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8800" windowHeight="12225" tabRatio="826"/>
  </bookViews>
  <sheets>
    <sheet name="List of KY Water Companies" sheetId="33" r:id="rId1"/>
    <sheet name="KY Companies by Customers" sheetId="34" r:id="rId2"/>
    <sheet name="Data 2012-2016 Actuals" sheetId="35" r:id="rId3"/>
    <sheet name="KY Co. 2012-16 Act 2017-18 Fcst" sheetId="36" r:id="rId4"/>
    <sheet name="&gt;&gt;&gt;" sheetId="37" r:id="rId5"/>
    <sheet name="Wp-b Salary" sheetId="32" r:id="rId6"/>
    <sheet name="Summary 2018" sheetId="27" r:id="rId7"/>
    <sheet name="Graph 2018" sheetId="28" r:id="rId8"/>
    <sheet name="Regression Analysis" sheetId="3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D">'[1]A-15'!#REF!</definedName>
    <definedName name="\G">'[1]A-15'!#REF!</definedName>
    <definedName name="\P">'[1]A-15'!#REF!</definedName>
    <definedName name="\S">'[1]A-15'!#REF!</definedName>
    <definedName name="________pri0004">'[1]A-15'!#REF!</definedName>
    <definedName name="________pri0005">'[1]A-15'!#REF!</definedName>
    <definedName name="________pri0006">'[1]A-15'!#REF!</definedName>
    <definedName name="________pri0007">'[1]A-15'!#REF!</definedName>
    <definedName name="________pri0008">'[1]A-15'!#REF!</definedName>
    <definedName name="________pri0009">'[1]A-15'!#REF!</definedName>
    <definedName name="________pri0010">'[1]A-15'!#REF!</definedName>
    <definedName name="________pri0011">'[1]A-15'!#REF!</definedName>
    <definedName name="________pri0012">'[1]A-15'!#REF!</definedName>
    <definedName name="________pri0013">'[1]A-15'!#REF!</definedName>
    <definedName name="________pri0014">'[1]A-15'!#REF!</definedName>
    <definedName name="________pri0015">'[1]A-15'!#REF!</definedName>
    <definedName name="________pri0016">'[1]A-15'!#REF!</definedName>
    <definedName name="________pri0017">'[1]A-15'!#REF!</definedName>
    <definedName name="________pri0019">'[1]A-15'!#REF!</definedName>
    <definedName name="_____pri0004">'[1]A-15'!#REF!</definedName>
    <definedName name="_____pri0005">'[1]A-15'!#REF!</definedName>
    <definedName name="_____pri0006">'[1]A-15'!#REF!</definedName>
    <definedName name="_____pri0007">'[1]A-15'!#REF!</definedName>
    <definedName name="_____pri0008">'[1]A-15'!#REF!</definedName>
    <definedName name="_____pri0009">'[1]A-15'!#REF!</definedName>
    <definedName name="_____pri0010">'[1]A-15'!#REF!</definedName>
    <definedName name="_____pri0011">'[1]A-15'!#REF!</definedName>
    <definedName name="_____pri0012">'[1]A-15'!#REF!</definedName>
    <definedName name="_____pri0013">'[1]A-15'!#REF!</definedName>
    <definedName name="_____pri0014">'[1]A-15'!#REF!</definedName>
    <definedName name="_____pri0015">'[1]A-15'!#REF!</definedName>
    <definedName name="_____pri0016">'[1]A-15'!#REF!</definedName>
    <definedName name="_____pri0017">'[1]A-15'!#REF!</definedName>
    <definedName name="_____pri0019">'[1]A-15'!#REF!</definedName>
    <definedName name="____pri0004">'[1]A-15'!#REF!</definedName>
    <definedName name="____pri0005">'[1]A-15'!#REF!</definedName>
    <definedName name="____pri0006">'[1]A-15'!#REF!</definedName>
    <definedName name="____pri0007">'[1]A-15'!#REF!</definedName>
    <definedName name="____pri0008">'[1]A-15'!#REF!</definedName>
    <definedName name="____pri0009">'[1]A-15'!#REF!</definedName>
    <definedName name="____pri0010">'[1]A-15'!#REF!</definedName>
    <definedName name="____pri0011">'[1]A-15'!#REF!</definedName>
    <definedName name="____pri0012">'[1]A-15'!#REF!</definedName>
    <definedName name="____pri0013">'[1]A-15'!#REF!</definedName>
    <definedName name="____pri0014">'[1]A-15'!#REF!</definedName>
    <definedName name="____pri0015">'[1]A-15'!#REF!</definedName>
    <definedName name="____pri0016">'[1]A-15'!#REF!</definedName>
    <definedName name="____pri0017">'[1]A-15'!#REF!</definedName>
    <definedName name="____pri0019">'[1]A-15'!#REF!</definedName>
    <definedName name="___pri0004">'[1]A-15'!#REF!</definedName>
    <definedName name="___pri0005">'[1]A-15'!#REF!</definedName>
    <definedName name="___pri0006">'[1]A-15'!#REF!</definedName>
    <definedName name="___pri0007">'[1]A-15'!#REF!</definedName>
    <definedName name="___pri0008">'[1]A-15'!#REF!</definedName>
    <definedName name="___pri0009">'[1]A-15'!#REF!</definedName>
    <definedName name="___pri0010">'[1]A-15'!#REF!</definedName>
    <definedName name="___pri0011">'[1]A-15'!#REF!</definedName>
    <definedName name="___pri0012">'[1]A-15'!#REF!</definedName>
    <definedName name="___pri0013">'[1]A-15'!#REF!</definedName>
    <definedName name="___pri0014">'[1]A-15'!#REF!</definedName>
    <definedName name="___pri0015">'[1]A-15'!#REF!</definedName>
    <definedName name="___pri0016">'[1]A-15'!#REF!</definedName>
    <definedName name="___pri0017">'[1]A-15'!#REF!</definedName>
    <definedName name="___pri0019">'[1]A-15'!#REF!</definedName>
    <definedName name="__CNC2.CE2">'[2]Cust Eq Input'!#REF!</definedName>
    <definedName name="__pri0004">'[1]A-15'!#REF!</definedName>
    <definedName name="__pri0005">'[1]A-15'!#REF!</definedName>
    <definedName name="__pri0006">'[1]A-15'!#REF!</definedName>
    <definedName name="__pri0007">'[1]A-15'!#REF!</definedName>
    <definedName name="__pri0008">'[1]A-15'!#REF!</definedName>
    <definedName name="__pri0009">'[1]A-15'!#REF!</definedName>
    <definedName name="__pri0010">'[1]A-15'!#REF!</definedName>
    <definedName name="__pri0011">'[1]A-15'!#REF!</definedName>
    <definedName name="__pri0012">'[1]A-15'!#REF!</definedName>
    <definedName name="__pri0013">'[1]A-15'!#REF!</definedName>
    <definedName name="__pri0014">'[1]A-15'!#REF!</definedName>
    <definedName name="__pri0015">'[1]A-15'!#REF!</definedName>
    <definedName name="__pri0016">'[1]A-15'!#REF!</definedName>
    <definedName name="__pri0017">'[1]A-15'!#REF!</definedName>
    <definedName name="__pri0019">'[1]A-15'!#REF!</definedName>
    <definedName name="_1CONTRACT_LABOR">#REF!</definedName>
    <definedName name="_6CONTRACT_LABOR">#REF!</definedName>
    <definedName name="_CNC2.CE2">'[2]Cust Eq Input'!#REF!</definedName>
    <definedName name="_xlnm._FilterDatabase" localSheetId="3" hidden="1">'KY Co. 2012-16 Act 2017-18 Fcst'!$C$1:$C$195</definedName>
    <definedName name="_xlnm._FilterDatabase" localSheetId="0" hidden="1">'List of KY Water Companies'!$A$1:$D$151</definedName>
    <definedName name="_Key1" hidden="1">#REF!</definedName>
    <definedName name="_Order1" hidden="1">255</definedName>
    <definedName name="_pri0004">'[1]A-15'!#REF!</definedName>
    <definedName name="_pri0005">'[1]A-15'!#REF!</definedName>
    <definedName name="_pri0006">'[1]A-15'!#REF!</definedName>
    <definedName name="_pri0007">'[1]A-15'!#REF!</definedName>
    <definedName name="_pri0008">'[1]A-15'!#REF!</definedName>
    <definedName name="_pri0009">'[1]A-15'!#REF!</definedName>
    <definedName name="_pri0010">'[1]A-15'!#REF!</definedName>
    <definedName name="_pri0011">'[1]A-15'!#REF!</definedName>
    <definedName name="_pri0012">'[1]A-15'!#REF!</definedName>
    <definedName name="_pri0013">'[1]A-15'!#REF!</definedName>
    <definedName name="_pri0014">'[1]A-15'!#REF!</definedName>
    <definedName name="_pri0015">'[1]A-15'!#REF!</definedName>
    <definedName name="_pri0016">'[1]A-15'!#REF!</definedName>
    <definedName name="_pri0017">'[1]A-15'!#REF!</definedName>
    <definedName name="_pri0019">'[1]A-15'!#REF!</definedName>
    <definedName name="_Sort" hidden="1">#REF!</definedName>
    <definedName name="A">[3]CUST.EQUIV!#REF!</definedName>
    <definedName name="Account_and_Adjustment_Information">OFFSET(#REF!,0,0,COUNTA(#REF!),COUNTA(#REF!))</definedName>
    <definedName name="Account_Balance">'[4]COPY ELECTRONIC TB HERE'!$D$2:$D$338</definedName>
    <definedName name="Account_Name">'[4]COPY ELECTRONIC TB HERE'!$B$2:$B$338</definedName>
    <definedName name="Account_Number">'[4]COPY ELECTRONIC TB HERE'!$A$2:$A$338</definedName>
    <definedName name="Accounts">#REF!</definedName>
    <definedName name="ACCT">[5]Corporate!$G$5:$G$26</definedName>
    <definedName name="Acct1580Mainframe_depr">'[6]wp-p3-alloc of State computers'!$P$8</definedName>
    <definedName name="Acct1585MiniComputers_depr">'[6]wp-p3-alloc of State computers'!$P$9</definedName>
    <definedName name="Acct1590CompSysCost_depr">'[6]wp-p3-alloc of State computers'!$P$10</definedName>
    <definedName name="Acct1595MicrosSysCost_depr">'[6]wp-p3-alloc of State computers'!$P$11</definedName>
    <definedName name="AccumDepr">[7]Data!$I$13:$J$131</definedName>
    <definedName name="ADMIN">#REF!</definedName>
    <definedName name="AFUDC">'[1]A-15'!#REF!</definedName>
    <definedName name="AIAC">[7]Data!$O$13:$P$131</definedName>
    <definedName name="allocation_data">OFFSET(#REF!,1,0,COUNTA(#REF!)-1,COUNTA(#REF!))</definedName>
    <definedName name="ALLOCATION_TABLE">'[4]Linked TB'!$B$584:$H$591</definedName>
    <definedName name="ANNAACIAC">'[1]A-15'!#REF!</definedName>
    <definedName name="ANNAD">'[1]A-15'!#REF!</definedName>
    <definedName name="ANNAFC">'[1]A-15'!#REF!</definedName>
    <definedName name="ANNCIAC">'[1]A-15'!#REF!</definedName>
    <definedName name="ANNPL">'[1]A-15'!#REF!</definedName>
    <definedName name="ARB">'[1]A-15'!#REF!</definedName>
    <definedName name="AS">'[1]A-15'!#REF!</definedName>
    <definedName name="Atlantic">[5]Atlantic!$F:$F</definedName>
    <definedName name="AtlID">[5]Atlantic!$B:$B</definedName>
    <definedName name="BALANCE">'[1]A-15'!#REF!</definedName>
    <definedName name="Bill">[5]Corporate!$G$72:$G$81</definedName>
    <definedName name="Calculate">'[8]General Data'!$A$42</definedName>
    <definedName name="CAM.CE">#REF!</definedName>
    <definedName name="CCE.CAM.">#REF!</definedName>
    <definedName name="CCE.CB.">#REF!</definedName>
    <definedName name="CCE.CH.">#REF!</definedName>
    <definedName name="CCE.CHAR.">#REF!</definedName>
    <definedName name="CCE.CL.">#REF!</definedName>
    <definedName name="CCE.CLAR.">#REF!</definedName>
    <definedName name="CCE.DM.">#REF!</definedName>
    <definedName name="CCE.FC.">#REF!</definedName>
    <definedName name="CCE.GN.">#REF!</definedName>
    <definedName name="CCE.GT.">#REF!</definedName>
    <definedName name="CCE.HR.">#REF!</definedName>
    <definedName name="CCE.KILL.">#REF!</definedName>
    <definedName name="CCE.MED.">#REF!</definedName>
    <definedName name="CCE.VAL.">#REF!</definedName>
    <definedName name="CCE.WH.">#REF!</definedName>
    <definedName name="CCE.WUW.">#REF!</definedName>
    <definedName name="CH.CE">#REF!</definedName>
    <definedName name="CHAR.CE">#REF!</definedName>
    <definedName name="CIAC">[7]Data!$R$13:$S$131</definedName>
    <definedName name="CIAC_02">'[9]wp - Adj Depr'!#REF!</definedName>
    <definedName name="CL.CE">#REF!</definedName>
    <definedName name="CLAR.CE">#REF!</definedName>
    <definedName name="CNC.CE">#REF!</definedName>
    <definedName name="CNC2.CE">#REF!</definedName>
    <definedName name="CNC2.CE2">'[2]Cust Eq Input'!#REF!</definedName>
    <definedName name="Co.">'[10]General Data'!$C$2</definedName>
    <definedName name="CO__02">#REF!</definedName>
    <definedName name="co_sub">'[11]Input Schedule'!$C$5</definedName>
    <definedName name="COL.CE">#REF!</definedName>
    <definedName name="Company">'[8]WSC Factor'!$C$1</definedName>
    <definedName name="Company_Name">[12]Input!$B$5</definedName>
    <definedName name="company_title">'[4]Input Schedule'!$C$3</definedName>
    <definedName name="Company2">'[8]WSC Factor'!$C$101</definedName>
    <definedName name="Company3">'[8]WSC Factor'!$C$152</definedName>
    <definedName name="Computers_rate">[13]Input!$B$20</definedName>
    <definedName name="Corp">[5]Corporate!$G:$G</definedName>
    <definedName name="CorpID">[5]Corporate!$B:$B</definedName>
    <definedName name="CorpServ">[5]Corporate!$G$87:$G$88</definedName>
    <definedName name="CPI">'[14]wp-t-Assumptions'!$C$26</definedName>
    <definedName name="CSI.CE">#REF!</definedName>
    <definedName name="CSR">[5]Corporate!$G$91:$G$125</definedName>
    <definedName name="CustomerDeposits">[7]Data!$AA$13:$AB$131</definedName>
    <definedName name="customers">'[15]Input Schedule'!$C$13</definedName>
    <definedName name="CWIP">[7]Data!$F$13:$G$131</definedName>
    <definedName name="CWS.CE">#REF!</definedName>
    <definedName name="cws_customers">'[4]Input Schedule'!$C$13</definedName>
    <definedName name="Date_budget">'[16]Budget Load'!$D$3:$AA$3</definedName>
    <definedName name="DeferredCharges">[7]Data!$U$13:$V$131</definedName>
    <definedName name="DeferredIncomeTaxes">[7]Data!$X$13:$Y$131</definedName>
    <definedName name="DEPR">#REF!</definedName>
    <definedName name="DIR">'[1]A-15'!#REF!</definedName>
    <definedName name="DisallowedPAA">[7]Data!$CF$13:$CG$131</definedName>
    <definedName name="DM.CE">#REF!</definedName>
    <definedName name="Docket">'[17]Input Schedule'!$G$4</definedName>
    <definedName name="Docket_Number">'[4]Input Schedule'!$C$5:$C$5</definedName>
    <definedName name="Docket2">'[8]WSC Factor'!$C$102</definedName>
    <definedName name="Docket3">'[8]WSC Factor'!$C$153</definedName>
    <definedName name="end_balance">OFFSET('[18]tb 2007 reformat'!$H$1,1,0,COUNTA('[18]tb 2007 reformat'!$A$1:$A$65536),1)</definedName>
    <definedName name="EquityCap">'[8]General Data'!#REF!</definedName>
    <definedName name="EquityRate">'[8]General Data'!#REF!</definedName>
    <definedName name="EXEC">[5]Corporate!$G$36:$G$43</definedName>
    <definedName name="Exhibit">'[8]WSC Factor'!$K$1</definedName>
    <definedName name="f">'[1]A-15'!#REF!</definedName>
    <definedName name="FC.CE">#REF!</definedName>
    <definedName name="FICA">'[14]wp-t-Assumptions'!$C$10</definedName>
    <definedName name="FICARate">'[14]wp-t-Assumptions'!$C$10</definedName>
    <definedName name="Finance__WSC.Work.Papers.WSC.Other.Prepayments">#REF!</definedName>
    <definedName name="FL.1">#REF!</definedName>
    <definedName name="FL.3">#REF!</definedName>
    <definedName name="FL.5">#REF!</definedName>
    <definedName name="FL.CE">#REF!</definedName>
    <definedName name="FL.CEP">#REF!</definedName>
    <definedName name="FT_Budget">'[16]Budget Load'!$D$7:$AA$60</definedName>
    <definedName name="FTYE">'[6]Input Schedule'!$C$10</definedName>
    <definedName name="FUTA">'[14]wp-t-Assumptions'!$C$18</definedName>
    <definedName name="GA.1">#REF!</definedName>
    <definedName name="GA.3">#REF!</definedName>
    <definedName name="GA.5">#REF!</definedName>
    <definedName name="GA.CE">#REF!</definedName>
    <definedName name="GA.CEP">#REF!</definedName>
    <definedName name="GN.CE">#REF!</definedName>
    <definedName name="GRTrate">'[8]General Data'!#REF!</definedName>
    <definedName name="GT.CE">#REF!</definedName>
    <definedName name="HealthIns">'[14]wp-t-Assumptions'!$C$22</definedName>
    <definedName name="HR">[5]Corporate!$G$29:$G$33</definedName>
    <definedName name="HR.CE">#REF!</definedName>
    <definedName name="IL.1">#REF!</definedName>
    <definedName name="IL.3">#REF!</definedName>
    <definedName name="IL.5">#REF!</definedName>
    <definedName name="IL.CE">#REF!</definedName>
    <definedName name="IL.CEP">#REF!</definedName>
    <definedName name="IN.3">#REF!</definedName>
    <definedName name="IN.5">#REF!</definedName>
    <definedName name="IN.CE">#REF!</definedName>
    <definedName name="IN.CEP">#REF!</definedName>
    <definedName name="IT">[5]Corporate!$G$46:$G$50</definedName>
    <definedName name="KILL.CE">#REF!</definedName>
    <definedName name="LA.1">#REF!</definedName>
    <definedName name="LA.3">#REF!</definedName>
    <definedName name="LA.5">#REF!</definedName>
    <definedName name="LA.CE">#REF!</definedName>
    <definedName name="LA.CEP">#REF!</definedName>
    <definedName name="LEXINGTON">#REF!</definedName>
    <definedName name="LH.CE">#REF!</definedName>
    <definedName name="linked_tb">'[19]Linked TB'!$A$9:$G$73</definedName>
    <definedName name="LUI.CE">#REF!</definedName>
    <definedName name="LUS.CE">#REF!</definedName>
    <definedName name="LW.CE">#REF!</definedName>
    <definedName name="MAINT">#REF!</definedName>
    <definedName name="MASS.CE">#REF!</definedName>
    <definedName name="MCSI.CE">#REF!</definedName>
    <definedName name="MD.1">#REF!</definedName>
    <definedName name="MD.3">#REF!</definedName>
    <definedName name="MD.5">#REF!</definedName>
    <definedName name="MD.CE">#REF!</definedName>
    <definedName name="MD.CEP">#REF!</definedName>
    <definedName name="MED.CE">#REF!</definedName>
    <definedName name="Medicare">'[14]wp-t-Assumptions'!$C$15</definedName>
    <definedName name="MG.CE">#REF!</definedName>
    <definedName name="MID.C.CE">#REF!</definedName>
    <definedName name="MidID">[5]Midwest!$B:$B</definedName>
    <definedName name="Midwest">[5]Midwest!$F:$F</definedName>
    <definedName name="MISC">#REF!</definedName>
    <definedName name="MS.1">#REF!</definedName>
    <definedName name="MS.3">#REF!</definedName>
    <definedName name="MS.5">#REF!</definedName>
    <definedName name="MS.CE">#REF!</definedName>
    <definedName name="MS.CEP">#REF!</definedName>
    <definedName name="NC.1">#REF!</definedName>
    <definedName name="NC.3">#REF!</definedName>
    <definedName name="NC.5">#REF!</definedName>
    <definedName name="NC.CE">#REF!</definedName>
    <definedName name="NC.CEP">#REF!</definedName>
    <definedName name="New_Account_balance">'[20]COPY ELECTRONIC TB HERE'!$D$2:$D$329</definedName>
    <definedName name="New_Account_Name">'[20]COPY ELECTRONIC TB HERE'!$B$2:$B$329</definedName>
    <definedName name="New_Account_Number">'[20]COPY ELECTRONIC TB HERE'!$A$2:$A$329</definedName>
    <definedName name="NEW_ALLOCATION_TABLE">'[20]Linked TB'!$B$531:$H$537</definedName>
    <definedName name="NEW_COMPANY_NAME">[13]Input!$B$5</definedName>
    <definedName name="NEW_COMPANY_TITLE">'[20]Input Schedule'!$C$3</definedName>
    <definedName name="NEW_DOCKET_NUMBER">'[20]Input Schedule'!$C$5:$C$5</definedName>
    <definedName name="NEW_SEWER_CUSTOMERS">'[20]Input Schedule'!$C$12</definedName>
    <definedName name="NEW_TB">'[20]COPY ELECTRONIC TB HERE'!$A$1:$G$65536</definedName>
    <definedName name="NEW_TEST_YEAR_END_DATE">'[20]Input Schedule'!$C$7</definedName>
    <definedName name="NEW_WATER_CUSTOMER">'[20]Input Schedule'!$C$11</definedName>
    <definedName name="Note">'[21]General Data'!$C$5</definedName>
    <definedName name="OCC.CE">#REF!</definedName>
    <definedName name="OH.1">#REF!</definedName>
    <definedName name="OH.3">#REF!</definedName>
    <definedName name="OH.5">#REF!</definedName>
    <definedName name="OH.CE">#REF!</definedName>
    <definedName name="OH.CEP">#REF!</definedName>
    <definedName name="Opslead">[5]Corporate!$G$128:$G$134</definedName>
    <definedName name="Opssup">[5]Corporate!$G$84</definedName>
    <definedName name="OtherBenefits">'[14]wp-t-Assumptions'!$C$25</definedName>
    <definedName name="PAA">[7]Data!$L$13:$M$131</definedName>
    <definedName name="Pension">'[14]wp-t-Assumptions'!$C$23</definedName>
    <definedName name="Plant">[7]Data!$C$13:$D$131</definedName>
    <definedName name="_xlnm.Print_Area" localSheetId="7">'Graph 2018'!$A$1:$M$52</definedName>
    <definedName name="_xlnm.Print_Area" localSheetId="6">'Summary 2018'!$A$1:$K$37</definedName>
    <definedName name="_xlnm.Print_Area" localSheetId="5">'Wp-b Salary'!$A$1:$Z$83</definedName>
    <definedName name="PT_Budget">'[16]Budget Load'!$D$68:$AA$121</definedName>
    <definedName name="Rate401k">'[14]wp-t-Assumptions'!$C$24</definedName>
    <definedName name="RATECASE">#REF!</definedName>
    <definedName name="Reduced_acct">OFFSET('[18]tb 2007 reformat'!$A$1,1,0,COUNTA('[18]tb 2007 reformat'!$A$1:$A$65536),1)</definedName>
    <definedName name="Reg">[5]Corporate!$G$53:$G$69</definedName>
    <definedName name="RPC.CE">#REF!</definedName>
    <definedName name="SADPRIM">'[1]A-15'!#REF!</definedName>
    <definedName name="SalaryIncrease">'[14]wp-t-Assumptions'!$C$9</definedName>
    <definedName name="SC.1">#REF!</definedName>
    <definedName name="SC.3">#REF!</definedName>
    <definedName name="SC.5">#REF!</definedName>
    <definedName name="SC.CE">#REF!</definedName>
    <definedName name="SC.CEP">#REF!</definedName>
    <definedName name="SCI.CE">#REF!</definedName>
    <definedName name="SCU.CE">#REF!</definedName>
    <definedName name="SE.SE60D.ALLOC.">#REF!</definedName>
    <definedName name="SEID">[5]Southeast!$B:$B</definedName>
    <definedName name="sewer_customers">'[4]Input Schedule'!$C$12</definedName>
    <definedName name="sewer_customers_2014">'[22]Input Schedule'!$E$12</definedName>
    <definedName name="Sewer_distributions_of_costs_to_plant">[13]Input!$B$14</definedName>
    <definedName name="Slicer_WSCKY_ERC_Count_±_2_500____ERC___WSCKY___2_500__and____ERC___WSCKY___2_500">#N/A</definedName>
    <definedName name="SocSec">'[14]wp-t-Assumptions'!$C$12</definedName>
    <definedName name="South">[5]South!$F:$F</definedName>
    <definedName name="Southeast">[5]Southeast!$F:$F</definedName>
    <definedName name="SouthID">[5]South!$B:$B</definedName>
    <definedName name="SPPRIM">'[1]A-15'!#REF!</definedName>
    <definedName name="SRB">'[1]A-15'!#REF!</definedName>
    <definedName name="Sub_Names">#REF!</definedName>
    <definedName name="SUI.CE">#REF!</definedName>
    <definedName name="SUMU_U">'[1]A-15'!#REF!</definedName>
    <definedName name="SUTA">'[14]wp-t-Assumptions'!$C$20</definedName>
    <definedName name="SUTALimit">'[14]wp-t-Assumptions'!$C$21</definedName>
    <definedName name="swr_comp_dep">'[4]Input Schedule'!$D$29</definedName>
    <definedName name="swr_cust_per">'[4]Input Schedule'!$D$12</definedName>
    <definedName name="swr_cust_per_2014">'[22]Input Schedule'!$F$12</definedName>
    <definedName name="swr_plt_dep">'[4]Input Schedule'!#REF!</definedName>
    <definedName name="swr_vhle_dep">'[4]Input Schedule'!$D$30</definedName>
    <definedName name="TB_02">'[23]2002 - TB'!$A$1:$E$65536</definedName>
    <definedName name="TB_03">'[23]2003 - TB'!$A$1:$E$452</definedName>
    <definedName name="TB_04">'[23]2004 - TB'!$A$1:$E$446</definedName>
    <definedName name="TB_05">'[23]2005 - TB'!$A$1:$E$65536</definedName>
    <definedName name="TB_06">'[23]2006 - TB'!$A$1:$E$65536</definedName>
    <definedName name="TB_07">'[23]2007 - TB'!$A$1:$E$65536</definedName>
    <definedName name="TB_08">'[23]2008 - TB'!$A$1:$C$65536</definedName>
    <definedName name="TC.CE">#REF!</definedName>
    <definedName name="Test">'[8]WSC Factor'!$C$4</definedName>
    <definedName name="test_year_end_date">'[4]Input Schedule'!$C$7</definedName>
    <definedName name="TestYear">'[8]General Data'!$C$4</definedName>
    <definedName name="TestYearEnded">'[17]Input Schedule'!$G$9</definedName>
    <definedName name="TestYr">'[10]General Data'!$C$4</definedName>
    <definedName name="TN.1">#REF!</definedName>
    <definedName name="TN.3">#REF!</definedName>
    <definedName name="TN.5">#REF!</definedName>
    <definedName name="TN.CE">#REF!</definedName>
    <definedName name="TN.CEP">#REF!</definedName>
    <definedName name="TOT.CNC.CE">#REF!</definedName>
    <definedName name="total_UI_ERC">'[23]Input Schedule'!#REF!</definedName>
    <definedName name="TotalLines">[24]Drivers!$B$11</definedName>
    <definedName name="UIF.CE">#REF!</definedName>
    <definedName name="UUC.CE">#REF!</definedName>
    <definedName name="v">'[25]Input Schedule'!$D$39</definedName>
    <definedName name="VA.1">#REF!</definedName>
    <definedName name="VA.3">#REF!</definedName>
    <definedName name="VA.5">#REF!</definedName>
    <definedName name="VA.CE">#REF!</definedName>
    <definedName name="VA.CEP">#REF!</definedName>
    <definedName name="VAL.CE">#REF!</definedName>
    <definedName name="Vehicles_rate">[13]Input!$B$21</definedName>
    <definedName name="WADPRIM">'[1]A-15'!#REF!</definedName>
    <definedName name="water_customer">'[4]Input Schedule'!$C$11</definedName>
    <definedName name="water_customer_2014">'[22]Input Schedule'!$E$11</definedName>
    <definedName name="Water_customers">[12]Input!$B$10</definedName>
    <definedName name="Water_distributions_of_costs_to_plant">[13]Input!$B$13</definedName>
    <definedName name="Water_Rates">#REF!</definedName>
    <definedName name="WD.CE">#REF!</definedName>
    <definedName name="West">[5]West!$F:$F</definedName>
    <definedName name="WestID">[5]West!$B:$B</definedName>
    <definedName name="WH.CE">#REF!</definedName>
    <definedName name="WPPRIM">'[1]A-15'!#REF!</definedName>
    <definedName name="WRB">'[1]A-15'!#REF!</definedName>
    <definedName name="WSCBSAllocation">[7]Data!$BE$13:$BF$131</definedName>
    <definedName name="wtr_comp_dep">'[4]Input Schedule'!$C$29</definedName>
    <definedName name="wtr_cust_per">'[4]Input Schedule'!$D$11</definedName>
    <definedName name="wtr_cust_per_2014">'[22]Input Schedule'!$F$11</definedName>
    <definedName name="wtr_plt_dep">'[4]Input Schedule'!#REF!</definedName>
    <definedName name="wtr_vhle_dep">'[4]Input Schedule'!$C$30</definedName>
    <definedName name="WUW.CE">#REF!</definedName>
    <definedName name="WV.CE">#REF!</definedName>
    <definedName name="Year_End_Results_for_1997__1996____1995">#REF!</definedName>
    <definedName name="Year2012">#REF!</definedName>
    <definedName name="Year2013">#REF!</definedName>
    <definedName name="Year2014">#REF!</definedName>
    <definedName name="Year2015">#REF!</definedName>
    <definedName name="Year2016">#REF!</definedName>
    <definedName name="Year2017">#REF!</definedName>
    <definedName name="Year2018">#REF!</definedName>
    <definedName name="Year2019">#REF!</definedName>
  </definedNames>
  <calcPr calcId="179017" calcMode="manual" iterate="1" calcCompleted="0" calcOnSave="0"/>
  <pivotCaches>
    <pivotCache cacheId="0" r:id="rId35"/>
  </pivotCaches>
  <extLst>
    <ext xmlns:x14="http://schemas.microsoft.com/office/spreadsheetml/2009/9/main" uri="{BBE1A952-AA13-448e-AADC-164F8A28A991}">
      <x14:slicerCaches>
        <x14:slicerCache r:id="rId3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4" i="36" l="1"/>
  <c r="C25" i="27" l="1"/>
  <c r="H133" i="36" l="1"/>
  <c r="H155" i="36" s="1"/>
  <c r="G26" i="27" s="1"/>
  <c r="G133" i="36"/>
  <c r="G155" i="36" s="1"/>
  <c r="F26" i="27" s="1"/>
  <c r="F133" i="36"/>
  <c r="F155" i="36" s="1"/>
  <c r="E26" i="27" s="1"/>
  <c r="E133" i="36"/>
  <c r="D133" i="36"/>
  <c r="D155" i="36" s="1"/>
  <c r="C26" i="27" s="1"/>
  <c r="H131" i="36"/>
  <c r="H153" i="36" s="1"/>
  <c r="G24" i="27" s="1"/>
  <c r="G131" i="36"/>
  <c r="G153" i="36" s="1"/>
  <c r="F24" i="27" s="1"/>
  <c r="F131" i="36"/>
  <c r="F153" i="36" s="1"/>
  <c r="E24" i="27" s="1"/>
  <c r="E131" i="36"/>
  <c r="E153" i="36" s="1"/>
  <c r="D131" i="36"/>
  <c r="D153" i="36" s="1"/>
  <c r="C24" i="27" s="1"/>
  <c r="H130" i="36"/>
  <c r="H152" i="36" s="1"/>
  <c r="G23" i="27" s="1"/>
  <c r="G130" i="36"/>
  <c r="F130" i="36"/>
  <c r="F152" i="36" s="1"/>
  <c r="E23" i="27" s="1"/>
  <c r="E130" i="36"/>
  <c r="E152" i="36" s="1"/>
  <c r="D23" i="27" s="1"/>
  <c r="D130" i="36"/>
  <c r="D152" i="36" s="1"/>
  <c r="C23" i="27" s="1"/>
  <c r="H129" i="36"/>
  <c r="H151" i="36" s="1"/>
  <c r="G22" i="27" s="1"/>
  <c r="G129" i="36"/>
  <c r="G151" i="36" s="1"/>
  <c r="F22" i="27" s="1"/>
  <c r="F129" i="36"/>
  <c r="F151" i="36" s="1"/>
  <c r="E22" i="27" s="1"/>
  <c r="E129" i="36"/>
  <c r="E151" i="36" s="1"/>
  <c r="D129" i="36"/>
  <c r="D151" i="36" s="1"/>
  <c r="C22" i="27" s="1"/>
  <c r="H128" i="36"/>
  <c r="H150" i="36" s="1"/>
  <c r="G21" i="27" s="1"/>
  <c r="G128" i="36"/>
  <c r="G150" i="36" s="1"/>
  <c r="F21" i="27" s="1"/>
  <c r="F128" i="36"/>
  <c r="F150" i="36" s="1"/>
  <c r="E21" i="27" s="1"/>
  <c r="E128" i="36"/>
  <c r="E150" i="36" s="1"/>
  <c r="D21" i="27" s="1"/>
  <c r="D128" i="36"/>
  <c r="D150" i="36" s="1"/>
  <c r="C21" i="27" s="1"/>
  <c r="H127" i="36"/>
  <c r="H149" i="36" s="1"/>
  <c r="G20" i="27" s="1"/>
  <c r="G127" i="36"/>
  <c r="G149" i="36" s="1"/>
  <c r="F20" i="27" s="1"/>
  <c r="F127" i="36"/>
  <c r="F149" i="36" s="1"/>
  <c r="E20" i="27" s="1"/>
  <c r="E127" i="36"/>
  <c r="E149" i="36" s="1"/>
  <c r="D127" i="36"/>
  <c r="D149" i="36" s="1"/>
  <c r="C20" i="27" s="1"/>
  <c r="H126" i="36"/>
  <c r="H148" i="36" s="1"/>
  <c r="G19" i="27" s="1"/>
  <c r="G126" i="36"/>
  <c r="F126" i="36"/>
  <c r="F148" i="36" s="1"/>
  <c r="E19" i="27" s="1"/>
  <c r="E126" i="36"/>
  <c r="E148" i="36" s="1"/>
  <c r="D19" i="27" s="1"/>
  <c r="D126" i="36"/>
  <c r="D148" i="36" s="1"/>
  <c r="C19" i="27" s="1"/>
  <c r="H125" i="36"/>
  <c r="H147" i="36" s="1"/>
  <c r="G18" i="27" s="1"/>
  <c r="G125" i="36"/>
  <c r="G147" i="36" s="1"/>
  <c r="F18" i="27" s="1"/>
  <c r="F125" i="36"/>
  <c r="F147" i="36" s="1"/>
  <c r="E18" i="27" s="1"/>
  <c r="E125" i="36"/>
  <c r="E147" i="36" s="1"/>
  <c r="D125" i="36"/>
  <c r="D147" i="36" s="1"/>
  <c r="C18" i="27" s="1"/>
  <c r="H124" i="36"/>
  <c r="H146" i="36" s="1"/>
  <c r="G17" i="27" s="1"/>
  <c r="G124" i="36"/>
  <c r="G146" i="36" s="1"/>
  <c r="F17" i="27" s="1"/>
  <c r="F124" i="36"/>
  <c r="F146" i="36" s="1"/>
  <c r="E17" i="27" s="1"/>
  <c r="E124" i="36"/>
  <c r="E146" i="36" s="1"/>
  <c r="D17" i="27" s="1"/>
  <c r="D124" i="36"/>
  <c r="D146" i="36" s="1"/>
  <c r="C17" i="27" s="1"/>
  <c r="H123" i="36"/>
  <c r="H145" i="36" s="1"/>
  <c r="G16" i="27" s="1"/>
  <c r="G123" i="36"/>
  <c r="G145" i="36" s="1"/>
  <c r="F16" i="27" s="1"/>
  <c r="F123" i="36"/>
  <c r="E123" i="36"/>
  <c r="E145" i="36" s="1"/>
  <c r="D16" i="27" s="1"/>
  <c r="D123" i="36"/>
  <c r="D145" i="36" s="1"/>
  <c r="C16" i="27" s="1"/>
  <c r="H122" i="36"/>
  <c r="H144" i="36" s="1"/>
  <c r="G15" i="27" s="1"/>
  <c r="G122" i="36"/>
  <c r="G144" i="36" s="1"/>
  <c r="F15" i="27" s="1"/>
  <c r="F122" i="36"/>
  <c r="F144" i="36" s="1"/>
  <c r="E15" i="27" s="1"/>
  <c r="E122" i="36"/>
  <c r="E144" i="36" s="1"/>
  <c r="D122" i="36"/>
  <c r="D144" i="36" s="1"/>
  <c r="C15" i="27" s="1"/>
  <c r="H121" i="36"/>
  <c r="H143" i="36" s="1"/>
  <c r="G14" i="27" s="1"/>
  <c r="G121" i="36"/>
  <c r="G143" i="36" s="1"/>
  <c r="F14" i="27" s="1"/>
  <c r="F121" i="36"/>
  <c r="F143" i="36" s="1"/>
  <c r="E14" i="27" s="1"/>
  <c r="E121" i="36"/>
  <c r="E143" i="36" s="1"/>
  <c r="D121" i="36"/>
  <c r="D143" i="36" s="1"/>
  <c r="C14" i="27" s="1"/>
  <c r="H120" i="36"/>
  <c r="H142" i="36" s="1"/>
  <c r="G13" i="27" s="1"/>
  <c r="G120" i="36"/>
  <c r="G142" i="36" s="1"/>
  <c r="F13" i="27" s="1"/>
  <c r="F120" i="36"/>
  <c r="F142" i="36" s="1"/>
  <c r="E13" i="27" s="1"/>
  <c r="E120" i="36"/>
  <c r="E142" i="36" s="1"/>
  <c r="D13" i="27" s="1"/>
  <c r="D120" i="36"/>
  <c r="D142" i="36" s="1"/>
  <c r="C13" i="27" s="1"/>
  <c r="H119" i="36"/>
  <c r="H141" i="36" s="1"/>
  <c r="G12" i="27" s="1"/>
  <c r="G119" i="36"/>
  <c r="G141" i="36" s="1"/>
  <c r="F12" i="27" s="1"/>
  <c r="F119" i="36"/>
  <c r="E119" i="36"/>
  <c r="E141" i="36" s="1"/>
  <c r="D12" i="27" s="1"/>
  <c r="D119" i="36"/>
  <c r="D141" i="36" s="1"/>
  <c r="C12" i="27" s="1"/>
  <c r="H118" i="36"/>
  <c r="H140" i="36" s="1"/>
  <c r="G118" i="36"/>
  <c r="G140" i="36" s="1"/>
  <c r="F11" i="27" s="1"/>
  <c r="F118" i="36"/>
  <c r="F140" i="36" s="1"/>
  <c r="E11" i="27" s="1"/>
  <c r="E118" i="36"/>
  <c r="E140" i="36" s="1"/>
  <c r="D11" i="27" s="1"/>
  <c r="D118" i="36"/>
  <c r="D140" i="36" s="1"/>
  <c r="C11" i="27" s="1"/>
  <c r="H117" i="36"/>
  <c r="H139" i="36" s="1"/>
  <c r="G10" i="27" s="1"/>
  <c r="G117" i="36"/>
  <c r="G139" i="36" s="1"/>
  <c r="F10" i="27" s="1"/>
  <c r="F117" i="36"/>
  <c r="F139" i="36" s="1"/>
  <c r="E10" i="27" s="1"/>
  <c r="E117" i="36"/>
  <c r="E139" i="36" s="1"/>
  <c r="D117" i="36"/>
  <c r="D139" i="36" s="1"/>
  <c r="C10" i="27" s="1"/>
  <c r="H116" i="36"/>
  <c r="H138" i="36" s="1"/>
  <c r="G9" i="27" s="1"/>
  <c r="G116" i="36"/>
  <c r="G138" i="36" s="1"/>
  <c r="F9" i="27" s="1"/>
  <c r="F116" i="36"/>
  <c r="F138" i="36" s="1"/>
  <c r="E9" i="27" s="1"/>
  <c r="E116" i="36"/>
  <c r="D116" i="36"/>
  <c r="D138" i="36" s="1"/>
  <c r="C9" i="27" s="1"/>
  <c r="H115" i="36"/>
  <c r="H137" i="36" s="1"/>
  <c r="G8" i="27" s="1"/>
  <c r="G115" i="36"/>
  <c r="G137" i="36" s="1"/>
  <c r="F8" i="27" s="1"/>
  <c r="F115" i="36"/>
  <c r="F137" i="36" s="1"/>
  <c r="E8" i="27" s="1"/>
  <c r="E115" i="36"/>
  <c r="E137" i="36" s="1"/>
  <c r="D115" i="36"/>
  <c r="D137" i="36" s="1"/>
  <c r="C8" i="27" s="1"/>
  <c r="H114" i="36"/>
  <c r="H136" i="36" s="1"/>
  <c r="G7" i="27" s="1"/>
  <c r="G114" i="36"/>
  <c r="G136" i="36" s="1"/>
  <c r="F7" i="27" s="1"/>
  <c r="F114" i="36"/>
  <c r="F136" i="36" s="1"/>
  <c r="E7" i="27" s="1"/>
  <c r="E114" i="36"/>
  <c r="E136" i="36" s="1"/>
  <c r="D114" i="36"/>
  <c r="D136" i="36" s="1"/>
  <c r="C7" i="27" s="1"/>
  <c r="H113" i="36"/>
  <c r="G113" i="36"/>
  <c r="G135" i="36" s="1"/>
  <c r="F6" i="27" s="1"/>
  <c r="F113" i="36"/>
  <c r="F135" i="36" s="1"/>
  <c r="E6" i="27" s="1"/>
  <c r="E113" i="36"/>
  <c r="E135" i="36" s="1"/>
  <c r="D6" i="27" s="1"/>
  <c r="D113" i="36"/>
  <c r="D135" i="36" s="1"/>
  <c r="C6" i="27" s="1"/>
  <c r="I22" i="36"/>
  <c r="I44" i="36"/>
  <c r="J44" i="36" s="1"/>
  <c r="K44" i="36" s="1"/>
  <c r="I66" i="36"/>
  <c r="J66" i="36" s="1"/>
  <c r="K66" i="36" s="1"/>
  <c r="I88" i="36"/>
  <c r="J88" i="36" s="1"/>
  <c r="K88" i="36" s="1"/>
  <c r="I110" i="36"/>
  <c r="J110" i="36" s="1"/>
  <c r="K110" i="36" s="1"/>
  <c r="I132" i="36"/>
  <c r="J132" i="36" s="1"/>
  <c r="K132" i="36" s="1"/>
  <c r="M154" i="36"/>
  <c r="I111" i="36"/>
  <c r="J111" i="36" s="1"/>
  <c r="K111" i="36" s="1"/>
  <c r="I109" i="36"/>
  <c r="J109" i="36" s="1"/>
  <c r="K109" i="36" s="1"/>
  <c r="I108" i="36"/>
  <c r="J108" i="36" s="1"/>
  <c r="K108" i="36" s="1"/>
  <c r="I107" i="36"/>
  <c r="J107" i="36" s="1"/>
  <c r="K107" i="36" s="1"/>
  <c r="I106" i="36"/>
  <c r="J106" i="36" s="1"/>
  <c r="K106" i="36" s="1"/>
  <c r="I105" i="36"/>
  <c r="J105" i="36" s="1"/>
  <c r="K105" i="36" s="1"/>
  <c r="I104" i="36"/>
  <c r="J104" i="36" s="1"/>
  <c r="K104" i="36" s="1"/>
  <c r="I103" i="36"/>
  <c r="J103" i="36" s="1"/>
  <c r="K103" i="36" s="1"/>
  <c r="I102" i="36"/>
  <c r="J102" i="36" s="1"/>
  <c r="K102" i="36" s="1"/>
  <c r="I101" i="36"/>
  <c r="J101" i="36" s="1"/>
  <c r="K101" i="36" s="1"/>
  <c r="I100" i="36"/>
  <c r="J100" i="36" s="1"/>
  <c r="K100" i="36" s="1"/>
  <c r="I99" i="36"/>
  <c r="J99" i="36" s="1"/>
  <c r="K99" i="36" s="1"/>
  <c r="I98" i="36"/>
  <c r="J98" i="36" s="1"/>
  <c r="K98" i="36" s="1"/>
  <c r="I97" i="36"/>
  <c r="J97" i="36" s="1"/>
  <c r="K97" i="36" s="1"/>
  <c r="I96" i="36"/>
  <c r="J96" i="36" s="1"/>
  <c r="K96" i="36" s="1"/>
  <c r="I95" i="36"/>
  <c r="J95" i="36" s="1"/>
  <c r="K95" i="36" s="1"/>
  <c r="I94" i="36"/>
  <c r="J94" i="36" s="1"/>
  <c r="K94" i="36" s="1"/>
  <c r="I93" i="36"/>
  <c r="J93" i="36" s="1"/>
  <c r="K93" i="36" s="1"/>
  <c r="I92" i="36"/>
  <c r="J92" i="36" s="1"/>
  <c r="K92" i="36" s="1"/>
  <c r="I91" i="36"/>
  <c r="J91" i="36" s="1"/>
  <c r="K91" i="36" s="1"/>
  <c r="I89" i="36"/>
  <c r="J89" i="36" s="1"/>
  <c r="K89" i="36" s="1"/>
  <c r="I87" i="36"/>
  <c r="J87" i="36" s="1"/>
  <c r="K87" i="36" s="1"/>
  <c r="I86" i="36"/>
  <c r="J86" i="36" s="1"/>
  <c r="K86" i="36" s="1"/>
  <c r="I85" i="36"/>
  <c r="J85" i="36" s="1"/>
  <c r="K85" i="36" s="1"/>
  <c r="I84" i="36"/>
  <c r="J84" i="36" s="1"/>
  <c r="K84" i="36" s="1"/>
  <c r="I83" i="36"/>
  <c r="J83" i="36" s="1"/>
  <c r="K83" i="36" s="1"/>
  <c r="I82" i="36"/>
  <c r="J82" i="36" s="1"/>
  <c r="K82" i="36" s="1"/>
  <c r="I81" i="36"/>
  <c r="J81" i="36" s="1"/>
  <c r="K81" i="36" s="1"/>
  <c r="I80" i="36"/>
  <c r="J80" i="36" s="1"/>
  <c r="K80" i="36" s="1"/>
  <c r="I79" i="36"/>
  <c r="J79" i="36" s="1"/>
  <c r="K79" i="36" s="1"/>
  <c r="I78" i="36"/>
  <c r="J78" i="36" s="1"/>
  <c r="K78" i="36" s="1"/>
  <c r="I77" i="36"/>
  <c r="J77" i="36" s="1"/>
  <c r="K77" i="36" s="1"/>
  <c r="I76" i="36"/>
  <c r="J76" i="36" s="1"/>
  <c r="K76" i="36" s="1"/>
  <c r="I75" i="36"/>
  <c r="J75" i="36" s="1"/>
  <c r="K75" i="36" s="1"/>
  <c r="I74" i="36"/>
  <c r="J74" i="36" s="1"/>
  <c r="K74" i="36" s="1"/>
  <c r="I73" i="36"/>
  <c r="J73" i="36" s="1"/>
  <c r="K73" i="36" s="1"/>
  <c r="I72" i="36"/>
  <c r="J72" i="36" s="1"/>
  <c r="K72" i="36" s="1"/>
  <c r="I71" i="36"/>
  <c r="J71" i="36" s="1"/>
  <c r="K71" i="36" s="1"/>
  <c r="I70" i="36"/>
  <c r="J70" i="36" s="1"/>
  <c r="K70" i="36" s="1"/>
  <c r="I69" i="36"/>
  <c r="J69" i="36" s="1"/>
  <c r="K69" i="36" s="1"/>
  <c r="I67" i="36"/>
  <c r="J67" i="36" s="1"/>
  <c r="K67" i="36" s="1"/>
  <c r="I65" i="36"/>
  <c r="J65" i="36" s="1"/>
  <c r="K65" i="36" s="1"/>
  <c r="I64" i="36"/>
  <c r="J64" i="36" s="1"/>
  <c r="K64" i="36" s="1"/>
  <c r="I63" i="36"/>
  <c r="J63" i="36" s="1"/>
  <c r="K63" i="36" s="1"/>
  <c r="I62" i="36"/>
  <c r="J62" i="36" s="1"/>
  <c r="K62" i="36" s="1"/>
  <c r="I61" i="36"/>
  <c r="J61" i="36" s="1"/>
  <c r="K61" i="36" s="1"/>
  <c r="I60" i="36"/>
  <c r="J60" i="36" s="1"/>
  <c r="K60" i="36" s="1"/>
  <c r="I59" i="36"/>
  <c r="J59" i="36" s="1"/>
  <c r="K59" i="36" s="1"/>
  <c r="I58" i="36"/>
  <c r="J58" i="36" s="1"/>
  <c r="K58" i="36" s="1"/>
  <c r="I57" i="36"/>
  <c r="J57" i="36" s="1"/>
  <c r="K57" i="36" s="1"/>
  <c r="I56" i="36"/>
  <c r="J56" i="36" s="1"/>
  <c r="K56" i="36" s="1"/>
  <c r="I55" i="36"/>
  <c r="J55" i="36" s="1"/>
  <c r="K55" i="36" s="1"/>
  <c r="I54" i="36"/>
  <c r="J54" i="36" s="1"/>
  <c r="K54" i="36" s="1"/>
  <c r="I53" i="36"/>
  <c r="J53" i="36" s="1"/>
  <c r="K53" i="36" s="1"/>
  <c r="I52" i="36"/>
  <c r="J52" i="36" s="1"/>
  <c r="K52" i="36" s="1"/>
  <c r="I51" i="36"/>
  <c r="J51" i="36" s="1"/>
  <c r="K51" i="36" s="1"/>
  <c r="I50" i="36"/>
  <c r="J50" i="36" s="1"/>
  <c r="K50" i="36" s="1"/>
  <c r="I49" i="36"/>
  <c r="J49" i="36" s="1"/>
  <c r="K49" i="36" s="1"/>
  <c r="I48" i="36"/>
  <c r="J48" i="36" s="1"/>
  <c r="K48" i="36" s="1"/>
  <c r="I47" i="36"/>
  <c r="J47" i="36" s="1"/>
  <c r="K47" i="36" s="1"/>
  <c r="I45" i="36"/>
  <c r="J45" i="36" s="1"/>
  <c r="K45" i="36" s="1"/>
  <c r="I43" i="36"/>
  <c r="J43" i="36" s="1"/>
  <c r="K43" i="36" s="1"/>
  <c r="I42" i="36"/>
  <c r="J42" i="36" s="1"/>
  <c r="K42" i="36" s="1"/>
  <c r="I41" i="36"/>
  <c r="J41" i="36" s="1"/>
  <c r="K41" i="36" s="1"/>
  <c r="I40" i="36"/>
  <c r="J40" i="36" s="1"/>
  <c r="K40" i="36" s="1"/>
  <c r="I39" i="36"/>
  <c r="J39" i="36" s="1"/>
  <c r="K39" i="36" s="1"/>
  <c r="I38" i="36"/>
  <c r="J38" i="36" s="1"/>
  <c r="K38" i="36" s="1"/>
  <c r="I37" i="36"/>
  <c r="J37" i="36" s="1"/>
  <c r="K37" i="36" s="1"/>
  <c r="I36" i="36"/>
  <c r="J36" i="36" s="1"/>
  <c r="K36" i="36" s="1"/>
  <c r="I35" i="36"/>
  <c r="J35" i="36" s="1"/>
  <c r="K35" i="36" s="1"/>
  <c r="I34" i="36"/>
  <c r="J34" i="36" s="1"/>
  <c r="K34" i="36" s="1"/>
  <c r="I33" i="36"/>
  <c r="J33" i="36" s="1"/>
  <c r="K33" i="36" s="1"/>
  <c r="I32" i="36"/>
  <c r="J32" i="36" s="1"/>
  <c r="K32" i="36" s="1"/>
  <c r="I31" i="36"/>
  <c r="J31" i="36" s="1"/>
  <c r="K31" i="36" s="1"/>
  <c r="I30" i="36"/>
  <c r="J30" i="36" s="1"/>
  <c r="K30" i="36" s="1"/>
  <c r="I29" i="36"/>
  <c r="J29" i="36" s="1"/>
  <c r="K29" i="36" s="1"/>
  <c r="I28" i="36"/>
  <c r="J28" i="36" s="1"/>
  <c r="K28" i="36" s="1"/>
  <c r="I27" i="36"/>
  <c r="J27" i="36" s="1"/>
  <c r="K27" i="36" s="1"/>
  <c r="I26" i="36"/>
  <c r="J26" i="36" s="1"/>
  <c r="K26" i="36" s="1"/>
  <c r="I25" i="36"/>
  <c r="J25" i="36" s="1"/>
  <c r="K25" i="36" s="1"/>
  <c r="I23" i="36"/>
  <c r="J23" i="36" s="1"/>
  <c r="K23" i="36" s="1"/>
  <c r="J22" i="36"/>
  <c r="K22" i="36" s="1"/>
  <c r="I21" i="36"/>
  <c r="J21" i="36" s="1"/>
  <c r="K21" i="36" s="1"/>
  <c r="I20" i="36"/>
  <c r="J20" i="36" s="1"/>
  <c r="K20" i="36" s="1"/>
  <c r="I19" i="36"/>
  <c r="J19" i="36" s="1"/>
  <c r="K19" i="36" s="1"/>
  <c r="I18" i="36"/>
  <c r="J18" i="36" s="1"/>
  <c r="K18" i="36" s="1"/>
  <c r="I17" i="36"/>
  <c r="J17" i="36" s="1"/>
  <c r="K17" i="36" s="1"/>
  <c r="I16" i="36"/>
  <c r="J16" i="36" s="1"/>
  <c r="K16" i="36" s="1"/>
  <c r="I15" i="36"/>
  <c r="J15" i="36" s="1"/>
  <c r="K15" i="36" s="1"/>
  <c r="I14" i="36"/>
  <c r="J14" i="36" s="1"/>
  <c r="K14" i="36" s="1"/>
  <c r="I13" i="36"/>
  <c r="J13" i="36" s="1"/>
  <c r="K13" i="36" s="1"/>
  <c r="I12" i="36"/>
  <c r="J12" i="36" s="1"/>
  <c r="K12" i="36" s="1"/>
  <c r="I11" i="36"/>
  <c r="J11" i="36" s="1"/>
  <c r="K11" i="36" s="1"/>
  <c r="I10" i="36"/>
  <c r="J10" i="36" s="1"/>
  <c r="K10" i="36" s="1"/>
  <c r="I9" i="36"/>
  <c r="J9" i="36" s="1"/>
  <c r="K9" i="36" s="1"/>
  <c r="I8" i="36"/>
  <c r="J8" i="36" s="1"/>
  <c r="K8" i="36" s="1"/>
  <c r="I7" i="36"/>
  <c r="J7" i="36" s="1"/>
  <c r="K7" i="36" s="1"/>
  <c r="I6" i="36"/>
  <c r="J6" i="36" s="1"/>
  <c r="K6" i="36" s="1"/>
  <c r="I5" i="36"/>
  <c r="J5" i="36" s="1"/>
  <c r="K5" i="36" s="1"/>
  <c r="I4" i="36"/>
  <c r="J4" i="36" s="1"/>
  <c r="K4" i="36" s="1"/>
  <c r="I3" i="36"/>
  <c r="J3" i="36" s="1"/>
  <c r="K3" i="36" s="1"/>
  <c r="D2"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D3" i="33"/>
  <c r="D7" i="27" l="1"/>
  <c r="H7" i="27" s="1"/>
  <c r="D15" i="27"/>
  <c r="H15" i="27" s="1"/>
  <c r="D8" i="27"/>
  <c r="H8" i="27" s="1"/>
  <c r="D20" i="27"/>
  <c r="H20" i="27" s="1"/>
  <c r="D24" i="27"/>
  <c r="H24" i="27" s="1"/>
  <c r="D10" i="27"/>
  <c r="H10" i="27" s="1"/>
  <c r="G11" i="27"/>
  <c r="H11" i="27" s="1"/>
  <c r="D14" i="27"/>
  <c r="H14" i="27" s="1"/>
  <c r="H18" i="27"/>
  <c r="D18" i="27"/>
  <c r="D22" i="27"/>
  <c r="H22" i="27" s="1"/>
  <c r="I113" i="36"/>
  <c r="J113" i="36" s="1"/>
  <c r="K113" i="36" s="1"/>
  <c r="I116" i="36"/>
  <c r="J116" i="36" s="1"/>
  <c r="K116" i="36" s="1"/>
  <c r="I119" i="36"/>
  <c r="J119" i="36" s="1"/>
  <c r="K119" i="36" s="1"/>
  <c r="I142" i="36"/>
  <c r="J142" i="36" s="1"/>
  <c r="K142" i="36" s="1"/>
  <c r="H13" i="27"/>
  <c r="I123" i="36"/>
  <c r="J123" i="36" s="1"/>
  <c r="K123" i="36" s="1"/>
  <c r="I146" i="36"/>
  <c r="J146" i="36" s="1"/>
  <c r="K146" i="36" s="1"/>
  <c r="H17" i="27"/>
  <c r="I126" i="36"/>
  <c r="J126" i="36" s="1"/>
  <c r="K126" i="36" s="1"/>
  <c r="I150" i="36"/>
  <c r="J150" i="36" s="1"/>
  <c r="K150" i="36" s="1"/>
  <c r="H21" i="27"/>
  <c r="I130" i="36"/>
  <c r="J130" i="36" s="1"/>
  <c r="K130" i="36" s="1"/>
  <c r="I133" i="36"/>
  <c r="J133" i="36" s="1"/>
  <c r="K133" i="36" s="1"/>
  <c r="I139" i="36"/>
  <c r="J139" i="36" s="1"/>
  <c r="K139" i="36" s="1"/>
  <c r="I143" i="36"/>
  <c r="J143" i="36" s="1"/>
  <c r="K143" i="36" s="1"/>
  <c r="I147" i="36"/>
  <c r="J147" i="36" s="1"/>
  <c r="K147" i="36" s="1"/>
  <c r="I151" i="36"/>
  <c r="J151" i="36" s="1"/>
  <c r="K151" i="36" s="1"/>
  <c r="I136" i="36"/>
  <c r="J136" i="36" s="1"/>
  <c r="K136" i="36" s="1"/>
  <c r="I140" i="36"/>
  <c r="J140" i="36" s="1"/>
  <c r="K140" i="36" s="1"/>
  <c r="I144" i="36"/>
  <c r="J144" i="36" s="1"/>
  <c r="K144" i="36" s="1"/>
  <c r="I137" i="36"/>
  <c r="J137" i="36" s="1"/>
  <c r="K137" i="36" s="1"/>
  <c r="I149" i="36"/>
  <c r="J149" i="36" s="1"/>
  <c r="K149" i="36" s="1"/>
  <c r="I153" i="36"/>
  <c r="J153" i="36" s="1"/>
  <c r="K153" i="36" s="1"/>
  <c r="F145" i="36"/>
  <c r="E16" i="27" s="1"/>
  <c r="E155" i="36"/>
  <c r="D26" i="27" s="1"/>
  <c r="H135" i="36"/>
  <c r="G6" i="27" s="1"/>
  <c r="E138" i="36"/>
  <c r="D9" i="27" s="1"/>
  <c r="G148" i="36"/>
  <c r="F19" i="27" s="1"/>
  <c r="F141" i="36"/>
  <c r="G152" i="36"/>
  <c r="F23" i="27" s="1"/>
  <c r="I114" i="36"/>
  <c r="J114" i="36" s="1"/>
  <c r="K114" i="36" s="1"/>
  <c r="I115" i="36"/>
  <c r="J115" i="36" s="1"/>
  <c r="K115" i="36" s="1"/>
  <c r="I117" i="36"/>
  <c r="J117" i="36" s="1"/>
  <c r="K117" i="36" s="1"/>
  <c r="I118" i="36"/>
  <c r="J118" i="36" s="1"/>
  <c r="K118" i="36" s="1"/>
  <c r="I120" i="36"/>
  <c r="J120" i="36" s="1"/>
  <c r="K120" i="36" s="1"/>
  <c r="I121" i="36"/>
  <c r="J121" i="36" s="1"/>
  <c r="K121" i="36" s="1"/>
  <c r="I122" i="36"/>
  <c r="J122" i="36" s="1"/>
  <c r="K122" i="36" s="1"/>
  <c r="I124" i="36"/>
  <c r="J124" i="36" s="1"/>
  <c r="K124" i="36" s="1"/>
  <c r="I125" i="36"/>
  <c r="J125" i="36" s="1"/>
  <c r="K125" i="36" s="1"/>
  <c r="I127" i="36"/>
  <c r="J127" i="36" s="1"/>
  <c r="K127" i="36" s="1"/>
  <c r="I128" i="36"/>
  <c r="J128" i="36" s="1"/>
  <c r="K128" i="36" s="1"/>
  <c r="I129" i="36"/>
  <c r="J129" i="36" s="1"/>
  <c r="K129" i="36" s="1"/>
  <c r="I131" i="36"/>
  <c r="J131" i="36" s="1"/>
  <c r="K131" i="36" s="1"/>
  <c r="I44" i="35"/>
  <c r="J44" i="35" s="1"/>
  <c r="K44" i="35" s="1"/>
  <c r="I48" i="35"/>
  <c r="J48" i="35" s="1"/>
  <c r="K48" i="35" s="1"/>
  <c r="I86" i="35"/>
  <c r="J86" i="35" s="1"/>
  <c r="K86" i="35" s="1"/>
  <c r="I69" i="35"/>
  <c r="J69" i="35" s="1"/>
  <c r="K69" i="35" s="1"/>
  <c r="I135" i="35"/>
  <c r="J135" i="35" s="1"/>
  <c r="K135" i="35" s="1"/>
  <c r="I52" i="35"/>
  <c r="J52" i="35" s="1"/>
  <c r="K52" i="35" s="1"/>
  <c r="I102" i="35"/>
  <c r="J102" i="35" s="1"/>
  <c r="K102" i="35" s="1"/>
  <c r="I161" i="35"/>
  <c r="J161" i="35" s="1"/>
  <c r="K161" i="35" s="1"/>
  <c r="I40" i="35"/>
  <c r="J40" i="35" s="1"/>
  <c r="K40" i="35" s="1"/>
  <c r="I56" i="35"/>
  <c r="J56" i="35" s="1"/>
  <c r="K56" i="35" s="1"/>
  <c r="I119" i="35"/>
  <c r="J119" i="35" s="1"/>
  <c r="K119" i="35" s="1"/>
  <c r="I37" i="35"/>
  <c r="J37" i="35" s="1"/>
  <c r="K37" i="35" s="1"/>
  <c r="I41" i="35"/>
  <c r="J41" i="35" s="1"/>
  <c r="K41" i="35" s="1"/>
  <c r="I45" i="35"/>
  <c r="J45" i="35" s="1"/>
  <c r="K45" i="35" s="1"/>
  <c r="I49" i="35"/>
  <c r="J49" i="35" s="1"/>
  <c r="K49" i="35" s="1"/>
  <c r="I53" i="35"/>
  <c r="J53" i="35" s="1"/>
  <c r="K53" i="35" s="1"/>
  <c r="I57" i="35"/>
  <c r="J57" i="35" s="1"/>
  <c r="K57" i="35" s="1"/>
  <c r="I74" i="35"/>
  <c r="J74" i="35" s="1"/>
  <c r="K74" i="35" s="1"/>
  <c r="I90" i="35"/>
  <c r="J90" i="35" s="1"/>
  <c r="K90" i="35" s="1"/>
  <c r="I107" i="35"/>
  <c r="J107" i="35" s="1"/>
  <c r="K107" i="35" s="1"/>
  <c r="I123" i="35"/>
  <c r="J123" i="35" s="1"/>
  <c r="K123" i="35" s="1"/>
  <c r="I38" i="35"/>
  <c r="J38" i="35" s="1"/>
  <c r="K38" i="35" s="1"/>
  <c r="I42" i="35"/>
  <c r="J42" i="35" s="1"/>
  <c r="K42" i="35" s="1"/>
  <c r="I46" i="35"/>
  <c r="J46" i="35" s="1"/>
  <c r="K46" i="35" s="1"/>
  <c r="I50" i="35"/>
  <c r="J50" i="35" s="1"/>
  <c r="K50" i="35" s="1"/>
  <c r="I54" i="35"/>
  <c r="J54" i="35" s="1"/>
  <c r="K54" i="35" s="1"/>
  <c r="I61" i="35"/>
  <c r="J61" i="35" s="1"/>
  <c r="K61" i="35" s="1"/>
  <c r="I78" i="35"/>
  <c r="J78" i="35" s="1"/>
  <c r="K78" i="35" s="1"/>
  <c r="I94" i="35"/>
  <c r="J94" i="35" s="1"/>
  <c r="K94" i="35" s="1"/>
  <c r="I111" i="35"/>
  <c r="J111" i="35" s="1"/>
  <c r="K111" i="35" s="1"/>
  <c r="I127" i="35"/>
  <c r="J127" i="35" s="1"/>
  <c r="K127" i="35" s="1"/>
  <c r="I39" i="35"/>
  <c r="J39" i="35" s="1"/>
  <c r="K39" i="35" s="1"/>
  <c r="I43" i="35"/>
  <c r="J43" i="35" s="1"/>
  <c r="K43" i="35" s="1"/>
  <c r="I47" i="35"/>
  <c r="J47" i="35" s="1"/>
  <c r="K47" i="35" s="1"/>
  <c r="I51" i="35"/>
  <c r="J51" i="35" s="1"/>
  <c r="K51" i="35" s="1"/>
  <c r="I55" i="35"/>
  <c r="J55" i="35" s="1"/>
  <c r="K55" i="35" s="1"/>
  <c r="I65" i="35"/>
  <c r="J65" i="35" s="1"/>
  <c r="K65" i="35" s="1"/>
  <c r="I82" i="35"/>
  <c r="J82" i="35" s="1"/>
  <c r="K82" i="35" s="1"/>
  <c r="I98" i="35"/>
  <c r="J98" i="35" s="1"/>
  <c r="K98" i="35" s="1"/>
  <c r="I115" i="35"/>
  <c r="J115" i="35" s="1"/>
  <c r="K115" i="35" s="1"/>
  <c r="I131" i="35"/>
  <c r="J131" i="35" s="1"/>
  <c r="K131" i="35" s="1"/>
  <c r="I145" i="35"/>
  <c r="J145" i="35" s="1"/>
  <c r="K145" i="35" s="1"/>
  <c r="I58" i="35"/>
  <c r="J58" i="35" s="1"/>
  <c r="K58" i="35" s="1"/>
  <c r="I62" i="35"/>
  <c r="J62" i="35" s="1"/>
  <c r="K62" i="35" s="1"/>
  <c r="I66" i="35"/>
  <c r="J66" i="35" s="1"/>
  <c r="K66" i="35" s="1"/>
  <c r="I71" i="35"/>
  <c r="J71" i="35" s="1"/>
  <c r="K71" i="35" s="1"/>
  <c r="I75" i="35"/>
  <c r="J75" i="35" s="1"/>
  <c r="K75" i="35" s="1"/>
  <c r="I79" i="35"/>
  <c r="J79" i="35" s="1"/>
  <c r="K79" i="35" s="1"/>
  <c r="I83" i="35"/>
  <c r="J83" i="35" s="1"/>
  <c r="K83" i="35" s="1"/>
  <c r="I87" i="35"/>
  <c r="J87" i="35" s="1"/>
  <c r="K87" i="35" s="1"/>
  <c r="I91" i="35"/>
  <c r="J91" i="35" s="1"/>
  <c r="K91" i="35" s="1"/>
  <c r="I95" i="35"/>
  <c r="J95" i="35" s="1"/>
  <c r="K95" i="35" s="1"/>
  <c r="I99" i="35"/>
  <c r="J99" i="35" s="1"/>
  <c r="K99" i="35" s="1"/>
  <c r="I103" i="35"/>
  <c r="J103" i="35" s="1"/>
  <c r="K103" i="35" s="1"/>
  <c r="I108" i="35"/>
  <c r="J108" i="35" s="1"/>
  <c r="K108" i="35" s="1"/>
  <c r="I112" i="35"/>
  <c r="J112" i="35" s="1"/>
  <c r="K112" i="35" s="1"/>
  <c r="I116" i="35"/>
  <c r="J116" i="35" s="1"/>
  <c r="K116" i="35" s="1"/>
  <c r="I120" i="35"/>
  <c r="J120" i="35" s="1"/>
  <c r="K120" i="35" s="1"/>
  <c r="I124" i="35"/>
  <c r="J124" i="35" s="1"/>
  <c r="K124" i="35" s="1"/>
  <c r="I128" i="35"/>
  <c r="J128" i="35" s="1"/>
  <c r="K128" i="35" s="1"/>
  <c r="I132" i="35"/>
  <c r="J132" i="35" s="1"/>
  <c r="K132" i="35" s="1"/>
  <c r="I149" i="35"/>
  <c r="J149" i="35" s="1"/>
  <c r="K149" i="35" s="1"/>
  <c r="I165" i="35"/>
  <c r="J165" i="35" s="1"/>
  <c r="K165" i="35" s="1"/>
  <c r="I59" i="35"/>
  <c r="J59" i="35" s="1"/>
  <c r="K59" i="35" s="1"/>
  <c r="I63" i="35"/>
  <c r="J63" i="35" s="1"/>
  <c r="K63" i="35" s="1"/>
  <c r="I67" i="35"/>
  <c r="J67" i="35" s="1"/>
  <c r="K67" i="35" s="1"/>
  <c r="I72" i="35"/>
  <c r="J72" i="35" s="1"/>
  <c r="K72" i="35" s="1"/>
  <c r="I76" i="35"/>
  <c r="J76" i="35" s="1"/>
  <c r="K76" i="35" s="1"/>
  <c r="I80" i="35"/>
  <c r="J80" i="35" s="1"/>
  <c r="K80" i="35" s="1"/>
  <c r="I84" i="35"/>
  <c r="J84" i="35" s="1"/>
  <c r="K84" i="35" s="1"/>
  <c r="I88" i="35"/>
  <c r="J88" i="35" s="1"/>
  <c r="K88" i="35" s="1"/>
  <c r="I92" i="35"/>
  <c r="J92" i="35" s="1"/>
  <c r="K92" i="35" s="1"/>
  <c r="I96" i="35"/>
  <c r="J96" i="35" s="1"/>
  <c r="K96" i="35" s="1"/>
  <c r="I100" i="35"/>
  <c r="J100" i="35" s="1"/>
  <c r="K100" i="35" s="1"/>
  <c r="I105" i="35"/>
  <c r="J105" i="35" s="1"/>
  <c r="K105" i="35" s="1"/>
  <c r="I109" i="35"/>
  <c r="J109" i="35" s="1"/>
  <c r="K109" i="35" s="1"/>
  <c r="I113" i="35"/>
  <c r="J113" i="35" s="1"/>
  <c r="K113" i="35" s="1"/>
  <c r="I117" i="35"/>
  <c r="J117" i="35" s="1"/>
  <c r="K117" i="35" s="1"/>
  <c r="I121" i="35"/>
  <c r="J121" i="35" s="1"/>
  <c r="K121" i="35" s="1"/>
  <c r="I125" i="35"/>
  <c r="J125" i="35" s="1"/>
  <c r="K125" i="35" s="1"/>
  <c r="I129" i="35"/>
  <c r="J129" i="35" s="1"/>
  <c r="K129" i="35" s="1"/>
  <c r="I133" i="35"/>
  <c r="J133" i="35" s="1"/>
  <c r="K133" i="35" s="1"/>
  <c r="I136" i="35"/>
  <c r="J136" i="35" s="1"/>
  <c r="K136" i="35" s="1"/>
  <c r="I153" i="35"/>
  <c r="J153" i="35" s="1"/>
  <c r="K153" i="35" s="1"/>
  <c r="I169" i="35"/>
  <c r="J169" i="35" s="1"/>
  <c r="K169" i="35" s="1"/>
  <c r="I60" i="35"/>
  <c r="J60" i="35" s="1"/>
  <c r="K60" i="35" s="1"/>
  <c r="I64" i="35"/>
  <c r="J64" i="35" s="1"/>
  <c r="K64" i="35" s="1"/>
  <c r="I68" i="35"/>
  <c r="J68" i="35" s="1"/>
  <c r="K68" i="35" s="1"/>
  <c r="I73" i="35"/>
  <c r="J73" i="35" s="1"/>
  <c r="K73" i="35" s="1"/>
  <c r="I77" i="35"/>
  <c r="J77" i="35" s="1"/>
  <c r="K77" i="35" s="1"/>
  <c r="I81" i="35"/>
  <c r="J81" i="35" s="1"/>
  <c r="K81" i="35" s="1"/>
  <c r="I85" i="35"/>
  <c r="J85" i="35" s="1"/>
  <c r="K85" i="35" s="1"/>
  <c r="I89" i="35"/>
  <c r="J89" i="35" s="1"/>
  <c r="K89" i="35" s="1"/>
  <c r="I93" i="35"/>
  <c r="J93" i="35" s="1"/>
  <c r="K93" i="35" s="1"/>
  <c r="I97" i="35"/>
  <c r="J97" i="35" s="1"/>
  <c r="K97" i="35" s="1"/>
  <c r="I101" i="35"/>
  <c r="J101" i="35" s="1"/>
  <c r="K101" i="35" s="1"/>
  <c r="I106" i="35"/>
  <c r="J106" i="35" s="1"/>
  <c r="K106" i="35" s="1"/>
  <c r="I110" i="35"/>
  <c r="J110" i="35" s="1"/>
  <c r="K110" i="35" s="1"/>
  <c r="I114" i="35"/>
  <c r="J114" i="35" s="1"/>
  <c r="K114" i="35" s="1"/>
  <c r="I118" i="35"/>
  <c r="J118" i="35" s="1"/>
  <c r="K118" i="35" s="1"/>
  <c r="I122" i="35"/>
  <c r="J122" i="35" s="1"/>
  <c r="K122" i="35" s="1"/>
  <c r="I126" i="35"/>
  <c r="J126" i="35" s="1"/>
  <c r="K126" i="35" s="1"/>
  <c r="I130" i="35"/>
  <c r="J130" i="35" s="1"/>
  <c r="K130" i="35" s="1"/>
  <c r="I134" i="35"/>
  <c r="J134" i="35" s="1"/>
  <c r="K134" i="35" s="1"/>
  <c r="I141" i="35"/>
  <c r="J141" i="35" s="1"/>
  <c r="K141" i="35" s="1"/>
  <c r="I157" i="35"/>
  <c r="J157" i="35" s="1"/>
  <c r="K157" i="35" s="1"/>
  <c r="I137" i="35"/>
  <c r="J137" i="35" s="1"/>
  <c r="K137" i="35" s="1"/>
  <c r="I142" i="35"/>
  <c r="J142" i="35" s="1"/>
  <c r="K142" i="35" s="1"/>
  <c r="I146" i="35"/>
  <c r="J146" i="35" s="1"/>
  <c r="K146" i="35" s="1"/>
  <c r="I150" i="35"/>
  <c r="J150" i="35" s="1"/>
  <c r="K150" i="35" s="1"/>
  <c r="I154" i="35"/>
  <c r="J154" i="35" s="1"/>
  <c r="K154" i="35" s="1"/>
  <c r="I158" i="35"/>
  <c r="J158" i="35" s="1"/>
  <c r="K158" i="35" s="1"/>
  <c r="I162" i="35"/>
  <c r="J162" i="35" s="1"/>
  <c r="K162" i="35" s="1"/>
  <c r="I166" i="35"/>
  <c r="J166" i="35" s="1"/>
  <c r="K166" i="35" s="1"/>
  <c r="I170" i="35"/>
  <c r="J170" i="35" s="1"/>
  <c r="K170" i="35" s="1"/>
  <c r="I139" i="35"/>
  <c r="J139" i="35" s="1"/>
  <c r="K139" i="35" s="1"/>
  <c r="I143" i="35"/>
  <c r="J143" i="35" s="1"/>
  <c r="K143" i="35" s="1"/>
  <c r="I147" i="35"/>
  <c r="J147" i="35" s="1"/>
  <c r="K147" i="35" s="1"/>
  <c r="I151" i="35"/>
  <c r="J151" i="35" s="1"/>
  <c r="K151" i="35" s="1"/>
  <c r="I155" i="35"/>
  <c r="J155" i="35" s="1"/>
  <c r="K155" i="35" s="1"/>
  <c r="I159" i="35"/>
  <c r="J159" i="35" s="1"/>
  <c r="K159" i="35" s="1"/>
  <c r="I163" i="35"/>
  <c r="J163" i="35" s="1"/>
  <c r="K163" i="35" s="1"/>
  <c r="I167" i="35"/>
  <c r="J167" i="35" s="1"/>
  <c r="K167" i="35" s="1"/>
  <c r="I171" i="35"/>
  <c r="J171" i="35" s="1"/>
  <c r="K171" i="35" s="1"/>
  <c r="I140" i="35"/>
  <c r="J140" i="35" s="1"/>
  <c r="K140" i="35" s="1"/>
  <c r="I144" i="35"/>
  <c r="J144" i="35" s="1"/>
  <c r="K144" i="35" s="1"/>
  <c r="I148" i="35"/>
  <c r="J148" i="35" s="1"/>
  <c r="K148" i="35" s="1"/>
  <c r="I152" i="35"/>
  <c r="J152" i="35" s="1"/>
  <c r="K152" i="35" s="1"/>
  <c r="I156" i="35"/>
  <c r="J156" i="35" s="1"/>
  <c r="K156" i="35" s="1"/>
  <c r="I160" i="35"/>
  <c r="J160" i="35" s="1"/>
  <c r="K160" i="35" s="1"/>
  <c r="I164" i="35"/>
  <c r="J164" i="35" s="1"/>
  <c r="K164" i="35" s="1"/>
  <c r="I168" i="35"/>
  <c r="J168" i="35" s="1"/>
  <c r="K168" i="35" s="1"/>
  <c r="I7" i="35"/>
  <c r="J7" i="35" s="1"/>
  <c r="K7" i="35" s="1"/>
  <c r="I11" i="35"/>
  <c r="J11" i="35" s="1"/>
  <c r="K11" i="35" s="1"/>
  <c r="I27" i="35"/>
  <c r="J27" i="35" s="1"/>
  <c r="K27" i="35" s="1"/>
  <c r="I23" i="35"/>
  <c r="J23" i="35" s="1"/>
  <c r="K23" i="35" s="1"/>
  <c r="I15" i="35"/>
  <c r="J15" i="35" s="1"/>
  <c r="K15" i="35" s="1"/>
  <c r="I31" i="35"/>
  <c r="J31" i="35" s="1"/>
  <c r="K31" i="35" s="1"/>
  <c r="I3" i="35"/>
  <c r="J3" i="35" s="1"/>
  <c r="K3" i="35" s="1"/>
  <c r="I19" i="35"/>
  <c r="J19" i="35" s="1"/>
  <c r="K19" i="35" s="1"/>
  <c r="I35" i="35"/>
  <c r="J35" i="35" s="1"/>
  <c r="K35" i="35" s="1"/>
  <c r="I4" i="35"/>
  <c r="J4" i="35" s="1"/>
  <c r="K4" i="35" s="1"/>
  <c r="I8" i="35"/>
  <c r="J8" i="35" s="1"/>
  <c r="K8" i="35" s="1"/>
  <c r="I12" i="35"/>
  <c r="J12" i="35" s="1"/>
  <c r="K12" i="35" s="1"/>
  <c r="I16" i="35"/>
  <c r="J16" i="35" s="1"/>
  <c r="K16" i="35" s="1"/>
  <c r="I20" i="35"/>
  <c r="J20" i="35" s="1"/>
  <c r="K20" i="35" s="1"/>
  <c r="I24" i="35"/>
  <c r="J24" i="35" s="1"/>
  <c r="K24" i="35" s="1"/>
  <c r="I28" i="35"/>
  <c r="J28" i="35" s="1"/>
  <c r="K28" i="35" s="1"/>
  <c r="I32" i="35"/>
  <c r="J32" i="35" s="1"/>
  <c r="K32" i="35" s="1"/>
  <c r="I5" i="35"/>
  <c r="J5" i="35" s="1"/>
  <c r="K5" i="35" s="1"/>
  <c r="I9" i="35"/>
  <c r="J9" i="35" s="1"/>
  <c r="K9" i="35" s="1"/>
  <c r="I13" i="35"/>
  <c r="J13" i="35" s="1"/>
  <c r="K13" i="35" s="1"/>
  <c r="I17" i="35"/>
  <c r="J17" i="35" s="1"/>
  <c r="K17" i="35" s="1"/>
  <c r="I21" i="35"/>
  <c r="J21" i="35" s="1"/>
  <c r="K21" i="35" s="1"/>
  <c r="I25" i="35"/>
  <c r="J25" i="35" s="1"/>
  <c r="K25" i="35" s="1"/>
  <c r="I29" i="35"/>
  <c r="J29" i="35" s="1"/>
  <c r="K29" i="35" s="1"/>
  <c r="I33" i="35"/>
  <c r="J33" i="35" s="1"/>
  <c r="K33" i="35" s="1"/>
  <c r="I6" i="35"/>
  <c r="J6" i="35" s="1"/>
  <c r="K6" i="35" s="1"/>
  <c r="I10" i="35"/>
  <c r="J10" i="35" s="1"/>
  <c r="K10" i="35" s="1"/>
  <c r="I14" i="35"/>
  <c r="J14" i="35" s="1"/>
  <c r="K14" i="35" s="1"/>
  <c r="I18" i="35"/>
  <c r="J18" i="35" s="1"/>
  <c r="K18" i="35" s="1"/>
  <c r="I22" i="35"/>
  <c r="J22" i="35" s="1"/>
  <c r="K22" i="35" s="1"/>
  <c r="I26" i="35"/>
  <c r="J26" i="35" s="1"/>
  <c r="K26" i="35" s="1"/>
  <c r="I30" i="35"/>
  <c r="J30" i="35" s="1"/>
  <c r="K30" i="35" s="1"/>
  <c r="I34" i="35"/>
  <c r="J34" i="35" s="1"/>
  <c r="K34" i="35" s="1"/>
  <c r="E12" i="27" l="1"/>
  <c r="H12" i="27" s="1"/>
  <c r="I141" i="36"/>
  <c r="J141" i="36" s="1"/>
  <c r="K141" i="36" s="1"/>
  <c r="I148" i="36"/>
  <c r="J148" i="36" s="1"/>
  <c r="K148" i="36" s="1"/>
  <c r="H19" i="27"/>
  <c r="I145" i="36"/>
  <c r="J145" i="36" s="1"/>
  <c r="K145" i="36" s="1"/>
  <c r="H16" i="27"/>
  <c r="I138" i="36"/>
  <c r="J138" i="36" s="1"/>
  <c r="K138" i="36" s="1"/>
  <c r="H9" i="27"/>
  <c r="I155" i="36"/>
  <c r="J155" i="36" s="1"/>
  <c r="K155" i="36" s="1"/>
  <c r="H26" i="27"/>
  <c r="I152" i="36"/>
  <c r="J152" i="36" s="1"/>
  <c r="K152" i="36" s="1"/>
  <c r="H23" i="27"/>
  <c r="I135" i="36"/>
  <c r="J135" i="36" s="1"/>
  <c r="K135" i="36" s="1"/>
  <c r="H6" i="27"/>
  <c r="J75" i="32" l="1"/>
  <c r="J78" i="32" s="1"/>
  <c r="J82" i="32" s="1"/>
  <c r="H75" i="32"/>
  <c r="H78" i="32" s="1"/>
  <c r="P66" i="32"/>
  <c r="V57" i="32"/>
  <c r="L56" i="32"/>
  <c r="V48" i="32"/>
  <c r="AH36" i="32"/>
  <c r="F36" i="32" s="1"/>
  <c r="H36" i="32" s="1"/>
  <c r="J36" i="32"/>
  <c r="J67" i="32" s="1"/>
  <c r="AH35" i="32"/>
  <c r="F35" i="32" s="1"/>
  <c r="L35" i="32" s="1"/>
  <c r="T35" i="32"/>
  <c r="J35" i="32"/>
  <c r="AH34" i="32"/>
  <c r="F34" i="32" s="1"/>
  <c r="H34" i="32" s="1"/>
  <c r="J34" i="32"/>
  <c r="AH33" i="32"/>
  <c r="F33" i="32" s="1"/>
  <c r="L33" i="32" s="1"/>
  <c r="T33" i="32"/>
  <c r="J33" i="32"/>
  <c r="AH32" i="32"/>
  <c r="F32" i="32" s="1"/>
  <c r="H32" i="32" s="1"/>
  <c r="J32" i="32"/>
  <c r="AH31" i="32"/>
  <c r="F31" i="32" s="1"/>
  <c r="L31" i="32" s="1"/>
  <c r="P62" i="32"/>
  <c r="T31" i="32"/>
  <c r="J31" i="32"/>
  <c r="AH30" i="32"/>
  <c r="F30" i="32" s="1"/>
  <c r="H30" i="32" s="1"/>
  <c r="J30" i="32"/>
  <c r="AH29" i="32"/>
  <c r="F29" i="32" s="1"/>
  <c r="L29" i="32" s="1"/>
  <c r="T29" i="32"/>
  <c r="T60" i="32" s="1"/>
  <c r="J29" i="32"/>
  <c r="AH28" i="32"/>
  <c r="F28" i="32" s="1"/>
  <c r="H28" i="32" s="1"/>
  <c r="J28" i="32"/>
  <c r="J59" i="32" s="1"/>
  <c r="AH27" i="32"/>
  <c r="F27" i="32" s="1"/>
  <c r="L27" i="32" s="1"/>
  <c r="P58" i="32"/>
  <c r="J27" i="32"/>
  <c r="AH26" i="32"/>
  <c r="F26" i="32" s="1"/>
  <c r="H26" i="32" s="1"/>
  <c r="J26" i="32"/>
  <c r="AH25" i="32"/>
  <c r="T56" i="32"/>
  <c r="X25" i="32"/>
  <c r="N25" i="32"/>
  <c r="F25" i="32"/>
  <c r="F56" i="32" s="1"/>
  <c r="AH24" i="32"/>
  <c r="F24" i="32" s="1"/>
  <c r="X24" i="32"/>
  <c r="N24" i="32"/>
  <c r="AH23" i="32"/>
  <c r="F23" i="32" s="1"/>
  <c r="J23" i="32"/>
  <c r="AH22" i="32"/>
  <c r="F22" i="32" s="1"/>
  <c r="J22" i="32"/>
  <c r="AD21" i="32"/>
  <c r="AH21" i="32" s="1"/>
  <c r="F21" i="32" s="1"/>
  <c r="H21" i="32" s="1"/>
  <c r="J21" i="32"/>
  <c r="AD20" i="32"/>
  <c r="AH20" i="32" s="1"/>
  <c r="F20" i="32" s="1"/>
  <c r="J20" i="32"/>
  <c r="AH19" i="32"/>
  <c r="F19" i="32" s="1"/>
  <c r="L19" i="32" s="1"/>
  <c r="T19" i="32"/>
  <c r="J19" i="32"/>
  <c r="J50" i="32" s="1"/>
  <c r="AH18" i="32"/>
  <c r="F18" i="32" s="1"/>
  <c r="H18" i="32" s="1"/>
  <c r="P49" i="32"/>
  <c r="J18" i="32"/>
  <c r="AH17" i="32"/>
  <c r="F17" i="32" s="1"/>
  <c r="T17" i="32"/>
  <c r="L17" i="32"/>
  <c r="J17" i="32"/>
  <c r="AH16" i="32"/>
  <c r="F16" i="32" s="1"/>
  <c r="J16" i="32"/>
  <c r="H16" i="32"/>
  <c r="AH15" i="32"/>
  <c r="F15" i="32" s="1"/>
  <c r="L15" i="32" s="1"/>
  <c r="J46" i="32"/>
  <c r="T15" i="32"/>
  <c r="J15" i="32"/>
  <c r="AH14" i="32"/>
  <c r="F14" i="32" s="1"/>
  <c r="H14" i="32" s="1"/>
  <c r="J14" i="32"/>
  <c r="AH13" i="32"/>
  <c r="F13" i="32" s="1"/>
  <c r="T13" i="32" s="1"/>
  <c r="V44" i="32"/>
  <c r="J13" i="32"/>
  <c r="AH12" i="32"/>
  <c r="J12" i="32"/>
  <c r="H10" i="32"/>
  <c r="F53" i="32" l="1"/>
  <c r="R22" i="32"/>
  <c r="T20" i="32"/>
  <c r="T51" i="32" s="1"/>
  <c r="R20" i="32"/>
  <c r="X20" i="32" s="1"/>
  <c r="L75" i="32"/>
  <c r="P75" i="32" s="1"/>
  <c r="H82" i="32"/>
  <c r="H85" i="32" s="1"/>
  <c r="E33" i="27"/>
  <c r="F154" i="36" s="1"/>
  <c r="E25" i="27" s="1"/>
  <c r="J38" i="32"/>
  <c r="L13" i="32"/>
  <c r="L44" i="32" s="1"/>
  <c r="T27" i="32"/>
  <c r="N75" i="32"/>
  <c r="R75" i="32" s="1"/>
  <c r="F54" i="32"/>
  <c r="T23" i="32"/>
  <c r="T54" i="32" s="1"/>
  <c r="L23" i="32"/>
  <c r="R23" i="32"/>
  <c r="H23" i="32"/>
  <c r="N23" i="32" s="1"/>
  <c r="X30" i="32"/>
  <c r="L48" i="32"/>
  <c r="P38" i="32"/>
  <c r="AH38" i="32"/>
  <c r="F12" i="32"/>
  <c r="R13" i="32"/>
  <c r="X13" i="32" s="1"/>
  <c r="F44" i="32"/>
  <c r="H13" i="32"/>
  <c r="F45" i="32"/>
  <c r="T14" i="32"/>
  <c r="T45" i="32" s="1"/>
  <c r="L14" i="32"/>
  <c r="R14" i="32"/>
  <c r="X15" i="32"/>
  <c r="F46" i="32"/>
  <c r="R15" i="32"/>
  <c r="R46" i="32" s="1"/>
  <c r="H15" i="32"/>
  <c r="N15" i="32" s="1"/>
  <c r="F47" i="32"/>
  <c r="T16" i="32"/>
  <c r="T47" i="32" s="1"/>
  <c r="L16" i="32"/>
  <c r="L47" i="32" s="1"/>
  <c r="R16" i="32"/>
  <c r="R17" i="32"/>
  <c r="R48" i="32" s="1"/>
  <c r="H17" i="32"/>
  <c r="N17" i="32" s="1"/>
  <c r="T18" i="32"/>
  <c r="T49" i="32" s="1"/>
  <c r="L18" i="32"/>
  <c r="N18" i="32" s="1"/>
  <c r="F49" i="32"/>
  <c r="R18" i="32"/>
  <c r="F50" i="32"/>
  <c r="R19" i="32"/>
  <c r="R50" i="32" s="1"/>
  <c r="H19" i="32"/>
  <c r="N19" i="32" s="1"/>
  <c r="L53" i="32"/>
  <c r="R53" i="32"/>
  <c r="J53" i="32"/>
  <c r="V53" i="32"/>
  <c r="P53" i="32"/>
  <c r="F55" i="32"/>
  <c r="P67" i="32"/>
  <c r="F52" i="32"/>
  <c r="T21" i="32"/>
  <c r="L21" i="32"/>
  <c r="N21" i="32" s="1"/>
  <c r="R21" i="32"/>
  <c r="L64" i="32"/>
  <c r="F67" i="32"/>
  <c r="T36" i="32"/>
  <c r="T67" i="32" s="1"/>
  <c r="L36" i="32"/>
  <c r="N36" i="32" s="1"/>
  <c r="R36" i="32"/>
  <c r="R67" i="32" s="1"/>
  <c r="N14" i="32"/>
  <c r="N16" i="32"/>
  <c r="P51" i="32"/>
  <c r="V51" i="32"/>
  <c r="J51" i="32"/>
  <c r="P55" i="32"/>
  <c r="H55" i="32"/>
  <c r="V55" i="32"/>
  <c r="T55" i="32"/>
  <c r="L55" i="32"/>
  <c r="R55" i="32"/>
  <c r="J55" i="32"/>
  <c r="F57" i="32"/>
  <c r="T26" i="32"/>
  <c r="L26" i="32"/>
  <c r="N26" i="32" s="1"/>
  <c r="R26" i="32"/>
  <c r="F58" i="32"/>
  <c r="R27" i="32"/>
  <c r="X27" i="32" s="1"/>
  <c r="H27" i="32"/>
  <c r="N27" i="32" s="1"/>
  <c r="F59" i="32"/>
  <c r="T28" i="32"/>
  <c r="T59" i="32" s="1"/>
  <c r="L28" i="32"/>
  <c r="N28" i="32" s="1"/>
  <c r="R28" i="32"/>
  <c r="F60" i="32"/>
  <c r="R29" i="32"/>
  <c r="R60" i="32" s="1"/>
  <c r="H29" i="32"/>
  <c r="N29" i="32" s="1"/>
  <c r="T30" i="32"/>
  <c r="T61" i="32" s="1"/>
  <c r="L30" i="32"/>
  <c r="N30" i="32" s="1"/>
  <c r="F61" i="32"/>
  <c r="R30" i="32"/>
  <c r="F62" i="32"/>
  <c r="R31" i="32"/>
  <c r="R62" i="32" s="1"/>
  <c r="X62" i="32" s="1"/>
  <c r="H31" i="32"/>
  <c r="F63" i="32"/>
  <c r="T32" i="32"/>
  <c r="T63" i="32" s="1"/>
  <c r="L32" i="32"/>
  <c r="N32" i="32" s="1"/>
  <c r="R32" i="32"/>
  <c r="R63" i="32" s="1"/>
  <c r="F64" i="32"/>
  <c r="R33" i="32"/>
  <c r="X33" i="32" s="1"/>
  <c r="H33" i="32"/>
  <c r="N33" i="32" s="1"/>
  <c r="F65" i="32"/>
  <c r="T34" i="32"/>
  <c r="T65" i="32" s="1"/>
  <c r="L34" i="32"/>
  <c r="N34" i="32" s="1"/>
  <c r="R34" i="32"/>
  <c r="F66" i="32"/>
  <c r="R35" i="32"/>
  <c r="X35" i="32" s="1"/>
  <c r="H35" i="32"/>
  <c r="N35" i="32" s="1"/>
  <c r="H45" i="32"/>
  <c r="F48" i="32"/>
  <c r="P43" i="32"/>
  <c r="V43" i="32"/>
  <c r="L45" i="32"/>
  <c r="R45" i="32"/>
  <c r="J45" i="32"/>
  <c r="P47" i="32"/>
  <c r="H47" i="32"/>
  <c r="V47" i="32"/>
  <c r="R49" i="32"/>
  <c r="J49" i="32"/>
  <c r="L20" i="32"/>
  <c r="L51" i="32" s="1"/>
  <c r="R52" i="32"/>
  <c r="J52" i="32"/>
  <c r="P52" i="32"/>
  <c r="H52" i="32"/>
  <c r="L22" i="32"/>
  <c r="T22" i="32"/>
  <c r="X22" i="32" s="1"/>
  <c r="T57" i="32"/>
  <c r="L57" i="32"/>
  <c r="R57" i="32"/>
  <c r="J57" i="32"/>
  <c r="P57" i="32"/>
  <c r="X57" i="32" s="1"/>
  <c r="H57" i="32"/>
  <c r="P59" i="32"/>
  <c r="H59" i="32"/>
  <c r="V59" i="32"/>
  <c r="L59" i="32"/>
  <c r="R61" i="32"/>
  <c r="J61" i="32"/>
  <c r="P61" i="32"/>
  <c r="H61" i="32"/>
  <c r="P63" i="32"/>
  <c r="H63" i="32"/>
  <c r="V63" i="32"/>
  <c r="L65" i="32"/>
  <c r="R65" i="32"/>
  <c r="J65" i="32"/>
  <c r="P65" i="32"/>
  <c r="H65" i="32"/>
  <c r="N65" i="32" s="1"/>
  <c r="J43" i="32"/>
  <c r="T44" i="32"/>
  <c r="H46" i="32"/>
  <c r="N46" i="32" s="1"/>
  <c r="R47" i="32"/>
  <c r="V49" i="32"/>
  <c r="P50" i="32"/>
  <c r="T52" i="32"/>
  <c r="H58" i="32"/>
  <c r="R59" i="32"/>
  <c r="T80" i="32"/>
  <c r="F51" i="32"/>
  <c r="V54" i="32"/>
  <c r="L54" i="32"/>
  <c r="R54" i="32"/>
  <c r="J54" i="32"/>
  <c r="P45" i="32"/>
  <c r="H49" i="32"/>
  <c r="V52" i="32"/>
  <c r="P54" i="32"/>
  <c r="V65" i="32"/>
  <c r="V38" i="32"/>
  <c r="J44" i="32"/>
  <c r="P44" i="32"/>
  <c r="H44" i="32"/>
  <c r="V46" i="32"/>
  <c r="T46" i="32"/>
  <c r="L46" i="32"/>
  <c r="J48" i="32"/>
  <c r="P48" i="32"/>
  <c r="H48" i="32"/>
  <c r="V50" i="32"/>
  <c r="T50" i="32"/>
  <c r="L50" i="32"/>
  <c r="H20" i="32"/>
  <c r="H22" i="32"/>
  <c r="N22" i="32" s="1"/>
  <c r="R56" i="32"/>
  <c r="J56" i="32"/>
  <c r="P56" i="32"/>
  <c r="H56" i="32"/>
  <c r="V56" i="32"/>
  <c r="V58" i="32"/>
  <c r="T58" i="32"/>
  <c r="L58" i="32"/>
  <c r="J58" i="32"/>
  <c r="J60" i="32"/>
  <c r="P60" i="32"/>
  <c r="H60" i="32"/>
  <c r="V60" i="32"/>
  <c r="V62" i="32"/>
  <c r="T62" i="32"/>
  <c r="L62" i="32"/>
  <c r="J62" i="32"/>
  <c r="J64" i="32"/>
  <c r="P64" i="32"/>
  <c r="H64" i="32"/>
  <c r="V64" i="32"/>
  <c r="V66" i="32"/>
  <c r="T66" i="32"/>
  <c r="L66" i="32"/>
  <c r="J66" i="32"/>
  <c r="V45" i="32"/>
  <c r="P46" i="32"/>
  <c r="J47" i="32"/>
  <c r="T48" i="32"/>
  <c r="H50" i="32"/>
  <c r="L60" i="32"/>
  <c r="V61" i="32"/>
  <c r="J63" i="32"/>
  <c r="T64" i="32"/>
  <c r="H66" i="32"/>
  <c r="L67" i="32"/>
  <c r="V67" i="32"/>
  <c r="H67" i="32"/>
  <c r="X46" i="32" l="1"/>
  <c r="R66" i="32"/>
  <c r="X66" i="32" s="1"/>
  <c r="R64" i="32"/>
  <c r="R58" i="32"/>
  <c r="X58" i="32" s="1"/>
  <c r="R44" i="32"/>
  <c r="X44" i="32" s="1"/>
  <c r="L63" i="32"/>
  <c r="X52" i="32"/>
  <c r="X55" i="32"/>
  <c r="X17" i="32"/>
  <c r="X23" i="32"/>
  <c r="N67" i="32"/>
  <c r="N64" i="32"/>
  <c r="N56" i="32"/>
  <c r="L61" i="32"/>
  <c r="N61" i="32" s="1"/>
  <c r="X49" i="32"/>
  <c r="N45" i="32"/>
  <c r="X31" i="32"/>
  <c r="X29" i="32"/>
  <c r="H54" i="32"/>
  <c r="X19" i="32"/>
  <c r="X16" i="32"/>
  <c r="X14" i="32"/>
  <c r="N13" i="32"/>
  <c r="X56" i="32"/>
  <c r="N20" i="32"/>
  <c r="N48" i="32"/>
  <c r="X34" i="32"/>
  <c r="X26" i="32"/>
  <c r="R51" i="32"/>
  <c r="X21" i="32"/>
  <c r="J69" i="32"/>
  <c r="X28" i="32"/>
  <c r="N66" i="32"/>
  <c r="X64" i="32"/>
  <c r="N58" i="32"/>
  <c r="X61" i="32"/>
  <c r="N59" i="32"/>
  <c r="N47" i="32"/>
  <c r="P69" i="32"/>
  <c r="X36" i="32"/>
  <c r="H51" i="32"/>
  <c r="N51" i="32" s="1"/>
  <c r="N54" i="32"/>
  <c r="X67" i="32"/>
  <c r="T53" i="32"/>
  <c r="F43" i="32"/>
  <c r="F69" i="32" s="1"/>
  <c r="F70" i="32" s="1"/>
  <c r="F38" i="32"/>
  <c r="T12" i="32"/>
  <c r="L12" i="32"/>
  <c r="R12" i="32"/>
  <c r="H12" i="32"/>
  <c r="X53" i="32"/>
  <c r="N60" i="32"/>
  <c r="X48" i="32"/>
  <c r="X54" i="32"/>
  <c r="X45" i="32"/>
  <c r="X65" i="32"/>
  <c r="N63" i="32"/>
  <c r="X59" i="32"/>
  <c r="L49" i="32"/>
  <c r="N49" i="32" s="1"/>
  <c r="X47" i="32"/>
  <c r="H62" i="32"/>
  <c r="N62" i="32" s="1"/>
  <c r="N31" i="32"/>
  <c r="X51" i="32"/>
  <c r="X18" i="32"/>
  <c r="N44" i="32"/>
  <c r="L52" i="32"/>
  <c r="N52" i="32" s="1"/>
  <c r="N50" i="32"/>
  <c r="X60" i="32"/>
  <c r="X50" i="32"/>
  <c r="X63" i="32"/>
  <c r="N57" i="32"/>
  <c r="V69" i="32"/>
  <c r="N55" i="32"/>
  <c r="H53" i="32"/>
  <c r="N53" i="32" s="1"/>
  <c r="X32" i="32"/>
  <c r="E76" i="32" l="1"/>
  <c r="E78" i="32" s="1"/>
  <c r="D33" i="27" s="1"/>
  <c r="E154" i="36" s="1"/>
  <c r="L38" i="32"/>
  <c r="L43" i="32"/>
  <c r="L69" i="32" s="1"/>
  <c r="R38" i="32"/>
  <c r="X12" i="32"/>
  <c r="X38" i="32" s="1"/>
  <c r="R43" i="32"/>
  <c r="T38" i="32"/>
  <c r="T43" i="32"/>
  <c r="T69" i="32" s="1"/>
  <c r="H38" i="32"/>
  <c r="N12" i="32"/>
  <c r="N38" i="32" s="1"/>
  <c r="H43" i="32"/>
  <c r="D25" i="27" l="1"/>
  <c r="N43" i="32"/>
  <c r="N69" i="32" s="1"/>
  <c r="H69" i="32"/>
  <c r="R69" i="32"/>
  <c r="X43" i="32"/>
  <c r="X69" i="32" s="1"/>
  <c r="E82" i="32"/>
  <c r="F76" i="32"/>
  <c r="F78" i="32" s="1"/>
  <c r="F82" i="32" s="1"/>
  <c r="P76" i="32" l="1"/>
  <c r="P78" i="32" s="1"/>
  <c r="P82" i="32" s="1"/>
  <c r="P85" i="32" s="1"/>
  <c r="E85" i="32"/>
  <c r="L76" i="32"/>
  <c r="L78" i="32" s="1"/>
  <c r="L82" i="32" s="1"/>
  <c r="L85" i="32" s="1"/>
  <c r="N76" i="32" l="1"/>
  <c r="N78" i="32" s="1"/>
  <c r="N82" i="32" s="1"/>
  <c r="R76" i="32"/>
  <c r="R78" i="32" s="1"/>
  <c r="R82" i="32" s="1"/>
  <c r="T82" i="32" l="1"/>
  <c r="T85" i="32" s="1"/>
  <c r="T78" i="32"/>
  <c r="I4" i="28" l="1"/>
  <c r="I5" i="28" s="1"/>
  <c r="I6" i="28" l="1"/>
  <c r="I14" i="27" l="1"/>
  <c r="J14" i="27" s="1"/>
  <c r="I24" i="27"/>
  <c r="J24" i="27" s="1"/>
  <c r="I8" i="27"/>
  <c r="J8" i="27" s="1"/>
  <c r="I16" i="27"/>
  <c r="J16" i="27" s="1"/>
  <c r="I17" i="27"/>
  <c r="J17" i="27" s="1"/>
  <c r="I21" i="27"/>
  <c r="J21" i="27" s="1"/>
  <c r="I15" i="27"/>
  <c r="J15" i="27" s="1"/>
  <c r="I20" i="27"/>
  <c r="J20" i="27" s="1"/>
  <c r="I7" i="27"/>
  <c r="J7" i="27" s="1"/>
  <c r="I9" i="27"/>
  <c r="J9" i="27" s="1"/>
  <c r="I10" i="27"/>
  <c r="J10" i="27" s="1"/>
  <c r="I23" i="27"/>
  <c r="J23" i="27" s="1"/>
  <c r="I26" i="27"/>
  <c r="J26" i="27" s="1"/>
  <c r="I13" i="27"/>
  <c r="J13" i="27" s="1"/>
  <c r="I19" i="27"/>
  <c r="J19" i="27" s="1"/>
  <c r="I18" i="27"/>
  <c r="J18" i="27" s="1"/>
  <c r="I22" i="27"/>
  <c r="J22" i="27" s="1"/>
  <c r="I11" i="27"/>
  <c r="J11" i="27" s="1"/>
  <c r="I7" i="28"/>
  <c r="I6" i="27" l="1"/>
  <c r="I8" i="28"/>
  <c r="J6" i="27" l="1"/>
  <c r="G33" i="27"/>
  <c r="H154" i="36" s="1"/>
  <c r="G25" i="27" s="1"/>
  <c r="F33" i="27"/>
  <c r="I9" i="28"/>
  <c r="H33" i="27" l="1"/>
  <c r="I33" i="27" s="1"/>
  <c r="J33" i="27" s="1"/>
  <c r="J34" i="28" s="1"/>
  <c r="G154" i="36"/>
  <c r="I10" i="28"/>
  <c r="F25" i="27" l="1"/>
  <c r="I154" i="36"/>
  <c r="H25" i="27" s="1"/>
  <c r="I25" i="27" s="1"/>
  <c r="J25" i="27" s="1"/>
  <c r="I11" i="28"/>
  <c r="I12" i="28" l="1"/>
  <c r="I13" i="28" l="1"/>
  <c r="I14" i="28" l="1"/>
  <c r="I15" i="28" l="1"/>
  <c r="I16" i="28" l="1"/>
  <c r="I17" i="28" l="1"/>
  <c r="I18" i="28" l="1"/>
  <c r="I19" i="28" l="1"/>
  <c r="I20" i="28" l="1"/>
  <c r="I21" i="28" l="1"/>
  <c r="F29" i="27" l="1"/>
  <c r="F28" i="27"/>
  <c r="F30" i="27"/>
  <c r="C30" i="27"/>
  <c r="C35" i="27" s="1"/>
  <c r="C29" i="27"/>
  <c r="C28" i="27"/>
  <c r="E29" i="27"/>
  <c r="E30" i="27"/>
  <c r="E28" i="27"/>
  <c r="G28" i="27"/>
  <c r="G30" i="27"/>
  <c r="G29" i="27"/>
  <c r="D30" i="27"/>
  <c r="D28" i="27"/>
  <c r="D29" i="27"/>
  <c r="I22" i="28"/>
  <c r="I12" i="27" l="1"/>
  <c r="H28" i="27"/>
  <c r="H30" i="27"/>
  <c r="H35" i="27" s="1"/>
  <c r="H29" i="27"/>
  <c r="I23" i="28"/>
  <c r="J12" i="27" l="1"/>
  <c r="I29" i="27"/>
  <c r="I30" i="27"/>
  <c r="I35" i="27" s="1"/>
  <c r="I28" i="27"/>
  <c r="I24" i="28"/>
  <c r="J37" i="27" l="1"/>
  <c r="B5" i="28" s="1"/>
  <c r="J30" i="27"/>
  <c r="J29" i="27"/>
  <c r="J28" i="27"/>
  <c r="I25" i="28"/>
  <c r="B4" i="28" l="1"/>
  <c r="J4" i="28" s="1"/>
  <c r="J35" i="27"/>
  <c r="I26" i="28"/>
  <c r="J14" i="28" l="1"/>
  <c r="K14" i="28" s="1"/>
  <c r="J22" i="28"/>
  <c r="K22" i="28" s="1"/>
  <c r="J10" i="28"/>
  <c r="K10" i="28" s="1"/>
  <c r="B16" i="28"/>
  <c r="J25" i="28"/>
  <c r="K25" i="28" s="1"/>
  <c r="J18" i="28"/>
  <c r="K18" i="28" s="1"/>
  <c r="J8" i="28"/>
  <c r="K8" i="28" s="1"/>
  <c r="J5" i="28"/>
  <c r="K5" i="28" s="1"/>
  <c r="J20" i="28"/>
  <c r="K20" i="28" s="1"/>
  <c r="J12" i="28"/>
  <c r="K12" i="28" s="1"/>
  <c r="J16" i="28"/>
  <c r="K16" i="28" s="1"/>
  <c r="K34" i="28"/>
  <c r="J24" i="28"/>
  <c r="J21" i="28"/>
  <c r="K21" i="28" s="1"/>
  <c r="J17" i="28"/>
  <c r="K17" i="28" s="1"/>
  <c r="J13" i="28"/>
  <c r="J9" i="28"/>
  <c r="J7" i="28"/>
  <c r="J6" i="28"/>
  <c r="K4" i="28"/>
  <c r="B18" i="28"/>
  <c r="J23" i="28"/>
  <c r="J19" i="28"/>
  <c r="K19" i="28" s="1"/>
  <c r="J15" i="28"/>
  <c r="K15" i="28" s="1"/>
  <c r="J11" i="28"/>
  <c r="B17" i="28"/>
  <c r="B15" i="28"/>
  <c r="J26" i="28"/>
  <c r="I27" i="28"/>
  <c r="L14" i="28" l="1"/>
  <c r="L15" i="28"/>
  <c r="L25" i="28"/>
  <c r="L10" i="28"/>
  <c r="L20" i="28"/>
  <c r="L17" i="28"/>
  <c r="L4" i="28"/>
  <c r="L18" i="28"/>
  <c r="L19" i="28"/>
  <c r="L12" i="28"/>
  <c r="L7" i="28"/>
  <c r="K7" i="28"/>
  <c r="L21" i="28"/>
  <c r="L5" i="28"/>
  <c r="L8" i="28"/>
  <c r="L22" i="28"/>
  <c r="L23" i="28"/>
  <c r="K23" i="28"/>
  <c r="L16" i="28"/>
  <c r="L9" i="28"/>
  <c r="K9" i="28"/>
  <c r="K24" i="28"/>
  <c r="L24" i="28"/>
  <c r="L11" i="28"/>
  <c r="K11" i="28"/>
  <c r="K13" i="28"/>
  <c r="L13" i="28"/>
  <c r="L6" i="28"/>
  <c r="K6" i="28"/>
  <c r="J27" i="28"/>
  <c r="I28" i="28"/>
  <c r="L26" i="28"/>
  <c r="K26" i="28"/>
  <c r="J28" i="28" l="1"/>
  <c r="I29" i="28"/>
  <c r="L27" i="28"/>
  <c r="K27" i="28"/>
  <c r="J29" i="28" l="1"/>
  <c r="I30" i="28"/>
  <c r="L28" i="28"/>
  <c r="K28" i="28"/>
  <c r="J30" i="28" l="1"/>
  <c r="I31" i="28"/>
  <c r="L29" i="28"/>
  <c r="K29" i="28"/>
  <c r="J31" i="28" l="1"/>
  <c r="I32" i="28"/>
  <c r="L30" i="28"/>
  <c r="K30" i="28"/>
  <c r="J32" i="28" l="1"/>
  <c r="I33" i="28"/>
  <c r="J33" i="28" s="1"/>
  <c r="L31" i="28"/>
  <c r="K31" i="28"/>
  <c r="L33" i="28" l="1"/>
  <c r="K33" i="28"/>
  <c r="L32" i="28"/>
  <c r="K32" i="28"/>
</calcChain>
</file>

<file path=xl/comments1.xml><?xml version="1.0" encoding="utf-8"?>
<comments xmlns="http://schemas.openxmlformats.org/spreadsheetml/2006/main">
  <authors>
    <author>Andrian Dmitrenko</author>
  </authors>
  <commentList>
    <comment ref="H33" authorId="0">
      <text>
        <r>
          <rPr>
            <b/>
            <sz val="9"/>
            <color indexed="81"/>
            <rFont val="Tahoma"/>
            <family val="2"/>
          </rPr>
          <t>Andrian Dmitrenko:</t>
        </r>
        <r>
          <rPr>
            <sz val="9"/>
            <color indexed="81"/>
            <rFont val="Tahoma"/>
            <family val="2"/>
          </rPr>
          <t xml:space="preserve">
Salaries reduced by $75,473 - Per Clinton Mgmt. fee reimbursement.</t>
        </r>
      </text>
    </comment>
  </commentList>
</comments>
</file>

<file path=xl/sharedStrings.xml><?xml version="1.0" encoding="utf-8"?>
<sst xmlns="http://schemas.openxmlformats.org/spreadsheetml/2006/main" count="819" uniqueCount="341">
  <si>
    <t>Muhlenberg County Water District</t>
  </si>
  <si>
    <t>McCreary County Water District</t>
  </si>
  <si>
    <t>Henderson County Water District</t>
  </si>
  <si>
    <t>Southeast Daviess County Water District</t>
  </si>
  <si>
    <t>Oldham County Water District</t>
  </si>
  <si>
    <t>Western Pulaski County Water District</t>
  </si>
  <si>
    <t>Company Name</t>
  </si>
  <si>
    <t>Year End Customers</t>
  </si>
  <si>
    <t>Salaries &amp; Wages</t>
  </si>
  <si>
    <t>Employees</t>
  </si>
  <si>
    <t>Officers, Directors</t>
  </si>
  <si>
    <t>Pension &amp; Benefits</t>
  </si>
  <si>
    <t>Payroll Taxes</t>
  </si>
  <si>
    <t>Total Salaries &amp; Wages</t>
  </si>
  <si>
    <t>Line No.</t>
  </si>
  <si>
    <t>Water Service Corporation of Kentucky</t>
  </si>
  <si>
    <t>Cost Per Customer</t>
  </si>
  <si>
    <t>Cost Per Customer (Monthly)</t>
  </si>
  <si>
    <t>Statistics</t>
  </si>
  <si>
    <t>Customers</t>
  </si>
  <si>
    <t>Minimum</t>
  </si>
  <si>
    <t>Maximum</t>
  </si>
  <si>
    <t>Average</t>
  </si>
  <si>
    <t>Mean</t>
  </si>
  <si>
    <t>Standard Deviation</t>
  </si>
  <si>
    <t>Settings</t>
  </si>
  <si>
    <t>Std</t>
  </si>
  <si>
    <t>NumRows</t>
  </si>
  <si>
    <t>Zmin</t>
  </si>
  <si>
    <t>Zmax</t>
  </si>
  <si>
    <t>PctClear</t>
  </si>
  <si>
    <t>PctShade</t>
  </si>
  <si>
    <t>Calculations</t>
  </si>
  <si>
    <t>Shade Left</t>
  </si>
  <si>
    <t>Shade Right</t>
  </si>
  <si>
    <t>CurveMin</t>
  </si>
  <si>
    <t>CurveMax</t>
  </si>
  <si>
    <t>Sequence</t>
  </si>
  <si>
    <t>Z</t>
  </si>
  <si>
    <t>X</t>
  </si>
  <si>
    <t>Y</t>
  </si>
  <si>
    <t>Area</t>
  </si>
  <si>
    <t>Petitioner's Exhibit BNH-4</t>
  </si>
  <si>
    <t>Year</t>
  </si>
  <si>
    <t>Adair County Water District</t>
  </si>
  <si>
    <t>Allen County Water District</t>
  </si>
  <si>
    <t>Christian County Water District</t>
  </si>
  <si>
    <t>Company</t>
  </si>
  <si>
    <t xml:space="preserve">Adair County Water District </t>
  </si>
  <si>
    <t xml:space="preserve">Allen County Water District </t>
  </si>
  <si>
    <t xml:space="preserve">Barkley Lake Water District </t>
  </si>
  <si>
    <t xml:space="preserve">Bath County Water District </t>
  </si>
  <si>
    <t xml:space="preserve">Beech Grove Water System Inc </t>
  </si>
  <si>
    <t xml:space="preserve">Big Sandy Water District </t>
  </si>
  <si>
    <t xml:space="preserve">Black Mountain Utility District </t>
  </si>
  <si>
    <t xml:space="preserve">Boone County Water District </t>
  </si>
  <si>
    <t xml:space="preserve">Bracken County Water District </t>
  </si>
  <si>
    <t xml:space="preserve">Breathitt County Water District </t>
  </si>
  <si>
    <t xml:space="preserve">Bronston Water Association Inc </t>
  </si>
  <si>
    <t xml:space="preserve">Buffalo Trail Water Association Inc </t>
  </si>
  <si>
    <t xml:space="preserve">Bullock Pen Water District </t>
  </si>
  <si>
    <t xml:space="preserve">Butler County Water System Inc </t>
  </si>
  <si>
    <t xml:space="preserve">Caldwell County Water District </t>
  </si>
  <si>
    <t xml:space="preserve">Cannonsburg Water District </t>
  </si>
  <si>
    <t xml:space="preserve">Carroll County Water District 1 </t>
  </si>
  <si>
    <t xml:space="preserve">Cawood Water District </t>
  </si>
  <si>
    <t xml:space="preserve">Center Ridge Water District No 2 </t>
  </si>
  <si>
    <t xml:space="preserve">Christian County Water District </t>
  </si>
  <si>
    <t xml:space="preserve">Corinth Water District </t>
  </si>
  <si>
    <t xml:space="preserve">Crittenden-Livingston County Water District </t>
  </si>
  <si>
    <t xml:space="preserve">Cumberland County Water District </t>
  </si>
  <si>
    <t xml:space="preserve">Cumberland Falls Highway Water District </t>
  </si>
  <si>
    <t xml:space="preserve">Dexter-Almo Heights Water District </t>
  </si>
  <si>
    <t xml:space="preserve">East Casey County Water District </t>
  </si>
  <si>
    <t xml:space="preserve">East Clark County Water District </t>
  </si>
  <si>
    <t xml:space="preserve">East Daviess County Water Association Inc </t>
  </si>
  <si>
    <t xml:space="preserve">East Laurel Water District </t>
  </si>
  <si>
    <t xml:space="preserve">East Logan Water District Inc </t>
  </si>
  <si>
    <t xml:space="preserve">East Pendleton Water District </t>
  </si>
  <si>
    <t xml:space="preserve">Eastern Rockcastle Water Association Inc </t>
  </si>
  <si>
    <t xml:space="preserve">Edmonson County Water District </t>
  </si>
  <si>
    <t xml:space="preserve">Elkhorn Water District </t>
  </si>
  <si>
    <t xml:space="preserve">Estill County Water District 1 </t>
  </si>
  <si>
    <t xml:space="preserve">Farmdale Water District </t>
  </si>
  <si>
    <t xml:space="preserve">Fern Lake Company </t>
  </si>
  <si>
    <t xml:space="preserve">Fleming County Water Association Inc </t>
  </si>
  <si>
    <t xml:space="preserve">Fountain Run Water District 1 </t>
  </si>
  <si>
    <t xml:space="preserve">Francis Water Company Inc </t>
  </si>
  <si>
    <t xml:space="preserve">Gallatin County Water District </t>
  </si>
  <si>
    <t xml:space="preserve">Garrard County Water Association Inc </t>
  </si>
  <si>
    <t xml:space="preserve">Grayson County Water District </t>
  </si>
  <si>
    <t xml:space="preserve">Green River Valley Water District </t>
  </si>
  <si>
    <t xml:space="preserve">Green-Taylor Water District </t>
  </si>
  <si>
    <t xml:space="preserve">Hardin County Water District 1 </t>
  </si>
  <si>
    <t xml:space="preserve">Hardin County Water District 2 </t>
  </si>
  <si>
    <t xml:space="preserve">Harrison County Water Association Inc </t>
  </si>
  <si>
    <t xml:space="preserve">Henderson County Water District </t>
  </si>
  <si>
    <t xml:space="preserve">Henry County Water District 2 </t>
  </si>
  <si>
    <t xml:space="preserve">Hyden-Leslie County Water District </t>
  </si>
  <si>
    <t xml:space="preserve">Jackson County Water Association Inc </t>
  </si>
  <si>
    <t xml:space="preserve">Jessamine County Water District 1 </t>
  </si>
  <si>
    <t xml:space="preserve">Jessamine-South Elkhorn Water District </t>
  </si>
  <si>
    <t xml:space="preserve">Jonathan Creek Water District </t>
  </si>
  <si>
    <t xml:space="preserve">Judy Water Association Inc </t>
  </si>
  <si>
    <t xml:space="preserve">Kentucky-American Water Company aka Kentucky American Water </t>
  </si>
  <si>
    <t xml:space="preserve">Kirksville Water Association Inc </t>
  </si>
  <si>
    <t xml:space="preserve">Knott County Water and Sewer District </t>
  </si>
  <si>
    <t xml:space="preserve">Knox County Utility Commission </t>
  </si>
  <si>
    <t xml:space="preserve">Lake Village Water Association Inc </t>
  </si>
  <si>
    <t xml:space="preserve">Larue County Water District 1 </t>
  </si>
  <si>
    <t xml:space="preserve">Laurel County Water District 2 </t>
  </si>
  <si>
    <t xml:space="preserve">Ledbetter Water District </t>
  </si>
  <si>
    <t xml:space="preserve">Letcher County Water and Sewer District </t>
  </si>
  <si>
    <t xml:space="preserve">Levee Road Water Association Inc </t>
  </si>
  <si>
    <t xml:space="preserve">Lyon County Water District </t>
  </si>
  <si>
    <t xml:space="preserve">Madison County Utilities District </t>
  </si>
  <si>
    <t xml:space="preserve">Magoffin County Water District </t>
  </si>
  <si>
    <t xml:space="preserve">Marion County Water District </t>
  </si>
  <si>
    <t xml:space="preserve">Martin County Water District </t>
  </si>
  <si>
    <t xml:space="preserve">McCreary County Water District </t>
  </si>
  <si>
    <t xml:space="preserve">McKinney Water District </t>
  </si>
  <si>
    <t xml:space="preserve">Meade County Water District </t>
  </si>
  <si>
    <t xml:space="preserve">Milburn Water District </t>
  </si>
  <si>
    <t xml:space="preserve">Montgomery County Water District 1 </t>
  </si>
  <si>
    <t xml:space="preserve">Morgan County Water District </t>
  </si>
  <si>
    <t xml:space="preserve">Mountain Water District </t>
  </si>
  <si>
    <t xml:space="preserve">Muhlenberg County Water District </t>
  </si>
  <si>
    <t xml:space="preserve">Muhlenberg County Water District 3 </t>
  </si>
  <si>
    <t xml:space="preserve">Nebo Water District </t>
  </si>
  <si>
    <t xml:space="preserve">North Hopkins Water District </t>
  </si>
  <si>
    <t xml:space="preserve">North Logan Water District 1 </t>
  </si>
  <si>
    <t xml:space="preserve">North Manchester Water Association Inc </t>
  </si>
  <si>
    <t xml:space="preserve">North Marshall Water District </t>
  </si>
  <si>
    <t xml:space="preserve">North McLean County Water District </t>
  </si>
  <si>
    <t xml:space="preserve">North Mercer Water District </t>
  </si>
  <si>
    <t xml:space="preserve">North Nelson Water District </t>
  </si>
  <si>
    <t xml:space="preserve">North Shelby Water Company </t>
  </si>
  <si>
    <t xml:space="preserve">Northeast Woodford County Water District </t>
  </si>
  <si>
    <t xml:space="preserve">Northern Kentucky Water District </t>
  </si>
  <si>
    <t xml:space="preserve">Ohio County Water District </t>
  </si>
  <si>
    <t xml:space="preserve">Oldham County Water District </t>
  </si>
  <si>
    <t xml:space="preserve">Parksville Water District </t>
  </si>
  <si>
    <t xml:space="preserve">Peaks Mill Water District </t>
  </si>
  <si>
    <t xml:space="preserve">Pendleton County Water District </t>
  </si>
  <si>
    <t xml:space="preserve">Powell`s Valley Water District </t>
  </si>
  <si>
    <t xml:space="preserve">Rattlesnake Ridge Water District </t>
  </si>
  <si>
    <t xml:space="preserve">Reid Village Water District </t>
  </si>
  <si>
    <t xml:space="preserve">Rowan Water Inc </t>
  </si>
  <si>
    <t xml:space="preserve">Sandy Hook Water District </t>
  </si>
  <si>
    <t xml:space="preserve">Sedalia Water District </t>
  </si>
  <si>
    <t xml:space="preserve">Sharpsburg Water District </t>
  </si>
  <si>
    <t xml:space="preserve">Simpson County Water District </t>
  </si>
  <si>
    <t xml:space="preserve">South 641 Water District </t>
  </si>
  <si>
    <t xml:space="preserve">South Anderson Water District </t>
  </si>
  <si>
    <t xml:space="preserve">South Eastern Water Association Inc </t>
  </si>
  <si>
    <t xml:space="preserve">South Hopkins Water District </t>
  </si>
  <si>
    <t xml:space="preserve">South Logan Water Association Inc </t>
  </si>
  <si>
    <t xml:space="preserve">South Woodford Water District </t>
  </si>
  <si>
    <t xml:space="preserve">Southeast Daviess County Water District </t>
  </si>
  <si>
    <t xml:space="preserve">Southern Madison Water District </t>
  </si>
  <si>
    <t xml:space="preserve">Southern Water and Sewer District </t>
  </si>
  <si>
    <t xml:space="preserve">Symsonia Water District </t>
  </si>
  <si>
    <t xml:space="preserve">Todd County Water District </t>
  </si>
  <si>
    <t xml:space="preserve">Trimble County Water District 1 </t>
  </si>
  <si>
    <t xml:space="preserve">U S 60 Water District of Shelby and Franklin Counties </t>
  </si>
  <si>
    <t xml:space="preserve">Union County Water District </t>
  </si>
  <si>
    <t xml:space="preserve">Warren County Water District </t>
  </si>
  <si>
    <t xml:space="preserve">Water Service Corporation of Kentucky </t>
  </si>
  <si>
    <t xml:space="preserve">Webster County Water District </t>
  </si>
  <si>
    <t xml:space="preserve">West Carroll Water District </t>
  </si>
  <si>
    <t xml:space="preserve">West Daviess County Water District </t>
  </si>
  <si>
    <t xml:space="preserve">West Laurel Water Association Inc </t>
  </si>
  <si>
    <t xml:space="preserve">West McCracken County Water District </t>
  </si>
  <si>
    <t xml:space="preserve">West Shelby Water District </t>
  </si>
  <si>
    <t xml:space="preserve">Western Fleming County Water District </t>
  </si>
  <si>
    <t xml:space="preserve">Western Lewis-Rectorville Water and Gas District </t>
  </si>
  <si>
    <t xml:space="preserve">Western Mason County Water District </t>
  </si>
  <si>
    <t xml:space="preserve">Western Pulaski County Water District </t>
  </si>
  <si>
    <t xml:space="preserve">Western Rockcastle Water Association Inc </t>
  </si>
  <si>
    <t xml:space="preserve">Whitley County Water District 1 </t>
  </si>
  <si>
    <t xml:space="preserve">Wood Creek Water District </t>
  </si>
  <si>
    <t>Utility ID</t>
  </si>
  <si>
    <t>ERC 2016 
Year End</t>
  </si>
  <si>
    <t>Barkley Lake Water District</t>
  </si>
  <si>
    <t>Bullock Pen Water District</t>
  </si>
  <si>
    <t>Garrard County Water Association Inc</t>
  </si>
  <si>
    <t>Green-Taylor Water District</t>
  </si>
  <si>
    <t>Harrison County Water Association Inc</t>
  </si>
  <si>
    <t>Henry County Water District 2</t>
  </si>
  <si>
    <t>Laurel County Water District 2</t>
  </si>
  <si>
    <t>Marion County Water District</t>
  </si>
  <si>
    <t>Meade County Water District</t>
  </si>
  <si>
    <t>North Marshall Water District</t>
  </si>
  <si>
    <t>North Shelby Water Company</t>
  </si>
  <si>
    <t>Ohio County Water District</t>
  </si>
  <si>
    <t>Rowan Water Inc</t>
  </si>
  <si>
    <t>South Eastern Water Association Inc</t>
  </si>
  <si>
    <t>Southern Madison Water District</t>
  </si>
  <si>
    <t>Southern Water and Sewer District</t>
  </si>
  <si>
    <t>West Daviess County Water District</t>
  </si>
  <si>
    <t>Wood Creek Water District</t>
  </si>
  <si>
    <t>Big Sandy Water District</t>
  </si>
  <si>
    <t>Butler County Water System Inc</t>
  </si>
  <si>
    <t>2018 Annual Report Data</t>
  </si>
  <si>
    <t>w/p-[b]</t>
  </si>
  <si>
    <t>Calculation of Salary and Benefits</t>
  </si>
  <si>
    <t>Test Year December 31, 2017</t>
  </si>
  <si>
    <t>CONFIDENTIAL</t>
  </si>
  <si>
    <t>A</t>
  </si>
  <si>
    <t>B</t>
  </si>
  <si>
    <t>C</t>
  </si>
  <si>
    <t>D</t>
  </si>
  <si>
    <t>E</t>
  </si>
  <si>
    <t>F</t>
  </si>
  <si>
    <t>G</t>
  </si>
  <si>
    <t>H</t>
  </si>
  <si>
    <t>I</t>
  </si>
  <si>
    <t>J</t>
  </si>
  <si>
    <t>K</t>
  </si>
  <si>
    <t>L</t>
  </si>
  <si>
    <t>M</t>
  </si>
  <si>
    <t>N</t>
  </si>
  <si>
    <t xml:space="preserve">Total </t>
  </si>
  <si>
    <t>Percentage</t>
  </si>
  <si>
    <t>Proforma</t>
  </si>
  <si>
    <t>FICA</t>
  </si>
  <si>
    <t>FUTA</t>
  </si>
  <si>
    <t>Total</t>
  </si>
  <si>
    <t>Health</t>
  </si>
  <si>
    <t>401(k)</t>
  </si>
  <si>
    <t>Contribution</t>
  </si>
  <si>
    <t>Allocated</t>
  </si>
  <si>
    <t>Pay Period</t>
  </si>
  <si>
    <t>Overtime</t>
  </si>
  <si>
    <t>Annualized</t>
  </si>
  <si>
    <t>State</t>
  </si>
  <si>
    <t>Salary</t>
  </si>
  <si>
    <t>7,000 @ .8%</t>
  </si>
  <si>
    <t>SUTA</t>
  </si>
  <si>
    <t>Taxes</t>
  </si>
  <si>
    <t>Insurance</t>
  </si>
  <si>
    <t>at 3%</t>
  </si>
  <si>
    <t>at 4%</t>
  </si>
  <si>
    <t>Other</t>
  </si>
  <si>
    <t>Benefits</t>
  </si>
  <si>
    <t>per Year</t>
  </si>
  <si>
    <t>Line</t>
  </si>
  <si>
    <t>Maintenance</t>
  </si>
  <si>
    <t>KY</t>
  </si>
  <si>
    <t>IL</t>
  </si>
  <si>
    <t>Total Operator Salary</t>
  </si>
  <si>
    <t>Operator Allocation</t>
  </si>
  <si>
    <t>Total Operator Allocation</t>
  </si>
  <si>
    <t xml:space="preserve">    Salaries (Ops &amp; Mgmt)</t>
  </si>
  <si>
    <t>Salaries (Shared Services)</t>
  </si>
  <si>
    <t>Operations &amp; Mangement</t>
  </si>
  <si>
    <t>Shared Services Personnel</t>
  </si>
  <si>
    <t>Test Year</t>
  </si>
  <si>
    <t>Adjustments (Water/Sewer)</t>
  </si>
  <si>
    <t>W</t>
  </si>
  <si>
    <t>S</t>
  </si>
  <si>
    <t>Cost Center</t>
  </si>
  <si>
    <t>Title</t>
  </si>
  <si>
    <t>Comment</t>
  </si>
  <si>
    <t>KY Ops</t>
  </si>
  <si>
    <t>Operator II</t>
  </si>
  <si>
    <t>Field Tech I</t>
  </si>
  <si>
    <t>Lead Operator</t>
  </si>
  <si>
    <t>Field Tech II</t>
  </si>
  <si>
    <t>FT I Using Average of other FT I overtime as an assumtion.</t>
  </si>
  <si>
    <t>Vacancy for testing meters no AMI/AMR will be hired as a Field Tech I - Using Average of other FT I overtime as an assumtion.</t>
  </si>
  <si>
    <t>Operator I</t>
  </si>
  <si>
    <t>Area Manager</t>
  </si>
  <si>
    <t>Intern</t>
  </si>
  <si>
    <t>Regional</t>
  </si>
  <si>
    <t>Regional Manager</t>
  </si>
  <si>
    <t>Administrative Assistant</t>
  </si>
  <si>
    <t>RVP</t>
  </si>
  <si>
    <t>Compliance Manager</t>
  </si>
  <si>
    <t>Dir. of Capital Planning &amp; Asset Management</t>
  </si>
  <si>
    <t>GIS Analyst</t>
  </si>
  <si>
    <t>Financial Analyst I</t>
  </si>
  <si>
    <t>Financial Analyst II</t>
  </si>
  <si>
    <t>Sr. Financial Analyst</t>
  </si>
  <si>
    <t>FP&amp;A Manager</t>
  </si>
  <si>
    <t>VP - Operations</t>
  </si>
  <si>
    <t>President</t>
  </si>
  <si>
    <t>=SUM('\\uiwater.com\files\Accounting\Transfer-Fin\CLINTON\Mgmt Invoices\[2014 Management Fee.xlsx]Jan 14:Dec 14'!$F$14)</t>
  </si>
  <si>
    <t>=SUM('[2015 Management Fee.xlsx]Jan 15:Dec 15'!$F$14)</t>
  </si>
  <si>
    <t>=SUM('[2012 Management Fee.xlsx]Jan 12:Dec 12'!$F$14)</t>
  </si>
  <si>
    <t>=SUM('[2013 Management Fee.xlsx]Jan 13:Dec 13'!$F$14)</t>
  </si>
  <si>
    <t>=SUM('[2015 Management Fee.xlsx]Jan 16:Dec 16'!$F$14)</t>
  </si>
  <si>
    <t>Sum of invoices in &gt;&gt;&gt; \\uiwater.com\files\Accounting\Transfer-Fin\CLINTON\Mgmt Invoices\2017 Mgmnt Invoice</t>
  </si>
  <si>
    <t>Row Labels</t>
  </si>
  <si>
    <t>Clinton 
Mgmt. Fee</t>
  </si>
  <si>
    <t>Companies Removed From The Sample</t>
  </si>
  <si>
    <t>Reason For Removal</t>
  </si>
  <si>
    <t xml:space="preserve"> 2012 - 2017 average</t>
  </si>
  <si>
    <t>Petitioner's AD-3</t>
  </si>
  <si>
    <t>Reported Zero For Payroll Taxes (2014 - 2016)</t>
  </si>
  <si>
    <t>Reported Zero For Payroll Taxes (2012 - 2016)</t>
  </si>
  <si>
    <t>Missing Crucial Data For Every Year</t>
  </si>
  <si>
    <t>Reported Zero For Officers &amp; Directors (2012 - 2016)</t>
  </si>
  <si>
    <t>Reported Zero For Payroll Taxes And Officers &amp; Director (2012 - 2016)</t>
  </si>
  <si>
    <t>Reported Zero For Payroll Taxes (2012 - 2014)</t>
  </si>
  <si>
    <t>Reported Zero For Officers &amp; Directors (2012 - 2016); Reported Zero For Payroll Taxes (2015 - 2016)</t>
  </si>
  <si>
    <t>Reported Zero For Payroll Taxes, Officers &amp; Director, And Pension &amp; Benefits (2012 - 2016)</t>
  </si>
  <si>
    <t>SUMMARY OUTPUT</t>
  </si>
  <si>
    <t>Regression Statistics</t>
  </si>
  <si>
    <t>Multiple R</t>
  </si>
  <si>
    <t>R Square</t>
  </si>
  <si>
    <t>Adjusted R Square</t>
  </si>
  <si>
    <t>Standard Error</t>
  </si>
  <si>
    <t>Observations</t>
  </si>
  <si>
    <t>ANOVA</t>
  </si>
  <si>
    <t>Regression</t>
  </si>
  <si>
    <t>Residual</t>
  </si>
  <si>
    <t>Intercept</t>
  </si>
  <si>
    <t>df</t>
  </si>
  <si>
    <t>SS</t>
  </si>
  <si>
    <t>MS</t>
  </si>
  <si>
    <t>Significance F</t>
  </si>
  <si>
    <t>Coefficients</t>
  </si>
  <si>
    <t>t Stat</t>
  </si>
  <si>
    <t>P-value</t>
  </si>
  <si>
    <t>Lower 95%</t>
  </si>
  <si>
    <t>Upper 95%</t>
  </si>
  <si>
    <t>Lower 95.0%</t>
  </si>
  <si>
    <t>Upper 95.0%</t>
  </si>
  <si>
    <t>RESIDUAL OUTPUT</t>
  </si>
  <si>
    <t>Observation</t>
  </si>
  <si>
    <t>Predicted Cost Per Customer (Monthly)</t>
  </si>
  <si>
    <t>Residuals</t>
  </si>
  <si>
    <t>Standard Residuals</t>
  </si>
  <si>
    <t>PROBABILITY OUTPUT</t>
  </si>
  <si>
    <t>Percentile</t>
  </si>
  <si>
    <t>Has A Highly Fluctuating Data During The Periods 2012 Through 2016</t>
  </si>
  <si>
    <t>WSCK ERC Count ± 2,500
   ERC &lt; WSCK + 2,500
 and
   ERC &gt; WSCK - 2,500</t>
  </si>
  <si>
    <t>WSCK</t>
  </si>
  <si>
    <t>WSCK vs. Average of Sample - B/(W)</t>
  </si>
  <si>
    <t>Per 2018 KY RC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</si>
</sst>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yy;@"/>
    <numFmt numFmtId="167" formatCode="#,##0.0000_);\(#,##0.0000\)"/>
    <numFmt numFmtId="168" formatCode="#."/>
    <numFmt numFmtId="169" formatCode="[$-409]mmm\-yy;@"/>
    <numFmt numFmtId="170" formatCode="0.00000"/>
  </numFmts>
  <fonts count="20">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0"/>
      <name val="Calibri"/>
      <family val="2"/>
      <scheme val="minor"/>
    </font>
    <font>
      <b/>
      <sz val="11"/>
      <color rgb="FFFFFF00"/>
      <name val="Calibri"/>
      <family val="2"/>
      <scheme val="minor"/>
    </font>
    <font>
      <sz val="11"/>
      <color theme="0"/>
      <name val="Calibri"/>
      <family val="2"/>
      <scheme val="minor"/>
    </font>
    <font>
      <sz val="10"/>
      <name val="Geneva"/>
    </font>
    <font>
      <b/>
      <sz val="10"/>
      <name val="Book Antiqua"/>
      <family val="1"/>
    </font>
    <font>
      <sz val="10"/>
      <name val="Book Antiqua"/>
      <family val="1"/>
    </font>
    <font>
      <sz val="10"/>
      <name val="Courier"/>
      <family val="3"/>
    </font>
    <font>
      <b/>
      <sz val="18"/>
      <name val="Book Antiqua"/>
      <family val="1"/>
    </font>
    <font>
      <sz val="11"/>
      <color rgb="FFFF0000"/>
      <name val="Calibri"/>
      <family val="2"/>
    </font>
    <font>
      <sz val="11"/>
      <color rgb="FF000000"/>
      <name val="Calibri"/>
      <family val="2"/>
    </font>
    <font>
      <u/>
      <sz val="10"/>
      <name val="Book Antiqua"/>
      <family val="1"/>
    </font>
    <font>
      <b/>
      <sz val="16"/>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1"/>
        <bgColor indexed="64"/>
      </patternFill>
    </fill>
  </fills>
  <borders count="2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right/>
      <top style="medium">
        <color indexed="64"/>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1" fillId="0" borderId="0"/>
    <xf numFmtId="166" fontId="14" fillId="0" borderId="0"/>
    <xf numFmtId="166" fontId="11" fillId="0" borderId="0"/>
    <xf numFmtId="9" fontId="14" fillId="0" borderId="0" applyFont="0" applyFill="0" applyBorder="0" applyAlignment="0" applyProtection="0"/>
    <xf numFmtId="166" fontId="11" fillId="0" borderId="0"/>
    <xf numFmtId="169" fontId="14" fillId="0" borderId="0"/>
    <xf numFmtId="43" fontId="14" fillId="0" borderId="0" applyFont="0" applyFill="0" applyBorder="0" applyAlignment="0" applyProtection="0"/>
    <xf numFmtId="43" fontId="14" fillId="0" borderId="0" applyFont="0" applyFill="0" applyBorder="0" applyAlignment="0" applyProtection="0"/>
  </cellStyleXfs>
  <cellXfs count="246">
    <xf numFmtId="0" fontId="0" fillId="0" borderId="0" xfId="0"/>
    <xf numFmtId="0" fontId="3" fillId="0" borderId="0" xfId="0" applyFont="1"/>
    <xf numFmtId="0" fontId="2" fillId="0" borderId="0" xfId="0" applyFont="1" applyAlignment="1">
      <alignment wrapText="1"/>
    </xf>
    <xf numFmtId="0" fontId="2" fillId="0" borderId="1" xfId="0" applyFont="1" applyBorder="1"/>
    <xf numFmtId="0" fontId="0" fillId="0" borderId="2" xfId="0" applyBorder="1"/>
    <xf numFmtId="0" fontId="4" fillId="0" borderId="3" xfId="0" applyFont="1" applyBorder="1"/>
    <xf numFmtId="0" fontId="0" fillId="0" borderId="4" xfId="0" applyBorder="1"/>
    <xf numFmtId="0" fontId="0" fillId="0" borderId="7" xfId="0" applyBorder="1"/>
    <xf numFmtId="0" fontId="4" fillId="0" borderId="0" xfId="0" applyFont="1" applyBorder="1"/>
    <xf numFmtId="165" fontId="0" fillId="0" borderId="3" xfId="2" applyNumberFormat="1" applyFont="1" applyBorder="1"/>
    <xf numFmtId="165" fontId="0" fillId="0" borderId="0" xfId="2" applyNumberFormat="1" applyFont="1" applyBorder="1"/>
    <xf numFmtId="165" fontId="0" fillId="0" borderId="4" xfId="0" applyNumberFormat="1" applyBorder="1"/>
    <xf numFmtId="0" fontId="0" fillId="0" borderId="0" xfId="0" applyAlignment="1">
      <alignment horizontal="center"/>
    </xf>
    <xf numFmtId="0" fontId="2" fillId="0" borderId="8"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0" fillId="0" borderId="3" xfId="0" applyBorder="1"/>
    <xf numFmtId="0" fontId="2" fillId="0" borderId="4" xfId="0" applyFont="1" applyBorder="1" applyAlignment="1">
      <alignment wrapText="1"/>
    </xf>
    <xf numFmtId="44" fontId="0" fillId="0" borderId="0" xfId="0" applyNumberFormat="1"/>
    <xf numFmtId="44" fontId="0" fillId="0" borderId="3" xfId="2" applyNumberFormat="1" applyFont="1" applyBorder="1"/>
    <xf numFmtId="0" fontId="2" fillId="0" borderId="9" xfId="0" applyFont="1" applyBorder="1"/>
    <xf numFmtId="0" fontId="4" fillId="0" borderId="10" xfId="0" applyFont="1" applyBorder="1"/>
    <xf numFmtId="0" fontId="2" fillId="0" borderId="11" xfId="0" applyFont="1" applyBorder="1" applyAlignment="1">
      <alignment wrapText="1"/>
    </xf>
    <xf numFmtId="164" fontId="0" fillId="0" borderId="10" xfId="1" applyNumberFormat="1" applyFont="1" applyBorder="1" applyAlignment="1">
      <alignment horizontal="center"/>
    </xf>
    <xf numFmtId="44" fontId="0" fillId="0" borderId="2" xfId="2" applyNumberFormat="1" applyFont="1" applyBorder="1"/>
    <xf numFmtId="44" fontId="0" fillId="0" borderId="4" xfId="2" applyNumberFormat="1" applyFont="1" applyBorder="1"/>
    <xf numFmtId="44" fontId="0" fillId="0" borderId="6" xfId="2" applyNumberFormat="1" applyFont="1" applyBorder="1"/>
    <xf numFmtId="164" fontId="0" fillId="0" borderId="0" xfId="1" applyNumberFormat="1" applyFont="1" applyBorder="1" applyAlignment="1">
      <alignment horizontal="center"/>
    </xf>
    <xf numFmtId="165" fontId="0" fillId="0" borderId="0" xfId="0" applyNumberFormat="1"/>
    <xf numFmtId="0" fontId="2" fillId="0" borderId="12"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164" fontId="0" fillId="0" borderId="0" xfId="0" applyNumberFormat="1"/>
    <xf numFmtId="165" fontId="0" fillId="0" borderId="15" xfId="0" applyNumberFormat="1" applyBorder="1"/>
    <xf numFmtId="44" fontId="0" fillId="0" borderId="13" xfId="2" applyNumberFormat="1" applyFont="1" applyBorder="1"/>
    <xf numFmtId="44" fontId="0" fillId="0" borderId="15" xfId="2" applyNumberFormat="1" applyFont="1" applyBorder="1"/>
    <xf numFmtId="165" fontId="0" fillId="0" borderId="16" xfId="0" applyNumberFormat="1" applyBorder="1"/>
    <xf numFmtId="44" fontId="0" fillId="0" borderId="16" xfId="0" applyNumberFormat="1" applyBorder="1"/>
    <xf numFmtId="164" fontId="0" fillId="0" borderId="16" xfId="0" applyNumberFormat="1" applyBorder="1"/>
    <xf numFmtId="44" fontId="0" fillId="0" borderId="0" xfId="2" applyNumberFormat="1" applyFont="1" applyBorder="1"/>
    <xf numFmtId="0" fontId="2" fillId="0" borderId="0" xfId="0" applyFont="1" applyBorder="1" applyAlignment="1">
      <alignment wrapText="1"/>
    </xf>
    <xf numFmtId="43" fontId="0" fillId="0" borderId="0" xfId="1" applyFont="1"/>
    <xf numFmtId="43" fontId="0" fillId="0" borderId="0" xfId="0" applyNumberFormat="1"/>
    <xf numFmtId="165" fontId="0" fillId="0" borderId="0" xfId="2" applyNumberFormat="1" applyFont="1"/>
    <xf numFmtId="0" fontId="2" fillId="0" borderId="0" xfId="0" applyFont="1"/>
    <xf numFmtId="0" fontId="5" fillId="0" borderId="0" xfId="0" applyFont="1"/>
    <xf numFmtId="0" fontId="2" fillId="0" borderId="0" xfId="0" applyFont="1" applyAlignment="1">
      <alignment horizontal="center"/>
    </xf>
    <xf numFmtId="0" fontId="2" fillId="0" borderId="8" xfId="0" applyFont="1" applyBorder="1" applyAlignment="1">
      <alignment horizontal="center"/>
    </xf>
    <xf numFmtId="165" fontId="0" fillId="0" borderId="7" xfId="2" applyNumberFormat="1" applyFont="1" applyBorder="1"/>
    <xf numFmtId="0" fontId="2" fillId="0" borderId="0" xfId="0" applyFont="1" applyFill="1" applyBorder="1" applyAlignment="1">
      <alignment horizontal="right"/>
    </xf>
    <xf numFmtId="0" fontId="2" fillId="0" borderId="0" xfId="0" applyFont="1" applyAlignment="1">
      <alignment horizontal="right"/>
    </xf>
    <xf numFmtId="165" fontId="0" fillId="0" borderId="13" xfId="2" applyNumberFormat="1" applyFont="1" applyFill="1" applyBorder="1"/>
    <xf numFmtId="165" fontId="0" fillId="0" borderId="14" xfId="2" applyNumberFormat="1" applyFont="1" applyFill="1" applyBorder="1"/>
    <xf numFmtId="164" fontId="0" fillId="0" borderId="12" xfId="1" applyNumberFormat="1" applyFont="1" applyFill="1" applyBorder="1" applyAlignment="1">
      <alignment horizontal="center"/>
    </xf>
    <xf numFmtId="164" fontId="0" fillId="0" borderId="0" xfId="1" applyNumberFormat="1" applyFont="1"/>
    <xf numFmtId="0" fontId="2" fillId="0" borderId="0" xfId="0" applyFont="1" applyBorder="1" applyAlignment="1">
      <alignment horizontal="center"/>
    </xf>
    <xf numFmtId="165" fontId="0" fillId="0" borderId="0" xfId="0" applyNumberFormat="1" applyBorder="1"/>
    <xf numFmtId="164" fontId="0" fillId="0" borderId="0" xfId="1" applyNumberFormat="1" applyFont="1" applyBorder="1"/>
    <xf numFmtId="0" fontId="0" fillId="3" borderId="0" xfId="0" applyFill="1"/>
    <xf numFmtId="0" fontId="0" fillId="0" borderId="1" xfId="0" applyBorder="1"/>
    <xf numFmtId="0" fontId="2" fillId="0" borderId="7" xfId="0" applyFont="1" applyBorder="1" applyAlignment="1">
      <alignment horizontal="center"/>
    </xf>
    <xf numFmtId="44" fontId="0" fillId="0" borderId="7" xfId="2" applyNumberFormat="1" applyFont="1" applyBorder="1"/>
    <xf numFmtId="0" fontId="0" fillId="0" borderId="5" xfId="0" applyBorder="1"/>
    <xf numFmtId="44" fontId="0" fillId="0" borderId="8" xfId="2" applyNumberFormat="1" applyFont="1" applyBorder="1"/>
    <xf numFmtId="0" fontId="2" fillId="3" borderId="13" xfId="0" applyFont="1" applyFill="1" applyBorder="1" applyAlignment="1">
      <alignment wrapText="1"/>
    </xf>
    <xf numFmtId="0" fontId="2" fillId="3" borderId="14" xfId="0" applyFont="1" applyFill="1" applyBorder="1" applyAlignment="1">
      <alignment wrapText="1"/>
    </xf>
    <xf numFmtId="0" fontId="0" fillId="4" borderId="0" xfId="0" applyFill="1" applyBorder="1"/>
    <xf numFmtId="164" fontId="0" fillId="0" borderId="8" xfId="1" applyNumberFormat="1" applyFont="1" applyBorder="1"/>
    <xf numFmtId="0" fontId="0" fillId="4" borderId="8" xfId="0" applyFill="1" applyBorder="1"/>
    <xf numFmtId="164" fontId="2" fillId="0" borderId="0" xfId="1" applyNumberFormat="1" applyFont="1"/>
    <xf numFmtId="0" fontId="0" fillId="0" borderId="0" xfId="0" applyFill="1" applyBorder="1"/>
    <xf numFmtId="44" fontId="2" fillId="0" borderId="0" xfId="2" applyNumberFormat="1" applyFont="1" applyBorder="1"/>
    <xf numFmtId="44" fontId="2" fillId="0" borderId="4" xfId="2" applyNumberFormat="1" applyFont="1" applyBorder="1"/>
    <xf numFmtId="43" fontId="0" fillId="0" borderId="7" xfId="1" applyNumberFormat="1" applyFont="1" applyBorder="1"/>
    <xf numFmtId="164" fontId="0" fillId="0" borderId="7" xfId="1" applyNumberFormat="1" applyFont="1" applyBorder="1"/>
    <xf numFmtId="0" fontId="2" fillId="0" borderId="0" xfId="0" applyFont="1" applyFill="1" applyBorder="1"/>
    <xf numFmtId="164" fontId="2" fillId="0" borderId="0" xfId="1" applyNumberFormat="1" applyFont="1" applyBorder="1"/>
    <xf numFmtId="165" fontId="0" fillId="0" borderId="1" xfId="0" applyNumberFormat="1" applyBorder="1"/>
    <xf numFmtId="165" fontId="0" fillId="0" borderId="3" xfId="0" applyNumberFormat="1" applyBorder="1"/>
    <xf numFmtId="165" fontId="2" fillId="0" borderId="3" xfId="0" applyNumberFormat="1" applyFont="1" applyBorder="1"/>
    <xf numFmtId="165" fontId="0" fillId="0" borderId="5" xfId="0" applyNumberFormat="1" applyBorder="1"/>
    <xf numFmtId="0" fontId="2" fillId="0" borderId="1" xfId="0" applyFont="1" applyBorder="1" applyAlignment="1">
      <alignment vertical="center" wrapText="1"/>
    </xf>
    <xf numFmtId="0" fontId="2" fillId="0" borderId="7" xfId="0" applyFont="1" applyBorder="1" applyAlignment="1">
      <alignment vertical="center" wrapText="1"/>
    </xf>
    <xf numFmtId="0" fontId="0" fillId="4" borderId="0" xfId="0" applyFill="1"/>
    <xf numFmtId="0" fontId="8" fillId="5" borderId="7" xfId="0" applyFont="1" applyFill="1" applyBorder="1" applyAlignment="1">
      <alignment vertical="center" wrapText="1"/>
    </xf>
    <xf numFmtId="0" fontId="8" fillId="5" borderId="2" xfId="0" applyFont="1" applyFill="1" applyBorder="1" applyAlignment="1">
      <alignment vertical="center" wrapText="1"/>
    </xf>
    <xf numFmtId="0" fontId="9" fillId="6" borderId="7" xfId="0" applyFont="1" applyFill="1" applyBorder="1" applyAlignment="1">
      <alignment vertical="center" wrapText="1"/>
    </xf>
    <xf numFmtId="0" fontId="0" fillId="4" borderId="3" xfId="0" applyFill="1" applyBorder="1"/>
    <xf numFmtId="0" fontId="2" fillId="4" borderId="0" xfId="0" applyFont="1" applyFill="1" applyBorder="1" applyAlignment="1">
      <alignment horizontal="center"/>
    </xf>
    <xf numFmtId="164" fontId="0" fillId="4" borderId="0" xfId="1" applyNumberFormat="1" applyFont="1" applyFill="1" applyBorder="1" applyAlignment="1">
      <alignment horizontal="center"/>
    </xf>
    <xf numFmtId="165" fontId="0" fillId="4" borderId="0" xfId="2" applyNumberFormat="1" applyFont="1" applyFill="1" applyBorder="1"/>
    <xf numFmtId="165" fontId="0" fillId="4" borderId="0" xfId="0" applyNumberFormat="1" applyFill="1" applyBorder="1"/>
    <xf numFmtId="44" fontId="0" fillId="4" borderId="0" xfId="2" applyNumberFormat="1" applyFont="1" applyFill="1" applyBorder="1"/>
    <xf numFmtId="44" fontId="0" fillId="4" borderId="4" xfId="2" applyNumberFormat="1" applyFont="1" applyFill="1" applyBorder="1"/>
    <xf numFmtId="0" fontId="0" fillId="7" borderId="1" xfId="0" applyFill="1" applyBorder="1"/>
    <xf numFmtId="0" fontId="2" fillId="7" borderId="7" xfId="0" applyFont="1" applyFill="1" applyBorder="1" applyAlignment="1">
      <alignment horizontal="center"/>
    </xf>
    <xf numFmtId="0" fontId="0" fillId="7" borderId="7" xfId="0" applyFill="1" applyBorder="1"/>
    <xf numFmtId="164" fontId="0" fillId="7" borderId="7" xfId="1" applyNumberFormat="1" applyFont="1" applyFill="1" applyBorder="1"/>
    <xf numFmtId="165" fontId="0" fillId="7" borderId="1" xfId="0" applyNumberFormat="1" applyFill="1" applyBorder="1"/>
    <xf numFmtId="44" fontId="0" fillId="7" borderId="7" xfId="2" applyNumberFormat="1" applyFont="1" applyFill="1" applyBorder="1"/>
    <xf numFmtId="44" fontId="0" fillId="7" borderId="2" xfId="2" applyNumberFormat="1" applyFont="1" applyFill="1" applyBorder="1"/>
    <xf numFmtId="0" fontId="0" fillId="7" borderId="3" xfId="0" applyFill="1" applyBorder="1"/>
    <xf numFmtId="0" fontId="2" fillId="7" borderId="0" xfId="0" applyFont="1" applyFill="1" applyBorder="1" applyAlignment="1">
      <alignment horizontal="center"/>
    </xf>
    <xf numFmtId="0" fontId="0" fillId="7" borderId="0" xfId="0" applyFill="1" applyBorder="1"/>
    <xf numFmtId="164" fontId="0" fillId="7" borderId="0" xfId="1" applyNumberFormat="1" applyFont="1" applyFill="1" applyBorder="1"/>
    <xf numFmtId="165" fontId="0" fillId="7" borderId="3" xfId="0" applyNumberFormat="1" applyFill="1" applyBorder="1"/>
    <xf numFmtId="44" fontId="0" fillId="7" borderId="0" xfId="2" applyNumberFormat="1" applyFont="1" applyFill="1" applyBorder="1"/>
    <xf numFmtId="44" fontId="0" fillId="7" borderId="4" xfId="2" applyNumberFormat="1" applyFont="1" applyFill="1" applyBorder="1"/>
    <xf numFmtId="0" fontId="0" fillId="7" borderId="5" xfId="0" applyFill="1" applyBorder="1"/>
    <xf numFmtId="0" fontId="2" fillId="7" borderId="8" xfId="0" applyFont="1" applyFill="1" applyBorder="1" applyAlignment="1">
      <alignment horizontal="center"/>
    </xf>
    <xf numFmtId="0" fontId="0" fillId="7" borderId="8" xfId="0" applyFill="1" applyBorder="1"/>
    <xf numFmtId="165" fontId="0" fillId="7" borderId="5" xfId="0" applyNumberFormat="1" applyFill="1" applyBorder="1"/>
    <xf numFmtId="44" fontId="0" fillId="7" borderId="8" xfId="2" applyNumberFormat="1" applyFont="1" applyFill="1" applyBorder="1"/>
    <xf numFmtId="44" fontId="0" fillId="7" borderId="6" xfId="2" applyNumberFormat="1" applyFont="1" applyFill="1" applyBorder="1"/>
    <xf numFmtId="0" fontId="10" fillId="0" borderId="0" xfId="0" applyFont="1"/>
    <xf numFmtId="0" fontId="0" fillId="2" borderId="0" xfId="0" applyFill="1" applyBorder="1"/>
    <xf numFmtId="164" fontId="0" fillId="2" borderId="0" xfId="1" applyNumberFormat="1" applyFont="1" applyFill="1" applyBorder="1"/>
    <xf numFmtId="44" fontId="0" fillId="2" borderId="0" xfId="2" applyNumberFormat="1" applyFont="1" applyFill="1" applyBorder="1"/>
    <xf numFmtId="44" fontId="0" fillId="2" borderId="4" xfId="2" applyNumberFormat="1" applyFont="1" applyFill="1" applyBorder="1"/>
    <xf numFmtId="37" fontId="12" fillId="0" borderId="0" xfId="4" applyNumberFormat="1" applyFont="1" applyFill="1"/>
    <xf numFmtId="37" fontId="13" fillId="0" borderId="0" xfId="4" applyNumberFormat="1" applyFont="1" applyFill="1"/>
    <xf numFmtId="37" fontId="12" fillId="0" borderId="0" xfId="4" applyNumberFormat="1" applyFont="1" applyFill="1" applyAlignment="1">
      <alignment horizontal="left"/>
    </xf>
    <xf numFmtId="166" fontId="13" fillId="0" borderId="0" xfId="5" applyFont="1" applyFill="1"/>
    <xf numFmtId="37" fontId="12" fillId="0" borderId="0" xfId="6" applyNumberFormat="1" applyFont="1" applyFill="1" applyAlignment="1">
      <alignment horizontal="right"/>
    </xf>
    <xf numFmtId="37" fontId="12" fillId="0" borderId="0" xfId="4" applyNumberFormat="1" applyFont="1" applyFill="1" applyBorder="1" applyAlignment="1">
      <alignment horizontal="left"/>
    </xf>
    <xf numFmtId="10" fontId="13" fillId="0" borderId="0" xfId="7" applyNumberFormat="1" applyFont="1" applyFill="1"/>
    <xf numFmtId="10" fontId="13" fillId="0" borderId="0" xfId="7" applyNumberFormat="1" applyFont="1" applyFill="1" applyBorder="1"/>
    <xf numFmtId="37" fontId="13" fillId="0" borderId="0" xfId="4" applyNumberFormat="1" applyFont="1" applyFill="1" applyBorder="1"/>
    <xf numFmtId="37" fontId="15" fillId="0" borderId="0" xfId="4" applyNumberFormat="1" applyFont="1" applyFill="1"/>
    <xf numFmtId="166" fontId="12" fillId="0" borderId="0" xfId="5" applyFont="1" applyFill="1" applyAlignment="1">
      <alignment horizontal="center"/>
    </xf>
    <xf numFmtId="37" fontId="12" fillId="0" borderId="0" xfId="4" applyNumberFormat="1" applyFont="1" applyFill="1" applyAlignment="1">
      <alignment horizontal="center"/>
    </xf>
    <xf numFmtId="10" fontId="12" fillId="0" borderId="0" xfId="7" applyNumberFormat="1" applyFont="1" applyFill="1" applyAlignment="1">
      <alignment horizontal="center"/>
    </xf>
    <xf numFmtId="37" fontId="13" fillId="0" borderId="0" xfId="8" applyNumberFormat="1" applyFont="1" applyFill="1" applyBorder="1" applyAlignment="1">
      <alignment horizontal="center"/>
    </xf>
    <xf numFmtId="167" fontId="13" fillId="0" borderId="0" xfId="4" applyNumberFormat="1" applyFont="1" applyFill="1"/>
    <xf numFmtId="14" fontId="13" fillId="0" borderId="0" xfId="4" quotePrefix="1" applyNumberFormat="1" applyFont="1" applyFill="1" applyBorder="1" applyAlignment="1">
      <alignment horizontal="center"/>
    </xf>
    <xf numFmtId="37" fontId="13" fillId="0" borderId="0" xfId="4" applyNumberFormat="1" applyFont="1" applyFill="1" applyBorder="1" applyAlignment="1">
      <alignment horizontal="center"/>
    </xf>
    <xf numFmtId="37" fontId="13" fillId="0" borderId="0" xfId="4" applyNumberFormat="1" applyFont="1" applyFill="1" applyAlignment="1">
      <alignment horizontal="center"/>
    </xf>
    <xf numFmtId="166" fontId="13" fillId="0" borderId="0" xfId="8" applyFont="1" applyFill="1"/>
    <xf numFmtId="37" fontId="13" fillId="0" borderId="0" xfId="8" applyNumberFormat="1" applyFont="1" applyFill="1" applyAlignment="1">
      <alignment horizontal="center"/>
    </xf>
    <xf numFmtId="37" fontId="13" fillId="0" borderId="8" xfId="8" applyNumberFormat="1" applyFont="1" applyFill="1" applyBorder="1" applyAlignment="1">
      <alignment horizontal="center"/>
    </xf>
    <xf numFmtId="37" fontId="13" fillId="0" borderId="8" xfId="4" applyNumberFormat="1" applyFont="1" applyFill="1" applyBorder="1" applyAlignment="1">
      <alignment horizontal="center"/>
    </xf>
    <xf numFmtId="39" fontId="13" fillId="0" borderId="8" xfId="8" quotePrefix="1" applyNumberFormat="1" applyFont="1" applyFill="1" applyBorder="1" applyAlignment="1">
      <alignment horizontal="center"/>
    </xf>
    <xf numFmtId="0" fontId="13" fillId="0" borderId="8" xfId="8" quotePrefix="1" applyNumberFormat="1" applyFont="1" applyFill="1" applyBorder="1" applyAlignment="1">
      <alignment horizontal="center"/>
    </xf>
    <xf numFmtId="37" fontId="12" fillId="0" borderId="0" xfId="4" applyNumberFormat="1" applyFont="1" applyFill="1" applyBorder="1"/>
    <xf numFmtId="37" fontId="13" fillId="0" borderId="0" xfId="8" applyNumberFormat="1" applyFont="1" applyFill="1" applyBorder="1"/>
    <xf numFmtId="39" fontId="13" fillId="0" borderId="0" xfId="8" applyNumberFormat="1" applyFont="1" applyFill="1"/>
    <xf numFmtId="37" fontId="13" fillId="0" borderId="0" xfId="8" applyNumberFormat="1" applyFont="1" applyFill="1"/>
    <xf numFmtId="168" fontId="12" fillId="0" borderId="0" xfId="4" applyNumberFormat="1" applyFont="1" applyFill="1" applyAlignment="1">
      <alignment horizontal="center"/>
    </xf>
    <xf numFmtId="164" fontId="13" fillId="0" borderId="0" xfId="10" applyNumberFormat="1" applyFont="1" applyFill="1" applyBorder="1"/>
    <xf numFmtId="164" fontId="13" fillId="0" borderId="0" xfId="10" applyNumberFormat="1" applyFont="1" applyFill="1"/>
    <xf numFmtId="164" fontId="13" fillId="0" borderId="0" xfId="11" applyNumberFormat="1" applyFont="1" applyFill="1" applyBorder="1"/>
    <xf numFmtId="10" fontId="12" fillId="0" borderId="0" xfId="7" applyNumberFormat="1" applyFont="1" applyFill="1" applyBorder="1"/>
    <xf numFmtId="39" fontId="13" fillId="0" borderId="0" xfId="4" applyNumberFormat="1" applyFont="1" applyFill="1" applyAlignment="1">
      <alignment horizontal="right"/>
    </xf>
    <xf numFmtId="37" fontId="13" fillId="0" borderId="0" xfId="5" applyNumberFormat="1" applyFont="1" applyFill="1"/>
    <xf numFmtId="164" fontId="13" fillId="0" borderId="7" xfId="10" applyNumberFormat="1" applyFont="1" applyFill="1" applyBorder="1"/>
    <xf numFmtId="39" fontId="13" fillId="0" borderId="0" xfId="4" applyNumberFormat="1" applyFont="1" applyFill="1" applyBorder="1" applyAlignment="1">
      <alignment horizontal="right"/>
    </xf>
    <xf numFmtId="164" fontId="13" fillId="0" borderId="18" xfId="10" applyNumberFormat="1" applyFont="1" applyFill="1" applyBorder="1"/>
    <xf numFmtId="37" fontId="13" fillId="0" borderId="0" xfId="5" applyNumberFormat="1" applyFont="1" applyFill="1" applyAlignment="1"/>
    <xf numFmtId="164" fontId="13" fillId="0" borderId="7" xfId="11" applyNumberFormat="1" applyFont="1" applyFill="1" applyBorder="1"/>
    <xf numFmtId="41" fontId="13" fillId="0" borderId="0" xfId="5" applyNumberFormat="1" applyFont="1" applyFill="1"/>
    <xf numFmtId="166" fontId="13" fillId="0" borderId="0" xfId="5" quotePrefix="1" applyNumberFormat="1" applyFont="1" applyFill="1" applyAlignment="1">
      <alignment horizontal="right"/>
    </xf>
    <xf numFmtId="41" fontId="13" fillId="0" borderId="0" xfId="5" quotePrefix="1" applyNumberFormat="1" applyFont="1" applyFill="1" applyAlignment="1">
      <alignment horizontal="right"/>
    </xf>
    <xf numFmtId="37" fontId="12" fillId="0" borderId="0" xfId="4" applyNumberFormat="1" applyFont="1" applyFill="1" applyBorder="1" applyAlignment="1">
      <alignment horizontal="center"/>
    </xf>
    <xf numFmtId="10" fontId="13" fillId="0" borderId="12" xfId="4" applyNumberFormat="1" applyFont="1" applyFill="1" applyBorder="1"/>
    <xf numFmtId="10" fontId="13" fillId="0" borderId="0" xfId="4" applyNumberFormat="1" applyFont="1" applyFill="1"/>
    <xf numFmtId="164" fontId="13" fillId="0" borderId="8" xfId="10" applyNumberFormat="1" applyFont="1" applyFill="1" applyBorder="1"/>
    <xf numFmtId="164" fontId="12" fillId="0" borderId="18" xfId="10" applyNumberFormat="1" applyFont="1" applyFill="1" applyBorder="1"/>
    <xf numFmtId="164" fontId="12" fillId="0" borderId="0" xfId="10" applyNumberFormat="1" applyFont="1" applyFill="1"/>
    <xf numFmtId="164" fontId="12" fillId="0" borderId="0" xfId="10" applyNumberFormat="1" applyFont="1" applyFill="1" applyBorder="1"/>
    <xf numFmtId="166" fontId="13" fillId="0" borderId="0" xfId="5" applyFont="1" applyFill="1" applyAlignment="1">
      <alignment horizontal="center"/>
    </xf>
    <xf numFmtId="9" fontId="13" fillId="0" borderId="0" xfId="3" applyFont="1" applyFill="1"/>
    <xf numFmtId="9" fontId="13" fillId="0" borderId="0" xfId="3" applyFont="1" applyFill="1" applyBorder="1"/>
    <xf numFmtId="9" fontId="13" fillId="0" borderId="0" xfId="7" applyFont="1" applyFill="1" applyBorder="1"/>
    <xf numFmtId="164" fontId="13" fillId="0" borderId="0" xfId="7" applyNumberFormat="1" applyFont="1" applyFill="1" applyBorder="1"/>
    <xf numFmtId="166" fontId="13" fillId="0" borderId="0" xfId="5" applyFont="1" applyFill="1" applyBorder="1"/>
    <xf numFmtId="166" fontId="18" fillId="0" borderId="0" xfId="5" quotePrefix="1" applyFont="1" applyFill="1" applyBorder="1" applyAlignment="1">
      <alignment horizontal="center"/>
    </xf>
    <xf numFmtId="37" fontId="18" fillId="0" borderId="0" xfId="4" applyNumberFormat="1" applyFont="1" applyFill="1" applyBorder="1" applyAlignment="1">
      <alignment horizontal="center"/>
    </xf>
    <xf numFmtId="37" fontId="13" fillId="0" borderId="0" xfId="4" applyNumberFormat="1" applyFont="1" applyFill="1" applyAlignment="1">
      <alignment horizontal="left"/>
    </xf>
    <xf numFmtId="37" fontId="13" fillId="0" borderId="8" xfId="8" applyNumberFormat="1" applyFont="1" applyFill="1" applyBorder="1" applyAlignment="1">
      <alignment horizontal="left"/>
    </xf>
    <xf numFmtId="43" fontId="13" fillId="0" borderId="0" xfId="10" applyFont="1" applyFill="1" applyAlignment="1">
      <alignment horizontal="right"/>
    </xf>
    <xf numFmtId="43" fontId="13" fillId="0" borderId="0" xfId="10" applyFont="1" applyFill="1" applyAlignment="1">
      <alignment horizontal="center"/>
    </xf>
    <xf numFmtId="0" fontId="16" fillId="0" borderId="0" xfId="0" applyFont="1" applyFill="1" applyAlignment="1">
      <alignment horizontal="left"/>
    </xf>
    <xf numFmtId="0" fontId="17" fillId="0" borderId="0" xfId="0" applyFont="1" applyFill="1" applyAlignment="1">
      <alignment horizontal="left"/>
    </xf>
    <xf numFmtId="43" fontId="13" fillId="0" borderId="0" xfId="10" applyFont="1" applyFill="1" applyBorder="1" applyAlignment="1">
      <alignment horizontal="right"/>
    </xf>
    <xf numFmtId="43" fontId="13" fillId="0" borderId="0" xfId="10" applyFont="1" applyFill="1" applyBorder="1"/>
    <xf numFmtId="0" fontId="13" fillId="0" borderId="0" xfId="0" applyFont="1" applyFill="1"/>
    <xf numFmtId="41" fontId="13" fillId="0" borderId="0" xfId="5" applyNumberFormat="1" applyFont="1" applyFill="1" applyAlignment="1">
      <alignment horizontal="left"/>
    </xf>
    <xf numFmtId="37" fontId="13" fillId="0" borderId="0" xfId="4" applyNumberFormat="1" applyFont="1" applyFill="1" applyBorder="1" applyAlignment="1">
      <alignment horizontal="left"/>
    </xf>
    <xf numFmtId="43" fontId="0" fillId="0" borderId="2" xfId="1" applyFont="1" applyBorder="1"/>
    <xf numFmtId="43" fontId="0" fillId="0" borderId="4" xfId="1" applyFont="1" applyBorder="1"/>
    <xf numFmtId="0" fontId="0" fillId="2" borderId="8" xfId="0" applyFill="1" applyBorder="1"/>
    <xf numFmtId="0" fontId="2" fillId="8" borderId="0" xfId="0" applyFont="1" applyFill="1"/>
    <xf numFmtId="164" fontId="2" fillId="8" borderId="0" xfId="1" applyNumberFormat="1" applyFont="1" applyFill="1"/>
    <xf numFmtId="164" fontId="19" fillId="0" borderId="8" xfId="1" applyNumberFormat="1" applyFont="1" applyBorder="1" applyAlignment="1">
      <alignment horizontal="center" wrapText="1"/>
    </xf>
    <xf numFmtId="0" fontId="19" fillId="0" borderId="8" xfId="0" applyFont="1" applyBorder="1" applyAlignment="1">
      <alignment horizontal="center"/>
    </xf>
    <xf numFmtId="164" fontId="19" fillId="0" borderId="8" xfId="1" applyNumberFormat="1" applyFont="1" applyBorder="1" applyAlignment="1">
      <alignment horizontal="center"/>
    </xf>
    <xf numFmtId="0" fontId="0" fillId="3" borderId="0" xfId="0" applyFill="1" applyAlignment="1">
      <alignment horizontal="left"/>
    </xf>
    <xf numFmtId="0" fontId="0" fillId="7" borderId="0" xfId="0" applyFill="1"/>
    <xf numFmtId="164" fontId="0" fillId="3" borderId="0" xfId="0" applyNumberFormat="1" applyFill="1" applyAlignment="1">
      <alignment horizontal="center"/>
    </xf>
    <xf numFmtId="0" fontId="0" fillId="4" borderId="7" xfId="0" applyFill="1" applyBorder="1"/>
    <xf numFmtId="165" fontId="0" fillId="0" borderId="7" xfId="0" applyNumberFormat="1" applyBorder="1"/>
    <xf numFmtId="165" fontId="0" fillId="0" borderId="8" xfId="0" applyNumberFormat="1" applyBorder="1"/>
    <xf numFmtId="0" fontId="0" fillId="3" borderId="9" xfId="0" applyFill="1" applyBorder="1"/>
    <xf numFmtId="164" fontId="0" fillId="3" borderId="1" xfId="1" applyNumberFormat="1" applyFont="1" applyFill="1" applyBorder="1"/>
    <xf numFmtId="164" fontId="0" fillId="3" borderId="7" xfId="1" applyNumberFormat="1" applyFont="1" applyFill="1" applyBorder="1"/>
    <xf numFmtId="164" fontId="0" fillId="3" borderId="2" xfId="1" applyNumberFormat="1" applyFont="1" applyFill="1" applyBorder="1"/>
    <xf numFmtId="0" fontId="0" fillId="3" borderId="10" xfId="0" applyFill="1" applyBorder="1"/>
    <xf numFmtId="164" fontId="0" fillId="3" borderId="3" xfId="1" applyNumberFormat="1" applyFont="1" applyFill="1" applyBorder="1"/>
    <xf numFmtId="164" fontId="0" fillId="3" borderId="0" xfId="1" applyNumberFormat="1" applyFont="1" applyFill="1" applyBorder="1"/>
    <xf numFmtId="164" fontId="0" fillId="3" borderId="4" xfId="1" applyNumberFormat="1" applyFont="1" applyFill="1" applyBorder="1"/>
    <xf numFmtId="0" fontId="0" fillId="3" borderId="11" xfId="0" applyFill="1" applyBorder="1"/>
    <xf numFmtId="164" fontId="0" fillId="3" borderId="5" xfId="1" applyNumberFormat="1" applyFont="1" applyFill="1" applyBorder="1"/>
    <xf numFmtId="164" fontId="0" fillId="3" borderId="8" xfId="1" applyNumberFormat="1" applyFont="1" applyFill="1" applyBorder="1"/>
    <xf numFmtId="164" fontId="0" fillId="3" borderId="6" xfId="1" applyNumberFormat="1" applyFont="1" applyFill="1" applyBorder="1"/>
    <xf numFmtId="0" fontId="2" fillId="0" borderId="12" xfId="0" applyFont="1" applyBorder="1" applyAlignment="1">
      <alignment horizontal="center"/>
    </xf>
    <xf numFmtId="0" fontId="0" fillId="0" borderId="7" xfId="0" applyFill="1" applyBorder="1"/>
    <xf numFmtId="0" fontId="0" fillId="0" borderId="8" xfId="0" applyFill="1" applyBorder="1"/>
    <xf numFmtId="0" fontId="2" fillId="3" borderId="10" xfId="0" applyFont="1" applyFill="1" applyBorder="1" applyAlignment="1">
      <alignment horizontal="center"/>
    </xf>
    <xf numFmtId="0" fontId="2" fillId="3" borderId="11" xfId="0" applyFont="1" applyFill="1" applyBorder="1" applyAlignment="1">
      <alignment horizontal="center"/>
    </xf>
    <xf numFmtId="164" fontId="0" fillId="7" borderId="8" xfId="1" applyNumberFormat="1" applyFont="1" applyFill="1" applyBorder="1"/>
    <xf numFmtId="0" fontId="0" fillId="4" borderId="0" xfId="0" applyFont="1" applyFill="1"/>
    <xf numFmtId="0" fontId="0" fillId="0" borderId="0" xfId="0" applyFont="1"/>
    <xf numFmtId="0" fontId="9" fillId="6" borderId="0" xfId="0" applyFont="1" applyFill="1" applyAlignment="1">
      <alignment horizontal="center" wrapText="1"/>
    </xf>
    <xf numFmtId="0" fontId="2" fillId="3" borderId="0" xfId="0" applyFont="1" applyFill="1"/>
    <xf numFmtId="164" fontId="0" fillId="3" borderId="0" xfId="1" applyNumberFormat="1" applyFont="1" applyFill="1"/>
    <xf numFmtId="0" fontId="2" fillId="0" borderId="0" xfId="0" applyFont="1" applyBorder="1" applyAlignment="1">
      <alignment vertical="center" wrapText="1"/>
    </xf>
    <xf numFmtId="0" fontId="9" fillId="6" borderId="0" xfId="0" applyFont="1" applyFill="1" applyBorder="1" applyAlignment="1">
      <alignment vertical="center" wrapText="1"/>
    </xf>
    <xf numFmtId="0" fontId="8" fillId="5" borderId="0" xfId="0" applyFont="1" applyFill="1" applyBorder="1" applyAlignment="1">
      <alignment vertical="center" wrapText="1"/>
    </xf>
    <xf numFmtId="0" fontId="2" fillId="3" borderId="0" xfId="0" applyFont="1" applyFill="1" applyBorder="1"/>
    <xf numFmtId="165" fontId="0" fillId="2" borderId="0" xfId="0" applyNumberFormat="1" applyFill="1" applyBorder="1"/>
    <xf numFmtId="164" fontId="0" fillId="2" borderId="8" xfId="1" applyNumberFormat="1" applyFont="1" applyFill="1" applyBorder="1"/>
    <xf numFmtId="0" fontId="0" fillId="0" borderId="0" xfId="0" applyFill="1" applyBorder="1" applyAlignment="1"/>
    <xf numFmtId="0" fontId="0" fillId="0" borderId="17" xfId="0" applyFill="1" applyBorder="1" applyAlignment="1"/>
    <xf numFmtId="0" fontId="4" fillId="0" borderId="19" xfId="0" applyFont="1" applyFill="1" applyBorder="1" applyAlignment="1">
      <alignment horizontal="center"/>
    </xf>
    <xf numFmtId="0" fontId="4" fillId="0" borderId="19" xfId="0" applyFont="1" applyFill="1" applyBorder="1" applyAlignment="1">
      <alignment horizontal="centerContinuous"/>
    </xf>
    <xf numFmtId="170" fontId="0" fillId="0" borderId="0" xfId="0" applyNumberFormat="1" applyFill="1" applyBorder="1" applyAlignment="1"/>
    <xf numFmtId="170" fontId="0" fillId="0" borderId="17" xfId="0" applyNumberFormat="1" applyFill="1" applyBorder="1" applyAlignment="1"/>
    <xf numFmtId="43" fontId="2" fillId="0" borderId="0" xfId="1" applyFont="1"/>
    <xf numFmtId="43" fontId="2" fillId="0" borderId="0" xfId="1" applyNumberFormat="1" applyFont="1"/>
    <xf numFmtId="164" fontId="0" fillId="0" borderId="0" xfId="0" applyNumberFormat="1" applyFont="1"/>
    <xf numFmtId="164" fontId="2" fillId="0" borderId="13" xfId="1" applyNumberFormat="1" applyFont="1" applyBorder="1" applyAlignment="1">
      <alignment horizontal="center"/>
    </xf>
    <xf numFmtId="164" fontId="2" fillId="0" borderId="14" xfId="1" applyNumberFormat="1" applyFont="1" applyBorder="1" applyAlignment="1">
      <alignment horizontal="center"/>
    </xf>
    <xf numFmtId="164" fontId="2" fillId="0" borderId="15" xfId="1" applyNumberFormat="1" applyFont="1" applyBorder="1" applyAlignment="1">
      <alignment horizontal="center"/>
    </xf>
    <xf numFmtId="44" fontId="13" fillId="9" borderId="0" xfId="9" applyNumberFormat="1" applyFont="1" applyFill="1"/>
    <xf numFmtId="0" fontId="13" fillId="9" borderId="0" xfId="0" applyFont="1" applyFill="1"/>
  </cellXfs>
  <cellStyles count="12">
    <cellStyle name="Comma" xfId="1" builtinId="3"/>
    <cellStyle name="Comma 2" xfId="10"/>
    <cellStyle name="Comma 2 5" xfId="11"/>
    <cellStyle name="Currency" xfId="2" builtinId="4"/>
    <cellStyle name="Normal" xfId="0" builtinId="0"/>
    <cellStyle name="Normal 2" xfId="5"/>
    <cellStyle name="Normal 24" xfId="9"/>
    <cellStyle name="Normal_monthly.bill.wp" xfId="6"/>
    <cellStyle name="Normal_salary.wp" xfId="8"/>
    <cellStyle name="Normal_TRANS.RC.94.W/P.SAL" xfId="4"/>
    <cellStyle name="Percent" xfId="3" builtinId="5"/>
    <cellStyle name="Percent 2" xfId="7"/>
  </cellStyles>
  <dxfs count="171">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numFmt numFmtId="171" formatCode="_(* #,##0.0_);_(* \(#,##0.0\);_(* &quot;-&quot;??_);_(@_)"/>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ill>
        <patternFill>
          <bgColor theme="8" tint="0.79998168889431442"/>
        </patternFill>
      </fill>
    </dxf>
    <dxf>
      <fill>
        <patternFill>
          <bgColor theme="8" tint="0.7999816888943144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FFCC"/>
      <color rgb="FFEDF3D9"/>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microsoft.com/office/2007/relationships/slicerCache" Target="slicerCaches/slicerCach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Normal Distribution</a:t>
            </a:r>
          </a:p>
        </c:rich>
      </c:tx>
      <c:layout/>
      <c:overlay val="0"/>
      <c:spPr>
        <a:noFill/>
        <a:ln>
          <a:noFill/>
        </a:ln>
        <a:effectLst/>
      </c:spPr>
    </c:title>
    <c:autoTitleDeleted val="0"/>
    <c:plotArea>
      <c:layout/>
      <c:scatterChart>
        <c:scatterStyle val="smoothMarker"/>
        <c:varyColors val="0"/>
        <c:ser>
          <c:idx val="1"/>
          <c:order val="0"/>
          <c:tx>
            <c:v>WSC</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'Graph 2018'!$J$34</c:f>
              <c:numCache>
                <c:formatCode>_("$"* #,##0_);_("$"* \(#,##0\);_("$"* "-"??_);_(@_)</c:formatCode>
                <c:ptCount val="1"/>
                <c:pt idx="0">
                  <c:v>13.358971934899015</c:v>
                </c:pt>
              </c:numCache>
            </c:numRef>
          </c:xVal>
          <c:yVal>
            <c:numRef>
              <c:f>'Graph 2018'!$K$34</c:f>
              <c:numCache>
                <c:formatCode>_(* #,##0.00_);_(* \(#,##0.00\);_(* "-"??_);_(@_)</c:formatCode>
                <c:ptCount val="1"/>
                <c:pt idx="0">
                  <c:v>7.6242945973777329E-2</c:v>
                </c:pt>
              </c:numCache>
            </c:numRef>
          </c:yVal>
          <c:smooth val="1"/>
          <c:extLst xmlns:c16r2="http://schemas.microsoft.com/office/drawing/2015/06/chart">
            <c:ext xmlns:c16="http://schemas.microsoft.com/office/drawing/2014/chart" uri="{C3380CC4-5D6E-409C-BE32-E72D297353CC}">
              <c16:uniqueId val="{00000000-A041-4FC6-AEF6-2C2B61285CCF}"/>
            </c:ext>
          </c:extLst>
        </c:ser>
        <c:ser>
          <c:idx val="0"/>
          <c:order val="1"/>
          <c:tx>
            <c:v>Normal Distribution</c:v>
          </c:tx>
          <c:spPr>
            <a:ln w="19050" cap="rnd">
              <a:solidFill>
                <a:schemeClr val="accent1"/>
              </a:solidFill>
              <a:round/>
            </a:ln>
            <a:effectLst/>
          </c:spPr>
          <c:marker>
            <c:symbol val="none"/>
          </c:marker>
          <c:xVal>
            <c:numRef>
              <c:f>'Graph 2018'!$J$4:$J$33</c:f>
              <c:numCache>
                <c:formatCode>_("$"* #,##0_);_("$"* \(#,##0\);_("$"* "-"??_);_(@_)</c:formatCode>
                <c:ptCount val="30"/>
                <c:pt idx="0">
                  <c:v>0.61919564254712611</c:v>
                </c:pt>
                <c:pt idx="1">
                  <c:v>1.4372325922336238</c:v>
                </c:pt>
                <c:pt idx="2">
                  <c:v>2.2552695419201214</c:v>
                </c:pt>
                <c:pt idx="3">
                  <c:v>3.0733064916066208</c:v>
                </c:pt>
                <c:pt idx="4">
                  <c:v>3.8913434412931185</c:v>
                </c:pt>
                <c:pt idx="5">
                  <c:v>4.7093803909796161</c:v>
                </c:pt>
                <c:pt idx="6">
                  <c:v>5.5274173406661138</c:v>
                </c:pt>
                <c:pt idx="7">
                  <c:v>6.3454542903526114</c:v>
                </c:pt>
                <c:pt idx="8">
                  <c:v>7.16349124003911</c:v>
                </c:pt>
                <c:pt idx="9">
                  <c:v>7.9815281897256067</c:v>
                </c:pt>
                <c:pt idx="10">
                  <c:v>8.7995651394121044</c:v>
                </c:pt>
                <c:pt idx="11">
                  <c:v>9.617602089098602</c:v>
                </c:pt>
                <c:pt idx="12">
                  <c:v>10.4356390387851</c:v>
                </c:pt>
                <c:pt idx="13">
                  <c:v>11.253675988471597</c:v>
                </c:pt>
                <c:pt idx="14">
                  <c:v>12.071712938158093</c:v>
                </c:pt>
                <c:pt idx="15">
                  <c:v>12.889749887844591</c:v>
                </c:pt>
                <c:pt idx="16">
                  <c:v>13.707786837531089</c:v>
                </c:pt>
                <c:pt idx="17">
                  <c:v>14.525823787217586</c:v>
                </c:pt>
                <c:pt idx="18">
                  <c:v>15.343860736904084</c:v>
                </c:pt>
                <c:pt idx="19">
                  <c:v>16.161897686590581</c:v>
                </c:pt>
                <c:pt idx="20">
                  <c:v>16.979934636277079</c:v>
                </c:pt>
                <c:pt idx="21">
                  <c:v>17.797971585963577</c:v>
                </c:pt>
                <c:pt idx="22">
                  <c:v>18.616008535650074</c:v>
                </c:pt>
                <c:pt idx="23">
                  <c:v>19.434045485336572</c:v>
                </c:pt>
                <c:pt idx="24">
                  <c:v>20.25208243502307</c:v>
                </c:pt>
                <c:pt idx="25">
                  <c:v>21.070119384709567</c:v>
                </c:pt>
                <c:pt idx="26">
                  <c:v>21.888156334396065</c:v>
                </c:pt>
                <c:pt idx="27">
                  <c:v>22.706193284082566</c:v>
                </c:pt>
                <c:pt idx="28">
                  <c:v>23.52423023376906</c:v>
                </c:pt>
                <c:pt idx="29">
                  <c:v>24.342267183455562</c:v>
                </c:pt>
              </c:numCache>
            </c:numRef>
          </c:xVal>
          <c:yVal>
            <c:numRef>
              <c:f>'Graph 2018'!$K$4:$K$33</c:f>
              <c:numCache>
                <c:formatCode>_(* #,##0.00_);_(* \(#,##0.00\);_(* "-"??_);_(@_)</c:formatCode>
                <c:ptCount val="30"/>
                <c:pt idx="0">
                  <c:v>5.4927277602593158E-3</c:v>
                </c:pt>
                <c:pt idx="1">
                  <c:v>7.812088303588185E-3</c:v>
                </c:pt>
                <c:pt idx="2">
                  <c:v>1.0834756030746353E-2</c:v>
                </c:pt>
                <c:pt idx="3">
                  <c:v>1.4653590579737832E-2</c:v>
                </c:pt>
                <c:pt idx="4">
                  <c:v>1.9325996360464615E-2</c:v>
                </c:pt>
                <c:pt idx="5">
                  <c:v>2.4854936460113608E-2</c:v>
                </c:pt>
                <c:pt idx="6">
                  <c:v>3.1171402619889287E-2</c:v>
                </c:pt>
                <c:pt idx="7">
                  <c:v>3.8121761127815387E-2</c:v>
                </c:pt>
                <c:pt idx="8">
                  <c:v>4.5463460600401059E-2</c:v>
                </c:pt>
                <c:pt idx="9">
                  <c:v>5.287190380228491E-2</c:v>
                </c:pt>
                <c:pt idx="10">
                  <c:v>5.9959821404618287E-2</c:v>
                </c:pt>
                <c:pt idx="11">
                  <c:v>6.6308413354662199E-2</c:v>
                </c:pt>
                <c:pt idx="12">
                  <c:v>7.1507215233216126E-2</c:v>
                </c:pt>
                <c:pt idx="13">
                  <c:v>7.5197606600981348E-2</c:v>
                </c:pt>
                <c:pt idx="14">
                  <c:v>7.7113620605883129E-2</c:v>
                </c:pt>
                <c:pt idx="15">
                  <c:v>7.7113620605883129E-2</c:v>
                </c:pt>
                <c:pt idx="16">
                  <c:v>7.519760660098132E-2</c:v>
                </c:pt>
                <c:pt idx="17">
                  <c:v>7.1507215233216084E-2</c:v>
                </c:pt>
                <c:pt idx="18">
                  <c:v>6.6308413354662143E-2</c:v>
                </c:pt>
                <c:pt idx="19">
                  <c:v>5.995982140461821E-2</c:v>
                </c:pt>
                <c:pt idx="20">
                  <c:v>5.2871903802284841E-2</c:v>
                </c:pt>
                <c:pt idx="21">
                  <c:v>4.5463460600400976E-2</c:v>
                </c:pt>
                <c:pt idx="22">
                  <c:v>3.8121761127815311E-2</c:v>
                </c:pt>
                <c:pt idx="23">
                  <c:v>3.117140261988921E-2</c:v>
                </c:pt>
                <c:pt idx="24">
                  <c:v>2.4854936460113542E-2</c:v>
                </c:pt>
                <c:pt idx="25">
                  <c:v>1.9325996360464563E-2</c:v>
                </c:pt>
                <c:pt idx="26">
                  <c:v>1.4653590579737783E-2</c:v>
                </c:pt>
                <c:pt idx="27">
                  <c:v>1.0834756030746311E-2</c:v>
                </c:pt>
                <c:pt idx="28">
                  <c:v>7.8120883035881642E-3</c:v>
                </c:pt>
                <c:pt idx="29">
                  <c:v>5.4927277602592871E-3</c:v>
                </c:pt>
              </c:numCache>
            </c:numRef>
          </c:yVal>
          <c:smooth val="1"/>
          <c:extLst xmlns:c16r2="http://schemas.microsoft.com/office/drawing/2015/06/chart">
            <c:ext xmlns:c16="http://schemas.microsoft.com/office/drawing/2014/chart" uri="{C3380CC4-5D6E-409C-BE32-E72D297353CC}">
              <c16:uniqueId val="{00000001-A041-4FC6-AEF6-2C2B61285CCF}"/>
            </c:ext>
          </c:extLst>
        </c:ser>
        <c:dLbls>
          <c:showLegendKey val="0"/>
          <c:showVal val="0"/>
          <c:showCatName val="0"/>
          <c:showSerName val="0"/>
          <c:showPercent val="0"/>
          <c:showBubbleSize val="0"/>
        </c:dLbls>
        <c:axId val="233581952"/>
        <c:axId val="233608704"/>
      </c:scatterChart>
      <c:valAx>
        <c:axId val="2335819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Monthly Cost per Customer</a:t>
                </a:r>
              </a:p>
            </c:rich>
          </c:tx>
          <c:layout/>
          <c:overlay val="0"/>
          <c:spPr>
            <a:noFill/>
            <a:ln>
              <a:noFill/>
            </a:ln>
            <a:effectLst/>
          </c:spPr>
        </c:title>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608704"/>
        <c:crosses val="autoZero"/>
        <c:crossBetween val="midCat"/>
      </c:valAx>
      <c:valAx>
        <c:axId val="233608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Probability Density</a:t>
                </a:r>
              </a:p>
            </c:rich>
          </c:tx>
          <c:layout/>
          <c:overlay val="0"/>
          <c:spPr>
            <a:noFill/>
            <a:ln>
              <a:noFill/>
            </a:ln>
            <a:effectLst/>
          </c:spPr>
        </c:title>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8195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Year End Customers  Residual Plot</a:t>
            </a:r>
          </a:p>
        </c:rich>
      </c:tx>
      <c:layout/>
      <c:overlay val="0"/>
    </c:title>
    <c:autoTitleDeleted val="0"/>
    <c:plotArea>
      <c:layout/>
      <c:scatterChart>
        <c:scatterStyle val="lineMarker"/>
        <c:varyColors val="0"/>
        <c:ser>
          <c:idx val="0"/>
          <c:order val="0"/>
          <c:spPr>
            <a:ln w="19050">
              <a:noFill/>
            </a:ln>
          </c:spPr>
          <c:xVal>
            <c:numRef>
              <c:f>'Summary 2018'!$C$6:$C$26</c:f>
              <c:numCache>
                <c:formatCode>_(* #,##0_);_(* \(#,##0\);_(* "-"??_);_(@_)</c:formatCode>
                <c:ptCount val="21"/>
                <c:pt idx="0">
                  <c:v>7946.5</c:v>
                </c:pt>
                <c:pt idx="1">
                  <c:v>7421.5</c:v>
                </c:pt>
                <c:pt idx="2">
                  <c:v>5418</c:v>
                </c:pt>
                <c:pt idx="3">
                  <c:v>7010.5</c:v>
                </c:pt>
                <c:pt idx="4">
                  <c:v>6245</c:v>
                </c:pt>
                <c:pt idx="5">
                  <c:v>5659</c:v>
                </c:pt>
                <c:pt idx="6">
                  <c:v>6489</c:v>
                </c:pt>
                <c:pt idx="7">
                  <c:v>6487</c:v>
                </c:pt>
                <c:pt idx="8">
                  <c:v>6071.5</c:v>
                </c:pt>
                <c:pt idx="9">
                  <c:v>6031</c:v>
                </c:pt>
                <c:pt idx="10">
                  <c:v>6144</c:v>
                </c:pt>
                <c:pt idx="11">
                  <c:v>5420.5</c:v>
                </c:pt>
                <c:pt idx="12">
                  <c:v>5928.5</c:v>
                </c:pt>
                <c:pt idx="13">
                  <c:v>5097</c:v>
                </c:pt>
                <c:pt idx="14">
                  <c:v>8387</c:v>
                </c:pt>
                <c:pt idx="15">
                  <c:v>7286</c:v>
                </c:pt>
                <c:pt idx="16">
                  <c:v>7275.5</c:v>
                </c:pt>
                <c:pt idx="17">
                  <c:v>5264</c:v>
                </c:pt>
                <c:pt idx="18">
                  <c:v>6475</c:v>
                </c:pt>
                <c:pt idx="19">
                  <c:v>7107.0999999999995</c:v>
                </c:pt>
                <c:pt idx="20">
                  <c:v>8703.5</c:v>
                </c:pt>
              </c:numCache>
            </c:numRef>
          </c:xVal>
          <c:yVal>
            <c:numRef>
              <c:f>'Regression Analysis'!$C$25:$C$45</c:f>
              <c:numCache>
                <c:formatCode>0.00000</c:formatCode>
                <c:ptCount val="21"/>
                <c:pt idx="0">
                  <c:v>-0.66751292840688059</c:v>
                </c:pt>
                <c:pt idx="1">
                  <c:v>-1.3698124769658762</c:v>
                </c:pt>
                <c:pt idx="2">
                  <c:v>7.8653457593001619</c:v>
                </c:pt>
                <c:pt idx="3">
                  <c:v>4.6977384054875984</c:v>
                </c:pt>
                <c:pt idx="4">
                  <c:v>-3.2899541162310761</c:v>
                </c:pt>
                <c:pt idx="5">
                  <c:v>-7.5338269742256694</c:v>
                </c:pt>
                <c:pt idx="6">
                  <c:v>-4.1505890715507938</c:v>
                </c:pt>
                <c:pt idx="7">
                  <c:v>5.6767567547183724</c:v>
                </c:pt>
                <c:pt idx="8">
                  <c:v>5.8628617759182458</c:v>
                </c:pt>
                <c:pt idx="9">
                  <c:v>-7.2496718306778964</c:v>
                </c:pt>
                <c:pt idx="10">
                  <c:v>5.8999911712430642</c:v>
                </c:pt>
                <c:pt idx="11">
                  <c:v>-2.9633507327375774</c:v>
                </c:pt>
                <c:pt idx="12">
                  <c:v>2.9530319395073903</c:v>
                </c:pt>
                <c:pt idx="13">
                  <c:v>7.1115963352138323E-2</c:v>
                </c:pt>
                <c:pt idx="14">
                  <c:v>5.7623134954161817</c:v>
                </c:pt>
                <c:pt idx="15">
                  <c:v>-2.3057407830685737</c:v>
                </c:pt>
                <c:pt idx="16">
                  <c:v>-5.7909006590205863</c:v>
                </c:pt>
                <c:pt idx="17">
                  <c:v>-5.6352087061938017</c:v>
                </c:pt>
                <c:pt idx="18">
                  <c:v>6.6242563253522189</c:v>
                </c:pt>
                <c:pt idx="19">
                  <c:v>0.667650283059956</c:v>
                </c:pt>
                <c:pt idx="20">
                  <c:v>-5.1244935942765943</c:v>
                </c:pt>
              </c:numCache>
            </c:numRef>
          </c:yVal>
          <c:smooth val="0"/>
          <c:extLst xmlns:c16r2="http://schemas.microsoft.com/office/drawing/2015/06/chart">
            <c:ext xmlns:c16="http://schemas.microsoft.com/office/drawing/2014/chart" uri="{C3380CC4-5D6E-409C-BE32-E72D297353CC}">
              <c16:uniqueId val="{00000004-BD15-4116-8B1B-00B2C97BC4E6}"/>
            </c:ext>
          </c:extLst>
        </c:ser>
        <c:dLbls>
          <c:showLegendKey val="0"/>
          <c:showVal val="0"/>
          <c:showCatName val="0"/>
          <c:showSerName val="0"/>
          <c:showPercent val="0"/>
          <c:showBubbleSize val="0"/>
        </c:dLbls>
        <c:axId val="233446784"/>
        <c:axId val="233457152"/>
      </c:scatterChart>
      <c:valAx>
        <c:axId val="233446784"/>
        <c:scaling>
          <c:orientation val="minMax"/>
        </c:scaling>
        <c:delete val="0"/>
        <c:axPos val="b"/>
        <c:title>
          <c:tx>
            <c:rich>
              <a:bodyPr/>
              <a:lstStyle/>
              <a:p>
                <a:pPr>
                  <a:defRPr/>
                </a:pPr>
                <a:r>
                  <a:rPr lang="en-US"/>
                  <a:t>Year End Customers</a:t>
                </a:r>
              </a:p>
            </c:rich>
          </c:tx>
          <c:layout/>
          <c:overlay val="0"/>
        </c:title>
        <c:numFmt formatCode="_(* #,##0_);_(* \(#,##0\);_(* &quot;-&quot;??_);_(@_)" sourceLinked="1"/>
        <c:majorTickMark val="out"/>
        <c:minorTickMark val="none"/>
        <c:tickLblPos val="nextTo"/>
        <c:crossAx val="233457152"/>
        <c:crosses val="autoZero"/>
        <c:crossBetween val="midCat"/>
      </c:valAx>
      <c:valAx>
        <c:axId val="233457152"/>
        <c:scaling>
          <c:orientation val="minMax"/>
        </c:scaling>
        <c:delete val="0"/>
        <c:axPos val="l"/>
        <c:title>
          <c:tx>
            <c:rich>
              <a:bodyPr/>
              <a:lstStyle/>
              <a:p>
                <a:pPr>
                  <a:defRPr/>
                </a:pPr>
                <a:r>
                  <a:rPr lang="en-US"/>
                  <a:t>Residuals</a:t>
                </a:r>
              </a:p>
            </c:rich>
          </c:tx>
          <c:layout/>
          <c:overlay val="0"/>
        </c:title>
        <c:numFmt formatCode="0.00000" sourceLinked="1"/>
        <c:majorTickMark val="out"/>
        <c:minorTickMark val="none"/>
        <c:tickLblPos val="nextTo"/>
        <c:crossAx val="23344678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Year End Customers Line Fit  Plot</a:t>
            </a:r>
          </a:p>
        </c:rich>
      </c:tx>
      <c:layout/>
      <c:overlay val="0"/>
    </c:title>
    <c:autoTitleDeleted val="0"/>
    <c:plotArea>
      <c:layout/>
      <c:scatterChart>
        <c:scatterStyle val="lineMarker"/>
        <c:varyColors val="0"/>
        <c:ser>
          <c:idx val="0"/>
          <c:order val="0"/>
          <c:tx>
            <c:v>Cost Per Customer (Monthly)</c:v>
          </c:tx>
          <c:spPr>
            <a:ln w="19050">
              <a:noFill/>
            </a:ln>
          </c:spPr>
          <c:xVal>
            <c:numRef>
              <c:f>'Summary 2018'!$C$6:$C$26</c:f>
              <c:numCache>
                <c:formatCode>_(* #,##0_);_(* \(#,##0\);_(* "-"??_);_(@_)</c:formatCode>
                <c:ptCount val="21"/>
                <c:pt idx="0">
                  <c:v>7946.5</c:v>
                </c:pt>
                <c:pt idx="1">
                  <c:v>7421.5</c:v>
                </c:pt>
                <c:pt idx="2">
                  <c:v>5418</c:v>
                </c:pt>
                <c:pt idx="3">
                  <c:v>7010.5</c:v>
                </c:pt>
                <c:pt idx="4">
                  <c:v>6245</c:v>
                </c:pt>
                <c:pt idx="5">
                  <c:v>5659</c:v>
                </c:pt>
                <c:pt idx="6">
                  <c:v>6489</c:v>
                </c:pt>
                <c:pt idx="7">
                  <c:v>6487</c:v>
                </c:pt>
                <c:pt idx="8">
                  <c:v>6071.5</c:v>
                </c:pt>
                <c:pt idx="9">
                  <c:v>6031</c:v>
                </c:pt>
                <c:pt idx="10">
                  <c:v>6144</c:v>
                </c:pt>
                <c:pt idx="11">
                  <c:v>5420.5</c:v>
                </c:pt>
                <c:pt idx="12">
                  <c:v>5928.5</c:v>
                </c:pt>
                <c:pt idx="13">
                  <c:v>5097</c:v>
                </c:pt>
                <c:pt idx="14">
                  <c:v>8387</c:v>
                </c:pt>
                <c:pt idx="15">
                  <c:v>7286</c:v>
                </c:pt>
                <c:pt idx="16">
                  <c:v>7275.5</c:v>
                </c:pt>
                <c:pt idx="17">
                  <c:v>5264</c:v>
                </c:pt>
                <c:pt idx="18">
                  <c:v>6475</c:v>
                </c:pt>
                <c:pt idx="19">
                  <c:v>7107.0999999999995</c:v>
                </c:pt>
                <c:pt idx="20">
                  <c:v>8703.5</c:v>
                </c:pt>
              </c:numCache>
            </c:numRef>
          </c:xVal>
          <c:yVal>
            <c:numRef>
              <c:f>'Summary 2018'!$J$6:$J$26</c:f>
              <c:numCache>
                <c:formatCode>_(* #,##0.00_);_(* \(#,##0.00\);_(* "-"??_);_(@_)</c:formatCode>
                <c:ptCount val="21"/>
                <c:pt idx="0">
                  <c:v>10.665382034019169</c:v>
                </c:pt>
                <c:pt idx="1">
                  <c:v>10.386998809764425</c:v>
                </c:pt>
                <c:pt idx="2">
                  <c:v>21.239902485542022</c:v>
                </c:pt>
                <c:pt idx="3">
                  <c:v>16.786415614673228</c:v>
                </c:pt>
                <c:pt idx="4">
                  <c:v>9.4168334667734186</c:v>
                </c:pt>
                <c:pt idx="5">
                  <c:v>5.646131972668905</c:v>
                </c:pt>
                <c:pt idx="6">
                  <c:v>8.3591783531103925</c:v>
                </c:pt>
                <c:pt idx="7">
                  <c:v>18.188139098710241</c:v>
                </c:pt>
                <c:pt idx="8">
                  <c:v>18.70974361085948</c:v>
                </c:pt>
                <c:pt idx="9">
                  <c:v>5.6299121207096663</c:v>
                </c:pt>
                <c:pt idx="10">
                  <c:v>18.688332180447045</c:v>
                </c:pt>
                <c:pt idx="11">
                  <c:v>10.409187344340928</c:v>
                </c:pt>
                <c:pt idx="12">
                  <c:v>15.915380506592449</c:v>
                </c:pt>
                <c:pt idx="13">
                  <c:v>13.704867242168596</c:v>
                </c:pt>
                <c:pt idx="14">
                  <c:v>16.739522475259331</c:v>
                </c:pt>
                <c:pt idx="15">
                  <c:v>9.5604812883154917</c:v>
                </c:pt>
                <c:pt idx="16">
                  <c:v>6.0837997388495637</c:v>
                </c:pt>
                <c:pt idx="17">
                  <c:v>7.863696808510638</c:v>
                </c:pt>
                <c:pt idx="18">
                  <c:v>19.145328185328186</c:v>
                </c:pt>
                <c:pt idx="19">
                  <c:v>13.358971934899015</c:v>
                </c:pt>
                <c:pt idx="20">
                  <c:v>5.5971544014859917</c:v>
                </c:pt>
              </c:numCache>
            </c:numRef>
          </c:yVal>
          <c:smooth val="0"/>
          <c:extLst xmlns:c16r2="http://schemas.microsoft.com/office/drawing/2015/06/chart">
            <c:ext xmlns:c16="http://schemas.microsoft.com/office/drawing/2014/chart" uri="{C3380CC4-5D6E-409C-BE32-E72D297353CC}">
              <c16:uniqueId val="{00000004-8288-4778-A662-8A220BB76573}"/>
            </c:ext>
          </c:extLst>
        </c:ser>
        <c:ser>
          <c:idx val="1"/>
          <c:order val="1"/>
          <c:tx>
            <c:v>Predicted Cost Per Customer (Monthly)</c:v>
          </c:tx>
          <c:spPr>
            <a:ln w="19050">
              <a:noFill/>
            </a:ln>
          </c:spPr>
          <c:xVal>
            <c:numRef>
              <c:f>'Summary 2018'!$C$6:$C$26</c:f>
              <c:numCache>
                <c:formatCode>_(* #,##0_);_(* \(#,##0\);_(* "-"??_);_(@_)</c:formatCode>
                <c:ptCount val="21"/>
                <c:pt idx="0">
                  <c:v>7946.5</c:v>
                </c:pt>
                <c:pt idx="1">
                  <c:v>7421.5</c:v>
                </c:pt>
                <c:pt idx="2">
                  <c:v>5418</c:v>
                </c:pt>
                <c:pt idx="3">
                  <c:v>7010.5</c:v>
                </c:pt>
                <c:pt idx="4">
                  <c:v>6245</c:v>
                </c:pt>
                <c:pt idx="5">
                  <c:v>5659</c:v>
                </c:pt>
                <c:pt idx="6">
                  <c:v>6489</c:v>
                </c:pt>
                <c:pt idx="7">
                  <c:v>6487</c:v>
                </c:pt>
                <c:pt idx="8">
                  <c:v>6071.5</c:v>
                </c:pt>
                <c:pt idx="9">
                  <c:v>6031</c:v>
                </c:pt>
                <c:pt idx="10">
                  <c:v>6144</c:v>
                </c:pt>
                <c:pt idx="11">
                  <c:v>5420.5</c:v>
                </c:pt>
                <c:pt idx="12">
                  <c:v>5928.5</c:v>
                </c:pt>
                <c:pt idx="13">
                  <c:v>5097</c:v>
                </c:pt>
                <c:pt idx="14">
                  <c:v>8387</c:v>
                </c:pt>
                <c:pt idx="15">
                  <c:v>7286</c:v>
                </c:pt>
                <c:pt idx="16">
                  <c:v>7275.5</c:v>
                </c:pt>
                <c:pt idx="17">
                  <c:v>5264</c:v>
                </c:pt>
                <c:pt idx="18">
                  <c:v>6475</c:v>
                </c:pt>
                <c:pt idx="19">
                  <c:v>7107.0999999999995</c:v>
                </c:pt>
                <c:pt idx="20">
                  <c:v>8703.5</c:v>
                </c:pt>
              </c:numCache>
            </c:numRef>
          </c:xVal>
          <c:yVal>
            <c:numRef>
              <c:f>'Regression Analysis'!$B$25:$B$45</c:f>
              <c:numCache>
                <c:formatCode>0.00000</c:formatCode>
                <c:ptCount val="21"/>
                <c:pt idx="0">
                  <c:v>11.33289496242605</c:v>
                </c:pt>
                <c:pt idx="1">
                  <c:v>11.756811286730301</c:v>
                </c:pt>
                <c:pt idx="2">
                  <c:v>13.37455672624186</c:v>
                </c:pt>
                <c:pt idx="3">
                  <c:v>12.088677209185629</c:v>
                </c:pt>
                <c:pt idx="4">
                  <c:v>12.706787583004495</c:v>
                </c:pt>
                <c:pt idx="5">
                  <c:v>13.179958946894574</c:v>
                </c:pt>
                <c:pt idx="6">
                  <c:v>12.509767424661186</c:v>
                </c:pt>
                <c:pt idx="7">
                  <c:v>12.511382343991869</c:v>
                </c:pt>
                <c:pt idx="8">
                  <c:v>12.846881834941234</c:v>
                </c:pt>
                <c:pt idx="9">
                  <c:v>12.879583951387563</c:v>
                </c:pt>
                <c:pt idx="10">
                  <c:v>12.788341009203981</c:v>
                </c:pt>
                <c:pt idx="11">
                  <c:v>13.372538077078506</c:v>
                </c:pt>
                <c:pt idx="12">
                  <c:v>12.962348567085058</c:v>
                </c:pt>
                <c:pt idx="13">
                  <c:v>13.633751278816458</c:v>
                </c:pt>
                <c:pt idx="14">
                  <c:v>10.97720897984315</c:v>
                </c:pt>
                <c:pt idx="15">
                  <c:v>11.866222071384065</c:v>
                </c:pt>
                <c:pt idx="16">
                  <c:v>11.87470039787015</c:v>
                </c:pt>
                <c:pt idx="17">
                  <c:v>13.49890551470444</c:v>
                </c:pt>
                <c:pt idx="18">
                  <c:v>12.521071859975967</c:v>
                </c:pt>
                <c:pt idx="19">
                  <c:v>11.392808469594385</c:v>
                </c:pt>
                <c:pt idx="20">
                  <c:v>10.721647995762586</c:v>
                </c:pt>
              </c:numCache>
            </c:numRef>
          </c:yVal>
          <c:smooth val="0"/>
          <c:extLst xmlns:c16r2="http://schemas.microsoft.com/office/drawing/2015/06/chart">
            <c:ext xmlns:c16="http://schemas.microsoft.com/office/drawing/2014/chart" uri="{C3380CC4-5D6E-409C-BE32-E72D297353CC}">
              <c16:uniqueId val="{00000005-8288-4778-A662-8A220BB76573}"/>
            </c:ext>
          </c:extLst>
        </c:ser>
        <c:dLbls>
          <c:showLegendKey val="0"/>
          <c:showVal val="0"/>
          <c:showCatName val="0"/>
          <c:showSerName val="0"/>
          <c:showPercent val="0"/>
          <c:showBubbleSize val="0"/>
        </c:dLbls>
        <c:axId val="233496576"/>
        <c:axId val="233498496"/>
      </c:scatterChart>
      <c:valAx>
        <c:axId val="233496576"/>
        <c:scaling>
          <c:orientation val="minMax"/>
        </c:scaling>
        <c:delete val="0"/>
        <c:axPos val="b"/>
        <c:title>
          <c:tx>
            <c:rich>
              <a:bodyPr/>
              <a:lstStyle/>
              <a:p>
                <a:pPr>
                  <a:defRPr/>
                </a:pPr>
                <a:r>
                  <a:rPr lang="en-US"/>
                  <a:t>Year End Customers</a:t>
                </a:r>
              </a:p>
            </c:rich>
          </c:tx>
          <c:layout/>
          <c:overlay val="0"/>
        </c:title>
        <c:numFmt formatCode="_(* #,##0_);_(* \(#,##0\);_(* &quot;-&quot;??_);_(@_)" sourceLinked="1"/>
        <c:majorTickMark val="out"/>
        <c:minorTickMark val="none"/>
        <c:tickLblPos val="nextTo"/>
        <c:crossAx val="233498496"/>
        <c:crosses val="autoZero"/>
        <c:crossBetween val="midCat"/>
      </c:valAx>
      <c:valAx>
        <c:axId val="233498496"/>
        <c:scaling>
          <c:orientation val="minMax"/>
        </c:scaling>
        <c:delete val="0"/>
        <c:axPos val="l"/>
        <c:title>
          <c:tx>
            <c:rich>
              <a:bodyPr/>
              <a:lstStyle/>
              <a:p>
                <a:pPr>
                  <a:defRPr/>
                </a:pPr>
                <a:r>
                  <a:rPr lang="en-US"/>
                  <a:t>Cost Per Customer (Monthly)</a:t>
                </a:r>
              </a:p>
            </c:rich>
          </c:tx>
          <c:layout/>
          <c:overlay val="0"/>
        </c:title>
        <c:numFmt formatCode="_(* #,##0.00_);_(* \(#,##0.00\);_(* &quot;-&quot;??_);_(@_)" sourceLinked="1"/>
        <c:majorTickMark val="out"/>
        <c:minorTickMark val="none"/>
        <c:tickLblPos val="nextTo"/>
        <c:crossAx val="2334965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10644</xdr:colOff>
      <xdr:row>1</xdr:row>
      <xdr:rowOff>9525</xdr:rowOff>
    </xdr:from>
    <xdr:to>
      <xdr:col>2</xdr:col>
      <xdr:colOff>2823882</xdr:colOff>
      <xdr:row>5</xdr:row>
      <xdr:rowOff>179294</xdr:rowOff>
    </xdr:to>
    <mc:AlternateContent xmlns:mc="http://schemas.openxmlformats.org/markup-compatibility/2006" xmlns:a14="http://schemas.microsoft.com/office/drawing/2010/main">
      <mc:Choice Requires="a14">
        <xdr:graphicFrame macro="">
          <xdr:nvGraphicFramePr>
            <xdr:cNvPr id="5" name="WSCKY ERC Count ± 2,500&#10;   ERC &lt; WSCKY + 2,500&#10; and&#10;   ERC &gt; WSCKY - 2,500">
              <a:extLst>
                <a:ext uri="{FF2B5EF4-FFF2-40B4-BE49-F238E27FC236}">
                  <a16:creationId xmlns:a16="http://schemas.microsoft.com/office/drawing/2014/main" xmlns="" id="{047A22E7-0BBA-43C2-A9C4-A43373D4D733}"/>
                </a:ext>
              </a:extLst>
            </xdr:cNvPr>
            <xdr:cNvGraphicFramePr/>
          </xdr:nvGraphicFramePr>
          <xdr:xfrm>
            <a:off x="0" y="0"/>
            <a:ext cx="0" cy="0"/>
          </xdr:xfrm>
          <a:graphic>
            <a:graphicData uri="http://schemas.microsoft.com/office/drawing/2010/slicer">
              <sle:slicer xmlns:sle="http://schemas.microsoft.com/office/drawing/2010/slicer" name="WSCKY ERC Count ± 2,500&#10;   ERC &lt; WSCKY + 2,500&#10; and&#10;   ERC &gt; WSCKY - 2,500"/>
            </a:graphicData>
          </a:graphic>
        </xdr:graphicFrame>
      </mc:Choice>
      <mc:Fallback xmlns="">
        <xdr:sp macro="" textlink="">
          <xdr:nvSpPr>
            <xdr:cNvPr id="0" name=""/>
            <xdr:cNvSpPr>
              <a:spLocks noTextEdit="1"/>
            </xdr:cNvSpPr>
          </xdr:nvSpPr>
          <xdr:spPr>
            <a:xfrm>
              <a:off x="615762" y="200025"/>
              <a:ext cx="5648326" cy="93176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202292</xdr:colOff>
      <xdr:row>2</xdr:row>
      <xdr:rowOff>162830</xdr:rowOff>
    </xdr:from>
    <xdr:to>
      <xdr:col>26</xdr:col>
      <xdr:colOff>108856</xdr:colOff>
      <xdr:row>33</xdr:row>
      <xdr:rowOff>68035</xdr:rowOff>
    </xdr:to>
    <xdr:graphicFrame macro="">
      <xdr:nvGraphicFramePr>
        <xdr:cNvPr id="2" name="Chart 1">
          <a:extLst>
            <a:ext uri="{FF2B5EF4-FFF2-40B4-BE49-F238E27FC236}">
              <a16:creationId xmlns:a16="http://schemas.microsoft.com/office/drawing/2014/main" xmlns="" id="{39C768CD-D97E-4FE8-9812-2ADA926BC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9532</xdr:colOff>
      <xdr:row>1</xdr:row>
      <xdr:rowOff>9525</xdr:rowOff>
    </xdr:from>
    <xdr:to>
      <xdr:col>21</xdr:col>
      <xdr:colOff>11905</xdr:colOff>
      <xdr:row>21</xdr:row>
      <xdr:rowOff>47624</xdr:rowOff>
    </xdr:to>
    <xdr:graphicFrame macro="">
      <xdr:nvGraphicFramePr>
        <xdr:cNvPr id="2" name="Chart 1">
          <a:extLst>
            <a:ext uri="{FF2B5EF4-FFF2-40B4-BE49-F238E27FC236}">
              <a16:creationId xmlns:a16="http://schemas.microsoft.com/office/drawing/2014/main" xmlns="" id="{7CAF5B89-4C0E-45FA-BC68-CF523299A8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10251</xdr:colOff>
      <xdr:row>22</xdr:row>
      <xdr:rowOff>10327</xdr:rowOff>
    </xdr:from>
    <xdr:to>
      <xdr:col>21</xdr:col>
      <xdr:colOff>23812</xdr:colOff>
      <xdr:row>42</xdr:row>
      <xdr:rowOff>178593</xdr:rowOff>
    </xdr:to>
    <xdr:graphicFrame macro="">
      <xdr:nvGraphicFramePr>
        <xdr:cNvPr id="3" name="Chart 2">
          <a:extLst>
            <a:ext uri="{FF2B5EF4-FFF2-40B4-BE49-F238E27FC236}">
              <a16:creationId xmlns:a16="http://schemas.microsoft.com/office/drawing/2014/main" xmlns="" id="{CC2E6DF2-47B0-4F0D-9A0E-5323E7391A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9-MFR's%20(A)%20Rate%20Base"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TNG/BARNETT/Sub%20297/Schedules/Sub%20297%20Settle%20S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ate%20Case\NC\083-CWS%20Systems,%20Inc\2010%20RC\Filing\Templates\CWS%20systems%202010%20Clearwater%20Filing%20New.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atecase\NC\086-Carolina%20Trace%20Utilities\2008%20RC\Final%20Filing\Additional%20rate%20case%20schedule%20templates%20C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atecase\NC\083-CWS%20Systems,%20Inc\2008%20RC\Additional%20rate%20case%20schedule%20templ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5.0.85\Rate%20Case\Maryland\043-Provinces%20Utilities\Provinces%202007%20Rate%20Case\TY%202007.06.30\2007%20Provinces%20filing%20template%20r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Rate%20Case\Illinois\%232012%20Rate%20Cases\Holiday%20Hills\Filing%20Template\Holiday%20Hill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ate%20Case/Kentucky/2015%20WSCKY%20Rate%20Case/Salaries/From%20HR/2015%2009%20Utilities%20Inc%20Headcount%20Repor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ate%20Case/Kentucky/2018%20WSCKY%20Rate%20Case/1-Filing/WSC%20Kentucky%20-%202018%20Historical%20TYE%202017%20Analysis%20-%20TE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ratecase\NC\083-CWS%20Systems,%20Inc\2008%20RC\Misc%20Input\2007%20Financial%20Statements\183%202007%20TB%20reconstructed%20032608%20AA%20UA%20U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iwater.com\ratecase\Illinois\014-Galena%20Territory\2009%20RC%20Galena%20Territories\Filing%20Template\Galena%2009%20RC%20template%202010.02.24%20CONFIDENT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NANCIAL%20DEPT\ACCOUNTING\WSC%20Allocation\2006\123106\SE50%200630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atecase\NC\083-CWS%20Systems,%20Inc\2008%20RC\CWS%20Systems%2008%20RC%20templat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Rate%20Case\Transylvania%20Sub%207\Trans.%20Sub%207%20stipula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ate%20Case/NC/122-Bradfield%20Farms/2014%20Rate%20Case/Filing%20Template/Bradfield%203.31.2014%20RC%20Filling%20ORM.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lmyap\Local%20Settings\Temporary%20Internet%20Files\Content.Outlook\R6U424UY\Copy%20of%20Apple%20Canyon%2009%20RC%20Actual%20Filing.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jandrejk\Local%20Settings\Temporary%20Internet%20Files\Content.Outlook\E2SRNVYC\June%202010%20Headcount%20New%20Re-Org%20V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atecase\NC\121-Carolina%20Pines\2008%20RC\Filling%20Template\Carolina%20Pines%2008%20RC%20Final%20Fil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uiwater.com/files.uiwater.com/files.uiwater.com/files.uiwater.com/files.uiwater.com/files.uiwater.com/accounting/Documents%20and%20Settings/jqmischik/Desktop/Allocation/Upload%20Files/Dec%202007%20WSC%20Alloc%20For%20Uploa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ate%20Case\NC\122-Bradfield%20Farms\2014%20Rate%20Case\Filing%20Template\Bradfield%2012.31.2014%20RC%20Filling%20OR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Case/Virginia/047-Massanutten/047%202014%20RC/Salary%20Workpapers/December%202013%20Headcou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20Case/Illinois/%232014%20IL%20Consolidated%20Rate%20Case/Templates/IL%20Template%20V18%20(2015%20BGT,%20Repres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0.0.1.157\Financial\FINANCIAL%20DEPT\FPA\ROE%20Schedules\2005%2012%20December\123105%20ROE%202-3v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bwshrake\Local%20Settings\Temporary%20Internet%20Files\Content.Outlook\JJT6KL69\Copy%20of%20Copy%20of%20CWSS%20ws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tnikodi\Local%20Settings\Temporary%20Internet%20Files\Content.Outlook\HD6NYU4M\2009%20Additions-Depreciation%20based%20on%201%205%25%20per%20books%20deprec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Data"/>
      <sheetName val="Index"/>
      <sheetName val="Water Return"/>
      <sheetName val="Sewer Return"/>
      <sheetName val="Combined RB (KF)"/>
      <sheetName val="Water RB (KF)"/>
      <sheetName val="Sewer RB (KF)"/>
      <sheetName val="Water plant"/>
      <sheetName val="Sewer plant"/>
      <sheetName val="Plant Adj"/>
      <sheetName val="Vehicles"/>
      <sheetName val="Computer"/>
      <sheetName val="Accum. Depr."/>
      <sheetName val="Org Costs"/>
      <sheetName val="Working Capital"/>
      <sheetName val="CIAC"/>
      <sheetName val="Mgmt Fees"/>
      <sheetName val="ADIT"/>
      <sheetName val="PAA"/>
      <sheetName val="Sub81PAA"/>
      <sheetName val="WSC RB"/>
      <sheetName val="Proforma"/>
      <sheetName val="Unamort. Deferred"/>
      <sheetName val="Def Maint"/>
      <sheetName val="Water Ex. Cap."/>
      <sheetName val="Ex. Book"/>
      <sheetName val="Cost Free"/>
      <sheetName val="CWS Off RB"/>
      <sheetName val="AFUDC"/>
      <sheetName val="Combined noi "/>
      <sheetName val="Water noi"/>
      <sheetName val="Sewer noi"/>
      <sheetName val="Depreciation"/>
      <sheetName val="Water comp."/>
      <sheetName val="Sewer comp."/>
      <sheetName val="Water footnotes"/>
      <sheetName val="Sewer footnotes"/>
      <sheetName val="Water misc. rev."/>
      <sheetName val="Sewer misc. rev."/>
      <sheetName val="Forfeit"/>
      <sheetName val="Uncollectibles"/>
      <sheetName val="Salaries"/>
      <sheetName val="Purchased Power"/>
      <sheetName val="Purchased Water &amp; Sewer"/>
      <sheetName val="Maint. &amp; Repair"/>
      <sheetName val="M&amp;R Deferred"/>
      <sheetName val="Chemicals"/>
      <sheetName val="Transportation"/>
      <sheetName val="Plant Salaries"/>
      <sheetName val="Outside Services-other"/>
      <sheetName val="Office Supplies"/>
      <sheetName val="Rate case"/>
      <sheetName val="Pension"/>
      <sheetName val="Other Insurance"/>
      <sheetName val="Miscellaneous"/>
      <sheetName val="Adjustment to CWS Office Exp"/>
      <sheetName val="Adjustment to WSC Expenses"/>
      <sheetName val="WSC Adj Factors"/>
      <sheetName val="Interest"/>
      <sheetName val="Water Annual."/>
      <sheetName val="Sewer Annual."/>
      <sheetName val="Property taxes"/>
      <sheetName val="Payroll Taxes"/>
      <sheetName val="Water Taxes"/>
      <sheetName val="Prod Deduct"/>
      <sheetName val="Sewer Taxes"/>
      <sheetName val="Water Rev. Req."/>
      <sheetName val="Sewer Rev. Req."/>
      <sheetName val="North Topsail Allocations"/>
      <sheetName val="PKS"/>
      <sheetName val="Water - Return - OR"/>
      <sheetName val="Sewer - Return - OR"/>
      <sheetName val="Water Inflat."/>
      <sheetName val="Water Ratios"/>
      <sheetName val="Sewer Inflat. "/>
      <sheetName val="Sewer Ratios"/>
      <sheetName val="New customer"/>
      <sheetName val="NSF"/>
      <sheetName val="Cut Off"/>
      <sheetName val="Corolla Return"/>
      <sheetName val="Corolla RB"/>
      <sheetName val="Corolla NOI"/>
      <sheetName val="Corolla Taxes"/>
      <sheetName val="Corolla Rev Rqmt"/>
      <sheetName val="PKS NOI"/>
      <sheetName val="PKS Taxes"/>
    </sheetNames>
    <sheetDataSet>
      <sheetData sheetId="0" refreshError="1">
        <row r="2">
          <cell r="C2" t="str">
            <v>CAROLINA WATER SERVICE, INC OF NC</v>
          </cell>
        </row>
        <row r="4">
          <cell r="C4" t="str">
            <v>For the Test Year Ended June 30, 2006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30.10 ERC avail adjust  "/>
      <sheetName val="COPY ELECTRONIC TB HERE"/>
      <sheetName val="Input Schedule"/>
      <sheetName val="Control Panel"/>
      <sheetName val="BS accts"/>
      <sheetName val="IS accts"/>
      <sheetName val="Linked TB"/>
      <sheetName val="Sch.A-B.S"/>
      <sheetName val="Sch.B-I.S"/>
      <sheetName val="Sch.C-R.B"/>
      <sheetName val="Sch.D&amp;E-REV"/>
      <sheetName val="Consumption Data"/>
      <sheetName val="wp.a-uncoll"/>
      <sheetName val="Wp-b Salary"/>
      <sheetName val="Wp-b Salary (2)"/>
      <sheetName val="wp-b3 Calc of Health and Other "/>
      <sheetName val="wp-b4 office salaries"/>
      <sheetName val="wp-c-def charges"/>
      <sheetName val="wp-c2-calc of def charges"/>
      <sheetName val="wp-c3-acc def inc taxes"/>
      <sheetName val="wp-c3a-adj acc def inc taxes"/>
      <sheetName val="wp-c3d-diff between tax and boo"/>
      <sheetName val="wp-d-rc.exp"/>
      <sheetName val="wp-e-toi"/>
      <sheetName val="wp-f-depr"/>
      <sheetName val="wp-g-inc.tx"/>
      <sheetName val="WP g-2 Calculation of DPFD %"/>
      <sheetName val="WP g-3 Calulation of DPFD"/>
      <sheetName val="wp.h-cap.struc"/>
      <sheetName val="wp-i-wc1"/>
      <sheetName val="wp-j-pf.plant"/>
      <sheetName val="wp-i-wc2"/>
      <sheetName val="wp-l-GL additions"/>
      <sheetName val="wp-n-CPI"/>
      <sheetName val="wp-m-penalties"/>
      <sheetName val="wp-p1 Allocation of Expenses"/>
      <sheetName val="Wp-p1 foot notes"/>
      <sheetName val="wp-p1a Allocation of Rate base"/>
      <sheetName val="wp-p1a foot notes"/>
      <sheetName val="wp-p2 Allocation of Vehicles"/>
      <sheetName val="wp-p2a Allocation of Trans Exp"/>
      <sheetName val="wp-p3-alloc of State computers"/>
      <sheetName val="wp-p4-alloc of WSC computers"/>
      <sheetName val="wp-p5 WSC Salary Allocation"/>
      <sheetName val="wp-p6 wsc legal fees"/>
      <sheetName val="wp-p7 WSC outside services"/>
      <sheetName val="20090109"/>
      <sheetName val="xxxRate-Rev Comp"/>
      <sheetName val="Sheet1"/>
    </sheetNames>
    <sheetDataSet>
      <sheetData sheetId="0" refreshError="1"/>
      <sheetData sheetId="1" refreshError="1"/>
      <sheetData sheetId="2">
        <row r="5">
          <cell r="C5" t="str">
            <v>Clearwater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ernald Exhibit 1-9"/>
      <sheetName val="Fernald Exhibit 1-9a"/>
      <sheetName val="Fernald Exhibit 1-7"/>
      <sheetName val="Fernald Exhibit 1-13"/>
      <sheetName val="Fernald Exhibit 1-1(c)(1)"/>
      <sheetName val="Fernald Exhibit 1-1(c)(2)"/>
      <sheetName val="Barnett Exhibit 3-8"/>
      <sheetName val="Barnett Exhibit 3-16"/>
    </sheetNames>
    <sheetDataSet>
      <sheetData sheetId="0">
        <row r="5">
          <cell r="B5" t="str">
            <v>Carolina Trace</v>
          </cell>
        </row>
        <row r="10">
          <cell r="B10">
            <v>0.51164419541236206</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ernald Exhibit 1-9"/>
      <sheetName val="Fernald Exhibit 1-9a"/>
      <sheetName val="Fernald Exhibit 1-7"/>
      <sheetName val="Fernald Exhibit 1-13"/>
      <sheetName val="Fernald Exhibit 1-1(c)(1)"/>
      <sheetName val="Fernald Exhibit 1-1(c)(2)"/>
      <sheetName val="Barnett Exhibit 3-8"/>
      <sheetName val="Barnett Exhibit 3-16"/>
    </sheetNames>
    <sheetDataSet>
      <sheetData sheetId="0">
        <row r="5">
          <cell r="B5" t="str">
            <v>CWS Systems, Inc.</v>
          </cell>
        </row>
        <row r="13">
          <cell r="B13">
            <v>0.57797075040636103</v>
          </cell>
        </row>
        <row r="14">
          <cell r="B14">
            <v>0.42202924959363891</v>
          </cell>
        </row>
        <row r="20">
          <cell r="B20">
            <v>0.125</v>
          </cell>
        </row>
        <row r="21">
          <cell r="B21">
            <v>0.25</v>
          </cell>
        </row>
      </sheetData>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chedule"/>
      <sheetName val="Control Panel"/>
      <sheetName val="COPY ELECTRONIC TB HERE"/>
      <sheetName val="TB - 6.30.07"/>
      <sheetName val="Sch.A-B.S"/>
      <sheetName val="Sch.B-I.S"/>
      <sheetName val="Sch.C-R.B"/>
      <sheetName val="Sch.D&amp;E-REV"/>
      <sheetName val="Sch.D-1-Consumption Support"/>
      <sheetName val="Sch.F-xxxRate-Rev Comp"/>
      <sheetName val="wp-a-uncoll"/>
      <sheetName val="wp-b-salary"/>
      <sheetName val="wp-b1"/>
      <sheetName val="wp-b2"/>
      <sheetName val="wp-b3"/>
      <sheetName val="wp-b4"/>
      <sheetName val="wp-c-misc IS items"/>
      <sheetName val="wp-d-rc.exp"/>
      <sheetName val="wp-e-toi"/>
      <sheetName val="wp-f-depr"/>
      <sheetName val="wp-g-inc.tx"/>
      <sheetName val="wp-h-int.exp"/>
      <sheetName val="wp-h1-cap.struc"/>
      <sheetName val="wp-h2-Cap."/>
      <sheetName val="wp-i-wc"/>
      <sheetName val="wp-j-pf.plant"/>
      <sheetName val="wp-k-pf retirements"/>
      <sheetName val="wp-l-gl additions"/>
      <sheetName val="wp-m-other rb items"/>
      <sheetName val="wp-n-CPI"/>
      <sheetName val="wp-o-project phoenix "/>
      <sheetName val="wp-p-SE 90 allocation"/>
      <sheetName val="wp-q-Transportation expense"/>
      <sheetName val="wp-s-Purchased Power"/>
      <sheetName val="wp-t-Assumptions"/>
      <sheetName val="wp-u-Insurance Exp"/>
      <sheetName val="Bill Multiplier"/>
    </sheetNames>
    <sheetDataSet>
      <sheetData sheetId="0"/>
      <sheetData sheetId="1"/>
      <sheetData sheetId="2">
        <row r="1">
          <cell r="A1">
            <v>1052091</v>
          </cell>
        </row>
      </sheetData>
      <sheetData sheetId="3">
        <row r="10">
          <cell r="A10">
            <v>3011001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9">
          <cell r="C9">
            <v>3.5000000000000003E-2</v>
          </cell>
        </row>
        <row r="10">
          <cell r="C10">
            <v>7.6499999999999999E-2</v>
          </cell>
        </row>
        <row r="12">
          <cell r="C12">
            <v>6.2E-2</v>
          </cell>
        </row>
        <row r="15">
          <cell r="C15">
            <v>1.4500000000000001E-2</v>
          </cell>
        </row>
        <row r="18">
          <cell r="C18">
            <v>8.0000000000000002E-3</v>
          </cell>
        </row>
        <row r="20">
          <cell r="C20">
            <v>1.7999999999999999E-2</v>
          </cell>
        </row>
        <row r="21">
          <cell r="C21">
            <v>8500</v>
          </cell>
        </row>
        <row r="22">
          <cell r="C22">
            <v>1409</v>
          </cell>
        </row>
        <row r="23">
          <cell r="C23">
            <v>0.03</v>
          </cell>
        </row>
        <row r="24">
          <cell r="C24">
            <v>0.04</v>
          </cell>
        </row>
        <row r="25">
          <cell r="C25">
            <v>91</v>
          </cell>
        </row>
        <row r="26">
          <cell r="C26">
            <v>5.1383839424301581E-2</v>
          </cell>
        </row>
      </sheetData>
      <sheetData sheetId="35"/>
      <sheetData sheetId="3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Cs 2009"/>
      <sheetName val="ERCs"/>
      <sheetName val="Input Schedule"/>
      <sheetName val="TB for Filing - Great Northern "/>
      <sheetName val="TB 6.30.2011"/>
      <sheetName val="COPY ELECTRONIC TB HERE"/>
      <sheetName val="Linked TB"/>
      <sheetName val="Control Panel"/>
      <sheetName val="wp - r7(w)"/>
      <sheetName val="NARUC ACCs "/>
      <sheetName val="Sch.A-B.S"/>
      <sheetName val="Sch.B-I.S"/>
      <sheetName val="Sch.C-R.B"/>
      <sheetName val="wp-s-COA"/>
      <sheetName val="Sch.D-Rev 1"/>
      <sheetName val="Sch D-Rev 2"/>
      <sheetName val="Sch D-Rev 3"/>
      <sheetName val="Sch D&amp;E 4"/>
      <sheetName val="Sch D-Rev 4"/>
      <sheetName val="Sch.E-Proposed Rates"/>
      <sheetName val="Sch.F-growth"/>
      <sheetName val="For Testimony"/>
      <sheetName val="xxxRate-Rev Comp"/>
      <sheetName val="wp.a-uncoll"/>
      <sheetName val="9570"/>
      <sheetName val="wp-appendix"/>
      <sheetName val="wp-b-salary"/>
      <sheetName val="wp-b1 - Allocation of Staff CH"/>
      <sheetName val="Wp-b2 Salary Captime"/>
      <sheetName val="wp-b3 Calc of Health and Other-"/>
      <sheetName val="wp-b4 office salaries "/>
      <sheetName val="wp-d-rc.exp"/>
      <sheetName val="wp-e-toi"/>
      <sheetName val="wp-f-depr"/>
      <sheetName val="wp-g-inc.tx"/>
      <sheetName val="wp.h-cap.struc"/>
      <sheetName val="wp-i-wc"/>
      <sheetName val="wp-l-GL additions - GN  New"/>
      <sheetName val="wp-j-pf.plant"/>
      <sheetName val="wp-m-penalties"/>
      <sheetName val="wp-n-CPI"/>
      <sheetName val="WHWC COA"/>
      <sheetName val="wp-k-Purchased Wtr."/>
      <sheetName val="wp P - Allocations"/>
      <sheetName val="wp-p2 Allocation of Vehicles"/>
      <sheetName val="wp-p2a Allocation of Trans Exp"/>
      <sheetName val="wp-p3 WSC Salary allocation"/>
      <sheetName val="wp-o-Purchased Power - WG"/>
      <sheetName val="wp - s (sewer Adjustments) "/>
      <sheetName val="Mapping"/>
      <sheetName val="2009 - TB"/>
      <sheetName val="Mapping (2)"/>
      <sheetName val="Consumption Data"/>
      <sheetName val="Sheet1"/>
      <sheetName val="Sch.E-2 Avg Bill"/>
    </sheetNames>
    <sheetDataSet>
      <sheetData sheetId="0"/>
      <sheetData sheetId="1"/>
      <sheetData sheetId="2">
        <row r="3">
          <cell r="C3" t="str">
            <v>Holiday Hills</v>
          </cell>
        </row>
        <row r="13">
          <cell r="C13">
            <v>243.5</v>
          </cell>
        </row>
      </sheetData>
      <sheetData sheetId="3"/>
      <sheetData sheetId="4"/>
      <sheetData sheetId="5">
        <row r="1">
          <cell r="A1" t="str">
            <v>Account Number</v>
          </cell>
        </row>
      </sheetData>
      <sheetData sheetId="6">
        <row r="687">
          <cell r="C687" t="str">
            <v>CUSTOMERS</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4">
          <cell r="J14">
            <v>6951.431079691517</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Trend"/>
      <sheetName val="Summary"/>
      <sheetName val="Previous Month Summary"/>
      <sheetName val="Activity"/>
      <sheetName val="Budget Activity"/>
      <sheetName val="Budget Load"/>
      <sheetName val="Vacancies"/>
      <sheetName val="Turnover"/>
      <sheetName val="Detail"/>
      <sheetName val="Sudduth"/>
      <sheetName val="Devine"/>
      <sheetName val="Hoy"/>
      <sheetName val="Klein"/>
      <sheetName val="Durham"/>
      <sheetName val="Lubertozzi"/>
      <sheetName val="Barnett"/>
      <sheetName val="Position Trend"/>
      <sheetName val="Sal Allocation"/>
      <sheetName val="Paychex"/>
      <sheetName val="Audit"/>
      <sheetName val="Instructions"/>
      <sheetName val="Tables"/>
    </sheetNames>
    <sheetDataSet>
      <sheetData sheetId="0" refreshError="1"/>
      <sheetData sheetId="1" refreshError="1"/>
      <sheetData sheetId="2" refreshError="1"/>
      <sheetData sheetId="3" refreshError="1"/>
      <sheetData sheetId="4" refreshError="1"/>
      <sheetData sheetId="5" refreshError="1"/>
      <sheetData sheetId="6">
        <row r="3">
          <cell r="D3">
            <v>42035</v>
          </cell>
          <cell r="E3">
            <v>42063</v>
          </cell>
          <cell r="F3">
            <v>42094</v>
          </cell>
          <cell r="G3">
            <v>42124</v>
          </cell>
          <cell r="H3">
            <v>42155</v>
          </cell>
          <cell r="I3">
            <v>42185</v>
          </cell>
          <cell r="J3">
            <v>42216</v>
          </cell>
          <cell r="K3">
            <v>42247</v>
          </cell>
          <cell r="L3">
            <v>42277</v>
          </cell>
          <cell r="M3">
            <v>42308</v>
          </cell>
          <cell r="N3">
            <v>42338</v>
          </cell>
          <cell r="O3">
            <v>42369</v>
          </cell>
          <cell r="P3">
            <v>42400</v>
          </cell>
          <cell r="Q3">
            <v>42429</v>
          </cell>
          <cell r="R3">
            <v>42460</v>
          </cell>
          <cell r="S3">
            <v>42490</v>
          </cell>
          <cell r="T3">
            <v>42521</v>
          </cell>
          <cell r="U3">
            <v>42551</v>
          </cell>
          <cell r="V3">
            <v>42582</v>
          </cell>
          <cell r="W3">
            <v>42613</v>
          </cell>
          <cell r="X3">
            <v>42643</v>
          </cell>
          <cell r="Y3">
            <v>42674</v>
          </cell>
          <cell r="Z3">
            <v>42704</v>
          </cell>
          <cell r="AA3">
            <v>42735</v>
          </cell>
        </row>
        <row r="7">
          <cell r="D7">
            <v>14</v>
          </cell>
          <cell r="E7">
            <v>14</v>
          </cell>
          <cell r="F7">
            <v>14</v>
          </cell>
          <cell r="G7">
            <v>14</v>
          </cell>
          <cell r="H7">
            <v>14</v>
          </cell>
          <cell r="I7">
            <v>14</v>
          </cell>
          <cell r="J7">
            <v>14</v>
          </cell>
          <cell r="K7">
            <v>14</v>
          </cell>
          <cell r="L7">
            <v>14</v>
          </cell>
          <cell r="M7">
            <v>14</v>
          </cell>
          <cell r="N7">
            <v>14</v>
          </cell>
          <cell r="O7">
            <v>14</v>
          </cell>
          <cell r="P7">
            <v>14</v>
          </cell>
          <cell r="Q7">
            <v>14</v>
          </cell>
          <cell r="R7">
            <v>14</v>
          </cell>
          <cell r="S7">
            <v>14</v>
          </cell>
          <cell r="T7">
            <v>14</v>
          </cell>
          <cell r="U7">
            <v>14</v>
          </cell>
          <cell r="V7">
            <v>15</v>
          </cell>
          <cell r="W7">
            <v>15</v>
          </cell>
          <cell r="X7">
            <v>15</v>
          </cell>
          <cell r="Y7">
            <v>15</v>
          </cell>
          <cell r="Z7">
            <v>15</v>
          </cell>
          <cell r="AA7">
            <v>15</v>
          </cell>
        </row>
        <row r="8">
          <cell r="D8">
            <v>3</v>
          </cell>
          <cell r="E8">
            <v>3</v>
          </cell>
          <cell r="F8">
            <v>3</v>
          </cell>
          <cell r="G8">
            <v>3</v>
          </cell>
          <cell r="H8">
            <v>3</v>
          </cell>
          <cell r="I8">
            <v>3</v>
          </cell>
          <cell r="J8">
            <v>3</v>
          </cell>
          <cell r="K8">
            <v>3</v>
          </cell>
          <cell r="L8">
            <v>3</v>
          </cell>
          <cell r="M8">
            <v>3</v>
          </cell>
          <cell r="N8">
            <v>3</v>
          </cell>
          <cell r="O8">
            <v>3</v>
          </cell>
          <cell r="P8">
            <v>3</v>
          </cell>
          <cell r="Q8">
            <v>3</v>
          </cell>
          <cell r="R8">
            <v>3</v>
          </cell>
          <cell r="S8">
            <v>3</v>
          </cell>
          <cell r="T8">
            <v>3</v>
          </cell>
          <cell r="U8">
            <v>3</v>
          </cell>
          <cell r="V8">
            <v>3</v>
          </cell>
          <cell r="W8">
            <v>3</v>
          </cell>
          <cell r="X8">
            <v>3</v>
          </cell>
          <cell r="Y8">
            <v>3</v>
          </cell>
          <cell r="Z8">
            <v>3</v>
          </cell>
          <cell r="AA8">
            <v>3</v>
          </cell>
        </row>
        <row r="9">
          <cell r="D9">
            <v>5</v>
          </cell>
          <cell r="E9">
            <v>5</v>
          </cell>
          <cell r="F9">
            <v>5</v>
          </cell>
          <cell r="G9">
            <v>5</v>
          </cell>
          <cell r="H9">
            <v>5</v>
          </cell>
          <cell r="I9">
            <v>5</v>
          </cell>
          <cell r="J9">
            <v>5</v>
          </cell>
          <cell r="K9">
            <v>5</v>
          </cell>
          <cell r="L9">
            <v>5</v>
          </cell>
          <cell r="M9">
            <v>5</v>
          </cell>
          <cell r="N9">
            <v>5</v>
          </cell>
          <cell r="O9">
            <v>5</v>
          </cell>
          <cell r="P9">
            <v>6</v>
          </cell>
          <cell r="Q9">
            <v>6</v>
          </cell>
          <cell r="R9">
            <v>6</v>
          </cell>
          <cell r="S9">
            <v>6</v>
          </cell>
          <cell r="T9">
            <v>6</v>
          </cell>
          <cell r="U9">
            <v>6</v>
          </cell>
          <cell r="V9">
            <v>6</v>
          </cell>
          <cell r="W9">
            <v>6</v>
          </cell>
          <cell r="X9">
            <v>6</v>
          </cell>
          <cell r="Y9">
            <v>6</v>
          </cell>
          <cell r="Z9">
            <v>6</v>
          </cell>
          <cell r="AA9">
            <v>6</v>
          </cell>
        </row>
        <row r="10">
          <cell r="D10">
            <v>9</v>
          </cell>
          <cell r="E10">
            <v>9</v>
          </cell>
          <cell r="F10">
            <v>9</v>
          </cell>
          <cell r="G10">
            <v>9</v>
          </cell>
          <cell r="H10">
            <v>9</v>
          </cell>
          <cell r="I10">
            <v>9</v>
          </cell>
          <cell r="J10">
            <v>9</v>
          </cell>
          <cell r="K10">
            <v>9</v>
          </cell>
          <cell r="L10">
            <v>9</v>
          </cell>
          <cell r="M10">
            <v>9</v>
          </cell>
          <cell r="N10">
            <v>9</v>
          </cell>
          <cell r="O10">
            <v>9</v>
          </cell>
          <cell r="P10">
            <v>10</v>
          </cell>
          <cell r="Q10">
            <v>10</v>
          </cell>
          <cell r="R10">
            <v>10</v>
          </cell>
          <cell r="S10">
            <v>10</v>
          </cell>
          <cell r="T10">
            <v>10</v>
          </cell>
          <cell r="U10">
            <v>10</v>
          </cell>
          <cell r="V10">
            <v>10</v>
          </cell>
          <cell r="W10">
            <v>10</v>
          </cell>
          <cell r="X10">
            <v>10</v>
          </cell>
          <cell r="Y10">
            <v>10</v>
          </cell>
          <cell r="Z10">
            <v>10</v>
          </cell>
          <cell r="AA10">
            <v>10</v>
          </cell>
        </row>
        <row r="11">
          <cell r="D11">
            <v>36</v>
          </cell>
          <cell r="E11">
            <v>36</v>
          </cell>
          <cell r="F11">
            <v>36</v>
          </cell>
          <cell r="G11">
            <v>36</v>
          </cell>
          <cell r="H11">
            <v>36</v>
          </cell>
          <cell r="I11">
            <v>36</v>
          </cell>
          <cell r="J11">
            <v>36</v>
          </cell>
          <cell r="K11">
            <v>36</v>
          </cell>
          <cell r="L11">
            <v>36</v>
          </cell>
          <cell r="M11">
            <v>36</v>
          </cell>
          <cell r="N11">
            <v>36</v>
          </cell>
          <cell r="O11">
            <v>36</v>
          </cell>
          <cell r="P11">
            <v>35</v>
          </cell>
          <cell r="Q11">
            <v>35</v>
          </cell>
          <cell r="R11">
            <v>35</v>
          </cell>
          <cell r="S11">
            <v>35</v>
          </cell>
          <cell r="T11">
            <v>35</v>
          </cell>
          <cell r="U11">
            <v>35</v>
          </cell>
          <cell r="V11">
            <v>35</v>
          </cell>
          <cell r="W11">
            <v>35</v>
          </cell>
          <cell r="X11">
            <v>35</v>
          </cell>
          <cell r="Y11">
            <v>35</v>
          </cell>
          <cell r="Z11">
            <v>35</v>
          </cell>
          <cell r="AA11">
            <v>35</v>
          </cell>
        </row>
        <row r="12">
          <cell r="D12">
            <v>3</v>
          </cell>
          <cell r="E12">
            <v>3</v>
          </cell>
          <cell r="F12">
            <v>3</v>
          </cell>
          <cell r="G12">
            <v>3</v>
          </cell>
          <cell r="H12">
            <v>3</v>
          </cell>
          <cell r="I12">
            <v>3</v>
          </cell>
          <cell r="J12">
            <v>3</v>
          </cell>
          <cell r="K12">
            <v>3</v>
          </cell>
          <cell r="L12">
            <v>3</v>
          </cell>
          <cell r="M12">
            <v>3</v>
          </cell>
          <cell r="N12">
            <v>3</v>
          </cell>
          <cell r="O12">
            <v>3</v>
          </cell>
          <cell r="P12">
            <v>3</v>
          </cell>
          <cell r="Q12">
            <v>3</v>
          </cell>
          <cell r="R12">
            <v>3</v>
          </cell>
          <cell r="S12">
            <v>3</v>
          </cell>
          <cell r="T12">
            <v>3</v>
          </cell>
          <cell r="U12">
            <v>3</v>
          </cell>
          <cell r="V12">
            <v>3</v>
          </cell>
          <cell r="W12">
            <v>3</v>
          </cell>
          <cell r="X12">
            <v>3</v>
          </cell>
          <cell r="Y12">
            <v>3</v>
          </cell>
          <cell r="Z12">
            <v>3</v>
          </cell>
          <cell r="AA12">
            <v>3</v>
          </cell>
        </row>
        <row r="13">
          <cell r="D13">
            <v>4</v>
          </cell>
          <cell r="E13">
            <v>4</v>
          </cell>
          <cell r="F13">
            <v>4</v>
          </cell>
          <cell r="G13">
            <v>4</v>
          </cell>
          <cell r="H13">
            <v>4</v>
          </cell>
          <cell r="I13">
            <v>4</v>
          </cell>
          <cell r="J13">
            <v>4</v>
          </cell>
          <cell r="K13">
            <v>4</v>
          </cell>
          <cell r="L13">
            <v>4</v>
          </cell>
          <cell r="M13">
            <v>4</v>
          </cell>
          <cell r="N13">
            <v>4</v>
          </cell>
          <cell r="O13">
            <v>4</v>
          </cell>
          <cell r="P13">
            <v>4</v>
          </cell>
          <cell r="Q13">
            <v>4</v>
          </cell>
          <cell r="R13">
            <v>4</v>
          </cell>
          <cell r="S13">
            <v>4</v>
          </cell>
          <cell r="T13">
            <v>4</v>
          </cell>
          <cell r="U13">
            <v>4</v>
          </cell>
          <cell r="V13">
            <v>4</v>
          </cell>
          <cell r="W13">
            <v>4</v>
          </cell>
          <cell r="X13">
            <v>4</v>
          </cell>
          <cell r="Y13">
            <v>4</v>
          </cell>
          <cell r="Z13">
            <v>4</v>
          </cell>
          <cell r="AA13">
            <v>4</v>
          </cell>
        </row>
        <row r="14">
          <cell r="D14">
            <v>4</v>
          </cell>
          <cell r="E14">
            <v>4</v>
          </cell>
          <cell r="F14">
            <v>4</v>
          </cell>
          <cell r="G14">
            <v>4</v>
          </cell>
          <cell r="H14">
            <v>4</v>
          </cell>
          <cell r="I14">
            <v>4</v>
          </cell>
          <cell r="J14">
            <v>4</v>
          </cell>
          <cell r="K14">
            <v>4</v>
          </cell>
          <cell r="L14">
            <v>4</v>
          </cell>
          <cell r="M14">
            <v>4</v>
          </cell>
          <cell r="N14">
            <v>4</v>
          </cell>
          <cell r="O14">
            <v>4</v>
          </cell>
          <cell r="P14">
            <v>5</v>
          </cell>
          <cell r="Q14">
            <v>5</v>
          </cell>
          <cell r="R14">
            <v>5</v>
          </cell>
          <cell r="S14">
            <v>5</v>
          </cell>
          <cell r="T14">
            <v>5</v>
          </cell>
          <cell r="U14">
            <v>5</v>
          </cell>
          <cell r="V14">
            <v>5</v>
          </cell>
          <cell r="W14">
            <v>5</v>
          </cell>
          <cell r="X14">
            <v>5</v>
          </cell>
          <cell r="Y14">
            <v>5</v>
          </cell>
          <cell r="Z14">
            <v>5</v>
          </cell>
          <cell r="AA14">
            <v>5</v>
          </cell>
        </row>
        <row r="15">
          <cell r="D15">
            <v>78</v>
          </cell>
          <cell r="E15">
            <v>78</v>
          </cell>
          <cell r="F15">
            <v>78</v>
          </cell>
          <cell r="G15">
            <v>78</v>
          </cell>
          <cell r="H15">
            <v>78</v>
          </cell>
          <cell r="I15">
            <v>78</v>
          </cell>
          <cell r="J15">
            <v>78</v>
          </cell>
          <cell r="K15">
            <v>78</v>
          </cell>
          <cell r="L15">
            <v>78</v>
          </cell>
          <cell r="M15">
            <v>78</v>
          </cell>
          <cell r="N15">
            <v>78</v>
          </cell>
          <cell r="O15">
            <v>78</v>
          </cell>
          <cell r="P15">
            <v>80</v>
          </cell>
          <cell r="Q15">
            <v>80</v>
          </cell>
          <cell r="R15">
            <v>80</v>
          </cell>
          <cell r="S15">
            <v>80</v>
          </cell>
          <cell r="T15">
            <v>80</v>
          </cell>
          <cell r="U15">
            <v>80</v>
          </cell>
          <cell r="V15">
            <v>81</v>
          </cell>
          <cell r="W15">
            <v>81</v>
          </cell>
          <cell r="X15">
            <v>81</v>
          </cell>
          <cell r="Y15">
            <v>81</v>
          </cell>
          <cell r="Z15">
            <v>81</v>
          </cell>
          <cell r="AA15">
            <v>81</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row>
        <row r="18">
          <cell r="D18">
            <v>6</v>
          </cell>
          <cell r="E18">
            <v>6</v>
          </cell>
          <cell r="F18">
            <v>6</v>
          </cell>
          <cell r="G18">
            <v>6</v>
          </cell>
          <cell r="H18">
            <v>6</v>
          </cell>
          <cell r="I18">
            <v>6</v>
          </cell>
          <cell r="J18">
            <v>6</v>
          </cell>
          <cell r="K18">
            <v>6</v>
          </cell>
          <cell r="L18">
            <v>6</v>
          </cell>
          <cell r="M18">
            <v>6</v>
          </cell>
          <cell r="N18">
            <v>6</v>
          </cell>
          <cell r="O18">
            <v>6</v>
          </cell>
          <cell r="P18">
            <v>0</v>
          </cell>
          <cell r="Q18">
            <v>0</v>
          </cell>
          <cell r="R18">
            <v>0</v>
          </cell>
          <cell r="S18">
            <v>0</v>
          </cell>
          <cell r="T18">
            <v>0</v>
          </cell>
          <cell r="U18">
            <v>0</v>
          </cell>
          <cell r="V18">
            <v>0</v>
          </cell>
          <cell r="W18">
            <v>0</v>
          </cell>
          <cell r="X18">
            <v>0</v>
          </cell>
          <cell r="Y18">
            <v>0</v>
          </cell>
          <cell r="Z18">
            <v>0</v>
          </cell>
          <cell r="AA18">
            <v>0</v>
          </cell>
        </row>
        <row r="19">
          <cell r="D19">
            <v>1</v>
          </cell>
          <cell r="E19">
            <v>1</v>
          </cell>
          <cell r="F19">
            <v>1</v>
          </cell>
          <cell r="G19">
            <v>1</v>
          </cell>
          <cell r="H19">
            <v>1</v>
          </cell>
          <cell r="I19">
            <v>1</v>
          </cell>
          <cell r="J19">
            <v>1</v>
          </cell>
          <cell r="K19">
            <v>1</v>
          </cell>
          <cell r="L19">
            <v>1</v>
          </cell>
          <cell r="M19">
            <v>1</v>
          </cell>
          <cell r="N19">
            <v>1</v>
          </cell>
          <cell r="O19">
            <v>1</v>
          </cell>
          <cell r="P19">
            <v>0</v>
          </cell>
          <cell r="Q19">
            <v>0</v>
          </cell>
          <cell r="R19">
            <v>0</v>
          </cell>
          <cell r="S19">
            <v>0</v>
          </cell>
          <cell r="T19">
            <v>0</v>
          </cell>
          <cell r="U19">
            <v>0</v>
          </cell>
          <cell r="V19">
            <v>0</v>
          </cell>
          <cell r="W19">
            <v>0</v>
          </cell>
          <cell r="X19">
            <v>0</v>
          </cell>
          <cell r="Y19">
            <v>0</v>
          </cell>
          <cell r="Z19">
            <v>0</v>
          </cell>
          <cell r="AA19">
            <v>0</v>
          </cell>
        </row>
        <row r="20">
          <cell r="D20">
            <v>1</v>
          </cell>
          <cell r="E20">
            <v>1</v>
          </cell>
          <cell r="F20">
            <v>1</v>
          </cell>
          <cell r="G20">
            <v>1</v>
          </cell>
          <cell r="H20">
            <v>1</v>
          </cell>
          <cell r="I20">
            <v>1</v>
          </cell>
          <cell r="J20">
            <v>1</v>
          </cell>
          <cell r="K20">
            <v>1</v>
          </cell>
          <cell r="L20">
            <v>1</v>
          </cell>
          <cell r="M20">
            <v>1</v>
          </cell>
          <cell r="N20">
            <v>1</v>
          </cell>
          <cell r="O20">
            <v>1</v>
          </cell>
          <cell r="P20">
            <v>0</v>
          </cell>
          <cell r="Q20">
            <v>0</v>
          </cell>
          <cell r="R20">
            <v>0</v>
          </cell>
          <cell r="S20">
            <v>0</v>
          </cell>
          <cell r="T20">
            <v>0</v>
          </cell>
          <cell r="U20">
            <v>0</v>
          </cell>
          <cell r="V20">
            <v>0</v>
          </cell>
          <cell r="W20">
            <v>0</v>
          </cell>
          <cell r="X20">
            <v>0</v>
          </cell>
          <cell r="Y20">
            <v>0</v>
          </cell>
          <cell r="Z20">
            <v>0</v>
          </cell>
          <cell r="AA20">
            <v>0</v>
          </cell>
        </row>
        <row r="21">
          <cell r="D21">
            <v>25</v>
          </cell>
          <cell r="E21">
            <v>25</v>
          </cell>
          <cell r="F21">
            <v>25</v>
          </cell>
          <cell r="G21">
            <v>25</v>
          </cell>
          <cell r="H21">
            <v>25</v>
          </cell>
          <cell r="I21">
            <v>25</v>
          </cell>
          <cell r="J21">
            <v>25</v>
          </cell>
          <cell r="K21">
            <v>25</v>
          </cell>
          <cell r="L21">
            <v>25</v>
          </cell>
          <cell r="M21">
            <v>25</v>
          </cell>
          <cell r="N21">
            <v>25</v>
          </cell>
          <cell r="O21">
            <v>25</v>
          </cell>
          <cell r="P21">
            <v>0</v>
          </cell>
          <cell r="Q21">
            <v>0</v>
          </cell>
          <cell r="R21">
            <v>0</v>
          </cell>
          <cell r="S21">
            <v>0</v>
          </cell>
          <cell r="T21">
            <v>0</v>
          </cell>
          <cell r="U21">
            <v>0</v>
          </cell>
          <cell r="V21">
            <v>0</v>
          </cell>
          <cell r="W21">
            <v>0</v>
          </cell>
          <cell r="X21">
            <v>0</v>
          </cell>
          <cell r="Y21">
            <v>0</v>
          </cell>
          <cell r="Z21">
            <v>0</v>
          </cell>
          <cell r="AA21">
            <v>0</v>
          </cell>
        </row>
        <row r="22">
          <cell r="D22">
            <v>9</v>
          </cell>
          <cell r="E22">
            <v>9</v>
          </cell>
          <cell r="F22">
            <v>9</v>
          </cell>
          <cell r="G22">
            <v>9</v>
          </cell>
          <cell r="H22">
            <v>9</v>
          </cell>
          <cell r="I22">
            <v>9</v>
          </cell>
          <cell r="J22">
            <v>9</v>
          </cell>
          <cell r="K22">
            <v>9</v>
          </cell>
          <cell r="L22">
            <v>9</v>
          </cell>
          <cell r="M22">
            <v>9</v>
          </cell>
          <cell r="N22">
            <v>9</v>
          </cell>
          <cell r="O22">
            <v>9</v>
          </cell>
          <cell r="P22">
            <v>0</v>
          </cell>
          <cell r="Q22">
            <v>0</v>
          </cell>
          <cell r="R22">
            <v>0</v>
          </cell>
          <cell r="S22">
            <v>0</v>
          </cell>
          <cell r="T22">
            <v>0</v>
          </cell>
          <cell r="U22">
            <v>0</v>
          </cell>
          <cell r="V22">
            <v>0</v>
          </cell>
          <cell r="W22">
            <v>0</v>
          </cell>
          <cell r="X22">
            <v>0</v>
          </cell>
          <cell r="Y22">
            <v>0</v>
          </cell>
          <cell r="Z22">
            <v>0</v>
          </cell>
          <cell r="AA22">
            <v>0</v>
          </cell>
        </row>
        <row r="23">
          <cell r="D23">
            <v>8</v>
          </cell>
          <cell r="E23">
            <v>8</v>
          </cell>
          <cell r="F23">
            <v>8</v>
          </cell>
          <cell r="G23">
            <v>8</v>
          </cell>
          <cell r="H23">
            <v>8</v>
          </cell>
          <cell r="I23">
            <v>8</v>
          </cell>
          <cell r="J23">
            <v>8</v>
          </cell>
          <cell r="K23">
            <v>8</v>
          </cell>
          <cell r="L23">
            <v>8</v>
          </cell>
          <cell r="M23">
            <v>8</v>
          </cell>
          <cell r="N23">
            <v>8</v>
          </cell>
          <cell r="O23">
            <v>8</v>
          </cell>
          <cell r="P23">
            <v>0</v>
          </cell>
          <cell r="Q23">
            <v>0</v>
          </cell>
          <cell r="R23">
            <v>0</v>
          </cell>
          <cell r="S23">
            <v>0</v>
          </cell>
          <cell r="T23">
            <v>0</v>
          </cell>
          <cell r="U23">
            <v>0</v>
          </cell>
          <cell r="V23">
            <v>0</v>
          </cell>
          <cell r="W23">
            <v>0</v>
          </cell>
          <cell r="X23">
            <v>0</v>
          </cell>
          <cell r="Y23">
            <v>0</v>
          </cell>
          <cell r="Z23">
            <v>0</v>
          </cell>
          <cell r="AA23">
            <v>0</v>
          </cell>
        </row>
        <row r="24">
          <cell r="D24">
            <v>1</v>
          </cell>
          <cell r="E24">
            <v>1</v>
          </cell>
          <cell r="F24">
            <v>1</v>
          </cell>
          <cell r="G24">
            <v>1</v>
          </cell>
          <cell r="H24">
            <v>1</v>
          </cell>
          <cell r="I24">
            <v>1</v>
          </cell>
          <cell r="J24">
            <v>1</v>
          </cell>
          <cell r="K24">
            <v>1</v>
          </cell>
          <cell r="L24">
            <v>1</v>
          </cell>
          <cell r="M24">
            <v>1</v>
          </cell>
          <cell r="N24">
            <v>1</v>
          </cell>
          <cell r="O24">
            <v>1</v>
          </cell>
          <cell r="P24">
            <v>0</v>
          </cell>
          <cell r="Q24">
            <v>0</v>
          </cell>
          <cell r="R24">
            <v>0</v>
          </cell>
          <cell r="S24">
            <v>0</v>
          </cell>
          <cell r="T24">
            <v>0</v>
          </cell>
          <cell r="U24">
            <v>0</v>
          </cell>
          <cell r="V24">
            <v>0</v>
          </cell>
          <cell r="W24">
            <v>0</v>
          </cell>
          <cell r="X24">
            <v>0</v>
          </cell>
          <cell r="Y24">
            <v>0</v>
          </cell>
          <cell r="Z24">
            <v>0</v>
          </cell>
          <cell r="AA24">
            <v>0</v>
          </cell>
        </row>
        <row r="25">
          <cell r="D25">
            <v>8</v>
          </cell>
          <cell r="E25">
            <v>8</v>
          </cell>
          <cell r="F25">
            <v>8</v>
          </cell>
          <cell r="G25">
            <v>8</v>
          </cell>
          <cell r="H25">
            <v>8</v>
          </cell>
          <cell r="I25">
            <v>8</v>
          </cell>
          <cell r="J25">
            <v>8</v>
          </cell>
          <cell r="K25">
            <v>8</v>
          </cell>
          <cell r="L25">
            <v>8</v>
          </cell>
          <cell r="M25">
            <v>8</v>
          </cell>
          <cell r="N25">
            <v>8</v>
          </cell>
          <cell r="O25">
            <v>8</v>
          </cell>
          <cell r="P25">
            <v>0</v>
          </cell>
          <cell r="Q25">
            <v>0</v>
          </cell>
          <cell r="R25">
            <v>0</v>
          </cell>
          <cell r="S25">
            <v>0</v>
          </cell>
          <cell r="T25">
            <v>0</v>
          </cell>
          <cell r="U25">
            <v>0</v>
          </cell>
          <cell r="V25">
            <v>0</v>
          </cell>
          <cell r="W25">
            <v>0</v>
          </cell>
          <cell r="X25">
            <v>0</v>
          </cell>
          <cell r="Y25">
            <v>0</v>
          </cell>
          <cell r="Z25">
            <v>0</v>
          </cell>
          <cell r="AA25">
            <v>0</v>
          </cell>
        </row>
        <row r="26">
          <cell r="D26">
            <v>8</v>
          </cell>
          <cell r="E26">
            <v>8</v>
          </cell>
          <cell r="F26">
            <v>8</v>
          </cell>
          <cell r="G26">
            <v>8</v>
          </cell>
          <cell r="H26">
            <v>8</v>
          </cell>
          <cell r="I26">
            <v>8</v>
          </cell>
          <cell r="J26">
            <v>8</v>
          </cell>
          <cell r="K26">
            <v>8</v>
          </cell>
          <cell r="L26">
            <v>8</v>
          </cell>
          <cell r="M26">
            <v>8</v>
          </cell>
          <cell r="N26">
            <v>8</v>
          </cell>
          <cell r="O26">
            <v>8</v>
          </cell>
          <cell r="P26">
            <v>0</v>
          </cell>
          <cell r="Q26">
            <v>0</v>
          </cell>
          <cell r="R26">
            <v>0</v>
          </cell>
          <cell r="S26">
            <v>0</v>
          </cell>
          <cell r="T26">
            <v>0</v>
          </cell>
          <cell r="U26">
            <v>0</v>
          </cell>
          <cell r="V26">
            <v>0</v>
          </cell>
          <cell r="W26">
            <v>0</v>
          </cell>
          <cell r="X26">
            <v>0</v>
          </cell>
          <cell r="Y26">
            <v>0</v>
          </cell>
          <cell r="Z26">
            <v>0</v>
          </cell>
          <cell r="AA26">
            <v>0</v>
          </cell>
        </row>
        <row r="27">
          <cell r="D27">
            <v>11</v>
          </cell>
          <cell r="E27">
            <v>11</v>
          </cell>
          <cell r="F27">
            <v>11</v>
          </cell>
          <cell r="G27">
            <v>11</v>
          </cell>
          <cell r="H27">
            <v>11</v>
          </cell>
          <cell r="I27">
            <v>11</v>
          </cell>
          <cell r="J27">
            <v>11</v>
          </cell>
          <cell r="K27">
            <v>11</v>
          </cell>
          <cell r="L27">
            <v>11</v>
          </cell>
          <cell r="M27">
            <v>11</v>
          </cell>
          <cell r="N27">
            <v>11</v>
          </cell>
          <cell r="O27">
            <v>11</v>
          </cell>
          <cell r="P27">
            <v>0</v>
          </cell>
          <cell r="Q27">
            <v>0</v>
          </cell>
          <cell r="R27">
            <v>0</v>
          </cell>
          <cell r="S27">
            <v>0</v>
          </cell>
          <cell r="T27">
            <v>0</v>
          </cell>
          <cell r="U27">
            <v>0</v>
          </cell>
          <cell r="V27">
            <v>0</v>
          </cell>
          <cell r="W27">
            <v>0</v>
          </cell>
          <cell r="X27">
            <v>0</v>
          </cell>
          <cell r="Y27">
            <v>0</v>
          </cell>
          <cell r="Z27">
            <v>0</v>
          </cell>
          <cell r="AA27">
            <v>0</v>
          </cell>
        </row>
        <row r="28">
          <cell r="D28">
            <v>78</v>
          </cell>
          <cell r="E28">
            <v>78</v>
          </cell>
          <cell r="F28">
            <v>78</v>
          </cell>
          <cell r="G28">
            <v>78</v>
          </cell>
          <cell r="H28">
            <v>78</v>
          </cell>
          <cell r="I28">
            <v>78</v>
          </cell>
          <cell r="J28">
            <v>78</v>
          </cell>
          <cell r="K28">
            <v>78</v>
          </cell>
          <cell r="L28">
            <v>78</v>
          </cell>
          <cell r="M28">
            <v>78</v>
          </cell>
          <cell r="N28">
            <v>78</v>
          </cell>
          <cell r="O28">
            <v>78</v>
          </cell>
          <cell r="P28">
            <v>0</v>
          </cell>
          <cell r="Q28">
            <v>0</v>
          </cell>
          <cell r="R28">
            <v>0</v>
          </cell>
          <cell r="S28">
            <v>0</v>
          </cell>
          <cell r="T28">
            <v>0</v>
          </cell>
          <cell r="U28">
            <v>0</v>
          </cell>
          <cell r="V28">
            <v>0</v>
          </cell>
          <cell r="W28">
            <v>0</v>
          </cell>
          <cell r="X28">
            <v>0</v>
          </cell>
          <cell r="Y28">
            <v>0</v>
          </cell>
          <cell r="Z28">
            <v>0</v>
          </cell>
          <cell r="AA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row>
        <row r="32">
          <cell r="D32">
            <v>4</v>
          </cell>
          <cell r="E32">
            <v>4</v>
          </cell>
          <cell r="F32">
            <v>4</v>
          </cell>
          <cell r="G32">
            <v>4</v>
          </cell>
          <cell r="H32">
            <v>4</v>
          </cell>
          <cell r="I32">
            <v>4</v>
          </cell>
          <cell r="J32">
            <v>4</v>
          </cell>
          <cell r="K32">
            <v>4</v>
          </cell>
          <cell r="L32">
            <v>4</v>
          </cell>
          <cell r="M32">
            <v>4</v>
          </cell>
          <cell r="N32">
            <v>4</v>
          </cell>
          <cell r="O32">
            <v>4</v>
          </cell>
          <cell r="P32">
            <v>0</v>
          </cell>
          <cell r="Q32">
            <v>0</v>
          </cell>
          <cell r="R32">
            <v>0</v>
          </cell>
          <cell r="S32">
            <v>0</v>
          </cell>
          <cell r="T32">
            <v>0</v>
          </cell>
          <cell r="U32">
            <v>0</v>
          </cell>
          <cell r="V32">
            <v>0</v>
          </cell>
          <cell r="W32">
            <v>0</v>
          </cell>
          <cell r="X32">
            <v>0</v>
          </cell>
          <cell r="Y32">
            <v>0</v>
          </cell>
          <cell r="Z32">
            <v>0</v>
          </cell>
          <cell r="AA32">
            <v>0</v>
          </cell>
        </row>
        <row r="33">
          <cell r="D33">
            <v>72</v>
          </cell>
          <cell r="E33">
            <v>72</v>
          </cell>
          <cell r="F33">
            <v>72</v>
          </cell>
          <cell r="G33">
            <v>72</v>
          </cell>
          <cell r="H33">
            <v>72</v>
          </cell>
          <cell r="I33">
            <v>72</v>
          </cell>
          <cell r="J33">
            <v>72</v>
          </cell>
          <cell r="K33">
            <v>72</v>
          </cell>
          <cell r="L33">
            <v>72</v>
          </cell>
          <cell r="M33">
            <v>72</v>
          </cell>
          <cell r="N33">
            <v>72</v>
          </cell>
          <cell r="O33">
            <v>72</v>
          </cell>
          <cell r="P33">
            <v>0</v>
          </cell>
          <cell r="Q33">
            <v>0</v>
          </cell>
          <cell r="R33">
            <v>0</v>
          </cell>
          <cell r="S33">
            <v>0</v>
          </cell>
          <cell r="T33">
            <v>0</v>
          </cell>
          <cell r="U33">
            <v>0</v>
          </cell>
          <cell r="V33">
            <v>0</v>
          </cell>
          <cell r="W33">
            <v>0</v>
          </cell>
          <cell r="X33">
            <v>0</v>
          </cell>
          <cell r="Y33">
            <v>0</v>
          </cell>
          <cell r="Z33">
            <v>0</v>
          </cell>
          <cell r="AA33">
            <v>0</v>
          </cell>
        </row>
        <row r="34">
          <cell r="D34">
            <v>76</v>
          </cell>
          <cell r="E34">
            <v>76</v>
          </cell>
          <cell r="F34">
            <v>76</v>
          </cell>
          <cell r="G34">
            <v>76</v>
          </cell>
          <cell r="H34">
            <v>76</v>
          </cell>
          <cell r="I34">
            <v>76</v>
          </cell>
          <cell r="J34">
            <v>76</v>
          </cell>
          <cell r="K34">
            <v>76</v>
          </cell>
          <cell r="L34">
            <v>76</v>
          </cell>
          <cell r="M34">
            <v>76</v>
          </cell>
          <cell r="N34">
            <v>76</v>
          </cell>
          <cell r="O34">
            <v>76</v>
          </cell>
          <cell r="P34">
            <v>0</v>
          </cell>
          <cell r="Q34">
            <v>0</v>
          </cell>
          <cell r="R34">
            <v>0</v>
          </cell>
          <cell r="S34">
            <v>0</v>
          </cell>
          <cell r="T34">
            <v>0</v>
          </cell>
          <cell r="U34">
            <v>0</v>
          </cell>
          <cell r="V34">
            <v>0</v>
          </cell>
          <cell r="W34">
            <v>0</v>
          </cell>
          <cell r="X34">
            <v>0</v>
          </cell>
          <cell r="Y34">
            <v>0</v>
          </cell>
          <cell r="Z34">
            <v>0</v>
          </cell>
          <cell r="AA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row>
        <row r="38">
          <cell r="D38">
            <v>7</v>
          </cell>
          <cell r="E38">
            <v>7</v>
          </cell>
          <cell r="F38">
            <v>7</v>
          </cell>
          <cell r="G38">
            <v>7</v>
          </cell>
          <cell r="H38">
            <v>7</v>
          </cell>
          <cell r="I38">
            <v>7</v>
          </cell>
          <cell r="J38">
            <v>7</v>
          </cell>
          <cell r="K38">
            <v>7</v>
          </cell>
          <cell r="L38">
            <v>7</v>
          </cell>
          <cell r="M38">
            <v>7</v>
          </cell>
          <cell r="N38">
            <v>7</v>
          </cell>
          <cell r="O38">
            <v>7</v>
          </cell>
          <cell r="P38">
            <v>7</v>
          </cell>
          <cell r="Q38">
            <v>7</v>
          </cell>
          <cell r="R38">
            <v>7</v>
          </cell>
          <cell r="S38">
            <v>7</v>
          </cell>
          <cell r="T38">
            <v>7</v>
          </cell>
          <cell r="U38">
            <v>7</v>
          </cell>
          <cell r="V38">
            <v>7</v>
          </cell>
          <cell r="W38">
            <v>7</v>
          </cell>
          <cell r="X38">
            <v>7</v>
          </cell>
          <cell r="Y38">
            <v>7</v>
          </cell>
          <cell r="Z38">
            <v>7</v>
          </cell>
          <cell r="AA38">
            <v>7</v>
          </cell>
        </row>
        <row r="39">
          <cell r="D39">
            <v>66</v>
          </cell>
          <cell r="E39">
            <v>66</v>
          </cell>
          <cell r="F39">
            <v>66</v>
          </cell>
          <cell r="G39">
            <v>66</v>
          </cell>
          <cell r="H39">
            <v>66</v>
          </cell>
          <cell r="I39">
            <v>66</v>
          </cell>
          <cell r="J39">
            <v>66</v>
          </cell>
          <cell r="K39">
            <v>66</v>
          </cell>
          <cell r="L39">
            <v>66</v>
          </cell>
          <cell r="M39">
            <v>66</v>
          </cell>
          <cell r="N39">
            <v>66</v>
          </cell>
          <cell r="O39">
            <v>66</v>
          </cell>
          <cell r="P39">
            <v>66</v>
          </cell>
          <cell r="Q39">
            <v>66</v>
          </cell>
          <cell r="R39">
            <v>66</v>
          </cell>
          <cell r="S39">
            <v>66</v>
          </cell>
          <cell r="T39">
            <v>66</v>
          </cell>
          <cell r="U39">
            <v>66</v>
          </cell>
          <cell r="V39">
            <v>66</v>
          </cell>
          <cell r="W39">
            <v>66</v>
          </cell>
          <cell r="X39">
            <v>66</v>
          </cell>
          <cell r="Y39">
            <v>66</v>
          </cell>
          <cell r="Z39">
            <v>66</v>
          </cell>
          <cell r="AA39">
            <v>66</v>
          </cell>
        </row>
        <row r="40">
          <cell r="D40">
            <v>73</v>
          </cell>
          <cell r="E40">
            <v>73</v>
          </cell>
          <cell r="F40">
            <v>73</v>
          </cell>
          <cell r="G40">
            <v>73</v>
          </cell>
          <cell r="H40">
            <v>73</v>
          </cell>
          <cell r="I40">
            <v>73</v>
          </cell>
          <cell r="J40">
            <v>73</v>
          </cell>
          <cell r="K40">
            <v>73</v>
          </cell>
          <cell r="L40">
            <v>73</v>
          </cell>
          <cell r="M40">
            <v>73</v>
          </cell>
          <cell r="N40">
            <v>73</v>
          </cell>
          <cell r="O40">
            <v>73</v>
          </cell>
          <cell r="P40">
            <v>73</v>
          </cell>
          <cell r="Q40">
            <v>73</v>
          </cell>
          <cell r="R40">
            <v>73</v>
          </cell>
          <cell r="S40">
            <v>73</v>
          </cell>
          <cell r="T40">
            <v>73</v>
          </cell>
          <cell r="U40">
            <v>73</v>
          </cell>
          <cell r="V40">
            <v>73</v>
          </cell>
          <cell r="W40">
            <v>73</v>
          </cell>
          <cell r="X40">
            <v>73</v>
          </cell>
          <cell r="Y40">
            <v>73</v>
          </cell>
          <cell r="Z40">
            <v>73</v>
          </cell>
          <cell r="AA40">
            <v>73</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row>
        <row r="44">
          <cell r="D44">
            <v>12</v>
          </cell>
          <cell r="E44">
            <v>12</v>
          </cell>
          <cell r="F44">
            <v>12</v>
          </cell>
          <cell r="G44">
            <v>12</v>
          </cell>
          <cell r="H44">
            <v>12</v>
          </cell>
          <cell r="I44">
            <v>12</v>
          </cell>
          <cell r="J44">
            <v>12</v>
          </cell>
          <cell r="K44">
            <v>12</v>
          </cell>
          <cell r="L44">
            <v>12</v>
          </cell>
          <cell r="M44">
            <v>12</v>
          </cell>
          <cell r="N44">
            <v>12</v>
          </cell>
          <cell r="O44">
            <v>12</v>
          </cell>
          <cell r="P44">
            <v>0</v>
          </cell>
          <cell r="Q44">
            <v>0</v>
          </cell>
          <cell r="R44">
            <v>0</v>
          </cell>
          <cell r="S44">
            <v>0</v>
          </cell>
          <cell r="T44">
            <v>0</v>
          </cell>
          <cell r="U44">
            <v>0</v>
          </cell>
          <cell r="V44">
            <v>0</v>
          </cell>
          <cell r="W44">
            <v>0</v>
          </cell>
          <cell r="X44">
            <v>0</v>
          </cell>
          <cell r="Y44">
            <v>0</v>
          </cell>
          <cell r="Z44">
            <v>0</v>
          </cell>
          <cell r="AA44">
            <v>0</v>
          </cell>
        </row>
        <row r="45">
          <cell r="D45">
            <v>27</v>
          </cell>
          <cell r="E45">
            <v>27</v>
          </cell>
          <cell r="F45">
            <v>27</v>
          </cell>
          <cell r="G45">
            <v>27</v>
          </cell>
          <cell r="H45">
            <v>27</v>
          </cell>
          <cell r="I45">
            <v>27</v>
          </cell>
          <cell r="J45">
            <v>33</v>
          </cell>
          <cell r="K45">
            <v>33</v>
          </cell>
          <cell r="L45">
            <v>33</v>
          </cell>
          <cell r="M45">
            <v>33</v>
          </cell>
          <cell r="N45">
            <v>33</v>
          </cell>
          <cell r="O45">
            <v>33</v>
          </cell>
          <cell r="P45">
            <v>0</v>
          </cell>
          <cell r="Q45">
            <v>0</v>
          </cell>
          <cell r="R45">
            <v>0</v>
          </cell>
          <cell r="S45">
            <v>0</v>
          </cell>
          <cell r="T45">
            <v>0</v>
          </cell>
          <cell r="U45">
            <v>0</v>
          </cell>
          <cell r="V45">
            <v>0</v>
          </cell>
          <cell r="W45">
            <v>0</v>
          </cell>
          <cell r="X45">
            <v>0</v>
          </cell>
          <cell r="Y45">
            <v>0</v>
          </cell>
          <cell r="Z45">
            <v>0</v>
          </cell>
          <cell r="AA45">
            <v>0</v>
          </cell>
        </row>
        <row r="46">
          <cell r="D46">
            <v>12</v>
          </cell>
          <cell r="E46">
            <v>12</v>
          </cell>
          <cell r="F46">
            <v>12</v>
          </cell>
          <cell r="G46">
            <v>12</v>
          </cell>
          <cell r="H46">
            <v>12</v>
          </cell>
          <cell r="I46">
            <v>12</v>
          </cell>
          <cell r="J46">
            <v>12</v>
          </cell>
          <cell r="K46">
            <v>12</v>
          </cell>
          <cell r="L46">
            <v>12</v>
          </cell>
          <cell r="M46">
            <v>12</v>
          </cell>
          <cell r="N46">
            <v>12</v>
          </cell>
          <cell r="O46">
            <v>12</v>
          </cell>
          <cell r="P46">
            <v>0</v>
          </cell>
          <cell r="Q46">
            <v>0</v>
          </cell>
          <cell r="R46">
            <v>0</v>
          </cell>
          <cell r="S46">
            <v>0</v>
          </cell>
          <cell r="T46">
            <v>0</v>
          </cell>
          <cell r="U46">
            <v>0</v>
          </cell>
          <cell r="V46">
            <v>0</v>
          </cell>
          <cell r="W46">
            <v>0</v>
          </cell>
          <cell r="X46">
            <v>0</v>
          </cell>
          <cell r="Y46">
            <v>0</v>
          </cell>
          <cell r="Z46">
            <v>0</v>
          </cell>
          <cell r="AA46">
            <v>0</v>
          </cell>
        </row>
        <row r="47">
          <cell r="D47">
            <v>51</v>
          </cell>
          <cell r="E47">
            <v>51</v>
          </cell>
          <cell r="F47">
            <v>51</v>
          </cell>
          <cell r="G47">
            <v>51</v>
          </cell>
          <cell r="H47">
            <v>51</v>
          </cell>
          <cell r="I47">
            <v>51</v>
          </cell>
          <cell r="J47">
            <v>57</v>
          </cell>
          <cell r="K47">
            <v>57</v>
          </cell>
          <cell r="L47">
            <v>57</v>
          </cell>
          <cell r="M47">
            <v>57</v>
          </cell>
          <cell r="N47">
            <v>57</v>
          </cell>
          <cell r="O47">
            <v>57</v>
          </cell>
          <cell r="P47">
            <v>0</v>
          </cell>
          <cell r="Q47">
            <v>0</v>
          </cell>
          <cell r="R47">
            <v>0</v>
          </cell>
          <cell r="S47">
            <v>0</v>
          </cell>
          <cell r="T47">
            <v>0</v>
          </cell>
          <cell r="U47">
            <v>0</v>
          </cell>
          <cell r="V47">
            <v>0</v>
          </cell>
          <cell r="W47">
            <v>0</v>
          </cell>
          <cell r="X47">
            <v>0</v>
          </cell>
          <cell r="Y47">
            <v>0</v>
          </cell>
          <cell r="Z47">
            <v>0</v>
          </cell>
          <cell r="AA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row>
        <row r="51">
          <cell r="D51">
            <v>6</v>
          </cell>
          <cell r="E51">
            <v>6</v>
          </cell>
          <cell r="F51">
            <v>6</v>
          </cell>
          <cell r="G51">
            <v>6</v>
          </cell>
          <cell r="H51">
            <v>6</v>
          </cell>
          <cell r="I51">
            <v>6</v>
          </cell>
          <cell r="J51">
            <v>6</v>
          </cell>
          <cell r="K51">
            <v>6</v>
          </cell>
          <cell r="L51">
            <v>6</v>
          </cell>
          <cell r="M51">
            <v>6</v>
          </cell>
          <cell r="N51">
            <v>6</v>
          </cell>
          <cell r="O51">
            <v>6</v>
          </cell>
          <cell r="P51">
            <v>6</v>
          </cell>
          <cell r="Q51">
            <v>6</v>
          </cell>
          <cell r="R51">
            <v>6</v>
          </cell>
          <cell r="S51">
            <v>6</v>
          </cell>
          <cell r="T51">
            <v>6</v>
          </cell>
          <cell r="U51">
            <v>6</v>
          </cell>
          <cell r="V51">
            <v>6</v>
          </cell>
          <cell r="W51">
            <v>6</v>
          </cell>
          <cell r="X51">
            <v>6</v>
          </cell>
          <cell r="Y51">
            <v>6</v>
          </cell>
          <cell r="Z51">
            <v>6</v>
          </cell>
          <cell r="AA51">
            <v>6</v>
          </cell>
        </row>
        <row r="52">
          <cell r="D52">
            <v>36</v>
          </cell>
          <cell r="E52">
            <v>36</v>
          </cell>
          <cell r="F52">
            <v>36</v>
          </cell>
          <cell r="G52">
            <v>36</v>
          </cell>
          <cell r="H52">
            <v>36</v>
          </cell>
          <cell r="I52">
            <v>36</v>
          </cell>
          <cell r="J52">
            <v>36</v>
          </cell>
          <cell r="K52">
            <v>36</v>
          </cell>
          <cell r="L52">
            <v>36</v>
          </cell>
          <cell r="M52">
            <v>36</v>
          </cell>
          <cell r="N52">
            <v>36</v>
          </cell>
          <cell r="O52">
            <v>36</v>
          </cell>
          <cell r="P52">
            <v>36</v>
          </cell>
          <cell r="Q52">
            <v>36</v>
          </cell>
          <cell r="R52">
            <v>36</v>
          </cell>
          <cell r="S52">
            <v>36</v>
          </cell>
          <cell r="T52">
            <v>36</v>
          </cell>
          <cell r="U52">
            <v>36</v>
          </cell>
          <cell r="V52">
            <v>36</v>
          </cell>
          <cell r="W52">
            <v>36</v>
          </cell>
          <cell r="X52">
            <v>36</v>
          </cell>
          <cell r="Y52">
            <v>36</v>
          </cell>
          <cell r="Z52">
            <v>36</v>
          </cell>
          <cell r="AA52">
            <v>36</v>
          </cell>
        </row>
        <row r="53">
          <cell r="D53">
            <v>42</v>
          </cell>
          <cell r="E53">
            <v>42</v>
          </cell>
          <cell r="F53">
            <v>42</v>
          </cell>
          <cell r="G53">
            <v>42</v>
          </cell>
          <cell r="H53">
            <v>42</v>
          </cell>
          <cell r="I53">
            <v>42</v>
          </cell>
          <cell r="J53">
            <v>42</v>
          </cell>
          <cell r="K53">
            <v>42</v>
          </cell>
          <cell r="L53">
            <v>42</v>
          </cell>
          <cell r="M53">
            <v>42</v>
          </cell>
          <cell r="N53">
            <v>42</v>
          </cell>
          <cell r="O53">
            <v>42</v>
          </cell>
          <cell r="P53">
            <v>42</v>
          </cell>
          <cell r="Q53">
            <v>42</v>
          </cell>
          <cell r="R53">
            <v>42</v>
          </cell>
          <cell r="S53">
            <v>42</v>
          </cell>
          <cell r="T53">
            <v>42</v>
          </cell>
          <cell r="U53">
            <v>42</v>
          </cell>
          <cell r="V53">
            <v>42</v>
          </cell>
          <cell r="W53">
            <v>42</v>
          </cell>
          <cell r="X53">
            <v>42</v>
          </cell>
          <cell r="Y53">
            <v>42</v>
          </cell>
          <cell r="Z53">
            <v>42</v>
          </cell>
          <cell r="AA53">
            <v>42</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row>
        <row r="56">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row>
        <row r="57">
          <cell r="D57">
            <v>6</v>
          </cell>
          <cell r="E57">
            <v>6</v>
          </cell>
          <cell r="F57">
            <v>6</v>
          </cell>
          <cell r="G57">
            <v>6</v>
          </cell>
          <cell r="H57">
            <v>6</v>
          </cell>
          <cell r="I57">
            <v>6</v>
          </cell>
          <cell r="J57">
            <v>6</v>
          </cell>
          <cell r="K57">
            <v>6</v>
          </cell>
          <cell r="L57">
            <v>6</v>
          </cell>
          <cell r="M57">
            <v>6</v>
          </cell>
          <cell r="N57">
            <v>6</v>
          </cell>
          <cell r="O57">
            <v>6</v>
          </cell>
          <cell r="P57">
            <v>0</v>
          </cell>
          <cell r="Q57">
            <v>0</v>
          </cell>
          <cell r="R57">
            <v>0</v>
          </cell>
          <cell r="S57">
            <v>0</v>
          </cell>
          <cell r="T57">
            <v>0</v>
          </cell>
          <cell r="U57">
            <v>0</v>
          </cell>
          <cell r="V57">
            <v>0</v>
          </cell>
          <cell r="W57">
            <v>0</v>
          </cell>
          <cell r="X57">
            <v>0</v>
          </cell>
          <cell r="Y57">
            <v>0</v>
          </cell>
          <cell r="Z57">
            <v>0</v>
          </cell>
          <cell r="AA57">
            <v>0</v>
          </cell>
        </row>
        <row r="58">
          <cell r="D58">
            <v>8</v>
          </cell>
          <cell r="E58">
            <v>8</v>
          </cell>
          <cell r="F58">
            <v>8</v>
          </cell>
          <cell r="G58">
            <v>8</v>
          </cell>
          <cell r="H58">
            <v>8</v>
          </cell>
          <cell r="I58">
            <v>8</v>
          </cell>
          <cell r="J58">
            <v>8</v>
          </cell>
          <cell r="K58">
            <v>8</v>
          </cell>
          <cell r="L58">
            <v>8</v>
          </cell>
          <cell r="M58">
            <v>8</v>
          </cell>
          <cell r="N58">
            <v>8</v>
          </cell>
          <cell r="O58">
            <v>8</v>
          </cell>
          <cell r="P58">
            <v>0</v>
          </cell>
          <cell r="Q58">
            <v>0</v>
          </cell>
          <cell r="R58">
            <v>0</v>
          </cell>
          <cell r="S58">
            <v>0</v>
          </cell>
          <cell r="T58">
            <v>0</v>
          </cell>
          <cell r="U58">
            <v>0</v>
          </cell>
          <cell r="V58">
            <v>0</v>
          </cell>
          <cell r="W58">
            <v>0</v>
          </cell>
          <cell r="X58">
            <v>0</v>
          </cell>
          <cell r="Y58">
            <v>0</v>
          </cell>
          <cell r="Z58">
            <v>0</v>
          </cell>
          <cell r="AA58">
            <v>0</v>
          </cell>
        </row>
        <row r="59">
          <cell r="D59">
            <v>25</v>
          </cell>
          <cell r="E59">
            <v>25</v>
          </cell>
          <cell r="F59">
            <v>25</v>
          </cell>
          <cell r="G59">
            <v>25</v>
          </cell>
          <cell r="H59">
            <v>25</v>
          </cell>
          <cell r="I59">
            <v>25</v>
          </cell>
          <cell r="J59">
            <v>25</v>
          </cell>
          <cell r="K59">
            <v>25</v>
          </cell>
          <cell r="L59">
            <v>25</v>
          </cell>
          <cell r="M59">
            <v>25</v>
          </cell>
          <cell r="N59">
            <v>25</v>
          </cell>
          <cell r="O59">
            <v>25</v>
          </cell>
          <cell r="P59">
            <v>0</v>
          </cell>
          <cell r="Q59">
            <v>0</v>
          </cell>
          <cell r="R59">
            <v>0</v>
          </cell>
          <cell r="S59">
            <v>0</v>
          </cell>
          <cell r="T59">
            <v>0</v>
          </cell>
          <cell r="U59">
            <v>0</v>
          </cell>
          <cell r="V59">
            <v>0</v>
          </cell>
          <cell r="W59">
            <v>0</v>
          </cell>
          <cell r="X59">
            <v>0</v>
          </cell>
          <cell r="Y59">
            <v>0</v>
          </cell>
          <cell r="Z59">
            <v>0</v>
          </cell>
          <cell r="AA59">
            <v>0</v>
          </cell>
        </row>
        <row r="60">
          <cell r="D60">
            <v>39</v>
          </cell>
          <cell r="E60">
            <v>39</v>
          </cell>
          <cell r="F60">
            <v>39</v>
          </cell>
          <cell r="G60">
            <v>39</v>
          </cell>
          <cell r="H60">
            <v>39</v>
          </cell>
          <cell r="I60">
            <v>39</v>
          </cell>
          <cell r="J60">
            <v>39</v>
          </cell>
          <cell r="K60">
            <v>39</v>
          </cell>
          <cell r="L60">
            <v>39</v>
          </cell>
          <cell r="M60">
            <v>39</v>
          </cell>
          <cell r="N60">
            <v>39</v>
          </cell>
          <cell r="O60">
            <v>39</v>
          </cell>
          <cell r="P60">
            <v>0</v>
          </cell>
          <cell r="Q60">
            <v>0</v>
          </cell>
          <cell r="R60">
            <v>0</v>
          </cell>
          <cell r="S60">
            <v>0</v>
          </cell>
          <cell r="T60">
            <v>0</v>
          </cell>
          <cell r="U60">
            <v>0</v>
          </cell>
          <cell r="V60">
            <v>0</v>
          </cell>
          <cell r="W60">
            <v>0</v>
          </cell>
          <cell r="X60">
            <v>0</v>
          </cell>
          <cell r="Y60">
            <v>0</v>
          </cell>
          <cell r="Z60">
            <v>0</v>
          </cell>
          <cell r="AA60">
            <v>0</v>
          </cell>
        </row>
        <row r="68">
          <cell r="D68">
            <v>1</v>
          </cell>
          <cell r="E68">
            <v>1</v>
          </cell>
          <cell r="F68">
            <v>1</v>
          </cell>
          <cell r="G68">
            <v>1</v>
          </cell>
          <cell r="H68">
            <v>1</v>
          </cell>
          <cell r="I68">
            <v>1</v>
          </cell>
          <cell r="J68">
            <v>1</v>
          </cell>
          <cell r="K68">
            <v>1</v>
          </cell>
          <cell r="L68">
            <v>1</v>
          </cell>
          <cell r="M68">
            <v>1</v>
          </cell>
          <cell r="N68">
            <v>1</v>
          </cell>
          <cell r="O68">
            <v>1</v>
          </cell>
          <cell r="P68">
            <v>1</v>
          </cell>
          <cell r="Q68">
            <v>1</v>
          </cell>
          <cell r="R68">
            <v>1</v>
          </cell>
          <cell r="S68">
            <v>1</v>
          </cell>
          <cell r="T68">
            <v>1</v>
          </cell>
          <cell r="U68">
            <v>1</v>
          </cell>
          <cell r="V68">
            <v>1</v>
          </cell>
          <cell r="W68">
            <v>1</v>
          </cell>
          <cell r="X68">
            <v>1</v>
          </cell>
          <cell r="Y68">
            <v>1</v>
          </cell>
          <cell r="Z68">
            <v>1</v>
          </cell>
          <cell r="AA68">
            <v>1</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row>
        <row r="71">
          <cell r="D71">
            <v>1</v>
          </cell>
          <cell r="E71">
            <v>1</v>
          </cell>
          <cell r="F71">
            <v>1</v>
          </cell>
          <cell r="G71">
            <v>1</v>
          </cell>
          <cell r="H71">
            <v>1</v>
          </cell>
          <cell r="I71">
            <v>1</v>
          </cell>
          <cell r="J71">
            <v>1</v>
          </cell>
          <cell r="K71">
            <v>1</v>
          </cell>
          <cell r="L71">
            <v>1</v>
          </cell>
          <cell r="M71">
            <v>1</v>
          </cell>
          <cell r="N71">
            <v>1</v>
          </cell>
          <cell r="O71">
            <v>1</v>
          </cell>
          <cell r="P71">
            <v>1</v>
          </cell>
          <cell r="Q71">
            <v>1</v>
          </cell>
          <cell r="R71">
            <v>1</v>
          </cell>
          <cell r="S71">
            <v>1</v>
          </cell>
          <cell r="T71">
            <v>1</v>
          </cell>
          <cell r="U71">
            <v>1</v>
          </cell>
          <cell r="V71">
            <v>1</v>
          </cell>
          <cell r="W71">
            <v>1</v>
          </cell>
          <cell r="X71">
            <v>1</v>
          </cell>
          <cell r="Y71">
            <v>1</v>
          </cell>
          <cell r="Z71">
            <v>1</v>
          </cell>
          <cell r="AA71">
            <v>1</v>
          </cell>
        </row>
        <row r="72">
          <cell r="D72">
            <v>1</v>
          </cell>
          <cell r="E72">
            <v>1</v>
          </cell>
          <cell r="F72">
            <v>1</v>
          </cell>
          <cell r="G72">
            <v>1</v>
          </cell>
          <cell r="H72">
            <v>1</v>
          </cell>
          <cell r="I72">
            <v>1</v>
          </cell>
          <cell r="J72">
            <v>1</v>
          </cell>
          <cell r="K72">
            <v>1</v>
          </cell>
          <cell r="L72">
            <v>1</v>
          </cell>
          <cell r="M72">
            <v>1</v>
          </cell>
          <cell r="N72">
            <v>1</v>
          </cell>
          <cell r="O72">
            <v>1</v>
          </cell>
          <cell r="P72">
            <v>1</v>
          </cell>
          <cell r="Q72">
            <v>1</v>
          </cell>
          <cell r="R72">
            <v>1</v>
          </cell>
          <cell r="S72">
            <v>1</v>
          </cell>
          <cell r="T72">
            <v>1</v>
          </cell>
          <cell r="U72">
            <v>1</v>
          </cell>
          <cell r="V72">
            <v>1</v>
          </cell>
          <cell r="W72">
            <v>1</v>
          </cell>
          <cell r="X72">
            <v>1</v>
          </cell>
          <cell r="Y72">
            <v>1</v>
          </cell>
          <cell r="Z72">
            <v>1</v>
          </cell>
          <cell r="AA72">
            <v>1</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row>
        <row r="75">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row>
        <row r="76">
          <cell r="D76">
            <v>3</v>
          </cell>
          <cell r="E76">
            <v>3</v>
          </cell>
          <cell r="F76">
            <v>3</v>
          </cell>
          <cell r="G76">
            <v>3</v>
          </cell>
          <cell r="H76">
            <v>3</v>
          </cell>
          <cell r="I76">
            <v>3</v>
          </cell>
          <cell r="J76">
            <v>3</v>
          </cell>
          <cell r="K76">
            <v>3</v>
          </cell>
          <cell r="L76">
            <v>3</v>
          </cell>
          <cell r="M76">
            <v>3</v>
          </cell>
          <cell r="N76">
            <v>3</v>
          </cell>
          <cell r="O76">
            <v>3</v>
          </cell>
          <cell r="P76">
            <v>3</v>
          </cell>
          <cell r="Q76">
            <v>3</v>
          </cell>
          <cell r="R76">
            <v>3</v>
          </cell>
          <cell r="S76">
            <v>3</v>
          </cell>
          <cell r="T76">
            <v>3</v>
          </cell>
          <cell r="U76">
            <v>3</v>
          </cell>
          <cell r="V76">
            <v>3</v>
          </cell>
          <cell r="W76">
            <v>3</v>
          </cell>
          <cell r="X76">
            <v>3</v>
          </cell>
          <cell r="Y76">
            <v>3</v>
          </cell>
          <cell r="Z76">
            <v>3</v>
          </cell>
          <cell r="AA76">
            <v>3</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row>
        <row r="84">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row>
        <row r="94">
          <cell r="D94">
            <v>4</v>
          </cell>
          <cell r="E94">
            <v>4</v>
          </cell>
          <cell r="F94">
            <v>4</v>
          </cell>
          <cell r="G94">
            <v>4</v>
          </cell>
          <cell r="H94">
            <v>4</v>
          </cell>
          <cell r="I94">
            <v>4</v>
          </cell>
          <cell r="J94">
            <v>4</v>
          </cell>
          <cell r="K94">
            <v>4</v>
          </cell>
          <cell r="L94">
            <v>4</v>
          </cell>
          <cell r="M94">
            <v>4</v>
          </cell>
          <cell r="N94">
            <v>4</v>
          </cell>
          <cell r="O94">
            <v>4</v>
          </cell>
          <cell r="P94">
            <v>0</v>
          </cell>
          <cell r="Q94">
            <v>0</v>
          </cell>
          <cell r="R94">
            <v>0</v>
          </cell>
          <cell r="S94">
            <v>0</v>
          </cell>
          <cell r="T94">
            <v>0</v>
          </cell>
          <cell r="U94">
            <v>0</v>
          </cell>
          <cell r="V94">
            <v>0</v>
          </cell>
          <cell r="W94">
            <v>0</v>
          </cell>
          <cell r="X94">
            <v>0</v>
          </cell>
          <cell r="Y94">
            <v>0</v>
          </cell>
          <cell r="Z94">
            <v>0</v>
          </cell>
          <cell r="AA94">
            <v>0</v>
          </cell>
        </row>
        <row r="95">
          <cell r="D95">
            <v>4</v>
          </cell>
          <cell r="E95">
            <v>4</v>
          </cell>
          <cell r="F95">
            <v>4</v>
          </cell>
          <cell r="G95">
            <v>4</v>
          </cell>
          <cell r="H95">
            <v>4</v>
          </cell>
          <cell r="I95">
            <v>4</v>
          </cell>
          <cell r="J95">
            <v>4</v>
          </cell>
          <cell r="K95">
            <v>4</v>
          </cell>
          <cell r="L95">
            <v>4</v>
          </cell>
          <cell r="M95">
            <v>4</v>
          </cell>
          <cell r="N95">
            <v>4</v>
          </cell>
          <cell r="O95">
            <v>4</v>
          </cell>
          <cell r="P95">
            <v>0</v>
          </cell>
          <cell r="Q95">
            <v>0</v>
          </cell>
          <cell r="R95">
            <v>0</v>
          </cell>
          <cell r="S95">
            <v>0</v>
          </cell>
          <cell r="T95">
            <v>0</v>
          </cell>
          <cell r="U95">
            <v>0</v>
          </cell>
          <cell r="V95">
            <v>0</v>
          </cell>
          <cell r="W95">
            <v>0</v>
          </cell>
          <cell r="X95">
            <v>0</v>
          </cell>
          <cell r="Y95">
            <v>0</v>
          </cell>
          <cell r="Z95">
            <v>0</v>
          </cell>
          <cell r="AA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row>
        <row r="99">
          <cell r="D99">
            <v>1</v>
          </cell>
          <cell r="E99">
            <v>1</v>
          </cell>
          <cell r="F99">
            <v>1</v>
          </cell>
          <cell r="G99">
            <v>1</v>
          </cell>
          <cell r="H99">
            <v>1</v>
          </cell>
          <cell r="I99">
            <v>1</v>
          </cell>
          <cell r="J99">
            <v>1</v>
          </cell>
          <cell r="K99">
            <v>1</v>
          </cell>
          <cell r="L99">
            <v>1</v>
          </cell>
          <cell r="M99">
            <v>1</v>
          </cell>
          <cell r="N99">
            <v>1</v>
          </cell>
          <cell r="O99">
            <v>1</v>
          </cell>
          <cell r="P99">
            <v>1</v>
          </cell>
          <cell r="Q99">
            <v>1</v>
          </cell>
          <cell r="R99">
            <v>1</v>
          </cell>
          <cell r="S99">
            <v>1</v>
          </cell>
          <cell r="T99">
            <v>1</v>
          </cell>
          <cell r="U99">
            <v>1</v>
          </cell>
          <cell r="V99">
            <v>1</v>
          </cell>
          <cell r="W99">
            <v>1</v>
          </cell>
          <cell r="X99">
            <v>1</v>
          </cell>
          <cell r="Y99">
            <v>1</v>
          </cell>
          <cell r="Z99">
            <v>1</v>
          </cell>
          <cell r="AA99">
            <v>1</v>
          </cell>
        </row>
        <row r="100">
          <cell r="D100">
            <v>1</v>
          </cell>
          <cell r="E100">
            <v>1</v>
          </cell>
          <cell r="F100">
            <v>1</v>
          </cell>
          <cell r="G100">
            <v>1</v>
          </cell>
          <cell r="H100">
            <v>1</v>
          </cell>
          <cell r="I100">
            <v>1</v>
          </cell>
          <cell r="J100">
            <v>1</v>
          </cell>
          <cell r="K100">
            <v>1</v>
          </cell>
          <cell r="L100">
            <v>1</v>
          </cell>
          <cell r="M100">
            <v>1</v>
          </cell>
          <cell r="N100">
            <v>1</v>
          </cell>
          <cell r="O100">
            <v>1</v>
          </cell>
          <cell r="P100">
            <v>2</v>
          </cell>
          <cell r="Q100">
            <v>2</v>
          </cell>
          <cell r="R100">
            <v>2</v>
          </cell>
          <cell r="S100">
            <v>2</v>
          </cell>
          <cell r="T100">
            <v>2</v>
          </cell>
          <cell r="U100">
            <v>2</v>
          </cell>
          <cell r="V100">
            <v>2</v>
          </cell>
          <cell r="W100">
            <v>2</v>
          </cell>
          <cell r="X100">
            <v>2</v>
          </cell>
          <cell r="Y100">
            <v>2</v>
          </cell>
          <cell r="Z100">
            <v>2</v>
          </cell>
          <cell r="AA100">
            <v>2</v>
          </cell>
        </row>
        <row r="101">
          <cell r="D101">
            <v>2</v>
          </cell>
          <cell r="E101">
            <v>2</v>
          </cell>
          <cell r="F101">
            <v>2</v>
          </cell>
          <cell r="G101">
            <v>2</v>
          </cell>
          <cell r="H101">
            <v>2</v>
          </cell>
          <cell r="I101">
            <v>2</v>
          </cell>
          <cell r="J101">
            <v>2</v>
          </cell>
          <cell r="K101">
            <v>2</v>
          </cell>
          <cell r="L101">
            <v>2</v>
          </cell>
          <cell r="M101">
            <v>2</v>
          </cell>
          <cell r="N101">
            <v>2</v>
          </cell>
          <cell r="O101">
            <v>2</v>
          </cell>
          <cell r="P101">
            <v>3</v>
          </cell>
          <cell r="Q101">
            <v>3</v>
          </cell>
          <cell r="R101">
            <v>3</v>
          </cell>
          <cell r="S101">
            <v>3</v>
          </cell>
          <cell r="T101">
            <v>3</v>
          </cell>
          <cell r="U101">
            <v>3</v>
          </cell>
          <cell r="V101">
            <v>3</v>
          </cell>
          <cell r="W101">
            <v>3</v>
          </cell>
          <cell r="X101">
            <v>3</v>
          </cell>
          <cell r="Y101">
            <v>3</v>
          </cell>
          <cell r="Z101">
            <v>3</v>
          </cell>
          <cell r="AA101">
            <v>3</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row>
        <row r="106">
          <cell r="D106">
            <v>3</v>
          </cell>
          <cell r="E106">
            <v>3</v>
          </cell>
          <cell r="F106">
            <v>3</v>
          </cell>
          <cell r="G106">
            <v>3</v>
          </cell>
          <cell r="H106">
            <v>3</v>
          </cell>
          <cell r="I106">
            <v>3</v>
          </cell>
          <cell r="J106">
            <v>3</v>
          </cell>
          <cell r="K106">
            <v>3</v>
          </cell>
          <cell r="L106">
            <v>3</v>
          </cell>
          <cell r="M106">
            <v>3</v>
          </cell>
          <cell r="N106">
            <v>3</v>
          </cell>
          <cell r="O106">
            <v>3</v>
          </cell>
          <cell r="P106">
            <v>0</v>
          </cell>
          <cell r="Q106">
            <v>0</v>
          </cell>
          <cell r="R106">
            <v>0</v>
          </cell>
          <cell r="S106">
            <v>0</v>
          </cell>
          <cell r="T106">
            <v>0</v>
          </cell>
          <cell r="U106">
            <v>0</v>
          </cell>
          <cell r="V106">
            <v>0</v>
          </cell>
          <cell r="W106">
            <v>0</v>
          </cell>
          <cell r="X106">
            <v>0</v>
          </cell>
          <cell r="Y106">
            <v>0</v>
          </cell>
          <cell r="Z106">
            <v>0</v>
          </cell>
          <cell r="AA106">
            <v>0</v>
          </cell>
        </row>
        <row r="107">
          <cell r="D107">
            <v>3</v>
          </cell>
          <cell r="E107">
            <v>3</v>
          </cell>
          <cell r="F107">
            <v>3</v>
          </cell>
          <cell r="G107">
            <v>3</v>
          </cell>
          <cell r="H107">
            <v>3</v>
          </cell>
          <cell r="I107">
            <v>3</v>
          </cell>
          <cell r="J107">
            <v>3</v>
          </cell>
          <cell r="K107">
            <v>3</v>
          </cell>
          <cell r="L107">
            <v>3</v>
          </cell>
          <cell r="M107">
            <v>3</v>
          </cell>
          <cell r="N107">
            <v>3</v>
          </cell>
          <cell r="O107">
            <v>3</v>
          </cell>
          <cell r="P107">
            <v>0</v>
          </cell>
          <cell r="Q107">
            <v>0</v>
          </cell>
          <cell r="R107">
            <v>0</v>
          </cell>
          <cell r="S107">
            <v>0</v>
          </cell>
          <cell r="T107">
            <v>0</v>
          </cell>
          <cell r="U107">
            <v>0</v>
          </cell>
          <cell r="V107">
            <v>0</v>
          </cell>
          <cell r="W107">
            <v>0</v>
          </cell>
          <cell r="X107">
            <v>0</v>
          </cell>
          <cell r="Y107">
            <v>0</v>
          </cell>
          <cell r="Z107">
            <v>0</v>
          </cell>
          <cell r="AA107">
            <v>0</v>
          </cell>
        </row>
        <row r="108">
          <cell r="D108">
            <v>6</v>
          </cell>
          <cell r="E108">
            <v>6</v>
          </cell>
          <cell r="F108">
            <v>6</v>
          </cell>
          <cell r="G108">
            <v>6</v>
          </cell>
          <cell r="H108">
            <v>6</v>
          </cell>
          <cell r="I108">
            <v>6</v>
          </cell>
          <cell r="J108">
            <v>6</v>
          </cell>
          <cell r="K108">
            <v>6</v>
          </cell>
          <cell r="L108">
            <v>6</v>
          </cell>
          <cell r="M108">
            <v>6</v>
          </cell>
          <cell r="N108">
            <v>6</v>
          </cell>
          <cell r="O108">
            <v>6</v>
          </cell>
          <cell r="P108">
            <v>0</v>
          </cell>
          <cell r="Q108">
            <v>0</v>
          </cell>
          <cell r="R108">
            <v>0</v>
          </cell>
          <cell r="S108">
            <v>0</v>
          </cell>
          <cell r="T108">
            <v>0</v>
          </cell>
          <cell r="U108">
            <v>0</v>
          </cell>
          <cell r="V108">
            <v>0</v>
          </cell>
          <cell r="W108">
            <v>0</v>
          </cell>
          <cell r="X108">
            <v>0</v>
          </cell>
          <cell r="Y108">
            <v>0</v>
          </cell>
          <cell r="Z108">
            <v>0</v>
          </cell>
          <cell r="AA108">
            <v>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row>
        <row r="110">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row>
        <row r="112">
          <cell r="D112">
            <v>1</v>
          </cell>
          <cell r="E112">
            <v>1</v>
          </cell>
          <cell r="F112">
            <v>1</v>
          </cell>
          <cell r="G112">
            <v>1</v>
          </cell>
          <cell r="H112">
            <v>1</v>
          </cell>
          <cell r="I112">
            <v>1</v>
          </cell>
          <cell r="J112">
            <v>1</v>
          </cell>
          <cell r="K112">
            <v>1</v>
          </cell>
          <cell r="L112">
            <v>1</v>
          </cell>
          <cell r="M112">
            <v>1</v>
          </cell>
          <cell r="N112">
            <v>1</v>
          </cell>
          <cell r="O112">
            <v>1</v>
          </cell>
          <cell r="P112">
            <v>1</v>
          </cell>
          <cell r="Q112">
            <v>1</v>
          </cell>
          <cell r="R112">
            <v>1</v>
          </cell>
          <cell r="S112">
            <v>1</v>
          </cell>
          <cell r="T112">
            <v>1</v>
          </cell>
          <cell r="U112">
            <v>1</v>
          </cell>
          <cell r="V112">
            <v>1</v>
          </cell>
          <cell r="W112">
            <v>1</v>
          </cell>
          <cell r="X112">
            <v>1</v>
          </cell>
          <cell r="Y112">
            <v>1</v>
          </cell>
          <cell r="Z112">
            <v>1</v>
          </cell>
          <cell r="AA112">
            <v>1</v>
          </cell>
        </row>
        <row r="113">
          <cell r="D113">
            <v>2</v>
          </cell>
          <cell r="E113">
            <v>2</v>
          </cell>
          <cell r="F113">
            <v>2</v>
          </cell>
          <cell r="G113">
            <v>2</v>
          </cell>
          <cell r="H113">
            <v>2</v>
          </cell>
          <cell r="I113">
            <v>2</v>
          </cell>
          <cell r="J113">
            <v>2</v>
          </cell>
          <cell r="K113">
            <v>2</v>
          </cell>
          <cell r="L113">
            <v>2</v>
          </cell>
          <cell r="M113">
            <v>2</v>
          </cell>
          <cell r="N113">
            <v>2</v>
          </cell>
          <cell r="O113">
            <v>2</v>
          </cell>
          <cell r="P113">
            <v>2</v>
          </cell>
          <cell r="Q113">
            <v>2</v>
          </cell>
          <cell r="R113">
            <v>2</v>
          </cell>
          <cell r="S113">
            <v>2</v>
          </cell>
          <cell r="T113">
            <v>2</v>
          </cell>
          <cell r="U113">
            <v>2</v>
          </cell>
          <cell r="V113">
            <v>2</v>
          </cell>
          <cell r="W113">
            <v>2</v>
          </cell>
          <cell r="X113">
            <v>2</v>
          </cell>
          <cell r="Y113">
            <v>2</v>
          </cell>
          <cell r="Z113">
            <v>2</v>
          </cell>
          <cell r="AA113">
            <v>2</v>
          </cell>
        </row>
        <row r="114">
          <cell r="D114">
            <v>3</v>
          </cell>
          <cell r="E114">
            <v>3</v>
          </cell>
          <cell r="F114">
            <v>3</v>
          </cell>
          <cell r="G114">
            <v>3</v>
          </cell>
          <cell r="H114">
            <v>3</v>
          </cell>
          <cell r="I114">
            <v>3</v>
          </cell>
          <cell r="J114">
            <v>3</v>
          </cell>
          <cell r="K114">
            <v>3</v>
          </cell>
          <cell r="L114">
            <v>3</v>
          </cell>
          <cell r="M114">
            <v>3</v>
          </cell>
          <cell r="N114">
            <v>3</v>
          </cell>
          <cell r="O114">
            <v>3</v>
          </cell>
          <cell r="P114">
            <v>3</v>
          </cell>
          <cell r="Q114">
            <v>3</v>
          </cell>
          <cell r="R114">
            <v>3</v>
          </cell>
          <cell r="S114">
            <v>3</v>
          </cell>
          <cell r="T114">
            <v>3</v>
          </cell>
          <cell r="U114">
            <v>3</v>
          </cell>
          <cell r="V114">
            <v>3</v>
          </cell>
          <cell r="W114">
            <v>3</v>
          </cell>
          <cell r="X114">
            <v>3</v>
          </cell>
          <cell r="Y114">
            <v>3</v>
          </cell>
          <cell r="Z114">
            <v>3</v>
          </cell>
          <cell r="AA114">
            <v>3</v>
          </cell>
        </row>
        <row r="115">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row>
        <row r="116">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chedule"/>
      <sheetName val="COSS&gt;&gt;"/>
      <sheetName val="wp - t-1 COSS"/>
      <sheetName val="wp - t-2 COSS"/>
      <sheetName val="wp - t-3 COSS"/>
      <sheetName val="wp - t-4 COSS"/>
      <sheetName val="wp - t-5 COSS"/>
      <sheetName val="wp - t-6 COSS Codes"/>
      <sheetName val="wp - t-7 WSCKY Summary"/>
      <sheetName val="wp - t-8 Pro Forma Proposed"/>
      <sheetName val="wp - t-9 Plant in Service COSS"/>
      <sheetName val="TB&gt;&gt;"/>
      <sheetName val="TB Hard Code"/>
      <sheetName val="TB Clean"/>
      <sheetName val="Linked TB"/>
      <sheetName val="Filing&gt;&gt;"/>
      <sheetName val="Sch.A-B.S"/>
      <sheetName val="Sch.B-I.S"/>
      <sheetName val="Sch.C-R.B"/>
      <sheetName val="Sch.D-Revenue"/>
      <sheetName val="Sch.D-2-Revenue"/>
      <sheetName val="Sch.D - Summary"/>
      <sheetName val="Sch.E-Rev Req"/>
      <sheetName val="Average Gallons"/>
      <sheetName val="xxxRate-Rev Comp"/>
      <sheetName val="wp.a-uncoll"/>
      <sheetName val="wp-b-Salary"/>
      <sheetName val="wp-c-PIS Adj"/>
      <sheetName val="wp-d-rc.exp"/>
      <sheetName val="wp-e-toi"/>
      <sheetName val="wp-f-depr new rates"/>
      <sheetName val="wp(g)-inc.tx"/>
      <sheetName val="wp.h-cap.struc"/>
      <sheetName val="wp-i-wc"/>
      <sheetName val="wp-j-Maint&amp;Rep Adj"/>
      <sheetName val="wp-k-Chemicals"/>
      <sheetName val="wp-l-Transportation Expense"/>
      <sheetName val="wp-m-Expense Reports"/>
      <sheetName val="wp-n-Outside Services"/>
      <sheetName val="wp-o-Computers"/>
      <sheetName val="wp-p-Vehicles"/>
      <sheetName val="wp-q AIAC"/>
      <sheetName val="wp-r-Check Collect Fee"/>
      <sheetName val="wp-s-Rev Bridge"/>
      <sheetName val="ERC"/>
      <sheetName val="2015 RC WSCKY - 5100087"/>
      <sheetName val="CO"/>
      <sheetName val="PF Salaries"/>
      <sheetName val="EXCLUDE&gt;&gt;"/>
      <sheetName val="Exhibit 9"/>
      <sheetName val="wp-appendix"/>
      <sheetName val="wp-f-depr"/>
      <sheetName val="Operators allocation"/>
      <sheetName val="wp b1"/>
      <sheetName val="Wp b2 - Captime"/>
      <sheetName val="w.p-b2"/>
      <sheetName val="wp b3 - CSR"/>
      <sheetName val="Wp b4 - WSC"/>
      <sheetName val="Wp b - salary"/>
      <sheetName val="wp-p2 Allocation of Vehicles"/>
      <sheetName val="wp-p2a Allocation of Trans Exp"/>
      <sheetName val="wp-p3-alloc of State computers"/>
      <sheetName val="wp-p4-alloc of WSC computers"/>
      <sheetName val="wp-p5 Recon Summary"/>
      <sheetName val="wp-p5a-restatement (audit)"/>
      <sheetName val="wp-q City of Clinton"/>
      <sheetName val="wp-q(2) salary allocation"/>
      <sheetName val="wp-q(3) Clinton salary revised"/>
      <sheetName val="wp-q(4) Clinton trans exp"/>
      <sheetName val="wp-Expense Reports"/>
      <sheetName val="Allocation Calc"/>
      <sheetName val="wp-l-gl plant additions"/>
      <sheetName val="wp-j-pf.plant"/>
      <sheetName val="wp-k-retirements"/>
      <sheetName val="Sch.E ORM "/>
      <sheetName val="wp c2"/>
      <sheetName val="wp c3"/>
      <sheetName val="wp-p-restate(audit)"/>
      <sheetName val="wp-o-restate-acq"/>
      <sheetName val="Rate Base Reallocation wp-$ "/>
      <sheetName val="Expense Reallocation Wp-$"/>
      <sheetName val="plnt category"/>
      <sheetName val="CPI"/>
    </sheetNames>
    <sheetDataSet>
      <sheetData sheetId="0"/>
      <sheetData sheetId="1">
        <row r="4">
          <cell r="G4" t="str">
            <v>Case No. 2015 - 00382</v>
          </cell>
        </row>
        <row r="9">
          <cell r="G9" t="str">
            <v>Test Year Ended 6/30/2015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705">
          <cell r="B705" t="str">
            <v>CUSTOMERS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able TB"/>
      <sheetName val="tb 2007 reformat"/>
      <sheetName val="tb 2007"/>
      <sheetName val="JDE Chart of Accounts 102407"/>
      <sheetName val="183 TB AA 2007"/>
      <sheetName val="183 TB UA 2007"/>
      <sheetName val="183 TB UR 2007"/>
    </sheetNames>
    <sheetDataSet>
      <sheetData sheetId="0"/>
      <sheetData sheetId="1">
        <row r="1">
          <cell r="A1" t="str">
            <v>Reduced acct #</v>
          </cell>
          <cell r="H1" t="str">
            <v>end</v>
          </cell>
        </row>
        <row r="2">
          <cell r="A2" t="str">
            <v>1020</v>
          </cell>
        </row>
        <row r="3">
          <cell r="A3" t="str">
            <v>1045</v>
          </cell>
        </row>
        <row r="4">
          <cell r="A4" t="str">
            <v>1045</v>
          </cell>
        </row>
        <row r="5">
          <cell r="A5" t="str">
            <v>1050</v>
          </cell>
        </row>
        <row r="6">
          <cell r="A6" t="str">
            <v>1055</v>
          </cell>
        </row>
        <row r="7">
          <cell r="A7" t="str">
            <v>1080</v>
          </cell>
        </row>
        <row r="8">
          <cell r="A8" t="str">
            <v>1100</v>
          </cell>
        </row>
        <row r="9">
          <cell r="A9" t="str">
            <v>1105</v>
          </cell>
        </row>
        <row r="10">
          <cell r="A10" t="str">
            <v>1115</v>
          </cell>
        </row>
        <row r="11">
          <cell r="A11" t="str">
            <v>1120</v>
          </cell>
        </row>
        <row r="12">
          <cell r="A12" t="str">
            <v>1125</v>
          </cell>
        </row>
        <row r="13">
          <cell r="A13" t="str">
            <v>1130</v>
          </cell>
        </row>
        <row r="14">
          <cell r="A14" t="str">
            <v>1135</v>
          </cell>
        </row>
        <row r="15">
          <cell r="A15" t="str">
            <v>1140</v>
          </cell>
        </row>
        <row r="16">
          <cell r="A16" t="str">
            <v>1145</v>
          </cell>
        </row>
        <row r="17">
          <cell r="A17" t="str">
            <v>1175</v>
          </cell>
        </row>
        <row r="18">
          <cell r="A18" t="str">
            <v>1175</v>
          </cell>
        </row>
        <row r="19">
          <cell r="A19" t="str">
            <v>1180</v>
          </cell>
        </row>
        <row r="20">
          <cell r="A20" t="str">
            <v>1180</v>
          </cell>
        </row>
        <row r="21">
          <cell r="A21" t="str">
            <v>1190</v>
          </cell>
        </row>
        <row r="22">
          <cell r="A22" t="str">
            <v>1195</v>
          </cell>
        </row>
        <row r="23">
          <cell r="A23" t="str">
            <v>1205</v>
          </cell>
        </row>
        <row r="24">
          <cell r="A24" t="str">
            <v>1205</v>
          </cell>
        </row>
        <row r="25">
          <cell r="A25" t="str">
            <v>1245</v>
          </cell>
        </row>
        <row r="26">
          <cell r="A26" t="str">
            <v>1295</v>
          </cell>
        </row>
        <row r="27">
          <cell r="A27" t="str">
            <v>1315</v>
          </cell>
        </row>
        <row r="28">
          <cell r="A28" t="str">
            <v>1345</v>
          </cell>
        </row>
        <row r="29">
          <cell r="A29" t="str">
            <v>1350</v>
          </cell>
        </row>
        <row r="30">
          <cell r="A30" t="str">
            <v>1400</v>
          </cell>
        </row>
        <row r="31">
          <cell r="A31" t="str">
            <v>1470</v>
          </cell>
        </row>
        <row r="32">
          <cell r="A32" t="str">
            <v>1555</v>
          </cell>
        </row>
        <row r="33">
          <cell r="A33" t="str">
            <v>1580</v>
          </cell>
        </row>
        <row r="34">
          <cell r="A34" t="str">
            <v>1585</v>
          </cell>
        </row>
        <row r="35">
          <cell r="A35" t="str">
            <v>1590</v>
          </cell>
        </row>
        <row r="36">
          <cell r="A36" t="str">
            <v>1595</v>
          </cell>
        </row>
        <row r="37">
          <cell r="A37" t="str">
            <v>1665</v>
          </cell>
        </row>
        <row r="38">
          <cell r="A38" t="str">
            <v>1665</v>
          </cell>
        </row>
        <row r="39">
          <cell r="A39" t="str">
            <v>1665</v>
          </cell>
        </row>
        <row r="40">
          <cell r="A40" t="str">
            <v>1665</v>
          </cell>
        </row>
        <row r="41">
          <cell r="A41" t="str">
            <v>1665</v>
          </cell>
        </row>
        <row r="42">
          <cell r="A42" t="str">
            <v>1665</v>
          </cell>
        </row>
        <row r="43">
          <cell r="A43" t="str">
            <v>1665</v>
          </cell>
        </row>
        <row r="44">
          <cell r="A44" t="str">
            <v>1665</v>
          </cell>
        </row>
        <row r="45">
          <cell r="A45" t="str">
            <v>1665</v>
          </cell>
        </row>
        <row r="46">
          <cell r="A46" t="str">
            <v>1665</v>
          </cell>
        </row>
        <row r="47">
          <cell r="A47" t="str">
            <v>1665</v>
          </cell>
        </row>
        <row r="48">
          <cell r="A48" t="str">
            <v>1666</v>
          </cell>
        </row>
        <row r="49">
          <cell r="A49" t="str">
            <v>1666</v>
          </cell>
        </row>
        <row r="50">
          <cell r="A50" t="str">
            <v>1666</v>
          </cell>
        </row>
        <row r="51">
          <cell r="A51" t="str">
            <v>1666</v>
          </cell>
        </row>
        <row r="52">
          <cell r="A52" t="str">
            <v>1666</v>
          </cell>
        </row>
        <row r="53">
          <cell r="A53" t="str">
            <v>1666</v>
          </cell>
        </row>
        <row r="54">
          <cell r="A54" t="str">
            <v>1666</v>
          </cell>
        </row>
        <row r="55">
          <cell r="A55" t="str">
            <v>1666</v>
          </cell>
        </row>
        <row r="56">
          <cell r="A56" t="str">
            <v>1666</v>
          </cell>
        </row>
        <row r="57">
          <cell r="A57" t="str">
            <v>1666</v>
          </cell>
        </row>
        <row r="58">
          <cell r="A58" t="str">
            <v>1666</v>
          </cell>
        </row>
        <row r="59">
          <cell r="A59" t="str">
            <v>1666</v>
          </cell>
        </row>
        <row r="60">
          <cell r="A60" t="str">
            <v>1667</v>
          </cell>
        </row>
        <row r="61">
          <cell r="A61" t="str">
            <v>1667</v>
          </cell>
        </row>
        <row r="62">
          <cell r="A62" t="str">
            <v>1667</v>
          </cell>
        </row>
        <row r="63">
          <cell r="A63" t="str">
            <v>1667</v>
          </cell>
        </row>
        <row r="64">
          <cell r="A64" t="str">
            <v>1668</v>
          </cell>
        </row>
        <row r="65">
          <cell r="A65" t="str">
            <v>1668</v>
          </cell>
        </row>
        <row r="66">
          <cell r="A66" t="str">
            <v>1668</v>
          </cell>
        </row>
        <row r="67">
          <cell r="A67" t="str">
            <v>1668</v>
          </cell>
        </row>
        <row r="68">
          <cell r="A68" t="str">
            <v>1668</v>
          </cell>
        </row>
        <row r="69">
          <cell r="A69" t="str">
            <v>1668</v>
          </cell>
        </row>
        <row r="70">
          <cell r="A70" t="str">
            <v>1668</v>
          </cell>
        </row>
        <row r="71">
          <cell r="A71" t="str">
            <v>1668</v>
          </cell>
        </row>
        <row r="72">
          <cell r="A72" t="str">
            <v>1668</v>
          </cell>
        </row>
        <row r="73">
          <cell r="A73" t="str">
            <v>1668</v>
          </cell>
        </row>
        <row r="74">
          <cell r="A74" t="str">
            <v>1669</v>
          </cell>
        </row>
        <row r="75">
          <cell r="A75" t="str">
            <v>1669</v>
          </cell>
        </row>
        <row r="76">
          <cell r="A76" t="str">
            <v>1670</v>
          </cell>
        </row>
        <row r="77">
          <cell r="A77" t="str">
            <v>1670</v>
          </cell>
        </row>
        <row r="78">
          <cell r="A78" t="str">
            <v>1671</v>
          </cell>
        </row>
        <row r="79">
          <cell r="A79" t="str">
            <v>1672</v>
          </cell>
        </row>
        <row r="80">
          <cell r="A80" t="str">
            <v>1672</v>
          </cell>
        </row>
        <row r="81">
          <cell r="A81" t="str">
            <v>1673</v>
          </cell>
        </row>
        <row r="82">
          <cell r="A82" t="str">
            <v>1674</v>
          </cell>
        </row>
        <row r="83">
          <cell r="A83" t="str">
            <v>1692</v>
          </cell>
        </row>
        <row r="84">
          <cell r="A84" t="str">
            <v>1692</v>
          </cell>
        </row>
        <row r="85">
          <cell r="A85" t="str">
            <v>1697</v>
          </cell>
        </row>
        <row r="86">
          <cell r="A86" t="str">
            <v>1698</v>
          </cell>
        </row>
        <row r="87">
          <cell r="A87" t="str">
            <v>1705</v>
          </cell>
        </row>
        <row r="88">
          <cell r="A88" t="str">
            <v>1705</v>
          </cell>
        </row>
        <row r="89">
          <cell r="A89" t="str">
            <v>1705</v>
          </cell>
        </row>
        <row r="90">
          <cell r="A90" t="str">
            <v>1705</v>
          </cell>
        </row>
        <row r="91">
          <cell r="A91" t="str">
            <v>1705</v>
          </cell>
        </row>
        <row r="92">
          <cell r="A92" t="str">
            <v>1706</v>
          </cell>
        </row>
        <row r="93">
          <cell r="A93" t="str">
            <v>1706</v>
          </cell>
        </row>
        <row r="94">
          <cell r="A94" t="str">
            <v>1706</v>
          </cell>
        </row>
        <row r="95">
          <cell r="A95" t="str">
            <v>1706</v>
          </cell>
        </row>
        <row r="96">
          <cell r="A96" t="str">
            <v>1706</v>
          </cell>
        </row>
        <row r="97">
          <cell r="A97" t="str">
            <v>1706</v>
          </cell>
        </row>
        <row r="98">
          <cell r="A98" t="str">
            <v>1706</v>
          </cell>
        </row>
        <row r="99">
          <cell r="A99" t="str">
            <v>1706</v>
          </cell>
        </row>
        <row r="100">
          <cell r="A100" t="str">
            <v>1706</v>
          </cell>
        </row>
        <row r="101">
          <cell r="A101" t="str">
            <v>1707</v>
          </cell>
        </row>
        <row r="102">
          <cell r="A102" t="str">
            <v>1708</v>
          </cell>
        </row>
        <row r="103">
          <cell r="A103" t="str">
            <v>1708</v>
          </cell>
        </row>
        <row r="104">
          <cell r="A104" t="str">
            <v>1708</v>
          </cell>
        </row>
        <row r="105">
          <cell r="A105" t="str">
            <v>1708</v>
          </cell>
        </row>
        <row r="106">
          <cell r="A106" t="str">
            <v>1708</v>
          </cell>
        </row>
        <row r="107">
          <cell r="A107" t="str">
            <v>1708</v>
          </cell>
        </row>
        <row r="108">
          <cell r="A108" t="str">
            <v>1708</v>
          </cell>
        </row>
        <row r="109">
          <cell r="A109" t="str">
            <v>1709</v>
          </cell>
        </row>
        <row r="110">
          <cell r="A110" t="str">
            <v>1709</v>
          </cell>
        </row>
        <row r="111">
          <cell r="A111" t="str">
            <v>1709</v>
          </cell>
        </row>
        <row r="112">
          <cell r="A112" t="str">
            <v>1709</v>
          </cell>
        </row>
        <row r="113">
          <cell r="A113" t="str">
            <v>1710</v>
          </cell>
        </row>
        <row r="114">
          <cell r="A114" t="str">
            <v>1722</v>
          </cell>
        </row>
        <row r="115">
          <cell r="A115" t="str">
            <v>1726</v>
          </cell>
        </row>
        <row r="116">
          <cell r="A116" t="str">
            <v>1749</v>
          </cell>
        </row>
        <row r="117">
          <cell r="A117" t="str">
            <v>1835</v>
          </cell>
        </row>
        <row r="118">
          <cell r="A118" t="str">
            <v>1835</v>
          </cell>
        </row>
        <row r="119">
          <cell r="A119" t="str">
            <v>1845</v>
          </cell>
        </row>
        <row r="120">
          <cell r="A120" t="str">
            <v>1845</v>
          </cell>
        </row>
        <row r="121">
          <cell r="A121" t="str">
            <v>1850</v>
          </cell>
        </row>
        <row r="122">
          <cell r="A122" t="str">
            <v>1850</v>
          </cell>
        </row>
        <row r="123">
          <cell r="A123" t="str">
            <v>1875</v>
          </cell>
        </row>
        <row r="124">
          <cell r="A124" t="str">
            <v>1875</v>
          </cell>
        </row>
        <row r="125">
          <cell r="A125" t="str">
            <v>1895</v>
          </cell>
        </row>
        <row r="126">
          <cell r="A126" t="str">
            <v>1895</v>
          </cell>
        </row>
        <row r="127">
          <cell r="A127" t="str">
            <v>1900</v>
          </cell>
        </row>
        <row r="128">
          <cell r="A128" t="str">
            <v>1900</v>
          </cell>
        </row>
        <row r="129">
          <cell r="A129" t="str">
            <v>1910</v>
          </cell>
        </row>
        <row r="130">
          <cell r="A130" t="str">
            <v>1910</v>
          </cell>
        </row>
        <row r="131">
          <cell r="A131" t="str">
            <v>1915</v>
          </cell>
        </row>
        <row r="132">
          <cell r="A132" t="str">
            <v>1915</v>
          </cell>
        </row>
        <row r="133">
          <cell r="A133" t="str">
            <v>1920</v>
          </cell>
        </row>
        <row r="134">
          <cell r="A134" t="str">
            <v>1920</v>
          </cell>
        </row>
        <row r="135">
          <cell r="A135" t="str">
            <v>1925</v>
          </cell>
        </row>
        <row r="136">
          <cell r="A136" t="str">
            <v>1925</v>
          </cell>
        </row>
        <row r="137">
          <cell r="A137" t="str">
            <v>1930</v>
          </cell>
        </row>
        <row r="138">
          <cell r="A138" t="str">
            <v>1930</v>
          </cell>
        </row>
        <row r="139">
          <cell r="A139" t="str">
            <v>1935</v>
          </cell>
        </row>
        <row r="140">
          <cell r="A140" t="str">
            <v>1935</v>
          </cell>
        </row>
        <row r="141">
          <cell r="A141" t="str">
            <v>1940</v>
          </cell>
        </row>
        <row r="142">
          <cell r="A142" t="str">
            <v>1940</v>
          </cell>
        </row>
        <row r="143">
          <cell r="A143" t="str">
            <v>1970</v>
          </cell>
        </row>
        <row r="144">
          <cell r="A144" t="str">
            <v>1970</v>
          </cell>
        </row>
        <row r="145">
          <cell r="A145" t="str">
            <v>1970</v>
          </cell>
        </row>
        <row r="146">
          <cell r="A146" t="str">
            <v>1975</v>
          </cell>
        </row>
        <row r="147">
          <cell r="A147" t="str">
            <v>1975</v>
          </cell>
        </row>
        <row r="148">
          <cell r="A148" t="str">
            <v>1975</v>
          </cell>
        </row>
        <row r="149">
          <cell r="A149" t="str">
            <v>1985</v>
          </cell>
        </row>
        <row r="150">
          <cell r="A150" t="str">
            <v>1985</v>
          </cell>
        </row>
        <row r="151">
          <cell r="A151" t="str">
            <v>1990</v>
          </cell>
        </row>
        <row r="152">
          <cell r="A152" t="str">
            <v>1990</v>
          </cell>
        </row>
        <row r="153">
          <cell r="A153" t="str">
            <v>2000</v>
          </cell>
        </row>
        <row r="154">
          <cell r="A154" t="str">
            <v>2000</v>
          </cell>
        </row>
        <row r="155">
          <cell r="A155" t="str">
            <v>2000</v>
          </cell>
        </row>
        <row r="156">
          <cell r="A156" t="str">
            <v>2030</v>
          </cell>
        </row>
        <row r="157">
          <cell r="A157" t="str">
            <v>2030</v>
          </cell>
        </row>
        <row r="158">
          <cell r="A158" t="str">
            <v>2055</v>
          </cell>
        </row>
        <row r="159">
          <cell r="A159" t="str">
            <v>2055</v>
          </cell>
        </row>
        <row r="160">
          <cell r="A160" t="str">
            <v>2075</v>
          </cell>
        </row>
        <row r="161">
          <cell r="A161" t="str">
            <v>2075</v>
          </cell>
        </row>
        <row r="162">
          <cell r="A162" t="str">
            <v>2105</v>
          </cell>
        </row>
        <row r="163">
          <cell r="A163" t="str">
            <v>2105</v>
          </cell>
        </row>
        <row r="164">
          <cell r="A164" t="str">
            <v>2110</v>
          </cell>
        </row>
        <row r="165">
          <cell r="A165" t="str">
            <v>2110</v>
          </cell>
        </row>
        <row r="166">
          <cell r="A166" t="str">
            <v>2160</v>
          </cell>
        </row>
        <row r="167">
          <cell r="A167" t="str">
            <v>2160</v>
          </cell>
        </row>
        <row r="168">
          <cell r="A168" t="str">
            <v>2230</v>
          </cell>
        </row>
        <row r="169">
          <cell r="A169" t="str">
            <v>2300</v>
          </cell>
        </row>
        <row r="170">
          <cell r="A170" t="str">
            <v>2300</v>
          </cell>
        </row>
        <row r="171">
          <cell r="A171" t="str">
            <v>2320</v>
          </cell>
        </row>
        <row r="172">
          <cell r="A172" t="str">
            <v>2325</v>
          </cell>
        </row>
        <row r="173">
          <cell r="A173" t="str">
            <v>2330</v>
          </cell>
        </row>
        <row r="174">
          <cell r="A174" t="str">
            <v>2335</v>
          </cell>
        </row>
        <row r="175">
          <cell r="A175" t="str">
            <v>2400</v>
          </cell>
        </row>
        <row r="176">
          <cell r="A176" t="str">
            <v>2400</v>
          </cell>
        </row>
        <row r="177">
          <cell r="A177" t="str">
            <v>2410</v>
          </cell>
        </row>
        <row r="178">
          <cell r="A178" t="str">
            <v>2420</v>
          </cell>
        </row>
        <row r="179">
          <cell r="A179" t="str">
            <v>2420</v>
          </cell>
        </row>
        <row r="180">
          <cell r="A180" t="str">
            <v>2425</v>
          </cell>
        </row>
        <row r="181">
          <cell r="A181" t="str">
            <v>2425</v>
          </cell>
        </row>
        <row r="182">
          <cell r="A182" t="str">
            <v>2640</v>
          </cell>
        </row>
        <row r="183">
          <cell r="A183" t="str">
            <v>2665</v>
          </cell>
        </row>
        <row r="184">
          <cell r="A184" t="str">
            <v>2675</v>
          </cell>
        </row>
        <row r="185">
          <cell r="A185" t="str">
            <v>2680</v>
          </cell>
        </row>
        <row r="186">
          <cell r="A186" t="str">
            <v>2685</v>
          </cell>
        </row>
        <row r="187">
          <cell r="A187" t="str">
            <v>2690</v>
          </cell>
        </row>
        <row r="188">
          <cell r="A188" t="str">
            <v>2710</v>
          </cell>
        </row>
        <row r="189">
          <cell r="A189" t="str">
            <v>2775</v>
          </cell>
        </row>
        <row r="190">
          <cell r="A190" t="str">
            <v>2785</v>
          </cell>
        </row>
        <row r="191">
          <cell r="A191" t="str">
            <v>2795</v>
          </cell>
        </row>
        <row r="192">
          <cell r="A192" t="str">
            <v>2855</v>
          </cell>
        </row>
        <row r="193">
          <cell r="A193" t="str">
            <v>2920</v>
          </cell>
        </row>
        <row r="194">
          <cell r="A194" t="str">
            <v>2930</v>
          </cell>
        </row>
        <row r="195">
          <cell r="A195" t="str">
            <v>2960</v>
          </cell>
        </row>
        <row r="196">
          <cell r="A196" t="str">
            <v>2965</v>
          </cell>
        </row>
        <row r="197">
          <cell r="A197" t="str">
            <v>2965</v>
          </cell>
        </row>
        <row r="198">
          <cell r="A198" t="str">
            <v>2980</v>
          </cell>
        </row>
        <row r="199">
          <cell r="A199" t="str">
            <v>3005</v>
          </cell>
        </row>
        <row r="200">
          <cell r="A200" t="str">
            <v>3040</v>
          </cell>
        </row>
        <row r="201">
          <cell r="A201" t="str">
            <v>3110</v>
          </cell>
        </row>
        <row r="202">
          <cell r="A202" t="str">
            <v>3120</v>
          </cell>
        </row>
        <row r="203">
          <cell r="A203" t="str">
            <v>3135</v>
          </cell>
        </row>
        <row r="204">
          <cell r="A204" t="str">
            <v>3160</v>
          </cell>
        </row>
        <row r="205">
          <cell r="A205" t="str">
            <v>3195</v>
          </cell>
        </row>
        <row r="206">
          <cell r="A206" t="str">
            <v>3430</v>
          </cell>
        </row>
        <row r="207">
          <cell r="A207" t="str">
            <v>3430</v>
          </cell>
        </row>
        <row r="208">
          <cell r="A208" t="str">
            <v>3435</v>
          </cell>
        </row>
        <row r="209">
          <cell r="A209" t="str">
            <v>3450</v>
          </cell>
        </row>
        <row r="210">
          <cell r="A210" t="str">
            <v>3455</v>
          </cell>
        </row>
        <row r="211">
          <cell r="A211" t="str">
            <v>3520</v>
          </cell>
        </row>
        <row r="212">
          <cell r="A212" t="str">
            <v>3520</v>
          </cell>
        </row>
        <row r="213">
          <cell r="A213" t="str">
            <v>3705</v>
          </cell>
        </row>
        <row r="214">
          <cell r="A214" t="str">
            <v>3720</v>
          </cell>
        </row>
        <row r="215">
          <cell r="A215" t="str">
            <v>3800</v>
          </cell>
        </row>
        <row r="216">
          <cell r="A216" t="str">
            <v>3975</v>
          </cell>
        </row>
        <row r="217">
          <cell r="A217" t="str">
            <v>3980</v>
          </cell>
        </row>
        <row r="218">
          <cell r="A218" t="str">
            <v>4000</v>
          </cell>
        </row>
        <row r="219">
          <cell r="A219" t="str">
            <v>4005</v>
          </cell>
        </row>
        <row r="220">
          <cell r="A220" t="str">
            <v>4030</v>
          </cell>
        </row>
        <row r="221">
          <cell r="A221" t="str">
            <v>4070</v>
          </cell>
        </row>
        <row r="222">
          <cell r="A222" t="str">
            <v>4265</v>
          </cell>
        </row>
        <row r="223">
          <cell r="A223" t="str">
            <v>4280</v>
          </cell>
        </row>
        <row r="224">
          <cell r="A224" t="str">
            <v>4369</v>
          </cell>
        </row>
        <row r="225">
          <cell r="A225" t="str">
            <v>4371</v>
          </cell>
        </row>
        <row r="226">
          <cell r="A226" t="str">
            <v>4377</v>
          </cell>
        </row>
        <row r="227">
          <cell r="A227" t="str">
            <v>4383</v>
          </cell>
        </row>
        <row r="228">
          <cell r="A228" t="str">
            <v>4385</v>
          </cell>
        </row>
        <row r="229">
          <cell r="A229" t="str">
            <v>4387</v>
          </cell>
        </row>
        <row r="230">
          <cell r="A230" t="str">
            <v>4387</v>
          </cell>
        </row>
        <row r="231">
          <cell r="A231" t="str">
            <v>4419</v>
          </cell>
        </row>
        <row r="232">
          <cell r="A232" t="str">
            <v>4421</v>
          </cell>
        </row>
        <row r="233">
          <cell r="A233" t="str">
            <v>4427</v>
          </cell>
        </row>
        <row r="234">
          <cell r="A234" t="str">
            <v>4433</v>
          </cell>
        </row>
        <row r="235">
          <cell r="A235" t="str">
            <v>4435</v>
          </cell>
        </row>
        <row r="236">
          <cell r="A236" t="str">
            <v>4437</v>
          </cell>
        </row>
        <row r="237">
          <cell r="A237" t="str">
            <v>4515</v>
          </cell>
        </row>
        <row r="238">
          <cell r="A238" t="str">
            <v>4525</v>
          </cell>
        </row>
        <row r="239">
          <cell r="A239" t="str">
            <v>4527</v>
          </cell>
        </row>
        <row r="240">
          <cell r="A240" t="str">
            <v>4535</v>
          </cell>
        </row>
        <row r="241">
          <cell r="A241" t="str">
            <v>4535</v>
          </cell>
        </row>
        <row r="242">
          <cell r="A242" t="str">
            <v>4535</v>
          </cell>
        </row>
        <row r="243">
          <cell r="A243" t="str">
            <v>4545</v>
          </cell>
        </row>
        <row r="244">
          <cell r="A244" t="str">
            <v>4545</v>
          </cell>
        </row>
        <row r="245">
          <cell r="A245" t="str">
            <v>4565</v>
          </cell>
        </row>
        <row r="246">
          <cell r="A246" t="str">
            <v>4565</v>
          </cell>
        </row>
        <row r="247">
          <cell r="A247" t="str">
            <v>4565</v>
          </cell>
        </row>
        <row r="248">
          <cell r="A248" t="str">
            <v>4595</v>
          </cell>
        </row>
        <row r="249">
          <cell r="A249" t="str">
            <v>4612</v>
          </cell>
        </row>
        <row r="250">
          <cell r="A250" t="str">
            <v>4614</v>
          </cell>
        </row>
        <row r="251">
          <cell r="A251" t="str">
            <v>4630</v>
          </cell>
        </row>
        <row r="252">
          <cell r="A252" t="str">
            <v>4634</v>
          </cell>
        </row>
        <row r="253">
          <cell r="A253" t="str">
            <v>4661</v>
          </cell>
        </row>
        <row r="254">
          <cell r="A254" t="str">
            <v>4685</v>
          </cell>
        </row>
        <row r="255">
          <cell r="A255" t="str">
            <v>4715</v>
          </cell>
        </row>
        <row r="256">
          <cell r="A256" t="str">
            <v>4735</v>
          </cell>
        </row>
        <row r="257">
          <cell r="A257" t="str">
            <v>4780</v>
          </cell>
        </row>
        <row r="258">
          <cell r="A258" t="str">
            <v>4785</v>
          </cell>
        </row>
        <row r="259">
          <cell r="A259" t="str">
            <v>4998</v>
          </cell>
        </row>
        <row r="260">
          <cell r="A260" t="str">
            <v>4998</v>
          </cell>
        </row>
        <row r="261">
          <cell r="A261" t="str">
            <v>4998</v>
          </cell>
        </row>
        <row r="262">
          <cell r="A262" t="str">
            <v>5025</v>
          </cell>
        </row>
        <row r="263">
          <cell r="A263" t="str">
            <v>5025</v>
          </cell>
        </row>
        <row r="264">
          <cell r="A264" t="str">
            <v>5025</v>
          </cell>
        </row>
        <row r="265">
          <cell r="A265" t="str">
            <v>5025</v>
          </cell>
        </row>
        <row r="266">
          <cell r="A266" t="str">
            <v>5025</v>
          </cell>
        </row>
        <row r="267">
          <cell r="A267" t="str">
            <v>5025</v>
          </cell>
        </row>
        <row r="268">
          <cell r="A268" t="str">
            <v>5025</v>
          </cell>
        </row>
        <row r="269">
          <cell r="A269" t="str">
            <v>5025</v>
          </cell>
        </row>
        <row r="270">
          <cell r="A270" t="str">
            <v>5025</v>
          </cell>
        </row>
        <row r="271">
          <cell r="A271" t="str">
            <v>5025</v>
          </cell>
        </row>
        <row r="272">
          <cell r="A272" t="str">
            <v>5025</v>
          </cell>
        </row>
        <row r="273">
          <cell r="A273" t="str">
            <v>5025</v>
          </cell>
        </row>
        <row r="274">
          <cell r="A274" t="str">
            <v>5025</v>
          </cell>
        </row>
        <row r="275">
          <cell r="A275" t="str">
            <v>5025</v>
          </cell>
        </row>
        <row r="276">
          <cell r="A276" t="str">
            <v>5025</v>
          </cell>
        </row>
        <row r="277">
          <cell r="A277" t="str">
            <v>5025</v>
          </cell>
        </row>
        <row r="278">
          <cell r="A278" t="str">
            <v>5025</v>
          </cell>
        </row>
        <row r="279">
          <cell r="A279" t="str">
            <v>5025</v>
          </cell>
        </row>
        <row r="280">
          <cell r="A280" t="str">
            <v>5025</v>
          </cell>
        </row>
        <row r="281">
          <cell r="A281" t="str">
            <v>5025</v>
          </cell>
        </row>
        <row r="282">
          <cell r="A282" t="str">
            <v>5030</v>
          </cell>
        </row>
        <row r="283">
          <cell r="A283" t="str">
            <v>5030</v>
          </cell>
        </row>
        <row r="284">
          <cell r="A284" t="str">
            <v>5030</v>
          </cell>
        </row>
        <row r="285">
          <cell r="A285" t="str">
            <v>5030</v>
          </cell>
        </row>
        <row r="286">
          <cell r="A286" t="str">
            <v>5030</v>
          </cell>
        </row>
        <row r="287">
          <cell r="A287" t="str">
            <v>5030</v>
          </cell>
        </row>
        <row r="288">
          <cell r="A288" t="str">
            <v>5030</v>
          </cell>
        </row>
        <row r="289">
          <cell r="A289" t="str">
            <v>5030</v>
          </cell>
        </row>
        <row r="290">
          <cell r="A290" t="str">
            <v>5030</v>
          </cell>
        </row>
        <row r="291">
          <cell r="A291" t="str">
            <v>5030</v>
          </cell>
        </row>
        <row r="292">
          <cell r="A292" t="str">
            <v>5030</v>
          </cell>
        </row>
        <row r="293">
          <cell r="A293" t="str">
            <v>5030</v>
          </cell>
        </row>
        <row r="294">
          <cell r="A294" t="str">
            <v>5030</v>
          </cell>
        </row>
        <row r="295">
          <cell r="A295" t="str">
            <v>5030</v>
          </cell>
        </row>
        <row r="296">
          <cell r="A296" t="str">
            <v>5030</v>
          </cell>
        </row>
        <row r="297">
          <cell r="A297" t="str">
            <v>5030</v>
          </cell>
        </row>
        <row r="298">
          <cell r="A298" t="str">
            <v>5030</v>
          </cell>
        </row>
        <row r="299">
          <cell r="A299" t="str">
            <v>5030</v>
          </cell>
        </row>
        <row r="300">
          <cell r="A300" t="str">
            <v>5030</v>
          </cell>
        </row>
        <row r="301">
          <cell r="A301" t="str">
            <v>5030</v>
          </cell>
        </row>
        <row r="302">
          <cell r="A302" t="str">
            <v>5035</v>
          </cell>
        </row>
        <row r="303">
          <cell r="A303" t="str">
            <v>5035</v>
          </cell>
        </row>
        <row r="304">
          <cell r="A304" t="str">
            <v>5035</v>
          </cell>
        </row>
        <row r="305">
          <cell r="A305" t="str">
            <v>5035</v>
          </cell>
        </row>
        <row r="306">
          <cell r="A306" t="str">
            <v>5035</v>
          </cell>
        </row>
        <row r="307">
          <cell r="A307" t="str">
            <v>5100</v>
          </cell>
        </row>
        <row r="308">
          <cell r="A308" t="str">
            <v>5100</v>
          </cell>
        </row>
        <row r="309">
          <cell r="A309" t="str">
            <v>5100</v>
          </cell>
        </row>
        <row r="310">
          <cell r="A310" t="str">
            <v>5100</v>
          </cell>
        </row>
        <row r="311">
          <cell r="A311" t="str">
            <v>5100</v>
          </cell>
        </row>
        <row r="312">
          <cell r="A312" t="str">
            <v>5105</v>
          </cell>
        </row>
        <row r="313">
          <cell r="A313" t="str">
            <v>5105</v>
          </cell>
        </row>
        <row r="314">
          <cell r="A314" t="str">
            <v>5105</v>
          </cell>
        </row>
        <row r="315">
          <cell r="A315" t="str">
            <v>5105</v>
          </cell>
        </row>
        <row r="316">
          <cell r="A316" t="str">
            <v>5105</v>
          </cell>
        </row>
        <row r="317">
          <cell r="A317" t="str">
            <v>5110</v>
          </cell>
        </row>
        <row r="318">
          <cell r="A318" t="str">
            <v>5110</v>
          </cell>
        </row>
        <row r="319">
          <cell r="A319" t="str">
            <v>5110</v>
          </cell>
        </row>
        <row r="320">
          <cell r="A320" t="str">
            <v>5265</v>
          </cell>
        </row>
        <row r="321">
          <cell r="A321" t="str">
            <v>5265</v>
          </cell>
        </row>
        <row r="322">
          <cell r="A322" t="str">
            <v>5265</v>
          </cell>
        </row>
        <row r="323">
          <cell r="A323" t="str">
            <v>5265</v>
          </cell>
        </row>
        <row r="324">
          <cell r="A324" t="str">
            <v>5265</v>
          </cell>
        </row>
        <row r="325">
          <cell r="A325" t="str">
            <v>5265</v>
          </cell>
        </row>
        <row r="326">
          <cell r="A326" t="str">
            <v>5265</v>
          </cell>
        </row>
        <row r="327">
          <cell r="A327" t="str">
            <v>5265</v>
          </cell>
        </row>
        <row r="328">
          <cell r="A328" t="str">
            <v>5265</v>
          </cell>
        </row>
        <row r="329">
          <cell r="A329" t="str">
            <v>5265</v>
          </cell>
        </row>
        <row r="330">
          <cell r="A330" t="str">
            <v>5265</v>
          </cell>
        </row>
        <row r="331">
          <cell r="A331" t="str">
            <v>5265</v>
          </cell>
        </row>
        <row r="332">
          <cell r="A332" t="str">
            <v>5265</v>
          </cell>
        </row>
        <row r="333">
          <cell r="A333" t="str">
            <v>5265</v>
          </cell>
        </row>
        <row r="334">
          <cell r="A334" t="str">
            <v>5265</v>
          </cell>
        </row>
        <row r="335">
          <cell r="A335" t="str">
            <v>5265</v>
          </cell>
        </row>
        <row r="336">
          <cell r="A336" t="str">
            <v>5265</v>
          </cell>
        </row>
        <row r="337">
          <cell r="A337" t="str">
            <v>5265</v>
          </cell>
        </row>
        <row r="338">
          <cell r="A338" t="str">
            <v>5265</v>
          </cell>
        </row>
        <row r="339">
          <cell r="A339" t="str">
            <v>5265</v>
          </cell>
        </row>
        <row r="340">
          <cell r="A340" t="str">
            <v>5270</v>
          </cell>
        </row>
        <row r="341">
          <cell r="A341" t="str">
            <v>5270</v>
          </cell>
        </row>
        <row r="342">
          <cell r="A342" t="str">
            <v>5270</v>
          </cell>
        </row>
        <row r="343">
          <cell r="A343" t="str">
            <v>5270</v>
          </cell>
        </row>
        <row r="344">
          <cell r="A344" t="str">
            <v>5270</v>
          </cell>
        </row>
        <row r="345">
          <cell r="A345" t="str">
            <v>5270</v>
          </cell>
        </row>
        <row r="346">
          <cell r="A346" t="str">
            <v>5270</v>
          </cell>
        </row>
        <row r="347">
          <cell r="A347" t="str">
            <v>5270</v>
          </cell>
        </row>
        <row r="348">
          <cell r="A348" t="str">
            <v>5270</v>
          </cell>
        </row>
        <row r="349">
          <cell r="A349" t="str">
            <v>5270</v>
          </cell>
        </row>
        <row r="350">
          <cell r="A350" t="str">
            <v>5270</v>
          </cell>
        </row>
        <row r="351">
          <cell r="A351" t="str">
            <v>5270</v>
          </cell>
        </row>
        <row r="352">
          <cell r="A352" t="str">
            <v>5270</v>
          </cell>
        </row>
        <row r="353">
          <cell r="A353" t="str">
            <v>5270</v>
          </cell>
        </row>
        <row r="354">
          <cell r="A354" t="str">
            <v>5270</v>
          </cell>
        </row>
        <row r="355">
          <cell r="A355" t="str">
            <v>5270</v>
          </cell>
        </row>
        <row r="356">
          <cell r="A356" t="str">
            <v>5270</v>
          </cell>
        </row>
        <row r="357">
          <cell r="A357" t="str">
            <v>5270</v>
          </cell>
        </row>
        <row r="358">
          <cell r="A358" t="str">
            <v>5270</v>
          </cell>
        </row>
        <row r="359">
          <cell r="A359" t="str">
            <v>5270</v>
          </cell>
        </row>
        <row r="360">
          <cell r="A360" t="str">
            <v>5455</v>
          </cell>
        </row>
        <row r="361">
          <cell r="A361" t="str">
            <v>5460</v>
          </cell>
        </row>
        <row r="362">
          <cell r="A362" t="str">
            <v>5465</v>
          </cell>
        </row>
        <row r="363">
          <cell r="A363" t="str">
            <v>5465</v>
          </cell>
        </row>
        <row r="364">
          <cell r="A364" t="str">
            <v>5465</v>
          </cell>
        </row>
        <row r="365">
          <cell r="A365" t="str">
            <v>5465</v>
          </cell>
        </row>
        <row r="366">
          <cell r="A366" t="str">
            <v>5465</v>
          </cell>
        </row>
        <row r="367">
          <cell r="A367" t="str">
            <v>5465</v>
          </cell>
        </row>
        <row r="368">
          <cell r="A368" t="str">
            <v>5465</v>
          </cell>
        </row>
        <row r="369">
          <cell r="A369" t="str">
            <v>5465</v>
          </cell>
        </row>
        <row r="370">
          <cell r="A370" t="str">
            <v>5465</v>
          </cell>
        </row>
        <row r="371">
          <cell r="A371" t="str">
            <v>5465</v>
          </cell>
        </row>
        <row r="372">
          <cell r="A372" t="str">
            <v>5465</v>
          </cell>
        </row>
        <row r="373">
          <cell r="A373" t="str">
            <v>5465</v>
          </cell>
        </row>
        <row r="374">
          <cell r="A374" t="str">
            <v>5465</v>
          </cell>
        </row>
        <row r="375">
          <cell r="A375" t="str">
            <v>5465</v>
          </cell>
        </row>
        <row r="376">
          <cell r="A376" t="str">
            <v>5465</v>
          </cell>
        </row>
        <row r="377">
          <cell r="A377" t="str">
            <v>5465</v>
          </cell>
        </row>
        <row r="378">
          <cell r="A378" t="str">
            <v>5465</v>
          </cell>
        </row>
        <row r="379">
          <cell r="A379" t="str">
            <v>5465</v>
          </cell>
        </row>
        <row r="380">
          <cell r="A380" t="str">
            <v>5465</v>
          </cell>
        </row>
        <row r="381">
          <cell r="A381" t="str">
            <v>5465</v>
          </cell>
        </row>
        <row r="382">
          <cell r="A382" t="str">
            <v>5465</v>
          </cell>
        </row>
        <row r="383">
          <cell r="A383" t="str">
            <v>5470</v>
          </cell>
        </row>
        <row r="384">
          <cell r="A384" t="str">
            <v>5470</v>
          </cell>
        </row>
        <row r="385">
          <cell r="A385" t="str">
            <v>5470</v>
          </cell>
        </row>
        <row r="386">
          <cell r="A386" t="str">
            <v>5480</v>
          </cell>
        </row>
        <row r="387">
          <cell r="A387" t="str">
            <v>5480</v>
          </cell>
        </row>
        <row r="388">
          <cell r="A388" t="str">
            <v>5480</v>
          </cell>
        </row>
        <row r="389">
          <cell r="A389" t="str">
            <v>5480</v>
          </cell>
        </row>
        <row r="390">
          <cell r="A390" t="str">
            <v>5480</v>
          </cell>
        </row>
        <row r="391">
          <cell r="A391" t="str">
            <v>5480</v>
          </cell>
        </row>
        <row r="392">
          <cell r="A392" t="str">
            <v>5480</v>
          </cell>
        </row>
        <row r="393">
          <cell r="A393" t="str">
            <v>5480</v>
          </cell>
        </row>
        <row r="394">
          <cell r="A394" t="str">
            <v>5480</v>
          </cell>
        </row>
        <row r="395">
          <cell r="A395" t="str">
            <v>5480</v>
          </cell>
        </row>
        <row r="396">
          <cell r="A396" t="str">
            <v>5480</v>
          </cell>
        </row>
        <row r="397">
          <cell r="A397" t="str">
            <v>5480</v>
          </cell>
        </row>
        <row r="398">
          <cell r="A398" t="str">
            <v>5480</v>
          </cell>
        </row>
        <row r="399">
          <cell r="A399" t="str">
            <v>5480</v>
          </cell>
        </row>
        <row r="400">
          <cell r="A400" t="str">
            <v>5480</v>
          </cell>
        </row>
        <row r="401">
          <cell r="A401" t="str">
            <v>5480</v>
          </cell>
        </row>
        <row r="402">
          <cell r="A402" t="str">
            <v>5485</v>
          </cell>
        </row>
        <row r="403">
          <cell r="A403" t="str">
            <v>5485</v>
          </cell>
        </row>
        <row r="404">
          <cell r="A404" t="str">
            <v>5490</v>
          </cell>
        </row>
        <row r="405">
          <cell r="A405" t="str">
            <v>5490</v>
          </cell>
        </row>
        <row r="406">
          <cell r="A406" t="str">
            <v>5490</v>
          </cell>
        </row>
        <row r="407">
          <cell r="A407" t="str">
            <v>5490</v>
          </cell>
        </row>
        <row r="408">
          <cell r="A408" t="str">
            <v>5490</v>
          </cell>
        </row>
        <row r="409">
          <cell r="A409" t="str">
            <v>5490</v>
          </cell>
        </row>
        <row r="410">
          <cell r="A410" t="str">
            <v>5490</v>
          </cell>
        </row>
        <row r="411">
          <cell r="A411" t="str">
            <v>5490</v>
          </cell>
        </row>
        <row r="412">
          <cell r="A412" t="str">
            <v>5490</v>
          </cell>
        </row>
        <row r="413">
          <cell r="A413" t="str">
            <v>5490</v>
          </cell>
        </row>
        <row r="414">
          <cell r="A414" t="str">
            <v>5490</v>
          </cell>
        </row>
        <row r="415">
          <cell r="A415" t="str">
            <v>5490</v>
          </cell>
        </row>
        <row r="416">
          <cell r="A416" t="str">
            <v>5490</v>
          </cell>
        </row>
        <row r="417">
          <cell r="A417" t="str">
            <v>5490</v>
          </cell>
        </row>
        <row r="418">
          <cell r="A418" t="str">
            <v>5490</v>
          </cell>
        </row>
        <row r="419">
          <cell r="A419" t="str">
            <v>5490</v>
          </cell>
        </row>
        <row r="420">
          <cell r="A420" t="str">
            <v>5490</v>
          </cell>
        </row>
        <row r="421">
          <cell r="A421" t="str">
            <v>5490</v>
          </cell>
        </row>
        <row r="422">
          <cell r="A422" t="str">
            <v>5490</v>
          </cell>
        </row>
        <row r="423">
          <cell r="A423" t="str">
            <v>5490</v>
          </cell>
        </row>
        <row r="424">
          <cell r="A424" t="str">
            <v>5495</v>
          </cell>
        </row>
        <row r="425">
          <cell r="A425" t="str">
            <v>5495</v>
          </cell>
        </row>
        <row r="426">
          <cell r="A426" t="str">
            <v>5495</v>
          </cell>
        </row>
        <row r="427">
          <cell r="A427" t="str">
            <v>5495</v>
          </cell>
        </row>
        <row r="428">
          <cell r="A428" t="str">
            <v>5495</v>
          </cell>
        </row>
        <row r="429">
          <cell r="A429" t="str">
            <v>5495</v>
          </cell>
        </row>
        <row r="430">
          <cell r="A430" t="str">
            <v>5495</v>
          </cell>
        </row>
        <row r="431">
          <cell r="A431" t="str">
            <v>5495</v>
          </cell>
        </row>
        <row r="432">
          <cell r="A432" t="str">
            <v>5495</v>
          </cell>
        </row>
        <row r="433">
          <cell r="A433" t="str">
            <v>5495</v>
          </cell>
        </row>
        <row r="434">
          <cell r="A434" t="str">
            <v>5495</v>
          </cell>
        </row>
        <row r="435">
          <cell r="A435" t="str">
            <v>5495</v>
          </cell>
        </row>
        <row r="436">
          <cell r="A436" t="str">
            <v>5495</v>
          </cell>
        </row>
        <row r="437">
          <cell r="A437" t="str">
            <v>5495</v>
          </cell>
        </row>
        <row r="438">
          <cell r="A438" t="str">
            <v>5495</v>
          </cell>
        </row>
        <row r="439">
          <cell r="A439" t="str">
            <v>5495</v>
          </cell>
        </row>
        <row r="440">
          <cell r="A440" t="str">
            <v>5495</v>
          </cell>
        </row>
        <row r="441">
          <cell r="A441" t="str">
            <v>5505</v>
          </cell>
        </row>
        <row r="442">
          <cell r="A442" t="str">
            <v>5505</v>
          </cell>
        </row>
        <row r="443">
          <cell r="A443" t="str">
            <v>5505</v>
          </cell>
        </row>
        <row r="444">
          <cell r="A444" t="str">
            <v>5505</v>
          </cell>
        </row>
        <row r="445">
          <cell r="A445" t="str">
            <v>5505</v>
          </cell>
        </row>
        <row r="446">
          <cell r="A446" t="str">
            <v>5510</v>
          </cell>
        </row>
        <row r="447">
          <cell r="A447" t="str">
            <v>5510</v>
          </cell>
        </row>
        <row r="448">
          <cell r="A448" t="str">
            <v>5510</v>
          </cell>
        </row>
        <row r="449">
          <cell r="A449" t="str">
            <v>5510</v>
          </cell>
        </row>
        <row r="450">
          <cell r="A450" t="str">
            <v>5510</v>
          </cell>
        </row>
        <row r="451">
          <cell r="A451" t="str">
            <v>5510</v>
          </cell>
        </row>
        <row r="452">
          <cell r="A452" t="str">
            <v>5510</v>
          </cell>
        </row>
        <row r="453">
          <cell r="A453" t="str">
            <v>5510</v>
          </cell>
        </row>
        <row r="454">
          <cell r="A454" t="str">
            <v>5510</v>
          </cell>
        </row>
        <row r="455">
          <cell r="A455" t="str">
            <v>5510</v>
          </cell>
        </row>
        <row r="456">
          <cell r="A456" t="str">
            <v>5510</v>
          </cell>
        </row>
        <row r="457">
          <cell r="A457" t="str">
            <v>5510</v>
          </cell>
        </row>
        <row r="458">
          <cell r="A458" t="str">
            <v>5510</v>
          </cell>
        </row>
        <row r="459">
          <cell r="A459" t="str">
            <v>5510</v>
          </cell>
        </row>
        <row r="460">
          <cell r="A460" t="str">
            <v>5510</v>
          </cell>
        </row>
        <row r="461">
          <cell r="A461" t="str">
            <v>5510</v>
          </cell>
        </row>
        <row r="462">
          <cell r="A462" t="str">
            <v>5510</v>
          </cell>
        </row>
        <row r="463">
          <cell r="A463" t="str">
            <v>5525</v>
          </cell>
        </row>
        <row r="464">
          <cell r="A464" t="str">
            <v>5525</v>
          </cell>
        </row>
        <row r="465">
          <cell r="A465" t="str">
            <v>5530</v>
          </cell>
        </row>
        <row r="466">
          <cell r="A466" t="str">
            <v>5530</v>
          </cell>
        </row>
        <row r="467">
          <cell r="A467" t="str">
            <v>5535</v>
          </cell>
        </row>
        <row r="468">
          <cell r="A468" t="str">
            <v>5535</v>
          </cell>
        </row>
        <row r="469">
          <cell r="A469" t="str">
            <v>5540</v>
          </cell>
        </row>
        <row r="470">
          <cell r="A470" t="str">
            <v>5540</v>
          </cell>
        </row>
        <row r="471">
          <cell r="A471" t="str">
            <v>5540</v>
          </cell>
        </row>
        <row r="472">
          <cell r="A472" t="str">
            <v>5545</v>
          </cell>
        </row>
        <row r="473">
          <cell r="A473" t="str">
            <v>5545</v>
          </cell>
        </row>
        <row r="474">
          <cell r="A474" t="str">
            <v>5545</v>
          </cell>
        </row>
        <row r="475">
          <cell r="A475" t="str">
            <v>5545</v>
          </cell>
        </row>
        <row r="476">
          <cell r="A476" t="str">
            <v>5545</v>
          </cell>
        </row>
        <row r="477">
          <cell r="A477" t="str">
            <v>5545</v>
          </cell>
        </row>
        <row r="478">
          <cell r="A478" t="str">
            <v>5545</v>
          </cell>
        </row>
        <row r="479">
          <cell r="A479" t="str">
            <v>5545</v>
          </cell>
        </row>
        <row r="480">
          <cell r="A480" t="str">
            <v>5545</v>
          </cell>
        </row>
        <row r="481">
          <cell r="A481" t="str">
            <v>5545</v>
          </cell>
        </row>
        <row r="482">
          <cell r="A482" t="str">
            <v>5545</v>
          </cell>
        </row>
        <row r="483">
          <cell r="A483" t="str">
            <v>5545</v>
          </cell>
        </row>
        <row r="484">
          <cell r="A484" t="str">
            <v>5545</v>
          </cell>
        </row>
        <row r="485">
          <cell r="A485" t="str">
            <v>5545</v>
          </cell>
        </row>
        <row r="486">
          <cell r="A486" t="str">
            <v>5545</v>
          </cell>
        </row>
        <row r="487">
          <cell r="A487" t="str">
            <v>5545</v>
          </cell>
        </row>
        <row r="488">
          <cell r="A488" t="str">
            <v>5545</v>
          </cell>
        </row>
        <row r="489">
          <cell r="A489" t="str">
            <v>5545</v>
          </cell>
        </row>
        <row r="490">
          <cell r="A490" t="str">
            <v>5545</v>
          </cell>
        </row>
        <row r="491">
          <cell r="A491" t="str">
            <v>5545</v>
          </cell>
        </row>
        <row r="492">
          <cell r="A492" t="str">
            <v>5545</v>
          </cell>
        </row>
        <row r="493">
          <cell r="A493" t="str">
            <v>5625</v>
          </cell>
        </row>
        <row r="494">
          <cell r="A494" t="str">
            <v>5625</v>
          </cell>
        </row>
        <row r="495">
          <cell r="A495" t="str">
            <v>5630</v>
          </cell>
        </row>
        <row r="496">
          <cell r="A496" t="str">
            <v>5630</v>
          </cell>
        </row>
        <row r="497">
          <cell r="A497" t="str">
            <v>5635</v>
          </cell>
        </row>
        <row r="498">
          <cell r="A498" t="str">
            <v>5635</v>
          </cell>
        </row>
        <row r="499">
          <cell r="A499" t="str">
            <v>5640</v>
          </cell>
        </row>
        <row r="500">
          <cell r="A500" t="str">
            <v>5645</v>
          </cell>
        </row>
        <row r="501">
          <cell r="A501" t="str">
            <v>5645</v>
          </cell>
        </row>
        <row r="502">
          <cell r="A502" t="str">
            <v>5650</v>
          </cell>
        </row>
        <row r="503">
          <cell r="A503" t="str">
            <v>5650</v>
          </cell>
        </row>
        <row r="504">
          <cell r="A504" t="str">
            <v>5655</v>
          </cell>
        </row>
        <row r="505">
          <cell r="A505" t="str">
            <v>5655</v>
          </cell>
        </row>
        <row r="506">
          <cell r="A506" t="str">
            <v>5660</v>
          </cell>
        </row>
        <row r="507">
          <cell r="A507" t="str">
            <v>5660</v>
          </cell>
        </row>
        <row r="508">
          <cell r="A508" t="str">
            <v>5660</v>
          </cell>
        </row>
        <row r="509">
          <cell r="A509" t="str">
            <v>5665</v>
          </cell>
        </row>
        <row r="510">
          <cell r="A510" t="str">
            <v>5665</v>
          </cell>
        </row>
        <row r="511">
          <cell r="A511" t="str">
            <v>5670</v>
          </cell>
        </row>
        <row r="512">
          <cell r="A512" t="str">
            <v>5670</v>
          </cell>
        </row>
        <row r="513">
          <cell r="A513" t="str">
            <v>5675</v>
          </cell>
        </row>
        <row r="514">
          <cell r="A514" t="str">
            <v>5680</v>
          </cell>
        </row>
        <row r="515">
          <cell r="A515" t="str">
            <v>5690</v>
          </cell>
        </row>
        <row r="516">
          <cell r="A516" t="str">
            <v>5690</v>
          </cell>
        </row>
        <row r="517">
          <cell r="A517" t="str">
            <v>5715</v>
          </cell>
        </row>
        <row r="518">
          <cell r="A518" t="str">
            <v>5715</v>
          </cell>
        </row>
        <row r="519">
          <cell r="A519" t="str">
            <v>5735</v>
          </cell>
        </row>
        <row r="520">
          <cell r="A520" t="str">
            <v>5735</v>
          </cell>
        </row>
        <row r="521">
          <cell r="A521" t="str">
            <v>5740</v>
          </cell>
        </row>
        <row r="522">
          <cell r="A522" t="str">
            <v>5740</v>
          </cell>
        </row>
        <row r="523">
          <cell r="A523" t="str">
            <v>5745</v>
          </cell>
        </row>
        <row r="524">
          <cell r="A524" t="str">
            <v>5745</v>
          </cell>
        </row>
        <row r="525">
          <cell r="A525" t="str">
            <v>5750</v>
          </cell>
        </row>
        <row r="526">
          <cell r="A526" t="str">
            <v>5750</v>
          </cell>
        </row>
        <row r="527">
          <cell r="A527" t="str">
            <v>5755</v>
          </cell>
        </row>
        <row r="528">
          <cell r="A528" t="str">
            <v>5755</v>
          </cell>
        </row>
        <row r="529">
          <cell r="A529" t="str">
            <v>5760</v>
          </cell>
        </row>
        <row r="530">
          <cell r="A530" t="str">
            <v>5760</v>
          </cell>
        </row>
        <row r="531">
          <cell r="A531" t="str">
            <v>5790</v>
          </cell>
        </row>
        <row r="532">
          <cell r="A532" t="str">
            <v>5790</v>
          </cell>
        </row>
        <row r="533">
          <cell r="A533" t="str">
            <v>5800</v>
          </cell>
        </row>
        <row r="534">
          <cell r="A534" t="str">
            <v>5810</v>
          </cell>
        </row>
        <row r="535">
          <cell r="A535" t="str">
            <v>5810</v>
          </cell>
        </row>
        <row r="536">
          <cell r="A536" t="str">
            <v>5810</v>
          </cell>
        </row>
        <row r="537">
          <cell r="A537" t="str">
            <v>5810</v>
          </cell>
        </row>
        <row r="538">
          <cell r="A538" t="str">
            <v>5810</v>
          </cell>
        </row>
        <row r="539">
          <cell r="A539" t="str">
            <v>5810</v>
          </cell>
        </row>
        <row r="540">
          <cell r="A540" t="str">
            <v>5810</v>
          </cell>
        </row>
        <row r="541">
          <cell r="A541" t="str">
            <v>5810</v>
          </cell>
        </row>
        <row r="542">
          <cell r="A542" t="str">
            <v>5810</v>
          </cell>
        </row>
        <row r="543">
          <cell r="A543" t="str">
            <v>5810</v>
          </cell>
        </row>
        <row r="544">
          <cell r="A544" t="str">
            <v>5820</v>
          </cell>
        </row>
        <row r="545">
          <cell r="A545" t="str">
            <v>5820</v>
          </cell>
        </row>
        <row r="546">
          <cell r="A546" t="str">
            <v>5820</v>
          </cell>
        </row>
        <row r="547">
          <cell r="A547" t="str">
            <v>5820</v>
          </cell>
        </row>
        <row r="548">
          <cell r="A548" t="str">
            <v>5820</v>
          </cell>
        </row>
        <row r="549">
          <cell r="A549" t="str">
            <v>5820</v>
          </cell>
        </row>
        <row r="550">
          <cell r="A550" t="str">
            <v>5820</v>
          </cell>
        </row>
        <row r="551">
          <cell r="A551" t="str">
            <v>5825</v>
          </cell>
        </row>
        <row r="552">
          <cell r="A552" t="str">
            <v>5825</v>
          </cell>
        </row>
        <row r="553">
          <cell r="A553" t="str">
            <v>5825</v>
          </cell>
        </row>
        <row r="554">
          <cell r="A554" t="str">
            <v>5855</v>
          </cell>
        </row>
        <row r="555">
          <cell r="A555" t="str">
            <v>5855</v>
          </cell>
        </row>
        <row r="556">
          <cell r="A556" t="str">
            <v>5860</v>
          </cell>
        </row>
        <row r="557">
          <cell r="A557" t="str">
            <v>5860</v>
          </cell>
        </row>
        <row r="558">
          <cell r="A558" t="str">
            <v>5860</v>
          </cell>
        </row>
        <row r="559">
          <cell r="A559" t="str">
            <v>5865</v>
          </cell>
        </row>
        <row r="560">
          <cell r="A560" t="str">
            <v>5865</v>
          </cell>
        </row>
        <row r="561">
          <cell r="A561" t="str">
            <v>5880</v>
          </cell>
        </row>
        <row r="562">
          <cell r="A562" t="str">
            <v>5880</v>
          </cell>
        </row>
        <row r="563">
          <cell r="A563" t="str">
            <v>5885</v>
          </cell>
        </row>
        <row r="564">
          <cell r="A564" t="str">
            <v>5885</v>
          </cell>
        </row>
        <row r="565">
          <cell r="A565" t="str">
            <v>5885</v>
          </cell>
        </row>
        <row r="566">
          <cell r="A566" t="str">
            <v>5885</v>
          </cell>
        </row>
        <row r="567">
          <cell r="A567" t="str">
            <v>5885</v>
          </cell>
        </row>
        <row r="568">
          <cell r="A568" t="str">
            <v>5885</v>
          </cell>
        </row>
        <row r="569">
          <cell r="A569" t="str">
            <v>5885</v>
          </cell>
        </row>
        <row r="570">
          <cell r="A570" t="str">
            <v>5885</v>
          </cell>
        </row>
        <row r="571">
          <cell r="A571" t="str">
            <v>5885</v>
          </cell>
        </row>
        <row r="572">
          <cell r="A572" t="str">
            <v>5885</v>
          </cell>
        </row>
        <row r="573">
          <cell r="A573" t="str">
            <v>5885</v>
          </cell>
        </row>
        <row r="574">
          <cell r="A574" t="str">
            <v>5885</v>
          </cell>
        </row>
        <row r="575">
          <cell r="A575" t="str">
            <v>5885</v>
          </cell>
        </row>
        <row r="576">
          <cell r="A576" t="str">
            <v>5885</v>
          </cell>
        </row>
        <row r="577">
          <cell r="A577" t="str">
            <v>5885</v>
          </cell>
        </row>
        <row r="578">
          <cell r="A578" t="str">
            <v>5885</v>
          </cell>
        </row>
        <row r="579">
          <cell r="A579" t="str">
            <v>5885</v>
          </cell>
        </row>
        <row r="580">
          <cell r="A580" t="str">
            <v>5885</v>
          </cell>
        </row>
        <row r="581">
          <cell r="A581" t="str">
            <v>5885</v>
          </cell>
        </row>
        <row r="582">
          <cell r="A582" t="str">
            <v>5885</v>
          </cell>
        </row>
        <row r="583">
          <cell r="A583" t="str">
            <v>5885</v>
          </cell>
        </row>
        <row r="584">
          <cell r="A584" t="str">
            <v>5885</v>
          </cell>
        </row>
        <row r="585">
          <cell r="A585" t="str">
            <v>5885</v>
          </cell>
        </row>
        <row r="586">
          <cell r="A586" t="str">
            <v>5890</v>
          </cell>
        </row>
        <row r="587">
          <cell r="A587" t="str">
            <v>5890</v>
          </cell>
        </row>
        <row r="588">
          <cell r="A588" t="str">
            <v>5890</v>
          </cell>
        </row>
        <row r="589">
          <cell r="A589" t="str">
            <v>5890</v>
          </cell>
        </row>
        <row r="590">
          <cell r="A590" t="str">
            <v>5890</v>
          </cell>
        </row>
        <row r="591">
          <cell r="A591" t="str">
            <v>5895</v>
          </cell>
        </row>
        <row r="592">
          <cell r="A592" t="str">
            <v>5895</v>
          </cell>
        </row>
        <row r="593">
          <cell r="A593" t="str">
            <v>5895</v>
          </cell>
        </row>
        <row r="594">
          <cell r="A594" t="str">
            <v>5895</v>
          </cell>
        </row>
        <row r="595">
          <cell r="A595" t="str">
            <v>5895</v>
          </cell>
        </row>
        <row r="596">
          <cell r="A596" t="str">
            <v>5895</v>
          </cell>
        </row>
        <row r="597">
          <cell r="A597" t="str">
            <v>5895</v>
          </cell>
        </row>
        <row r="598">
          <cell r="A598" t="str">
            <v>5895</v>
          </cell>
        </row>
        <row r="599">
          <cell r="A599" t="str">
            <v>5895</v>
          </cell>
        </row>
        <row r="600">
          <cell r="A600" t="str">
            <v>5895</v>
          </cell>
        </row>
        <row r="601">
          <cell r="A601" t="str">
            <v>5895</v>
          </cell>
        </row>
        <row r="602">
          <cell r="A602" t="str">
            <v>5895</v>
          </cell>
        </row>
        <row r="603">
          <cell r="A603" t="str">
            <v>5895</v>
          </cell>
        </row>
        <row r="604">
          <cell r="A604" t="str">
            <v>5895</v>
          </cell>
        </row>
        <row r="605">
          <cell r="A605" t="str">
            <v>5895</v>
          </cell>
        </row>
        <row r="606">
          <cell r="A606" t="str">
            <v>5895</v>
          </cell>
        </row>
        <row r="607">
          <cell r="A607" t="str">
            <v>5895</v>
          </cell>
        </row>
        <row r="608">
          <cell r="A608" t="str">
            <v>5895</v>
          </cell>
        </row>
        <row r="609">
          <cell r="A609" t="str">
            <v>5895</v>
          </cell>
        </row>
        <row r="610">
          <cell r="A610" t="str">
            <v>5900</v>
          </cell>
        </row>
        <row r="611">
          <cell r="A611" t="str">
            <v>5900</v>
          </cell>
        </row>
        <row r="612">
          <cell r="A612" t="str">
            <v>5900</v>
          </cell>
        </row>
        <row r="613">
          <cell r="A613" t="str">
            <v>5900</v>
          </cell>
        </row>
        <row r="614">
          <cell r="A614" t="str">
            <v>5900</v>
          </cell>
        </row>
        <row r="615">
          <cell r="A615" t="str">
            <v>5900</v>
          </cell>
        </row>
        <row r="616">
          <cell r="A616" t="str">
            <v>5900</v>
          </cell>
        </row>
        <row r="617">
          <cell r="A617" t="str">
            <v>5900</v>
          </cell>
        </row>
        <row r="618">
          <cell r="A618" t="str">
            <v>5900</v>
          </cell>
        </row>
        <row r="619">
          <cell r="A619" t="str">
            <v>5900</v>
          </cell>
        </row>
        <row r="620">
          <cell r="A620" t="str">
            <v>5900</v>
          </cell>
        </row>
        <row r="621">
          <cell r="A621" t="str">
            <v>5900</v>
          </cell>
        </row>
        <row r="622">
          <cell r="A622" t="str">
            <v>5900</v>
          </cell>
        </row>
        <row r="623">
          <cell r="A623" t="str">
            <v>5900</v>
          </cell>
        </row>
        <row r="624">
          <cell r="A624" t="str">
            <v>5930</v>
          </cell>
        </row>
        <row r="625">
          <cell r="A625" t="str">
            <v>5930</v>
          </cell>
        </row>
        <row r="626">
          <cell r="A626" t="str">
            <v>5930</v>
          </cell>
        </row>
        <row r="627">
          <cell r="A627" t="str">
            <v>5930</v>
          </cell>
        </row>
        <row r="628">
          <cell r="A628" t="str">
            <v>5935</v>
          </cell>
        </row>
        <row r="629">
          <cell r="A629" t="str">
            <v>5935</v>
          </cell>
        </row>
        <row r="630">
          <cell r="A630" t="str">
            <v>5935</v>
          </cell>
        </row>
        <row r="631">
          <cell r="A631" t="str">
            <v>5935</v>
          </cell>
        </row>
        <row r="632">
          <cell r="A632" t="str">
            <v>5940</v>
          </cell>
        </row>
        <row r="633">
          <cell r="A633" t="str">
            <v>5940</v>
          </cell>
        </row>
        <row r="634">
          <cell r="A634" t="str">
            <v>5945</v>
          </cell>
        </row>
        <row r="635">
          <cell r="A635" t="str">
            <v>5945</v>
          </cell>
        </row>
        <row r="636">
          <cell r="A636" t="str">
            <v>5945</v>
          </cell>
        </row>
        <row r="637">
          <cell r="A637" t="str">
            <v>5945</v>
          </cell>
        </row>
        <row r="638">
          <cell r="A638" t="str">
            <v>5945</v>
          </cell>
        </row>
        <row r="639">
          <cell r="A639" t="str">
            <v>5945</v>
          </cell>
        </row>
        <row r="640">
          <cell r="A640" t="str">
            <v>5945</v>
          </cell>
        </row>
        <row r="641">
          <cell r="A641" t="str">
            <v>5945</v>
          </cell>
        </row>
        <row r="642">
          <cell r="A642" t="str">
            <v>5945</v>
          </cell>
        </row>
        <row r="643">
          <cell r="A643" t="str">
            <v>5950</v>
          </cell>
        </row>
        <row r="644">
          <cell r="A644" t="str">
            <v>5950</v>
          </cell>
        </row>
        <row r="645">
          <cell r="A645" t="str">
            <v>5950</v>
          </cell>
        </row>
        <row r="646">
          <cell r="A646" t="str">
            <v>5950</v>
          </cell>
        </row>
        <row r="647">
          <cell r="A647" t="str">
            <v>5950</v>
          </cell>
        </row>
        <row r="648">
          <cell r="A648" t="str">
            <v>5950</v>
          </cell>
        </row>
        <row r="649">
          <cell r="A649" t="str">
            <v>5955</v>
          </cell>
        </row>
        <row r="650">
          <cell r="A650" t="str">
            <v>5955</v>
          </cell>
        </row>
        <row r="651">
          <cell r="A651" t="str">
            <v>5955</v>
          </cell>
        </row>
        <row r="652">
          <cell r="A652" t="str">
            <v>5955</v>
          </cell>
        </row>
        <row r="653">
          <cell r="A653" t="str">
            <v>5955</v>
          </cell>
        </row>
        <row r="654">
          <cell r="A654" t="str">
            <v>5955</v>
          </cell>
        </row>
        <row r="655">
          <cell r="A655" t="str">
            <v>5955</v>
          </cell>
        </row>
        <row r="656">
          <cell r="A656" t="str">
            <v>5955</v>
          </cell>
        </row>
        <row r="657">
          <cell r="A657" t="str">
            <v>5955</v>
          </cell>
        </row>
        <row r="658">
          <cell r="A658" t="str">
            <v>5955</v>
          </cell>
        </row>
        <row r="659">
          <cell r="A659" t="str">
            <v>5955</v>
          </cell>
        </row>
        <row r="660">
          <cell r="A660" t="str">
            <v>5955</v>
          </cell>
        </row>
        <row r="661">
          <cell r="A661" t="str">
            <v>5955</v>
          </cell>
        </row>
        <row r="662">
          <cell r="A662" t="str">
            <v>5955</v>
          </cell>
        </row>
        <row r="663">
          <cell r="A663" t="str">
            <v>5955</v>
          </cell>
        </row>
        <row r="664">
          <cell r="A664" t="str">
            <v>5955</v>
          </cell>
        </row>
        <row r="665">
          <cell r="A665" t="str">
            <v>5955</v>
          </cell>
        </row>
        <row r="666">
          <cell r="A666" t="str">
            <v>5955</v>
          </cell>
        </row>
        <row r="667">
          <cell r="A667" t="str">
            <v>5960</v>
          </cell>
        </row>
        <row r="668">
          <cell r="A668" t="str">
            <v>5960</v>
          </cell>
        </row>
        <row r="669">
          <cell r="A669" t="str">
            <v>5960</v>
          </cell>
        </row>
        <row r="670">
          <cell r="A670" t="str">
            <v>5960</v>
          </cell>
        </row>
        <row r="671">
          <cell r="A671" t="str">
            <v>5960</v>
          </cell>
        </row>
        <row r="672">
          <cell r="A672" t="str">
            <v>5960</v>
          </cell>
        </row>
        <row r="673">
          <cell r="A673" t="str">
            <v>5965</v>
          </cell>
        </row>
        <row r="674">
          <cell r="A674" t="str">
            <v>5965</v>
          </cell>
        </row>
        <row r="675">
          <cell r="A675" t="str">
            <v>5970</v>
          </cell>
        </row>
        <row r="676">
          <cell r="A676" t="str">
            <v>5970</v>
          </cell>
        </row>
        <row r="677">
          <cell r="A677" t="str">
            <v>5975</v>
          </cell>
        </row>
        <row r="678">
          <cell r="A678" t="str">
            <v>5975</v>
          </cell>
        </row>
        <row r="679">
          <cell r="A679" t="str">
            <v>5985</v>
          </cell>
        </row>
        <row r="680">
          <cell r="A680" t="str">
            <v>5985</v>
          </cell>
        </row>
        <row r="681">
          <cell r="A681" t="str">
            <v>5985</v>
          </cell>
        </row>
        <row r="682">
          <cell r="A682" t="str">
            <v>5985</v>
          </cell>
        </row>
        <row r="683">
          <cell r="A683" t="str">
            <v>5985</v>
          </cell>
        </row>
        <row r="684">
          <cell r="A684" t="str">
            <v>6005</v>
          </cell>
        </row>
        <row r="685">
          <cell r="A685" t="str">
            <v>6005</v>
          </cell>
        </row>
        <row r="686">
          <cell r="A686" t="str">
            <v>6010</v>
          </cell>
        </row>
        <row r="687">
          <cell r="A687" t="str">
            <v>6010</v>
          </cell>
        </row>
        <row r="688">
          <cell r="A688" t="str">
            <v>6015</v>
          </cell>
        </row>
        <row r="689">
          <cell r="A689" t="str">
            <v>6015</v>
          </cell>
        </row>
        <row r="690">
          <cell r="A690" t="str">
            <v>6020</v>
          </cell>
        </row>
        <row r="691">
          <cell r="A691" t="str">
            <v>6025</v>
          </cell>
        </row>
        <row r="692">
          <cell r="A692" t="str">
            <v>6025</v>
          </cell>
        </row>
        <row r="693">
          <cell r="A693" t="str">
            <v>6025</v>
          </cell>
        </row>
        <row r="694">
          <cell r="A694" t="str">
            <v>6035</v>
          </cell>
        </row>
        <row r="695">
          <cell r="A695" t="str">
            <v>6035</v>
          </cell>
        </row>
        <row r="696">
          <cell r="A696" t="str">
            <v>6040</v>
          </cell>
        </row>
        <row r="697">
          <cell r="A697" t="str">
            <v>6040</v>
          </cell>
        </row>
        <row r="698">
          <cell r="A698" t="str">
            <v>6045</v>
          </cell>
        </row>
        <row r="699">
          <cell r="A699" t="str">
            <v>6045</v>
          </cell>
        </row>
        <row r="700">
          <cell r="A700" t="str">
            <v>6050</v>
          </cell>
        </row>
        <row r="701">
          <cell r="A701" t="str">
            <v>6050</v>
          </cell>
        </row>
        <row r="702">
          <cell r="A702" t="str">
            <v>6065</v>
          </cell>
        </row>
        <row r="703">
          <cell r="A703" t="str">
            <v>6065</v>
          </cell>
        </row>
        <row r="704">
          <cell r="A704" t="str">
            <v>6090</v>
          </cell>
        </row>
        <row r="705">
          <cell r="A705" t="str">
            <v>6090</v>
          </cell>
        </row>
        <row r="706">
          <cell r="A706" t="str">
            <v>6090</v>
          </cell>
        </row>
        <row r="707">
          <cell r="A707" t="str">
            <v>6105</v>
          </cell>
        </row>
        <row r="708">
          <cell r="A708" t="str">
            <v>6105</v>
          </cell>
        </row>
        <row r="709">
          <cell r="A709" t="str">
            <v>6110</v>
          </cell>
        </row>
        <row r="710">
          <cell r="A710" t="str">
            <v>6110</v>
          </cell>
        </row>
        <row r="711">
          <cell r="A711" t="str">
            <v>6115</v>
          </cell>
        </row>
        <row r="712">
          <cell r="A712" t="str">
            <v>6115</v>
          </cell>
        </row>
        <row r="713">
          <cell r="A713" t="str">
            <v>6120</v>
          </cell>
        </row>
        <row r="714">
          <cell r="A714" t="str">
            <v>6120</v>
          </cell>
        </row>
        <row r="715">
          <cell r="A715" t="str">
            <v>6125</v>
          </cell>
        </row>
        <row r="716">
          <cell r="A716" t="str">
            <v>6125</v>
          </cell>
        </row>
        <row r="717">
          <cell r="A717" t="str">
            <v>6130</v>
          </cell>
        </row>
        <row r="718">
          <cell r="A718" t="str">
            <v>6130</v>
          </cell>
        </row>
        <row r="719">
          <cell r="A719" t="str">
            <v>6135</v>
          </cell>
        </row>
        <row r="720">
          <cell r="A720" t="str">
            <v>6135</v>
          </cell>
        </row>
        <row r="721">
          <cell r="A721" t="str">
            <v>6140</v>
          </cell>
        </row>
        <row r="722">
          <cell r="A722" t="str">
            <v>6140</v>
          </cell>
        </row>
        <row r="723">
          <cell r="A723" t="str">
            <v>6145</v>
          </cell>
        </row>
        <row r="724">
          <cell r="A724" t="str">
            <v>6150</v>
          </cell>
        </row>
        <row r="725">
          <cell r="A725" t="str">
            <v>6155</v>
          </cell>
        </row>
        <row r="726">
          <cell r="A726" t="str">
            <v>6155</v>
          </cell>
        </row>
        <row r="727">
          <cell r="A727" t="str">
            <v>6160</v>
          </cell>
        </row>
        <row r="728">
          <cell r="A728" t="str">
            <v>6160</v>
          </cell>
        </row>
        <row r="729">
          <cell r="A729" t="str">
            <v>6160</v>
          </cell>
        </row>
        <row r="730">
          <cell r="A730" t="str">
            <v>6160</v>
          </cell>
        </row>
        <row r="731">
          <cell r="A731" t="str">
            <v>6160</v>
          </cell>
        </row>
        <row r="732">
          <cell r="A732" t="str">
            <v>6160</v>
          </cell>
        </row>
        <row r="733">
          <cell r="A733" t="str">
            <v>6160</v>
          </cell>
        </row>
        <row r="734">
          <cell r="A734" t="str">
            <v>6160</v>
          </cell>
        </row>
        <row r="735">
          <cell r="A735" t="str">
            <v>6165</v>
          </cell>
        </row>
        <row r="736">
          <cell r="A736" t="str">
            <v>6165</v>
          </cell>
        </row>
        <row r="737">
          <cell r="A737" t="str">
            <v>6165</v>
          </cell>
        </row>
        <row r="738">
          <cell r="A738" t="str">
            <v>6185</v>
          </cell>
        </row>
        <row r="739">
          <cell r="A739" t="str">
            <v>6185</v>
          </cell>
        </row>
        <row r="740">
          <cell r="A740" t="str">
            <v>6185</v>
          </cell>
        </row>
        <row r="741">
          <cell r="A741" t="str">
            <v>6185</v>
          </cell>
        </row>
        <row r="742">
          <cell r="A742" t="str">
            <v>6185</v>
          </cell>
        </row>
        <row r="743">
          <cell r="A743" t="str">
            <v>6185</v>
          </cell>
        </row>
        <row r="744">
          <cell r="A744" t="str">
            <v>6200</v>
          </cell>
        </row>
        <row r="745">
          <cell r="A745" t="str">
            <v>6200</v>
          </cell>
        </row>
        <row r="746">
          <cell r="A746" t="str">
            <v>6200</v>
          </cell>
        </row>
        <row r="747">
          <cell r="A747" t="str">
            <v>6200</v>
          </cell>
        </row>
        <row r="748">
          <cell r="A748" t="str">
            <v>6200</v>
          </cell>
        </row>
        <row r="749">
          <cell r="A749" t="str">
            <v>6200</v>
          </cell>
        </row>
        <row r="750">
          <cell r="A750" t="str">
            <v>6200</v>
          </cell>
        </row>
        <row r="751">
          <cell r="A751" t="str">
            <v>6200</v>
          </cell>
        </row>
        <row r="752">
          <cell r="A752" t="str">
            <v>6215</v>
          </cell>
        </row>
        <row r="753">
          <cell r="A753" t="str">
            <v>6220</v>
          </cell>
        </row>
        <row r="754">
          <cell r="A754" t="str">
            <v>6225</v>
          </cell>
        </row>
        <row r="755">
          <cell r="A755" t="str">
            <v>6225</v>
          </cell>
        </row>
        <row r="756">
          <cell r="A756" t="str">
            <v>6230</v>
          </cell>
        </row>
        <row r="757">
          <cell r="A757" t="str">
            <v>6230</v>
          </cell>
        </row>
        <row r="758">
          <cell r="A758" t="str">
            <v>6255</v>
          </cell>
        </row>
        <row r="759">
          <cell r="A759" t="str">
            <v>6255</v>
          </cell>
        </row>
        <row r="760">
          <cell r="A760" t="str">
            <v>6255</v>
          </cell>
        </row>
        <row r="761">
          <cell r="A761" t="str">
            <v>6255</v>
          </cell>
        </row>
        <row r="762">
          <cell r="A762" t="str">
            <v>6255</v>
          </cell>
        </row>
        <row r="763">
          <cell r="A763" t="str">
            <v>6255</v>
          </cell>
        </row>
        <row r="764">
          <cell r="A764" t="str">
            <v>6255</v>
          </cell>
        </row>
        <row r="765">
          <cell r="A765" t="str">
            <v>6255</v>
          </cell>
        </row>
        <row r="766">
          <cell r="A766" t="str">
            <v>6255</v>
          </cell>
        </row>
        <row r="767">
          <cell r="A767" t="str">
            <v>6255</v>
          </cell>
        </row>
        <row r="768">
          <cell r="A768" t="str">
            <v>6255</v>
          </cell>
        </row>
        <row r="769">
          <cell r="A769" t="str">
            <v>6255</v>
          </cell>
        </row>
        <row r="770">
          <cell r="A770" t="str">
            <v>6255</v>
          </cell>
        </row>
        <row r="771">
          <cell r="A771" t="str">
            <v>6255</v>
          </cell>
        </row>
        <row r="772">
          <cell r="A772" t="str">
            <v>6255</v>
          </cell>
        </row>
        <row r="773">
          <cell r="A773" t="str">
            <v>6255</v>
          </cell>
        </row>
        <row r="774">
          <cell r="A774" t="str">
            <v>6255</v>
          </cell>
        </row>
        <row r="775">
          <cell r="A775" t="str">
            <v>6255</v>
          </cell>
        </row>
        <row r="776">
          <cell r="A776" t="str">
            <v>6255</v>
          </cell>
        </row>
        <row r="777">
          <cell r="A777" t="str">
            <v>6255</v>
          </cell>
        </row>
        <row r="778">
          <cell r="A778" t="str">
            <v>6255</v>
          </cell>
        </row>
        <row r="779">
          <cell r="A779" t="str">
            <v>6260</v>
          </cell>
        </row>
        <row r="780">
          <cell r="A780" t="str">
            <v>6260</v>
          </cell>
        </row>
        <row r="781">
          <cell r="A781" t="str">
            <v>6260</v>
          </cell>
        </row>
        <row r="782">
          <cell r="A782" t="str">
            <v>6260</v>
          </cell>
        </row>
        <row r="783">
          <cell r="A783" t="str">
            <v>6260</v>
          </cell>
        </row>
        <row r="784">
          <cell r="A784" t="str">
            <v>6260</v>
          </cell>
        </row>
        <row r="785">
          <cell r="A785" t="str">
            <v>6260</v>
          </cell>
        </row>
        <row r="786">
          <cell r="A786" t="str">
            <v>6260</v>
          </cell>
        </row>
        <row r="787">
          <cell r="A787" t="str">
            <v>6260</v>
          </cell>
        </row>
        <row r="788">
          <cell r="A788" t="str">
            <v>6260</v>
          </cell>
        </row>
        <row r="789">
          <cell r="A789" t="str">
            <v>6260</v>
          </cell>
        </row>
        <row r="790">
          <cell r="A790" t="str">
            <v>6260</v>
          </cell>
        </row>
        <row r="791">
          <cell r="A791" t="str">
            <v>6260</v>
          </cell>
        </row>
        <row r="792">
          <cell r="A792" t="str">
            <v>6270</v>
          </cell>
        </row>
        <row r="793">
          <cell r="A793" t="str">
            <v>6270</v>
          </cell>
        </row>
        <row r="794">
          <cell r="A794" t="str">
            <v>6270</v>
          </cell>
        </row>
        <row r="795">
          <cell r="A795" t="str">
            <v>6285</v>
          </cell>
        </row>
        <row r="796">
          <cell r="A796" t="str">
            <v>6285</v>
          </cell>
        </row>
        <row r="797">
          <cell r="A797" t="str">
            <v>6285</v>
          </cell>
        </row>
        <row r="798">
          <cell r="A798" t="str">
            <v>6285</v>
          </cell>
        </row>
        <row r="799">
          <cell r="A799" t="str">
            <v>6285</v>
          </cell>
        </row>
        <row r="800">
          <cell r="A800" t="str">
            <v>6285</v>
          </cell>
        </row>
        <row r="801">
          <cell r="A801" t="str">
            <v>6285</v>
          </cell>
        </row>
        <row r="802">
          <cell r="A802" t="str">
            <v>6285</v>
          </cell>
        </row>
        <row r="803">
          <cell r="A803" t="str">
            <v>6285</v>
          </cell>
        </row>
        <row r="804">
          <cell r="A804" t="str">
            <v>6285</v>
          </cell>
        </row>
        <row r="805">
          <cell r="A805" t="str">
            <v>6285</v>
          </cell>
        </row>
        <row r="806">
          <cell r="A806" t="str">
            <v>6285</v>
          </cell>
        </row>
        <row r="807">
          <cell r="A807" t="str">
            <v>6285</v>
          </cell>
        </row>
        <row r="808">
          <cell r="A808" t="str">
            <v>6285</v>
          </cell>
        </row>
        <row r="809">
          <cell r="A809" t="str">
            <v>6285</v>
          </cell>
        </row>
        <row r="810">
          <cell r="A810" t="str">
            <v>6285</v>
          </cell>
        </row>
        <row r="811">
          <cell r="A811" t="str">
            <v>6285</v>
          </cell>
        </row>
        <row r="812">
          <cell r="A812" t="str">
            <v>6285</v>
          </cell>
        </row>
        <row r="813">
          <cell r="A813" t="str">
            <v>6290</v>
          </cell>
        </row>
        <row r="814">
          <cell r="A814" t="str">
            <v>6290</v>
          </cell>
        </row>
        <row r="815">
          <cell r="A815" t="str">
            <v>6290</v>
          </cell>
        </row>
        <row r="816">
          <cell r="A816" t="str">
            <v>6290</v>
          </cell>
        </row>
        <row r="817">
          <cell r="A817" t="str">
            <v>6290</v>
          </cell>
        </row>
        <row r="818">
          <cell r="A818" t="str">
            <v>6290</v>
          </cell>
        </row>
        <row r="819">
          <cell r="A819" t="str">
            <v>6290</v>
          </cell>
        </row>
        <row r="820">
          <cell r="A820" t="str">
            <v>6290</v>
          </cell>
        </row>
        <row r="821">
          <cell r="A821" t="str">
            <v>6290</v>
          </cell>
        </row>
        <row r="822">
          <cell r="A822" t="str">
            <v>6290</v>
          </cell>
        </row>
        <row r="823">
          <cell r="A823" t="str">
            <v>6290</v>
          </cell>
        </row>
        <row r="824">
          <cell r="A824" t="str">
            <v>6295</v>
          </cell>
        </row>
        <row r="825">
          <cell r="A825" t="str">
            <v>6295</v>
          </cell>
        </row>
        <row r="826">
          <cell r="A826" t="str">
            <v>6295</v>
          </cell>
        </row>
        <row r="827">
          <cell r="A827" t="str">
            <v>6295</v>
          </cell>
        </row>
        <row r="828">
          <cell r="A828" t="str">
            <v>6295</v>
          </cell>
        </row>
        <row r="829">
          <cell r="A829" t="str">
            <v>6295</v>
          </cell>
        </row>
        <row r="830">
          <cell r="A830" t="str">
            <v>6295</v>
          </cell>
        </row>
        <row r="831">
          <cell r="A831" t="str">
            <v>6300</v>
          </cell>
        </row>
        <row r="832">
          <cell r="A832" t="str">
            <v>6300</v>
          </cell>
        </row>
        <row r="833">
          <cell r="A833" t="str">
            <v>6300</v>
          </cell>
        </row>
        <row r="834">
          <cell r="A834" t="str">
            <v>6300</v>
          </cell>
        </row>
        <row r="835">
          <cell r="A835" t="str">
            <v>6300</v>
          </cell>
        </row>
        <row r="836">
          <cell r="A836" t="str">
            <v>6300</v>
          </cell>
        </row>
        <row r="837">
          <cell r="A837" t="str">
            <v>6300</v>
          </cell>
        </row>
        <row r="838">
          <cell r="A838" t="str">
            <v>6300</v>
          </cell>
        </row>
        <row r="839">
          <cell r="A839" t="str">
            <v>6305</v>
          </cell>
        </row>
        <row r="840">
          <cell r="A840" t="str">
            <v>6305</v>
          </cell>
        </row>
        <row r="841">
          <cell r="A841" t="str">
            <v>6305</v>
          </cell>
        </row>
        <row r="842">
          <cell r="A842" t="str">
            <v>6305</v>
          </cell>
        </row>
        <row r="843">
          <cell r="A843" t="str">
            <v>6305</v>
          </cell>
        </row>
        <row r="844">
          <cell r="A844" t="str">
            <v>6305</v>
          </cell>
        </row>
        <row r="845">
          <cell r="A845" t="str">
            <v>6305</v>
          </cell>
        </row>
        <row r="846">
          <cell r="A846" t="str">
            <v>6305</v>
          </cell>
        </row>
        <row r="847">
          <cell r="A847" t="str">
            <v>6305</v>
          </cell>
        </row>
        <row r="848">
          <cell r="A848" t="str">
            <v>6305</v>
          </cell>
        </row>
        <row r="849">
          <cell r="A849" t="str">
            <v>6305</v>
          </cell>
        </row>
        <row r="850">
          <cell r="A850" t="str">
            <v>6305</v>
          </cell>
        </row>
        <row r="851">
          <cell r="A851" t="str">
            <v>6305</v>
          </cell>
        </row>
        <row r="852">
          <cell r="A852" t="str">
            <v>6305</v>
          </cell>
        </row>
        <row r="853">
          <cell r="A853" t="str">
            <v>6305</v>
          </cell>
        </row>
        <row r="854">
          <cell r="A854" t="str">
            <v>6305</v>
          </cell>
        </row>
        <row r="855">
          <cell r="A855" t="str">
            <v>6305</v>
          </cell>
        </row>
        <row r="856">
          <cell r="A856" t="str">
            <v>6305</v>
          </cell>
        </row>
        <row r="857">
          <cell r="A857" t="str">
            <v>6305</v>
          </cell>
        </row>
        <row r="858">
          <cell r="A858" t="str">
            <v>6310</v>
          </cell>
        </row>
        <row r="859">
          <cell r="A859" t="str">
            <v>6310</v>
          </cell>
        </row>
        <row r="860">
          <cell r="A860" t="str">
            <v>6310</v>
          </cell>
        </row>
        <row r="861">
          <cell r="A861" t="str">
            <v>6310</v>
          </cell>
        </row>
        <row r="862">
          <cell r="A862" t="str">
            <v>6310</v>
          </cell>
        </row>
        <row r="863">
          <cell r="A863" t="str">
            <v>6310</v>
          </cell>
        </row>
        <row r="864">
          <cell r="A864" t="str">
            <v>6310</v>
          </cell>
        </row>
        <row r="865">
          <cell r="A865" t="str">
            <v>6310</v>
          </cell>
        </row>
        <row r="866">
          <cell r="A866" t="str">
            <v>6310</v>
          </cell>
        </row>
        <row r="867">
          <cell r="A867" t="str">
            <v>6310</v>
          </cell>
        </row>
        <row r="868">
          <cell r="A868" t="str">
            <v>6310</v>
          </cell>
        </row>
        <row r="869">
          <cell r="A869" t="str">
            <v>6310</v>
          </cell>
        </row>
        <row r="870">
          <cell r="A870" t="str">
            <v>6310</v>
          </cell>
        </row>
        <row r="871">
          <cell r="A871" t="str">
            <v>6310</v>
          </cell>
        </row>
        <row r="872">
          <cell r="A872" t="str">
            <v>6310</v>
          </cell>
        </row>
        <row r="873">
          <cell r="A873" t="str">
            <v>6310</v>
          </cell>
        </row>
        <row r="874">
          <cell r="A874" t="str">
            <v>6310</v>
          </cell>
        </row>
        <row r="875">
          <cell r="A875" t="str">
            <v>6320</v>
          </cell>
        </row>
        <row r="876">
          <cell r="A876" t="str">
            <v>6320</v>
          </cell>
        </row>
        <row r="877">
          <cell r="A877" t="str">
            <v>6325</v>
          </cell>
        </row>
        <row r="878">
          <cell r="A878" t="str">
            <v>6325</v>
          </cell>
        </row>
        <row r="879">
          <cell r="A879" t="str">
            <v>6325</v>
          </cell>
        </row>
        <row r="880">
          <cell r="A880" t="str">
            <v>6325</v>
          </cell>
        </row>
        <row r="881">
          <cell r="A881" t="str">
            <v>6330</v>
          </cell>
        </row>
        <row r="882">
          <cell r="A882" t="str">
            <v>6330</v>
          </cell>
        </row>
        <row r="883">
          <cell r="A883" t="str">
            <v>6330</v>
          </cell>
        </row>
        <row r="884">
          <cell r="A884" t="str">
            <v>6335</v>
          </cell>
        </row>
        <row r="885">
          <cell r="A885" t="str">
            <v>6335</v>
          </cell>
        </row>
        <row r="886">
          <cell r="A886" t="str">
            <v>6335</v>
          </cell>
        </row>
        <row r="887">
          <cell r="A887" t="str">
            <v>6340</v>
          </cell>
        </row>
        <row r="888">
          <cell r="A888" t="str">
            <v>6340</v>
          </cell>
        </row>
        <row r="889">
          <cell r="A889" t="str">
            <v>6345</v>
          </cell>
        </row>
        <row r="890">
          <cell r="A890" t="str">
            <v>6345</v>
          </cell>
        </row>
        <row r="891">
          <cell r="A891" t="str">
            <v>6345</v>
          </cell>
        </row>
        <row r="892">
          <cell r="A892" t="str">
            <v>6345</v>
          </cell>
        </row>
        <row r="893">
          <cell r="A893" t="str">
            <v>6355</v>
          </cell>
        </row>
        <row r="894">
          <cell r="A894" t="str">
            <v>6360</v>
          </cell>
        </row>
        <row r="895">
          <cell r="A895" t="str">
            <v>6360</v>
          </cell>
        </row>
        <row r="896">
          <cell r="A896" t="str">
            <v>6360</v>
          </cell>
        </row>
        <row r="897">
          <cell r="A897" t="str">
            <v>6360</v>
          </cell>
        </row>
        <row r="898">
          <cell r="A898" t="str">
            <v>6360</v>
          </cell>
        </row>
        <row r="899">
          <cell r="A899" t="str">
            <v>6360</v>
          </cell>
        </row>
        <row r="900">
          <cell r="A900" t="str">
            <v>6360</v>
          </cell>
        </row>
        <row r="901">
          <cell r="A901" t="str">
            <v>6360</v>
          </cell>
        </row>
        <row r="902">
          <cell r="A902" t="str">
            <v>6360</v>
          </cell>
        </row>
        <row r="903">
          <cell r="A903" t="str">
            <v>6370</v>
          </cell>
        </row>
        <row r="904">
          <cell r="A904" t="str">
            <v>6385</v>
          </cell>
        </row>
        <row r="905">
          <cell r="A905" t="str">
            <v>6385</v>
          </cell>
        </row>
        <row r="906">
          <cell r="A906" t="str">
            <v>6385</v>
          </cell>
        </row>
        <row r="907">
          <cell r="A907" t="str">
            <v>6385</v>
          </cell>
        </row>
        <row r="908">
          <cell r="A908" t="str">
            <v>6390</v>
          </cell>
        </row>
        <row r="909">
          <cell r="A909" t="str">
            <v>6400</v>
          </cell>
        </row>
        <row r="910">
          <cell r="A910" t="str">
            <v>6400</v>
          </cell>
        </row>
        <row r="911">
          <cell r="A911" t="str">
            <v>6400</v>
          </cell>
        </row>
        <row r="912">
          <cell r="A912" t="str">
            <v>6410</v>
          </cell>
        </row>
        <row r="913">
          <cell r="A913" t="str">
            <v>6410</v>
          </cell>
        </row>
        <row r="914">
          <cell r="A914" t="str">
            <v>6410</v>
          </cell>
        </row>
        <row r="915">
          <cell r="A915" t="str">
            <v>6410</v>
          </cell>
        </row>
        <row r="916">
          <cell r="A916" t="str">
            <v>6445</v>
          </cell>
        </row>
        <row r="917">
          <cell r="A917" t="str">
            <v>6445</v>
          </cell>
        </row>
        <row r="918">
          <cell r="A918" t="str">
            <v>6445</v>
          </cell>
        </row>
        <row r="919">
          <cell r="A919" t="str">
            <v>6445</v>
          </cell>
        </row>
        <row r="920">
          <cell r="A920" t="str">
            <v>6445</v>
          </cell>
        </row>
        <row r="921">
          <cell r="A921" t="str">
            <v>6445</v>
          </cell>
        </row>
        <row r="922">
          <cell r="A922" t="str">
            <v>6445</v>
          </cell>
        </row>
        <row r="923">
          <cell r="A923" t="str">
            <v>6445</v>
          </cell>
        </row>
        <row r="924">
          <cell r="A924" t="str">
            <v>6445</v>
          </cell>
        </row>
        <row r="925">
          <cell r="A925" t="str">
            <v>6445</v>
          </cell>
        </row>
        <row r="926">
          <cell r="A926" t="str">
            <v>6445</v>
          </cell>
        </row>
        <row r="927">
          <cell r="A927" t="str">
            <v>6445</v>
          </cell>
        </row>
        <row r="928">
          <cell r="A928" t="str">
            <v>6445</v>
          </cell>
        </row>
        <row r="929">
          <cell r="A929" t="str">
            <v>6445</v>
          </cell>
        </row>
        <row r="930">
          <cell r="A930" t="str">
            <v>6445</v>
          </cell>
        </row>
        <row r="931">
          <cell r="A931" t="str">
            <v>6445</v>
          </cell>
        </row>
        <row r="932">
          <cell r="A932" t="str">
            <v>6445</v>
          </cell>
        </row>
        <row r="933">
          <cell r="A933" t="str">
            <v>6445</v>
          </cell>
        </row>
        <row r="934">
          <cell r="A934" t="str">
            <v>6445</v>
          </cell>
        </row>
        <row r="935">
          <cell r="A935" t="str">
            <v>6445</v>
          </cell>
        </row>
        <row r="936">
          <cell r="A936" t="str">
            <v>6445</v>
          </cell>
        </row>
        <row r="937">
          <cell r="A937" t="str">
            <v>6445</v>
          </cell>
        </row>
        <row r="938">
          <cell r="A938" t="str">
            <v>6445</v>
          </cell>
        </row>
        <row r="939">
          <cell r="A939" t="str">
            <v>6445</v>
          </cell>
        </row>
        <row r="940">
          <cell r="A940" t="str">
            <v>6455</v>
          </cell>
        </row>
        <row r="941">
          <cell r="A941" t="str">
            <v>6455</v>
          </cell>
        </row>
        <row r="942">
          <cell r="A942" t="str">
            <v>6455</v>
          </cell>
        </row>
        <row r="943">
          <cell r="A943" t="str">
            <v>6455</v>
          </cell>
        </row>
        <row r="944">
          <cell r="A944" t="str">
            <v>6455</v>
          </cell>
        </row>
        <row r="945">
          <cell r="A945" t="str">
            <v>6455</v>
          </cell>
        </row>
        <row r="946">
          <cell r="A946" t="str">
            <v>6455</v>
          </cell>
        </row>
        <row r="947">
          <cell r="A947" t="str">
            <v>6455</v>
          </cell>
        </row>
        <row r="948">
          <cell r="A948" t="str">
            <v>6455</v>
          </cell>
        </row>
        <row r="949">
          <cell r="A949" t="str">
            <v>6455</v>
          </cell>
        </row>
        <row r="950">
          <cell r="A950" t="str">
            <v>6455</v>
          </cell>
        </row>
        <row r="951">
          <cell r="A951" t="str">
            <v>6455</v>
          </cell>
        </row>
        <row r="952">
          <cell r="A952" t="str">
            <v>6455</v>
          </cell>
        </row>
        <row r="953">
          <cell r="A953" t="str">
            <v>6455</v>
          </cell>
        </row>
        <row r="954">
          <cell r="A954" t="str">
            <v>6455</v>
          </cell>
        </row>
        <row r="955">
          <cell r="A955" t="str">
            <v>6455</v>
          </cell>
        </row>
        <row r="956">
          <cell r="A956" t="str">
            <v>6455</v>
          </cell>
        </row>
        <row r="957">
          <cell r="A957" t="str">
            <v>6455</v>
          </cell>
        </row>
        <row r="958">
          <cell r="A958" t="str">
            <v>6460</v>
          </cell>
        </row>
        <row r="959">
          <cell r="A959" t="str">
            <v>6460</v>
          </cell>
        </row>
        <row r="960">
          <cell r="A960" t="str">
            <v>6460</v>
          </cell>
        </row>
        <row r="961">
          <cell r="A961" t="str">
            <v>6460</v>
          </cell>
        </row>
        <row r="962">
          <cell r="A962" t="str">
            <v>6460</v>
          </cell>
        </row>
        <row r="963">
          <cell r="A963" t="str">
            <v>6460</v>
          </cell>
        </row>
        <row r="964">
          <cell r="A964" t="str">
            <v>6460</v>
          </cell>
        </row>
        <row r="965">
          <cell r="A965" t="str">
            <v>6460</v>
          </cell>
        </row>
        <row r="966">
          <cell r="A966" t="str">
            <v>6460</v>
          </cell>
        </row>
        <row r="967">
          <cell r="A967" t="str">
            <v>6460</v>
          </cell>
        </row>
        <row r="968">
          <cell r="A968" t="str">
            <v>6460</v>
          </cell>
        </row>
        <row r="969">
          <cell r="A969" t="str">
            <v>6460</v>
          </cell>
        </row>
        <row r="970">
          <cell r="A970" t="str">
            <v>6460</v>
          </cell>
        </row>
        <row r="971">
          <cell r="A971" t="str">
            <v>6460</v>
          </cell>
        </row>
        <row r="972">
          <cell r="A972" t="str">
            <v>6460</v>
          </cell>
        </row>
        <row r="973">
          <cell r="A973" t="str">
            <v>6460</v>
          </cell>
        </row>
        <row r="974">
          <cell r="A974" t="str">
            <v>6460</v>
          </cell>
        </row>
        <row r="975">
          <cell r="A975" t="str">
            <v>6460</v>
          </cell>
        </row>
        <row r="976">
          <cell r="A976" t="str">
            <v>6460</v>
          </cell>
        </row>
        <row r="977">
          <cell r="A977" t="str">
            <v>6460</v>
          </cell>
        </row>
        <row r="978">
          <cell r="A978" t="str">
            <v>6460</v>
          </cell>
        </row>
        <row r="979">
          <cell r="A979" t="str">
            <v>6485</v>
          </cell>
        </row>
        <row r="980">
          <cell r="A980" t="str">
            <v>6485</v>
          </cell>
        </row>
        <row r="981">
          <cell r="A981" t="str">
            <v>6485</v>
          </cell>
        </row>
        <row r="982">
          <cell r="A982" t="str">
            <v>6485</v>
          </cell>
        </row>
        <row r="983">
          <cell r="A983" t="str">
            <v>6485</v>
          </cell>
        </row>
        <row r="984">
          <cell r="A984" t="str">
            <v>6485</v>
          </cell>
        </row>
        <row r="985">
          <cell r="A985" t="str">
            <v>6485</v>
          </cell>
        </row>
        <row r="986">
          <cell r="A986" t="str">
            <v>6485</v>
          </cell>
        </row>
        <row r="987">
          <cell r="A987" t="str">
            <v>6485</v>
          </cell>
        </row>
        <row r="988">
          <cell r="A988" t="str">
            <v>6485</v>
          </cell>
        </row>
        <row r="989">
          <cell r="A989" t="str">
            <v>6485</v>
          </cell>
        </row>
        <row r="990">
          <cell r="A990" t="str">
            <v>6485</v>
          </cell>
        </row>
        <row r="991">
          <cell r="A991" t="str">
            <v>6485</v>
          </cell>
        </row>
        <row r="992">
          <cell r="A992" t="str">
            <v>6485</v>
          </cell>
        </row>
        <row r="993">
          <cell r="A993" t="str">
            <v>6485</v>
          </cell>
        </row>
        <row r="994">
          <cell r="A994" t="str">
            <v>6485</v>
          </cell>
        </row>
        <row r="995">
          <cell r="A995" t="str">
            <v>6485</v>
          </cell>
        </row>
        <row r="996">
          <cell r="A996" t="str">
            <v>6485</v>
          </cell>
        </row>
        <row r="997">
          <cell r="A997" t="str">
            <v>6485</v>
          </cell>
        </row>
        <row r="998">
          <cell r="A998" t="str">
            <v>6505</v>
          </cell>
        </row>
        <row r="999">
          <cell r="A999" t="str">
            <v>6505</v>
          </cell>
        </row>
        <row r="1000">
          <cell r="A1000" t="str">
            <v>6505</v>
          </cell>
        </row>
        <row r="1001">
          <cell r="A1001" t="str">
            <v>6510</v>
          </cell>
        </row>
        <row r="1002">
          <cell r="A1002" t="str">
            <v>6510</v>
          </cell>
        </row>
        <row r="1003">
          <cell r="A1003" t="str">
            <v>6510</v>
          </cell>
        </row>
        <row r="1004">
          <cell r="A1004" t="str">
            <v>6510</v>
          </cell>
        </row>
        <row r="1005">
          <cell r="A1005" t="str">
            <v>6510</v>
          </cell>
        </row>
        <row r="1006">
          <cell r="A1006" t="str">
            <v>6510</v>
          </cell>
        </row>
        <row r="1007">
          <cell r="A1007" t="str">
            <v>6510</v>
          </cell>
        </row>
        <row r="1008">
          <cell r="A1008" t="str">
            <v>6510</v>
          </cell>
        </row>
        <row r="1009">
          <cell r="A1009" t="str">
            <v>6510</v>
          </cell>
        </row>
        <row r="1010">
          <cell r="A1010" t="str">
            <v>6510</v>
          </cell>
        </row>
        <row r="1011">
          <cell r="A1011" t="str">
            <v>6510</v>
          </cell>
        </row>
        <row r="1012">
          <cell r="A1012" t="str">
            <v>6510</v>
          </cell>
        </row>
        <row r="1013">
          <cell r="A1013" t="str">
            <v>6510</v>
          </cell>
        </row>
        <row r="1014">
          <cell r="A1014" t="str">
            <v>6510</v>
          </cell>
        </row>
        <row r="1015">
          <cell r="A1015" t="str">
            <v>6510</v>
          </cell>
        </row>
        <row r="1016">
          <cell r="A1016" t="str">
            <v>6510</v>
          </cell>
        </row>
        <row r="1017">
          <cell r="A1017" t="str">
            <v>6510</v>
          </cell>
        </row>
        <row r="1018">
          <cell r="A1018" t="str">
            <v>6510</v>
          </cell>
        </row>
        <row r="1019">
          <cell r="A1019" t="str">
            <v>6510</v>
          </cell>
        </row>
        <row r="1020">
          <cell r="A1020" t="str">
            <v>6510</v>
          </cell>
        </row>
        <row r="1021">
          <cell r="A1021" t="str">
            <v>6520</v>
          </cell>
        </row>
        <row r="1022">
          <cell r="A1022" t="str">
            <v>6520</v>
          </cell>
        </row>
        <row r="1023">
          <cell r="A1023" t="str">
            <v>6520</v>
          </cell>
        </row>
        <row r="1024">
          <cell r="A1024" t="str">
            <v>6520</v>
          </cell>
        </row>
        <row r="1025">
          <cell r="A1025" t="str">
            <v>6520</v>
          </cell>
        </row>
        <row r="1026">
          <cell r="A1026" t="str">
            <v>6520</v>
          </cell>
        </row>
        <row r="1027">
          <cell r="A1027" t="str">
            <v>6520</v>
          </cell>
        </row>
        <row r="1028">
          <cell r="A1028" t="str">
            <v>6520</v>
          </cell>
        </row>
        <row r="1029">
          <cell r="A1029" t="str">
            <v>6520</v>
          </cell>
        </row>
        <row r="1030">
          <cell r="A1030" t="str">
            <v>6520</v>
          </cell>
        </row>
        <row r="1031">
          <cell r="A1031" t="str">
            <v>6520</v>
          </cell>
        </row>
        <row r="1032">
          <cell r="A1032" t="str">
            <v>6520</v>
          </cell>
        </row>
        <row r="1033">
          <cell r="A1033" t="str">
            <v>6520</v>
          </cell>
        </row>
        <row r="1034">
          <cell r="A1034" t="str">
            <v>6520</v>
          </cell>
        </row>
        <row r="1035">
          <cell r="A1035" t="str">
            <v>6520</v>
          </cell>
        </row>
        <row r="1036">
          <cell r="A1036" t="str">
            <v>6520</v>
          </cell>
        </row>
        <row r="1037">
          <cell r="A1037" t="str">
            <v>6520</v>
          </cell>
        </row>
        <row r="1038">
          <cell r="A1038" t="str">
            <v>6520</v>
          </cell>
        </row>
        <row r="1039">
          <cell r="A1039" t="str">
            <v>6520</v>
          </cell>
        </row>
        <row r="1040">
          <cell r="A1040" t="str">
            <v>6520</v>
          </cell>
        </row>
        <row r="1041">
          <cell r="A1041" t="str">
            <v>6520</v>
          </cell>
        </row>
        <row r="1042">
          <cell r="A1042" t="str">
            <v>6525</v>
          </cell>
        </row>
        <row r="1043">
          <cell r="A1043" t="str">
            <v>6525</v>
          </cell>
        </row>
        <row r="1044">
          <cell r="A1044" t="str">
            <v>6525</v>
          </cell>
        </row>
        <row r="1045">
          <cell r="A1045" t="str">
            <v>6525</v>
          </cell>
        </row>
        <row r="1046">
          <cell r="A1046" t="str">
            <v>6525</v>
          </cell>
        </row>
        <row r="1047">
          <cell r="A1047" t="str">
            <v>6525</v>
          </cell>
        </row>
        <row r="1048">
          <cell r="A1048" t="str">
            <v>6525</v>
          </cell>
        </row>
        <row r="1049">
          <cell r="A1049" t="str">
            <v>6525</v>
          </cell>
        </row>
        <row r="1050">
          <cell r="A1050" t="str">
            <v>6525</v>
          </cell>
        </row>
        <row r="1051">
          <cell r="A1051" t="str">
            <v>6525</v>
          </cell>
        </row>
        <row r="1052">
          <cell r="A1052" t="str">
            <v>6525</v>
          </cell>
        </row>
        <row r="1053">
          <cell r="A1053" t="str">
            <v>6525</v>
          </cell>
        </row>
        <row r="1054">
          <cell r="A1054" t="str">
            <v>6525</v>
          </cell>
        </row>
        <row r="1055">
          <cell r="A1055" t="str">
            <v>6525</v>
          </cell>
        </row>
        <row r="1056">
          <cell r="A1056" t="str">
            <v>6525</v>
          </cell>
        </row>
        <row r="1057">
          <cell r="A1057" t="str">
            <v>6525</v>
          </cell>
        </row>
        <row r="1058">
          <cell r="A1058" t="str">
            <v>6525</v>
          </cell>
        </row>
        <row r="1059">
          <cell r="A1059" t="str">
            <v>6525</v>
          </cell>
        </row>
        <row r="1060">
          <cell r="A1060" t="str">
            <v>6525</v>
          </cell>
        </row>
        <row r="1061">
          <cell r="A1061" t="str">
            <v>6525</v>
          </cell>
        </row>
        <row r="1062">
          <cell r="A1062" t="str">
            <v>6525</v>
          </cell>
        </row>
        <row r="1063">
          <cell r="A1063" t="str">
            <v>6530</v>
          </cell>
        </row>
        <row r="1064">
          <cell r="A1064" t="str">
            <v>6530</v>
          </cell>
        </row>
        <row r="1065">
          <cell r="A1065" t="str">
            <v>6530</v>
          </cell>
        </row>
        <row r="1066">
          <cell r="A1066" t="str">
            <v>6530</v>
          </cell>
        </row>
        <row r="1067">
          <cell r="A1067" t="str">
            <v>6530</v>
          </cell>
        </row>
        <row r="1068">
          <cell r="A1068" t="str">
            <v>6530</v>
          </cell>
        </row>
        <row r="1069">
          <cell r="A1069" t="str">
            <v>6530</v>
          </cell>
        </row>
        <row r="1070">
          <cell r="A1070" t="str">
            <v>6530</v>
          </cell>
        </row>
        <row r="1071">
          <cell r="A1071" t="str">
            <v>6530</v>
          </cell>
        </row>
        <row r="1072">
          <cell r="A1072" t="str">
            <v>6530</v>
          </cell>
        </row>
        <row r="1073">
          <cell r="A1073" t="str">
            <v>6530</v>
          </cell>
        </row>
        <row r="1074">
          <cell r="A1074" t="str">
            <v>6530</v>
          </cell>
        </row>
        <row r="1075">
          <cell r="A1075" t="str">
            <v>6530</v>
          </cell>
        </row>
        <row r="1076">
          <cell r="A1076" t="str">
            <v>6530</v>
          </cell>
        </row>
        <row r="1077">
          <cell r="A1077" t="str">
            <v>6530</v>
          </cell>
        </row>
        <row r="1078">
          <cell r="A1078" t="str">
            <v>6530</v>
          </cell>
        </row>
        <row r="1079">
          <cell r="A1079" t="str">
            <v>6530</v>
          </cell>
        </row>
        <row r="1080">
          <cell r="A1080" t="str">
            <v>6530</v>
          </cell>
        </row>
        <row r="1081">
          <cell r="A1081" t="str">
            <v>6530</v>
          </cell>
        </row>
        <row r="1082">
          <cell r="A1082" t="str">
            <v>6530</v>
          </cell>
        </row>
        <row r="1083">
          <cell r="A1083" t="str">
            <v>6530</v>
          </cell>
        </row>
        <row r="1084">
          <cell r="A1084" t="str">
            <v>6530</v>
          </cell>
        </row>
        <row r="1085">
          <cell r="A1085" t="str">
            <v>6535</v>
          </cell>
        </row>
        <row r="1086">
          <cell r="A1086" t="str">
            <v>6535</v>
          </cell>
        </row>
        <row r="1087">
          <cell r="A1087" t="str">
            <v>6535</v>
          </cell>
        </row>
        <row r="1088">
          <cell r="A1088" t="str">
            <v>6535</v>
          </cell>
        </row>
        <row r="1089">
          <cell r="A1089" t="str">
            <v>6535</v>
          </cell>
        </row>
        <row r="1090">
          <cell r="A1090" t="str">
            <v>6535</v>
          </cell>
        </row>
        <row r="1091">
          <cell r="A1091" t="str">
            <v>6535</v>
          </cell>
        </row>
        <row r="1092">
          <cell r="A1092" t="str">
            <v>6535</v>
          </cell>
        </row>
        <row r="1093">
          <cell r="A1093" t="str">
            <v>6535</v>
          </cell>
        </row>
        <row r="1094">
          <cell r="A1094" t="str">
            <v>6535</v>
          </cell>
        </row>
        <row r="1095">
          <cell r="A1095" t="str">
            <v>6535</v>
          </cell>
        </row>
        <row r="1096">
          <cell r="A1096" t="str">
            <v>6535</v>
          </cell>
        </row>
        <row r="1097">
          <cell r="A1097" t="str">
            <v>6535</v>
          </cell>
        </row>
        <row r="1098">
          <cell r="A1098" t="str">
            <v>6535</v>
          </cell>
        </row>
        <row r="1099">
          <cell r="A1099" t="str">
            <v>6535</v>
          </cell>
        </row>
        <row r="1100">
          <cell r="A1100" t="str">
            <v>6535</v>
          </cell>
        </row>
        <row r="1101">
          <cell r="A1101" t="str">
            <v>6535</v>
          </cell>
        </row>
        <row r="1102">
          <cell r="A1102" t="str">
            <v>6535</v>
          </cell>
        </row>
        <row r="1103">
          <cell r="A1103" t="str">
            <v>6535</v>
          </cell>
        </row>
        <row r="1104">
          <cell r="A1104" t="str">
            <v>6535</v>
          </cell>
        </row>
        <row r="1105">
          <cell r="A1105" t="str">
            <v>6540</v>
          </cell>
        </row>
        <row r="1106">
          <cell r="A1106" t="str">
            <v>6540</v>
          </cell>
        </row>
        <row r="1107">
          <cell r="A1107" t="str">
            <v>6540</v>
          </cell>
        </row>
        <row r="1108">
          <cell r="A1108" t="str">
            <v>6540</v>
          </cell>
        </row>
        <row r="1109">
          <cell r="A1109" t="str">
            <v>6540</v>
          </cell>
        </row>
        <row r="1110">
          <cell r="A1110" t="str">
            <v>6540</v>
          </cell>
        </row>
        <row r="1111">
          <cell r="A1111" t="str">
            <v>6540</v>
          </cell>
        </row>
        <row r="1112">
          <cell r="A1112" t="str">
            <v>6540</v>
          </cell>
        </row>
        <row r="1113">
          <cell r="A1113" t="str">
            <v>6540</v>
          </cell>
        </row>
        <row r="1114">
          <cell r="A1114" t="str">
            <v>6540</v>
          </cell>
        </row>
        <row r="1115">
          <cell r="A1115" t="str">
            <v>6540</v>
          </cell>
        </row>
        <row r="1116">
          <cell r="A1116" t="str">
            <v>6540</v>
          </cell>
        </row>
        <row r="1117">
          <cell r="A1117" t="str">
            <v>6540</v>
          </cell>
        </row>
        <row r="1118">
          <cell r="A1118" t="str">
            <v>6540</v>
          </cell>
        </row>
        <row r="1119">
          <cell r="A1119" t="str">
            <v>6540</v>
          </cell>
        </row>
        <row r="1120">
          <cell r="A1120" t="str">
            <v>6540</v>
          </cell>
        </row>
        <row r="1121">
          <cell r="A1121" t="str">
            <v>6540</v>
          </cell>
        </row>
        <row r="1122">
          <cell r="A1122" t="str">
            <v>6540</v>
          </cell>
        </row>
        <row r="1123">
          <cell r="A1123" t="str">
            <v>6540</v>
          </cell>
        </row>
        <row r="1124">
          <cell r="A1124" t="str">
            <v>6540</v>
          </cell>
        </row>
        <row r="1125">
          <cell r="A1125" t="str">
            <v>6545</v>
          </cell>
        </row>
        <row r="1126">
          <cell r="A1126" t="str">
            <v>6545</v>
          </cell>
        </row>
        <row r="1127">
          <cell r="A1127" t="str">
            <v>6545</v>
          </cell>
        </row>
        <row r="1128">
          <cell r="A1128" t="str">
            <v>6545</v>
          </cell>
        </row>
        <row r="1129">
          <cell r="A1129" t="str">
            <v>6545</v>
          </cell>
        </row>
        <row r="1130">
          <cell r="A1130" t="str">
            <v>6545</v>
          </cell>
        </row>
        <row r="1131">
          <cell r="A1131" t="str">
            <v>6545</v>
          </cell>
        </row>
        <row r="1132">
          <cell r="A1132" t="str">
            <v>6545</v>
          </cell>
        </row>
        <row r="1133">
          <cell r="A1133" t="str">
            <v>6545</v>
          </cell>
        </row>
        <row r="1134">
          <cell r="A1134" t="str">
            <v>6545</v>
          </cell>
        </row>
        <row r="1135">
          <cell r="A1135" t="str">
            <v>6545</v>
          </cell>
        </row>
        <row r="1136">
          <cell r="A1136" t="str">
            <v>6545</v>
          </cell>
        </row>
        <row r="1137">
          <cell r="A1137" t="str">
            <v>6545</v>
          </cell>
        </row>
        <row r="1138">
          <cell r="A1138" t="str">
            <v>6545</v>
          </cell>
        </row>
        <row r="1139">
          <cell r="A1139" t="str">
            <v>6545</v>
          </cell>
        </row>
        <row r="1140">
          <cell r="A1140" t="str">
            <v>6545</v>
          </cell>
        </row>
        <row r="1141">
          <cell r="A1141" t="str">
            <v>6545</v>
          </cell>
        </row>
        <row r="1142">
          <cell r="A1142" t="str">
            <v>6550</v>
          </cell>
        </row>
        <row r="1143">
          <cell r="A1143" t="str">
            <v>6550</v>
          </cell>
        </row>
        <row r="1144">
          <cell r="A1144" t="str">
            <v>6550</v>
          </cell>
        </row>
        <row r="1145">
          <cell r="A1145" t="str">
            <v>6550</v>
          </cell>
        </row>
        <row r="1146">
          <cell r="A1146" t="str">
            <v>6550</v>
          </cell>
        </row>
        <row r="1147">
          <cell r="A1147" t="str">
            <v>6550</v>
          </cell>
        </row>
        <row r="1148">
          <cell r="A1148" t="str">
            <v>6550</v>
          </cell>
        </row>
        <row r="1149">
          <cell r="A1149" t="str">
            <v>6550</v>
          </cell>
        </row>
        <row r="1150">
          <cell r="A1150" t="str">
            <v>6580</v>
          </cell>
        </row>
        <row r="1151">
          <cell r="A1151" t="str">
            <v>6580</v>
          </cell>
        </row>
        <row r="1152">
          <cell r="A1152" t="str">
            <v>6580</v>
          </cell>
        </row>
        <row r="1153">
          <cell r="A1153" t="str">
            <v>6580</v>
          </cell>
        </row>
        <row r="1154">
          <cell r="A1154" t="str">
            <v>6580</v>
          </cell>
        </row>
        <row r="1155">
          <cell r="A1155" t="str">
            <v>6580</v>
          </cell>
        </row>
        <row r="1156">
          <cell r="A1156" t="str">
            <v>6580</v>
          </cell>
        </row>
        <row r="1157">
          <cell r="A1157" t="str">
            <v>6580</v>
          </cell>
        </row>
        <row r="1158">
          <cell r="A1158" t="str">
            <v>6585</v>
          </cell>
        </row>
        <row r="1159">
          <cell r="A1159" t="str">
            <v>6585</v>
          </cell>
        </row>
        <row r="1160">
          <cell r="A1160" t="str">
            <v>6585</v>
          </cell>
        </row>
        <row r="1161">
          <cell r="A1161" t="str">
            <v>6585</v>
          </cell>
        </row>
        <row r="1162">
          <cell r="A1162" t="str">
            <v>6585</v>
          </cell>
        </row>
        <row r="1163">
          <cell r="A1163" t="str">
            <v>6585</v>
          </cell>
        </row>
        <row r="1164">
          <cell r="A1164" t="str">
            <v>6585</v>
          </cell>
        </row>
        <row r="1165">
          <cell r="A1165" t="str">
            <v>6585</v>
          </cell>
        </row>
        <row r="1166">
          <cell r="A1166" t="str">
            <v>6595</v>
          </cell>
        </row>
        <row r="1167">
          <cell r="A1167" t="str">
            <v>6595</v>
          </cell>
        </row>
        <row r="1168">
          <cell r="A1168" t="str">
            <v>6595</v>
          </cell>
        </row>
        <row r="1169">
          <cell r="A1169" t="str">
            <v>6595</v>
          </cell>
        </row>
        <row r="1170">
          <cell r="A1170" t="str">
            <v>6595</v>
          </cell>
        </row>
        <row r="1171">
          <cell r="A1171" t="str">
            <v>6595</v>
          </cell>
        </row>
        <row r="1172">
          <cell r="A1172" t="str">
            <v>6595</v>
          </cell>
        </row>
        <row r="1173">
          <cell r="A1173" t="str">
            <v>6595</v>
          </cell>
        </row>
        <row r="1174">
          <cell r="A1174" t="str">
            <v>6595</v>
          </cell>
        </row>
        <row r="1175">
          <cell r="A1175" t="str">
            <v>6595</v>
          </cell>
        </row>
        <row r="1176">
          <cell r="A1176" t="str">
            <v>6595</v>
          </cell>
        </row>
        <row r="1177">
          <cell r="A1177" t="str">
            <v>6595</v>
          </cell>
        </row>
        <row r="1178">
          <cell r="A1178" t="str">
            <v>6595</v>
          </cell>
        </row>
        <row r="1179">
          <cell r="A1179" t="str">
            <v>6595</v>
          </cell>
        </row>
        <row r="1180">
          <cell r="A1180" t="str">
            <v>6600</v>
          </cell>
        </row>
        <row r="1181">
          <cell r="A1181" t="str">
            <v>6600</v>
          </cell>
        </row>
        <row r="1182">
          <cell r="A1182" t="str">
            <v>6600</v>
          </cell>
        </row>
        <row r="1183">
          <cell r="A1183" t="str">
            <v>6600</v>
          </cell>
        </row>
        <row r="1184">
          <cell r="A1184" t="str">
            <v>6600</v>
          </cell>
        </row>
        <row r="1185">
          <cell r="A1185" t="str">
            <v>6610</v>
          </cell>
        </row>
        <row r="1186">
          <cell r="A1186" t="str">
            <v>6610</v>
          </cell>
        </row>
        <row r="1187">
          <cell r="A1187" t="str">
            <v>6610</v>
          </cell>
        </row>
        <row r="1188">
          <cell r="A1188" t="str">
            <v>6610</v>
          </cell>
        </row>
        <row r="1189">
          <cell r="A1189" t="str">
            <v>6610</v>
          </cell>
        </row>
        <row r="1190">
          <cell r="A1190" t="str">
            <v>6610</v>
          </cell>
        </row>
        <row r="1191">
          <cell r="A1191" t="str">
            <v>6610</v>
          </cell>
        </row>
        <row r="1192">
          <cell r="A1192" t="str">
            <v>6610</v>
          </cell>
        </row>
        <row r="1193">
          <cell r="A1193" t="str">
            <v>6610</v>
          </cell>
        </row>
        <row r="1194">
          <cell r="A1194" t="str">
            <v>6640</v>
          </cell>
        </row>
        <row r="1195">
          <cell r="A1195" t="str">
            <v>6640</v>
          </cell>
        </row>
        <row r="1196">
          <cell r="A1196" t="str">
            <v>6640</v>
          </cell>
        </row>
        <row r="1197">
          <cell r="A1197" t="str">
            <v>6640</v>
          </cell>
        </row>
        <row r="1198">
          <cell r="A1198" t="str">
            <v>6640</v>
          </cell>
        </row>
        <row r="1199">
          <cell r="A1199" t="str">
            <v>6640</v>
          </cell>
        </row>
        <row r="1200">
          <cell r="A1200" t="str">
            <v>6660</v>
          </cell>
        </row>
        <row r="1201">
          <cell r="A1201" t="str">
            <v>6660</v>
          </cell>
        </row>
        <row r="1202">
          <cell r="A1202" t="str">
            <v>6660</v>
          </cell>
        </row>
        <row r="1203">
          <cell r="A1203" t="str">
            <v>6660</v>
          </cell>
        </row>
        <row r="1204">
          <cell r="A1204" t="str">
            <v>6660</v>
          </cell>
        </row>
        <row r="1205">
          <cell r="A1205" t="str">
            <v>6680</v>
          </cell>
        </row>
        <row r="1206">
          <cell r="A1206" t="str">
            <v>6680</v>
          </cell>
        </row>
        <row r="1207">
          <cell r="A1207" t="str">
            <v>6680</v>
          </cell>
        </row>
        <row r="1208">
          <cell r="A1208" t="str">
            <v>6680</v>
          </cell>
        </row>
        <row r="1209">
          <cell r="A1209" t="str">
            <v>6680</v>
          </cell>
        </row>
        <row r="1210">
          <cell r="A1210" t="str">
            <v>6710</v>
          </cell>
        </row>
        <row r="1211">
          <cell r="A1211" t="str">
            <v>6710</v>
          </cell>
        </row>
        <row r="1212">
          <cell r="A1212" t="str">
            <v>6710</v>
          </cell>
        </row>
        <row r="1213">
          <cell r="A1213" t="str">
            <v>6710</v>
          </cell>
        </row>
        <row r="1214">
          <cell r="A1214" t="str">
            <v>6710</v>
          </cell>
        </row>
        <row r="1215">
          <cell r="A1215" t="str">
            <v>6715</v>
          </cell>
        </row>
        <row r="1216">
          <cell r="A1216" t="str">
            <v>6715</v>
          </cell>
        </row>
        <row r="1217">
          <cell r="A1217" t="str">
            <v>6715</v>
          </cell>
        </row>
        <row r="1218">
          <cell r="A1218" t="str">
            <v>6715</v>
          </cell>
        </row>
        <row r="1219">
          <cell r="A1219" t="str">
            <v>6715</v>
          </cell>
        </row>
        <row r="1220">
          <cell r="A1220" t="str">
            <v>6765</v>
          </cell>
        </row>
        <row r="1221">
          <cell r="A1221" t="str">
            <v>6765</v>
          </cell>
        </row>
        <row r="1222">
          <cell r="A1222" t="str">
            <v>6765</v>
          </cell>
        </row>
        <row r="1223">
          <cell r="A1223" t="str">
            <v>6765</v>
          </cell>
        </row>
        <row r="1224">
          <cell r="A1224" t="str">
            <v>6765</v>
          </cell>
        </row>
        <row r="1225">
          <cell r="A1225" t="str">
            <v>6835</v>
          </cell>
        </row>
        <row r="1226">
          <cell r="A1226" t="str">
            <v>6835</v>
          </cell>
        </row>
        <row r="1227">
          <cell r="A1227" t="str">
            <v>6905</v>
          </cell>
        </row>
        <row r="1228">
          <cell r="A1228" t="str">
            <v>6905</v>
          </cell>
        </row>
        <row r="1229">
          <cell r="A1229" t="str">
            <v>6905</v>
          </cell>
        </row>
        <row r="1230">
          <cell r="A1230" t="str">
            <v>6920</v>
          </cell>
        </row>
        <row r="1231">
          <cell r="A1231" t="str">
            <v>6920</v>
          </cell>
        </row>
        <row r="1232">
          <cell r="A1232" t="str">
            <v>6960</v>
          </cell>
        </row>
        <row r="1233">
          <cell r="A1233" t="str">
            <v>6960</v>
          </cell>
        </row>
        <row r="1234">
          <cell r="A1234" t="str">
            <v>6960</v>
          </cell>
        </row>
        <row r="1235">
          <cell r="A1235" t="str">
            <v>6960</v>
          </cell>
        </row>
        <row r="1236">
          <cell r="A1236" t="str">
            <v>6960</v>
          </cell>
        </row>
        <row r="1237">
          <cell r="A1237" t="str">
            <v>6960</v>
          </cell>
        </row>
        <row r="1238">
          <cell r="A1238" t="str">
            <v>6960</v>
          </cell>
        </row>
        <row r="1239">
          <cell r="A1239" t="str">
            <v>6960</v>
          </cell>
        </row>
        <row r="1240">
          <cell r="A1240" t="str">
            <v>6960</v>
          </cell>
        </row>
        <row r="1241">
          <cell r="A1241" t="str">
            <v>6960</v>
          </cell>
        </row>
        <row r="1242">
          <cell r="A1242" t="str">
            <v>6960</v>
          </cell>
        </row>
        <row r="1243">
          <cell r="A1243" t="str">
            <v>6960</v>
          </cell>
        </row>
        <row r="1244">
          <cell r="A1244" t="str">
            <v>6960</v>
          </cell>
        </row>
        <row r="1245">
          <cell r="A1245" t="str">
            <v>6960</v>
          </cell>
        </row>
        <row r="1246">
          <cell r="A1246" t="str">
            <v>6960</v>
          </cell>
        </row>
        <row r="1247">
          <cell r="A1247" t="str">
            <v>6960</v>
          </cell>
        </row>
        <row r="1248">
          <cell r="A1248" t="str">
            <v>6960</v>
          </cell>
        </row>
        <row r="1249">
          <cell r="A1249" t="str">
            <v>6960</v>
          </cell>
        </row>
        <row r="1250">
          <cell r="A1250" t="str">
            <v>6960</v>
          </cell>
        </row>
        <row r="1251">
          <cell r="A1251" t="str">
            <v>6965</v>
          </cell>
        </row>
        <row r="1252">
          <cell r="A1252" t="str">
            <v>6965</v>
          </cell>
        </row>
        <row r="1253">
          <cell r="A1253" t="str">
            <v>6965</v>
          </cell>
        </row>
        <row r="1254">
          <cell r="A1254" t="str">
            <v>6965</v>
          </cell>
        </row>
        <row r="1255">
          <cell r="A1255" t="str">
            <v>6965</v>
          </cell>
        </row>
        <row r="1256">
          <cell r="A1256" t="str">
            <v>6985</v>
          </cell>
        </row>
        <row r="1257">
          <cell r="A1257" t="str">
            <v>6985</v>
          </cell>
        </row>
        <row r="1258">
          <cell r="A1258" t="str">
            <v>6985</v>
          </cell>
        </row>
        <row r="1259">
          <cell r="A1259" t="str">
            <v>6985</v>
          </cell>
        </row>
        <row r="1260">
          <cell r="A1260" t="str">
            <v>6985</v>
          </cell>
        </row>
        <row r="1261">
          <cell r="A1261" t="str">
            <v>6985</v>
          </cell>
        </row>
        <row r="1262">
          <cell r="A1262" t="str">
            <v>6985</v>
          </cell>
        </row>
        <row r="1263">
          <cell r="A1263" t="str">
            <v>6985</v>
          </cell>
        </row>
        <row r="1264">
          <cell r="A1264" t="str">
            <v>6985</v>
          </cell>
        </row>
        <row r="1265">
          <cell r="A1265" t="str">
            <v>6985</v>
          </cell>
        </row>
        <row r="1266">
          <cell r="A1266" t="str">
            <v>6985</v>
          </cell>
        </row>
        <row r="1267">
          <cell r="A1267" t="str">
            <v>6985</v>
          </cell>
        </row>
        <row r="1268">
          <cell r="A1268" t="str">
            <v>6985</v>
          </cell>
        </row>
        <row r="1269">
          <cell r="A1269" t="str">
            <v>6985</v>
          </cell>
        </row>
        <row r="1270">
          <cell r="A1270" t="str">
            <v>6985</v>
          </cell>
        </row>
        <row r="1271">
          <cell r="A1271" t="str">
            <v>6985</v>
          </cell>
        </row>
        <row r="1272">
          <cell r="A1272" t="str">
            <v>6985</v>
          </cell>
        </row>
        <row r="1273">
          <cell r="A1273" t="str">
            <v>7160</v>
          </cell>
        </row>
        <row r="1274">
          <cell r="A1274" t="str">
            <v>7160</v>
          </cell>
        </row>
        <row r="1275">
          <cell r="A1275" t="str">
            <v>7160</v>
          </cell>
        </row>
        <row r="1276">
          <cell r="A1276" t="str">
            <v>7160</v>
          </cell>
        </row>
        <row r="1277">
          <cell r="A1277" t="str">
            <v>7160</v>
          </cell>
        </row>
        <row r="1278">
          <cell r="A1278" t="str">
            <v>7160</v>
          </cell>
        </row>
        <row r="1279">
          <cell r="A1279" t="str">
            <v>7160</v>
          </cell>
        </row>
        <row r="1280">
          <cell r="A1280" t="str">
            <v>7160</v>
          </cell>
        </row>
        <row r="1281">
          <cell r="A1281" t="str">
            <v>7160</v>
          </cell>
        </row>
        <row r="1282">
          <cell r="A1282" t="str">
            <v>7160</v>
          </cell>
        </row>
        <row r="1283">
          <cell r="A1283" t="str">
            <v>7160</v>
          </cell>
        </row>
        <row r="1284">
          <cell r="A1284" t="str">
            <v>7160</v>
          </cell>
        </row>
        <row r="1285">
          <cell r="A1285" t="str">
            <v>7160</v>
          </cell>
        </row>
        <row r="1286">
          <cell r="A1286" t="str">
            <v>7160</v>
          </cell>
        </row>
        <row r="1287">
          <cell r="A1287" t="str">
            <v>7160</v>
          </cell>
        </row>
        <row r="1288">
          <cell r="A1288" t="str">
            <v>7160</v>
          </cell>
        </row>
        <row r="1289">
          <cell r="A1289" t="str">
            <v>7165</v>
          </cell>
        </row>
        <row r="1290">
          <cell r="A1290" t="str">
            <v>7165</v>
          </cell>
        </row>
        <row r="1291">
          <cell r="A1291" t="str">
            <v>7165</v>
          </cell>
        </row>
        <row r="1292">
          <cell r="A1292" t="str">
            <v>7165</v>
          </cell>
        </row>
        <row r="1293">
          <cell r="A1293" t="str">
            <v>7165</v>
          </cell>
        </row>
        <row r="1294">
          <cell r="A1294" t="str">
            <v>7165</v>
          </cell>
        </row>
        <row r="1295">
          <cell r="A1295" t="str">
            <v>7165</v>
          </cell>
        </row>
        <row r="1296">
          <cell r="A1296" t="str">
            <v>7165</v>
          </cell>
        </row>
        <row r="1297">
          <cell r="A1297" t="str">
            <v>7165</v>
          </cell>
        </row>
        <row r="1298">
          <cell r="A1298" t="str">
            <v>7180</v>
          </cell>
        </row>
        <row r="1299">
          <cell r="A1299" t="str">
            <v>7180</v>
          </cell>
        </row>
        <row r="1300">
          <cell r="A1300" t="str">
            <v>7180</v>
          </cell>
        </row>
        <row r="1301">
          <cell r="A1301" t="str">
            <v>7185</v>
          </cell>
        </row>
        <row r="1302">
          <cell r="A1302" t="str">
            <v>7185</v>
          </cell>
        </row>
        <row r="1303">
          <cell r="A1303" t="str">
            <v>7185</v>
          </cell>
        </row>
        <row r="1304">
          <cell r="A1304" t="str">
            <v>7185</v>
          </cell>
        </row>
        <row r="1305">
          <cell r="A1305" t="str">
            <v>7185</v>
          </cell>
        </row>
        <row r="1306">
          <cell r="A1306" t="str">
            <v>7185</v>
          </cell>
        </row>
        <row r="1307">
          <cell r="A1307" t="str">
            <v>7205</v>
          </cell>
        </row>
        <row r="1308">
          <cell r="A1308" t="str">
            <v>7205</v>
          </cell>
        </row>
        <row r="1309">
          <cell r="A1309" t="str">
            <v>7205</v>
          </cell>
        </row>
        <row r="1310">
          <cell r="A1310" t="str">
            <v>7245</v>
          </cell>
        </row>
        <row r="1311">
          <cell r="A1311" t="str">
            <v>7245</v>
          </cell>
        </row>
        <row r="1312">
          <cell r="A1312" t="str">
            <v>7245</v>
          </cell>
        </row>
        <row r="1313">
          <cell r="A1313" t="str">
            <v>7430</v>
          </cell>
        </row>
        <row r="1314">
          <cell r="A1314" t="str">
            <v>7430</v>
          </cell>
        </row>
        <row r="1315">
          <cell r="A1315" t="str">
            <v>7430</v>
          </cell>
        </row>
        <row r="1316">
          <cell r="A1316" t="str">
            <v>7445</v>
          </cell>
        </row>
        <row r="1317">
          <cell r="A1317" t="str">
            <v>7445</v>
          </cell>
        </row>
        <row r="1318">
          <cell r="A1318" t="str">
            <v>7445</v>
          </cell>
        </row>
        <row r="1319">
          <cell r="A1319" t="str">
            <v>7510</v>
          </cell>
        </row>
        <row r="1320">
          <cell r="A1320" t="str">
            <v>7510</v>
          </cell>
        </row>
        <row r="1321">
          <cell r="A1321" t="str">
            <v>7515</v>
          </cell>
        </row>
        <row r="1322">
          <cell r="A1322" t="str">
            <v>7515</v>
          </cell>
        </row>
        <row r="1323">
          <cell r="A1323" t="str">
            <v>7520</v>
          </cell>
        </row>
        <row r="1324">
          <cell r="A1324" t="str">
            <v>7520</v>
          </cell>
        </row>
        <row r="1325">
          <cell r="A1325" t="str">
            <v>7540</v>
          </cell>
        </row>
        <row r="1326">
          <cell r="A1326" t="str">
            <v>7545</v>
          </cell>
        </row>
        <row r="1327">
          <cell r="A1327" t="str">
            <v>7545</v>
          </cell>
        </row>
        <row r="1328">
          <cell r="A1328" t="str">
            <v>7545</v>
          </cell>
        </row>
        <row r="1329">
          <cell r="A1329" t="str">
            <v>7550</v>
          </cell>
        </row>
        <row r="1330">
          <cell r="A1330" t="str">
            <v>7550</v>
          </cell>
        </row>
        <row r="1331">
          <cell r="A1331" t="str">
            <v>7550</v>
          </cell>
        </row>
        <row r="1332">
          <cell r="A1332" t="str">
            <v>7555</v>
          </cell>
        </row>
        <row r="1333">
          <cell r="A1333" t="str">
            <v>7555</v>
          </cell>
        </row>
        <row r="1334">
          <cell r="A1334" t="str">
            <v>7555</v>
          </cell>
        </row>
        <row r="1335">
          <cell r="A1335" t="str">
            <v>7555</v>
          </cell>
        </row>
        <row r="1336">
          <cell r="A1336" t="str">
            <v>7555</v>
          </cell>
        </row>
        <row r="1337">
          <cell r="A1337" t="str">
            <v>7555</v>
          </cell>
        </row>
        <row r="1338">
          <cell r="A1338" t="str">
            <v>7555</v>
          </cell>
        </row>
        <row r="1339">
          <cell r="A1339" t="str">
            <v>7555</v>
          </cell>
        </row>
        <row r="1340">
          <cell r="A1340" t="str">
            <v>7555</v>
          </cell>
        </row>
        <row r="1341">
          <cell r="A1341" t="str">
            <v>7555</v>
          </cell>
        </row>
        <row r="1342">
          <cell r="A1342" t="str">
            <v>7555</v>
          </cell>
        </row>
        <row r="1343">
          <cell r="A1343" t="str">
            <v>7555</v>
          </cell>
        </row>
        <row r="1344">
          <cell r="A1344" t="str">
            <v>7555</v>
          </cell>
        </row>
        <row r="1345">
          <cell r="A1345" t="str">
            <v>7555</v>
          </cell>
        </row>
        <row r="1346">
          <cell r="A1346" t="str">
            <v>7555</v>
          </cell>
        </row>
        <row r="1347">
          <cell r="A1347" t="str">
            <v>7555</v>
          </cell>
        </row>
        <row r="1348">
          <cell r="A1348" t="str">
            <v>7555</v>
          </cell>
        </row>
        <row r="1349">
          <cell r="A1349" t="str">
            <v>7560</v>
          </cell>
        </row>
        <row r="1350">
          <cell r="A1350" t="str">
            <v>7570</v>
          </cell>
        </row>
        <row r="1351">
          <cell r="A1351" t="str">
            <v>7710</v>
          </cell>
        </row>
        <row r="1352">
          <cell r="A1352" t="str">
            <v>7710</v>
          </cell>
        </row>
        <row r="1353">
          <cell r="A1353" t="str">
            <v>7735</v>
          </cell>
        </row>
        <row r="1354">
          <cell r="A1354" t="str">
            <v>7735</v>
          </cell>
        </row>
        <row r="1355">
          <cell r="A1355" t="str">
            <v>7735</v>
          </cell>
        </row>
        <row r="1356">
          <cell r="A1356" t="str">
            <v>7735</v>
          </cell>
        </row>
        <row r="1357">
          <cell r="A1357" t="str">
            <v>7735</v>
          </cell>
        </row>
        <row r="1358">
          <cell r="A1358" t="str">
            <v>7735</v>
          </cell>
        </row>
        <row r="1359">
          <cell r="A1359" t="str">
            <v>7735</v>
          </cell>
        </row>
        <row r="1360">
          <cell r="A1360" t="str">
            <v>7735</v>
          </cell>
        </row>
        <row r="1361">
          <cell r="A1361" t="str">
            <v>7735</v>
          </cell>
        </row>
        <row r="1362">
          <cell r="A1362" t="str">
            <v>7735</v>
          </cell>
        </row>
        <row r="1363">
          <cell r="A1363" t="str">
            <v>7735</v>
          </cell>
        </row>
        <row r="1364">
          <cell r="A1364" t="str">
            <v>7735</v>
          </cell>
        </row>
        <row r="1365">
          <cell r="A1365" t="str">
            <v>7735</v>
          </cell>
        </row>
        <row r="1366">
          <cell r="A1366" t="str">
            <v>7735</v>
          </cell>
        </row>
        <row r="1367">
          <cell r="A1367" t="str">
            <v>7735</v>
          </cell>
        </row>
        <row r="1368">
          <cell r="A1368" t="str">
            <v>7735</v>
          </cell>
        </row>
        <row r="1369">
          <cell r="A1369" t="str">
            <v>7735</v>
          </cell>
        </row>
        <row r="1370">
          <cell r="A1370" t="str">
            <v>7735</v>
          </cell>
        </row>
        <row r="1371">
          <cell r="A1371" t="str">
            <v>7735</v>
          </cell>
        </row>
        <row r="1372">
          <cell r="A1372" t="str">
            <v>7735</v>
          </cell>
        </row>
        <row r="1373">
          <cell r="A1373" t="str">
            <v>7735</v>
          </cell>
        </row>
        <row r="1374">
          <cell r="A1374" t="str">
            <v>7735</v>
          </cell>
        </row>
        <row r="1375">
          <cell r="A1375" t="str">
            <v>7750</v>
          </cell>
        </row>
        <row r="1376">
          <cell r="A1376" t="str">
            <v>7750</v>
          </cell>
        </row>
        <row r="1377">
          <cell r="A1377" t="str">
            <v>7750</v>
          </cell>
        </row>
        <row r="1378">
          <cell r="A1378" t="str">
            <v>7750</v>
          </cell>
        </row>
        <row r="1379">
          <cell r="A1379" t="str">
            <v>7750</v>
          </cell>
        </row>
        <row r="1380">
          <cell r="A1380" t="str">
            <v>7750</v>
          </cell>
        </row>
        <row r="1381">
          <cell r="A1381" t="str">
            <v>7750</v>
          </cell>
        </row>
      </sheetData>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Cs"/>
      <sheetName val="Input Schedule"/>
      <sheetName val="Control Panel"/>
      <sheetName val="TB for the Filing Template"/>
      <sheetName val="COPY ELECTRONIC TB HERE"/>
      <sheetName val="Linked TB"/>
      <sheetName val="Sch.A-B.S"/>
      <sheetName val="Sch.B-I.S"/>
      <sheetName val="Sch.C-R.B"/>
      <sheetName val="Sch.D&amp;E-REV"/>
      <sheetName val="Sch.F-growth"/>
      <sheetName val="Proposed Rates"/>
      <sheetName val="wp.a-uncoll"/>
      <sheetName val="wp-b-salary"/>
      <sheetName val="wp-b1-Staff Alloc"/>
      <sheetName val="wp-appendix"/>
      <sheetName val="wp-b2-ops charged to plant"/>
      <sheetName val="wp-b3 Calc of Health and Other "/>
      <sheetName val="wp-d-rc.exp"/>
      <sheetName val="wp-e-toi"/>
      <sheetName val="wp-f-depr"/>
      <sheetName val="wp-g-inc.tx"/>
      <sheetName val="wp.h-cap.struc"/>
      <sheetName val="wp-i-wc"/>
      <sheetName val="wp-j-pf.plant"/>
      <sheetName val="wp-k-Purchased Wtr."/>
      <sheetName val="wp-m-penalties"/>
      <sheetName val="wp-l-GL additions - Galena"/>
      <sheetName val="wp-n-CPI"/>
      <sheetName val="wp-o-Purchased Power"/>
      <sheetName val="WP- P - Allocations"/>
      <sheetName val="wp - r7 (w)- 2008"/>
      <sheetName val="wp - r7(s) - 2008"/>
      <sheetName val="Mapping (2)"/>
      <sheetName val="2008 - TB"/>
      <sheetName val="xxxRate-Rev Comp"/>
      <sheetName val="Consumption Data"/>
      <sheetName val="Mapping"/>
      <sheetName val="For Testimony"/>
      <sheetName val="Bill Factor Computation"/>
      <sheetName val="Computation of Rates"/>
    </sheetNames>
    <sheetDataSet>
      <sheetData sheetId="0"/>
      <sheetData sheetId="1">
        <row r="3">
          <cell r="C3" t="str">
            <v>Galena Territory Utilities, Inc.</v>
          </cell>
        </row>
      </sheetData>
      <sheetData sheetId="2"/>
      <sheetData sheetId="3"/>
      <sheetData sheetId="4">
        <row r="1">
          <cell r="A1" t="str">
            <v>Account Number</v>
          </cell>
        </row>
      </sheetData>
      <sheetData sheetId="5">
        <row r="9">
          <cell r="A9">
            <v>1020</v>
          </cell>
          <cell r="B9" t="str">
            <v>ORGANIZATION</v>
          </cell>
          <cell r="C9">
            <v>43138.07</v>
          </cell>
          <cell r="D9">
            <v>0</v>
          </cell>
          <cell r="E9">
            <v>43138.07</v>
          </cell>
          <cell r="F9">
            <v>43138.07</v>
          </cell>
          <cell r="G9">
            <v>0</v>
          </cell>
        </row>
        <row r="10">
          <cell r="A10">
            <v>1025</v>
          </cell>
          <cell r="B10" t="str">
            <v>FRANCHISES</v>
          </cell>
          <cell r="C10">
            <v>37950.85</v>
          </cell>
          <cell r="D10">
            <v>0</v>
          </cell>
          <cell r="E10">
            <v>37950.85</v>
          </cell>
          <cell r="F10">
            <v>37950.85</v>
          </cell>
          <cell r="G10">
            <v>0</v>
          </cell>
        </row>
        <row r="11">
          <cell r="A11">
            <v>1030</v>
          </cell>
          <cell r="B11" t="str">
            <v>LAND &amp; LAND RIGHTS PUMP</v>
          </cell>
          <cell r="C11">
            <v>0</v>
          </cell>
          <cell r="D11">
            <v>0</v>
          </cell>
          <cell r="E11">
            <v>0</v>
          </cell>
          <cell r="F11">
            <v>0</v>
          </cell>
          <cell r="G11">
            <v>0</v>
          </cell>
        </row>
        <row r="12">
          <cell r="A12">
            <v>1040</v>
          </cell>
          <cell r="B12" t="str">
            <v>LAND &amp; LAND RIGHTS TRANS D</v>
          </cell>
          <cell r="C12">
            <v>0</v>
          </cell>
          <cell r="D12">
            <v>0</v>
          </cell>
          <cell r="E12">
            <v>0</v>
          </cell>
          <cell r="F12">
            <v>0</v>
          </cell>
          <cell r="G12">
            <v>0</v>
          </cell>
        </row>
        <row r="13">
          <cell r="A13">
            <v>1045</v>
          </cell>
          <cell r="B13" t="str">
            <v>LAND &amp; LAND RIGHTS GEN PLT</v>
          </cell>
          <cell r="C13">
            <v>10494.99</v>
          </cell>
          <cell r="D13">
            <v>0</v>
          </cell>
          <cell r="E13">
            <v>10494.99</v>
          </cell>
          <cell r="F13">
            <v>10494.99</v>
          </cell>
          <cell r="G13">
            <v>0</v>
          </cell>
        </row>
        <row r="14">
          <cell r="A14">
            <v>1050</v>
          </cell>
          <cell r="B14" t="str">
            <v>STRUCT &amp; IMPRV SRC SUPPLY</v>
          </cell>
          <cell r="C14">
            <v>79558.31</v>
          </cell>
          <cell r="D14">
            <v>0</v>
          </cell>
          <cell r="E14">
            <v>79558.31</v>
          </cell>
          <cell r="F14">
            <v>79558.31</v>
          </cell>
          <cell r="G14">
            <v>0</v>
          </cell>
        </row>
        <row r="15">
          <cell r="A15">
            <v>1055</v>
          </cell>
          <cell r="B15" t="str">
            <v>STRUCT &amp; IMPRV WTR TRT PLT</v>
          </cell>
          <cell r="C15">
            <v>43512.4</v>
          </cell>
          <cell r="D15">
            <v>0</v>
          </cell>
          <cell r="E15">
            <v>43512.4</v>
          </cell>
          <cell r="F15">
            <v>43512.4</v>
          </cell>
          <cell r="G15">
            <v>0</v>
          </cell>
        </row>
        <row r="16">
          <cell r="A16">
            <v>1065</v>
          </cell>
          <cell r="B16" t="str">
            <v>STRUCT &amp; IMPRV GEN PLT</v>
          </cell>
          <cell r="C16">
            <v>62522.1</v>
          </cell>
          <cell r="D16">
            <v>0</v>
          </cell>
          <cell r="E16">
            <v>62522.1</v>
          </cell>
          <cell r="F16">
            <v>62522.1</v>
          </cell>
          <cell r="G16">
            <v>0</v>
          </cell>
        </row>
        <row r="17">
          <cell r="A17">
            <v>1070</v>
          </cell>
          <cell r="B17" t="str">
            <v>COLLECTING RESERVOIRS</v>
          </cell>
          <cell r="C17">
            <v>330</v>
          </cell>
          <cell r="D17">
            <v>0</v>
          </cell>
          <cell r="E17">
            <v>330</v>
          </cell>
          <cell r="F17">
            <v>330</v>
          </cell>
          <cell r="G17">
            <v>0</v>
          </cell>
        </row>
        <row r="18">
          <cell r="A18">
            <v>1080</v>
          </cell>
          <cell r="B18" t="str">
            <v>WELLS &amp; SPRINGS</v>
          </cell>
          <cell r="C18">
            <v>1274929.95</v>
          </cell>
          <cell r="D18">
            <v>0</v>
          </cell>
          <cell r="E18">
            <v>1274929.95</v>
          </cell>
          <cell r="F18">
            <v>1274929.95</v>
          </cell>
          <cell r="G18">
            <v>0</v>
          </cell>
        </row>
        <row r="19">
          <cell r="A19">
            <v>1090</v>
          </cell>
          <cell r="B19" t="str">
            <v>SUPPLY MAINS</v>
          </cell>
          <cell r="C19">
            <v>22596.35</v>
          </cell>
          <cell r="D19">
            <v>0</v>
          </cell>
          <cell r="E19">
            <v>22596.35</v>
          </cell>
          <cell r="F19">
            <v>22596.35</v>
          </cell>
          <cell r="G19">
            <v>0</v>
          </cell>
        </row>
        <row r="20">
          <cell r="A20">
            <v>1100</v>
          </cell>
          <cell r="B20" t="str">
            <v>ELECTRIC PUMP EQUIP SRC PUMP</v>
          </cell>
          <cell r="C20">
            <v>423.04</v>
          </cell>
          <cell r="D20">
            <v>0</v>
          </cell>
          <cell r="E20">
            <v>423.04</v>
          </cell>
          <cell r="F20">
            <v>423.04</v>
          </cell>
          <cell r="G20">
            <v>0</v>
          </cell>
        </row>
        <row r="21">
          <cell r="A21">
            <v>1105</v>
          </cell>
          <cell r="B21" t="str">
            <v>ELECTRIC PUMP EQUIP WTP</v>
          </cell>
          <cell r="C21">
            <v>394762.47</v>
          </cell>
          <cell r="D21">
            <v>0</v>
          </cell>
          <cell r="E21">
            <v>394762.47</v>
          </cell>
          <cell r="F21">
            <v>394762.47</v>
          </cell>
          <cell r="G21">
            <v>0</v>
          </cell>
        </row>
        <row r="22">
          <cell r="A22">
            <v>1110</v>
          </cell>
          <cell r="B22" t="str">
            <v>ELECTRIC PUMP EQUIP TRANS DIST</v>
          </cell>
          <cell r="C22">
            <v>15863.11</v>
          </cell>
          <cell r="D22">
            <v>0</v>
          </cell>
          <cell r="E22">
            <v>15863.11</v>
          </cell>
          <cell r="F22">
            <v>15863.11</v>
          </cell>
          <cell r="G22">
            <v>0</v>
          </cell>
        </row>
        <row r="23">
          <cell r="A23">
            <v>1115</v>
          </cell>
          <cell r="B23" t="str">
            <v>WATER TREATMENT EQPT</v>
          </cell>
          <cell r="C23">
            <v>229094.63</v>
          </cell>
          <cell r="D23">
            <v>0</v>
          </cell>
          <cell r="E23">
            <v>229094.63</v>
          </cell>
          <cell r="F23">
            <v>229094.63</v>
          </cell>
          <cell r="G23">
            <v>0</v>
          </cell>
        </row>
        <row r="24">
          <cell r="A24">
            <v>1120</v>
          </cell>
          <cell r="B24" t="str">
            <v>DIST RESV &amp; STANDPIPES</v>
          </cell>
          <cell r="C24">
            <v>485121.65</v>
          </cell>
          <cell r="D24">
            <v>0</v>
          </cell>
          <cell r="E24">
            <v>485121.65</v>
          </cell>
          <cell r="F24">
            <v>485121.65</v>
          </cell>
          <cell r="G24">
            <v>0</v>
          </cell>
        </row>
        <row r="25">
          <cell r="A25">
            <v>1125</v>
          </cell>
          <cell r="B25" t="str">
            <v>TRANS &amp; DISTR MAINS</v>
          </cell>
          <cell r="C25">
            <v>2379125</v>
          </cell>
          <cell r="D25">
            <v>0</v>
          </cell>
          <cell r="E25">
            <v>2379125</v>
          </cell>
          <cell r="F25">
            <v>2379125</v>
          </cell>
          <cell r="G25">
            <v>0</v>
          </cell>
        </row>
        <row r="26">
          <cell r="A26">
            <v>1130</v>
          </cell>
          <cell r="B26" t="str">
            <v>SERVICE LINES</v>
          </cell>
          <cell r="C26">
            <v>1217396.19</v>
          </cell>
          <cell r="D26">
            <v>0</v>
          </cell>
          <cell r="E26">
            <v>1217396.19</v>
          </cell>
          <cell r="F26">
            <v>1217396.19</v>
          </cell>
          <cell r="G26">
            <v>0</v>
          </cell>
        </row>
        <row r="27">
          <cell r="A27">
            <v>1135</v>
          </cell>
          <cell r="B27" t="str">
            <v>METERS</v>
          </cell>
          <cell r="C27">
            <v>156316.25</v>
          </cell>
          <cell r="D27">
            <v>0</v>
          </cell>
          <cell r="E27">
            <v>156316.25</v>
          </cell>
          <cell r="F27">
            <v>156316.25</v>
          </cell>
          <cell r="G27">
            <v>0</v>
          </cell>
        </row>
        <row r="28">
          <cell r="A28">
            <v>1140</v>
          </cell>
          <cell r="B28" t="str">
            <v>METER INSTALLATIONS</v>
          </cell>
          <cell r="C28">
            <v>34610.76</v>
          </cell>
          <cell r="D28">
            <v>0</v>
          </cell>
          <cell r="E28">
            <v>34610.76</v>
          </cell>
          <cell r="F28">
            <v>34610.76</v>
          </cell>
          <cell r="G28">
            <v>0</v>
          </cell>
        </row>
        <row r="29">
          <cell r="A29">
            <v>1145</v>
          </cell>
          <cell r="B29" t="str">
            <v>HYDRANTS</v>
          </cell>
          <cell r="C29">
            <v>165101.60999999999</v>
          </cell>
          <cell r="D29">
            <v>0</v>
          </cell>
          <cell r="E29">
            <v>165101.60999999999</v>
          </cell>
          <cell r="F29">
            <v>165101.60999999999</v>
          </cell>
          <cell r="G29">
            <v>0</v>
          </cell>
        </row>
        <row r="30">
          <cell r="A30">
            <v>1165</v>
          </cell>
          <cell r="B30" t="str">
            <v>OTH PLT&amp;MISC EQUIP WTP</v>
          </cell>
          <cell r="C30">
            <v>0</v>
          </cell>
          <cell r="D30">
            <v>0</v>
          </cell>
          <cell r="E30">
            <v>0</v>
          </cell>
          <cell r="F30">
            <v>0</v>
          </cell>
          <cell r="G30">
            <v>0</v>
          </cell>
        </row>
        <row r="31">
          <cell r="A31">
            <v>1175</v>
          </cell>
          <cell r="B31" t="str">
            <v>OFFICE STRUCT &amp; IMPRV</v>
          </cell>
          <cell r="C31">
            <v>59229.13</v>
          </cell>
          <cell r="D31">
            <v>0</v>
          </cell>
          <cell r="E31">
            <v>59229.13</v>
          </cell>
          <cell r="F31">
            <v>43467.08977035353</v>
          </cell>
          <cell r="G31">
            <v>15762.040229646467</v>
          </cell>
        </row>
        <row r="32">
          <cell r="A32">
            <v>1180</v>
          </cell>
          <cell r="B32" t="str">
            <v>OFFICE FURN &amp; EQPT</v>
          </cell>
          <cell r="C32">
            <v>17350.169999999998</v>
          </cell>
          <cell r="D32">
            <v>0</v>
          </cell>
          <cell r="E32">
            <v>17350.169999999998</v>
          </cell>
          <cell r="F32">
            <v>12732.947401403577</v>
          </cell>
          <cell r="G32">
            <v>4617.2225985964214</v>
          </cell>
        </row>
        <row r="33">
          <cell r="A33">
            <v>1190</v>
          </cell>
          <cell r="B33" t="str">
            <v>TOOL SHOP &amp; MISC EQPT</v>
          </cell>
          <cell r="C33">
            <v>40415.42</v>
          </cell>
          <cell r="D33">
            <v>0</v>
          </cell>
          <cell r="E33">
            <v>40415.42</v>
          </cell>
          <cell r="F33">
            <v>29660.079242199598</v>
          </cell>
          <cell r="G33">
            <v>10755.340757800401</v>
          </cell>
        </row>
        <row r="34">
          <cell r="A34">
            <v>1195</v>
          </cell>
          <cell r="B34" t="str">
            <v>LABORATORY EQUIPMENT</v>
          </cell>
          <cell r="C34">
            <v>3510.8</v>
          </cell>
          <cell r="D34">
            <v>0</v>
          </cell>
          <cell r="E34">
            <v>3510.8</v>
          </cell>
          <cell r="F34">
            <v>2576.5068432671083</v>
          </cell>
          <cell r="G34">
            <v>934.29315673289193</v>
          </cell>
        </row>
        <row r="35">
          <cell r="A35">
            <v>1205</v>
          </cell>
          <cell r="B35" t="str">
            <v>COMMUNICATION EQPT</v>
          </cell>
          <cell r="C35">
            <v>17360.419999999998</v>
          </cell>
          <cell r="D35">
            <v>0</v>
          </cell>
          <cell r="E35">
            <v>17360.419999999998</v>
          </cell>
          <cell r="F35">
            <v>12740.469674145825</v>
          </cell>
          <cell r="G35">
            <v>4619.9503258541736</v>
          </cell>
        </row>
        <row r="36">
          <cell r="A36">
            <v>1210</v>
          </cell>
          <cell r="B36" t="str">
            <v>MISC EQUIPMENT</v>
          </cell>
          <cell r="C36">
            <v>0</v>
          </cell>
          <cell r="D36">
            <v>0</v>
          </cell>
          <cell r="E36">
            <v>0</v>
          </cell>
          <cell r="F36">
            <v>0</v>
          </cell>
          <cell r="G36">
            <v>0</v>
          </cell>
        </row>
        <row r="37">
          <cell r="A37">
            <v>1245</v>
          </cell>
          <cell r="B37" t="str">
            <v>ORGANIZATION</v>
          </cell>
          <cell r="C37">
            <v>0</v>
          </cell>
          <cell r="D37">
            <v>0</v>
          </cell>
          <cell r="E37">
            <v>0</v>
          </cell>
          <cell r="F37">
            <v>0</v>
          </cell>
          <cell r="G37">
            <v>0</v>
          </cell>
        </row>
        <row r="38">
          <cell r="A38">
            <v>1260</v>
          </cell>
          <cell r="B38" t="str">
            <v>LAND &amp; LAND RIGHTS INTANG PLT</v>
          </cell>
          <cell r="C38">
            <v>0</v>
          </cell>
          <cell r="D38">
            <v>404.42</v>
          </cell>
          <cell r="E38">
            <v>404.42</v>
          </cell>
          <cell r="F38">
            <v>0</v>
          </cell>
          <cell r="G38">
            <v>404.42</v>
          </cell>
        </row>
        <row r="39">
          <cell r="A39">
            <v>1285</v>
          </cell>
          <cell r="B39" t="str">
            <v>LAND &amp; LAND RIGHTS GEN PL</v>
          </cell>
          <cell r="C39">
            <v>0</v>
          </cell>
          <cell r="D39">
            <v>0</v>
          </cell>
          <cell r="E39">
            <v>0</v>
          </cell>
          <cell r="F39">
            <v>0</v>
          </cell>
          <cell r="G39">
            <v>0</v>
          </cell>
        </row>
        <row r="40">
          <cell r="A40">
            <v>1295</v>
          </cell>
          <cell r="B40" t="str">
            <v>STRUCT/IMPRV PUMP PLT LS</v>
          </cell>
          <cell r="C40">
            <v>0</v>
          </cell>
          <cell r="D40">
            <v>69659.899999999994</v>
          </cell>
          <cell r="E40">
            <v>69659.899999999994</v>
          </cell>
          <cell r="F40">
            <v>0</v>
          </cell>
          <cell r="G40">
            <v>69659.899999999994</v>
          </cell>
        </row>
        <row r="41">
          <cell r="A41">
            <v>1315</v>
          </cell>
          <cell r="B41" t="str">
            <v>STRUCT/IMPRV GEN PLT</v>
          </cell>
          <cell r="C41">
            <v>0</v>
          </cell>
          <cell r="D41">
            <v>3340.06</v>
          </cell>
          <cell r="E41">
            <v>3340.06</v>
          </cell>
          <cell r="F41">
            <v>0</v>
          </cell>
          <cell r="G41">
            <v>3340.06</v>
          </cell>
        </row>
        <row r="42">
          <cell r="A42">
            <v>1345</v>
          </cell>
          <cell r="B42" t="str">
            <v>SEWER FORCE MAIN/SRVC LINES</v>
          </cell>
          <cell r="C42">
            <v>0</v>
          </cell>
          <cell r="D42">
            <v>158513.96</v>
          </cell>
          <cell r="E42">
            <v>158513.96</v>
          </cell>
          <cell r="F42">
            <v>0</v>
          </cell>
          <cell r="G42">
            <v>158513.96</v>
          </cell>
        </row>
        <row r="43">
          <cell r="A43">
            <v>1350</v>
          </cell>
          <cell r="B43" t="str">
            <v>SEWER GRAVITY MAIN/MANHOLES</v>
          </cell>
          <cell r="C43">
            <v>0</v>
          </cell>
          <cell r="D43">
            <v>885282.71</v>
          </cell>
          <cell r="E43">
            <v>885282.71</v>
          </cell>
          <cell r="F43">
            <v>0</v>
          </cell>
          <cell r="G43">
            <v>885282.71</v>
          </cell>
        </row>
        <row r="44">
          <cell r="A44">
            <v>1365</v>
          </cell>
          <cell r="B44" t="str">
            <v>FLOW MEASURE DEVICES</v>
          </cell>
          <cell r="C44">
            <v>0</v>
          </cell>
          <cell r="D44">
            <v>0</v>
          </cell>
          <cell r="E44">
            <v>0</v>
          </cell>
          <cell r="F44">
            <v>0</v>
          </cell>
          <cell r="G44">
            <v>0</v>
          </cell>
        </row>
        <row r="45">
          <cell r="A45">
            <v>1380</v>
          </cell>
          <cell r="B45" t="str">
            <v>PUMPING EQUIPMENT PUMP PLT</v>
          </cell>
          <cell r="C45">
            <v>0</v>
          </cell>
          <cell r="D45">
            <v>1512</v>
          </cell>
          <cell r="E45">
            <v>1512</v>
          </cell>
          <cell r="F45">
            <v>0</v>
          </cell>
          <cell r="G45">
            <v>1512</v>
          </cell>
        </row>
        <row r="46">
          <cell r="A46">
            <v>1400</v>
          </cell>
          <cell r="B46" t="str">
            <v>TREAT/DISP EQUIP TRT PLT</v>
          </cell>
          <cell r="C46">
            <v>0</v>
          </cell>
          <cell r="D46">
            <v>1013800.96</v>
          </cell>
          <cell r="E46">
            <v>1013800.96</v>
          </cell>
          <cell r="F46">
            <v>0</v>
          </cell>
          <cell r="G46">
            <v>1013800.96</v>
          </cell>
        </row>
        <row r="47">
          <cell r="A47">
            <v>1410</v>
          </cell>
          <cell r="B47" t="str">
            <v>PLANT SEWERS TRTMT PLT</v>
          </cell>
          <cell r="C47">
            <v>0</v>
          </cell>
          <cell r="D47">
            <v>1112</v>
          </cell>
          <cell r="E47">
            <v>1112</v>
          </cell>
          <cell r="F47">
            <v>0</v>
          </cell>
          <cell r="G47">
            <v>1112</v>
          </cell>
        </row>
        <row r="48">
          <cell r="A48">
            <v>1415</v>
          </cell>
          <cell r="B48" t="str">
            <v>PLANT SEWERS RECLAIM WTP</v>
          </cell>
          <cell r="C48">
            <v>0</v>
          </cell>
          <cell r="D48">
            <v>0</v>
          </cell>
          <cell r="E48">
            <v>0</v>
          </cell>
          <cell r="F48">
            <v>0</v>
          </cell>
          <cell r="G48">
            <v>0</v>
          </cell>
        </row>
        <row r="49">
          <cell r="A49">
            <v>1425</v>
          </cell>
          <cell r="B49" t="str">
            <v>OTHER PLT TANGIBLE</v>
          </cell>
          <cell r="C49">
            <v>0</v>
          </cell>
          <cell r="D49">
            <v>695</v>
          </cell>
          <cell r="E49">
            <v>695</v>
          </cell>
          <cell r="F49">
            <v>0</v>
          </cell>
          <cell r="G49">
            <v>695</v>
          </cell>
        </row>
        <row r="50">
          <cell r="A50">
            <v>1430</v>
          </cell>
          <cell r="B50" t="str">
            <v>OTHER PLT COLLECTION</v>
          </cell>
          <cell r="C50">
            <v>0</v>
          </cell>
          <cell r="D50">
            <v>0</v>
          </cell>
          <cell r="E50">
            <v>0</v>
          </cell>
          <cell r="F50">
            <v>0</v>
          </cell>
          <cell r="G50">
            <v>0</v>
          </cell>
        </row>
        <row r="51">
          <cell r="A51">
            <v>1435</v>
          </cell>
          <cell r="B51" t="str">
            <v>OTHER PLT PUMP</v>
          </cell>
          <cell r="C51">
            <v>0</v>
          </cell>
          <cell r="D51">
            <v>1432.73</v>
          </cell>
          <cell r="E51">
            <v>1432.73</v>
          </cell>
          <cell r="F51">
            <v>0</v>
          </cell>
          <cell r="G51">
            <v>1432.73</v>
          </cell>
        </row>
        <row r="52">
          <cell r="A52">
            <v>1440</v>
          </cell>
          <cell r="B52" t="str">
            <v>OTHER PLT TREATMENT</v>
          </cell>
          <cell r="C52">
            <v>0</v>
          </cell>
          <cell r="D52">
            <v>1158.08</v>
          </cell>
          <cell r="E52">
            <v>1158.08</v>
          </cell>
          <cell r="F52">
            <v>0</v>
          </cell>
          <cell r="G52">
            <v>1158.08</v>
          </cell>
        </row>
        <row r="53">
          <cell r="A53">
            <v>1445</v>
          </cell>
          <cell r="B53" t="str">
            <v>OTHER PLT RECLAIM WTR TRT</v>
          </cell>
          <cell r="C53">
            <v>0</v>
          </cell>
          <cell r="D53">
            <v>363.38</v>
          </cell>
          <cell r="E53">
            <v>363.38</v>
          </cell>
          <cell r="F53">
            <v>0</v>
          </cell>
          <cell r="G53">
            <v>363.38</v>
          </cell>
        </row>
        <row r="54">
          <cell r="A54">
            <v>1455</v>
          </cell>
          <cell r="B54" t="str">
            <v>OFFICE STRUCT &amp; IMPRV</v>
          </cell>
          <cell r="C54">
            <v>0</v>
          </cell>
          <cell r="D54">
            <v>12860</v>
          </cell>
          <cell r="E54">
            <v>12860</v>
          </cell>
          <cell r="F54">
            <v>9437.7002405192579</v>
          </cell>
          <cell r="G54">
            <v>3422.2997594807421</v>
          </cell>
        </row>
        <row r="55">
          <cell r="A55">
            <v>1460</v>
          </cell>
          <cell r="B55" t="str">
            <v>OFFICE FURN &amp; EQPT</v>
          </cell>
          <cell r="C55">
            <v>0</v>
          </cell>
          <cell r="D55">
            <v>0</v>
          </cell>
          <cell r="E55">
            <v>0</v>
          </cell>
          <cell r="F55">
            <v>0</v>
          </cell>
          <cell r="G55">
            <v>0</v>
          </cell>
        </row>
        <row r="56">
          <cell r="A56">
            <v>1470</v>
          </cell>
          <cell r="B56" t="str">
            <v>TOOL SHOP &amp; MISC EQPT</v>
          </cell>
          <cell r="C56">
            <v>0</v>
          </cell>
          <cell r="D56">
            <v>0</v>
          </cell>
          <cell r="E56">
            <v>0</v>
          </cell>
          <cell r="F56">
            <v>0</v>
          </cell>
          <cell r="G56">
            <v>0</v>
          </cell>
        </row>
        <row r="57">
          <cell r="A57">
            <v>1480</v>
          </cell>
          <cell r="B57" t="str">
            <v>POWER OPERATED EQUIP</v>
          </cell>
          <cell r="C57">
            <v>0</v>
          </cell>
          <cell r="D57">
            <v>0</v>
          </cell>
          <cell r="E57">
            <v>0</v>
          </cell>
          <cell r="F57">
            <v>0</v>
          </cell>
          <cell r="G57">
            <v>0</v>
          </cell>
        </row>
        <row r="58">
          <cell r="A58">
            <v>1500</v>
          </cell>
          <cell r="B58" t="str">
            <v>OTHER TANGIBLE PLT SEWER</v>
          </cell>
          <cell r="C58">
            <v>0</v>
          </cell>
          <cell r="D58">
            <v>0</v>
          </cell>
          <cell r="E58">
            <v>0</v>
          </cell>
          <cell r="F58">
            <v>0</v>
          </cell>
          <cell r="G58">
            <v>0</v>
          </cell>
        </row>
        <row r="59">
          <cell r="A59">
            <v>1540</v>
          </cell>
          <cell r="B59" t="str">
            <v>REUSE TRANMISSION &amp; DIST</v>
          </cell>
          <cell r="C59">
            <v>0</v>
          </cell>
          <cell r="D59">
            <v>258.06</v>
          </cell>
          <cell r="E59">
            <v>258.06</v>
          </cell>
          <cell r="F59">
            <v>0</v>
          </cell>
          <cell r="G59">
            <v>258.06</v>
          </cell>
        </row>
        <row r="60">
          <cell r="C60">
            <v>0</v>
          </cell>
          <cell r="D60">
            <v>0</v>
          </cell>
          <cell r="E60">
            <v>0</v>
          </cell>
          <cell r="F60">
            <v>0</v>
          </cell>
          <cell r="G60">
            <v>0</v>
          </cell>
        </row>
        <row r="61">
          <cell r="A61" t="str">
            <v>TOTAL</v>
          </cell>
          <cell r="B61" t="str">
            <v>PLANT IN SERVICE</v>
          </cell>
          <cell r="C61">
            <v>6790713.669999999</v>
          </cell>
          <cell r="D61">
            <v>2150393.2599999998</v>
          </cell>
          <cell r="E61">
            <v>8941106.9300000016</v>
          </cell>
          <cell r="F61">
            <v>6763462.5231718877</v>
          </cell>
          <cell r="G61">
            <v>2177644.406828111</v>
          </cell>
        </row>
        <row r="62">
          <cell r="B62">
            <v>27251.14682811033</v>
          </cell>
        </row>
        <row r="63">
          <cell r="A63">
            <v>1555</v>
          </cell>
          <cell r="B63" t="str">
            <v>TRANSPORTATION EQPT WTR</v>
          </cell>
          <cell r="C63">
            <v>123737.65</v>
          </cell>
          <cell r="D63">
            <v>0</v>
          </cell>
          <cell r="E63">
            <v>123737.65</v>
          </cell>
          <cell r="F63">
            <v>90808.619686336518</v>
          </cell>
          <cell r="G63">
            <v>32929.030313663476</v>
          </cell>
        </row>
        <row r="64">
          <cell r="C64">
            <v>0</v>
          </cell>
          <cell r="D64">
            <v>0</v>
          </cell>
          <cell r="E64">
            <v>0</v>
          </cell>
          <cell r="F64">
            <v>0</v>
          </cell>
          <cell r="G64">
            <v>0</v>
          </cell>
        </row>
        <row r="65">
          <cell r="A65" t="str">
            <v>TOTAL</v>
          </cell>
          <cell r="B65" t="str">
            <v>TRANSPORTATION EQPT</v>
          </cell>
          <cell r="C65">
            <v>123737.65</v>
          </cell>
          <cell r="D65">
            <v>0</v>
          </cell>
          <cell r="E65">
            <v>123737.65</v>
          </cell>
          <cell r="F65">
            <v>90808.619686336518</v>
          </cell>
          <cell r="G65">
            <v>32929.030313663476</v>
          </cell>
        </row>
        <row r="67">
          <cell r="A67">
            <v>1580</v>
          </cell>
          <cell r="B67" t="str">
            <v>MAINFRAME COMPUTER WTR</v>
          </cell>
          <cell r="C67">
            <v>5838.87</v>
          </cell>
          <cell r="D67">
            <v>0</v>
          </cell>
          <cell r="E67">
            <v>5838.87</v>
          </cell>
          <cell r="F67">
            <v>4285.0314777107833</v>
          </cell>
          <cell r="G67">
            <v>1553.8385222892166</v>
          </cell>
        </row>
        <row r="68">
          <cell r="A68">
            <v>1585</v>
          </cell>
          <cell r="B68" t="str">
            <v>MINI COMPUTERS WTR</v>
          </cell>
          <cell r="C68">
            <v>31323.360000000001</v>
          </cell>
          <cell r="D68">
            <v>0</v>
          </cell>
          <cell r="E68">
            <v>31323.360000000001</v>
          </cell>
          <cell r="F68">
            <v>22987.595816941783</v>
          </cell>
          <cell r="G68">
            <v>8335.7641830582179</v>
          </cell>
        </row>
        <row r="69">
          <cell r="A69">
            <v>1590</v>
          </cell>
          <cell r="B69" t="str">
            <v>COMP SYS COST WTR</v>
          </cell>
          <cell r="C69">
            <v>229551.67</v>
          </cell>
          <cell r="D69">
            <v>0</v>
          </cell>
          <cell r="E69">
            <v>229551.67</v>
          </cell>
          <cell r="F69">
            <v>168463.44099304802</v>
          </cell>
          <cell r="G69">
            <v>61088.229006951995</v>
          </cell>
        </row>
        <row r="70">
          <cell r="A70">
            <v>1595</v>
          </cell>
          <cell r="B70" t="str">
            <v>MICRO SYS COST WTR</v>
          </cell>
          <cell r="C70">
            <v>6912.58</v>
          </cell>
          <cell r="D70">
            <v>0</v>
          </cell>
          <cell r="E70">
            <v>6912.58</v>
          </cell>
          <cell r="F70">
            <v>5073.0060597673883</v>
          </cell>
          <cell r="G70">
            <v>1839.5739402326117</v>
          </cell>
        </row>
        <row r="71">
          <cell r="A71">
            <v>1640</v>
          </cell>
          <cell r="B71" t="str">
            <v>OTHER PLANT</v>
          </cell>
          <cell r="C71">
            <v>0</v>
          </cell>
          <cell r="D71">
            <v>0</v>
          </cell>
          <cell r="E71">
            <v>0</v>
          </cell>
          <cell r="F71">
            <v>0</v>
          </cell>
          <cell r="G71">
            <v>0</v>
          </cell>
        </row>
        <row r="72">
          <cell r="C72">
            <v>0</v>
          </cell>
          <cell r="D72">
            <v>0</v>
          </cell>
          <cell r="E72">
            <v>0</v>
          </cell>
          <cell r="F72">
            <v>0</v>
          </cell>
          <cell r="G72">
            <v>0</v>
          </cell>
        </row>
        <row r="73">
          <cell r="A73" t="str">
            <v>TOTAL</v>
          </cell>
          <cell r="B73" t="str">
            <v>COMPUTER EQUIPMENT</v>
          </cell>
          <cell r="C73">
            <v>273626.48000000004</v>
          </cell>
          <cell r="D73">
            <v>0</v>
          </cell>
          <cell r="E73">
            <v>273626.48000000004</v>
          </cell>
          <cell r="F73">
            <v>200809.07434746798</v>
          </cell>
          <cell r="G73">
            <v>72817.405652532048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E50 JE Clear WSC"/>
      <sheetName val="SE50 JE WSC"/>
      <sheetName val="SE50 JE Benefits"/>
      <sheetName val="SE50 JE Sal &amp; PR Tax"/>
      <sheetName val="Summary by State"/>
      <sheetName val="Summary by Co"/>
      <sheetName val="Salary Alloc"/>
      <sheetName val="FICA Alloc"/>
      <sheetName val="FUT Alloc"/>
      <sheetName val="SUT Alloc"/>
      <sheetName val="Pension Alloc"/>
      <sheetName val="401k Alloc"/>
      <sheetName val="Health Alloc"/>
      <sheetName val="Other Alloc"/>
      <sheetName val="Cust Eq %"/>
      <sheetName val="Cust Eq Allocation"/>
      <sheetName val="Benefits Rates Input"/>
      <sheetName val="GL Detail"/>
      <sheetName val="Salary Input"/>
      <sheetName val="Employee Info Input"/>
      <sheetName val="Employee by Sub Input"/>
      <sheetName val="Cust Eq Input"/>
      <sheetName val="InvoiceBill Count Input"/>
      <sheetName val="Prior Allocations Input"/>
      <sheetName val="FORM.COS.SUB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chedule"/>
      <sheetName val="Control Panel"/>
      <sheetName val="COPY ELECTRONIC TB HERE"/>
      <sheetName val="Linked TB"/>
      <sheetName val="Sch.A-B.S"/>
      <sheetName val="Sch.B-I.S"/>
      <sheetName val="Sch.C-R.B"/>
      <sheetName val="Sch.D&amp;E-REV"/>
      <sheetName val="Sch.F-growth"/>
      <sheetName val="wp.a-uncoll"/>
      <sheetName val="wp-b-salary"/>
      <sheetName val="wp-b2-ops charged to plant"/>
      <sheetName val="wp-c-def charges"/>
      <sheetName val="wp-c2-calc of def charges"/>
      <sheetName val="wp-d-rc.exp"/>
      <sheetName val="wp-e-toi"/>
      <sheetName val="wp-f-depr"/>
      <sheetName val="wp-g-inc.tx"/>
      <sheetName val="wp.h-cap.struc"/>
      <sheetName val="wp-i-wc"/>
      <sheetName val="wp-j-pf.plant"/>
      <sheetName val="wp-k-retirements"/>
      <sheetName val="wp-l-GL additions"/>
      <sheetName val="wp-m-penalties"/>
      <sheetName val="wp-n-CPI"/>
      <sheetName val="wp-o-project phoenix "/>
      <sheetName val="wp-p1-allocation of vehicles"/>
      <sheetName val="wp-p1a-adjustment to trans exp"/>
      <sheetName val="wp-p2-allocation of computers"/>
      <sheetName val="wp-p3-allocations of WSC base"/>
      <sheetName val="wp-p4-allocation of WSC expense"/>
      <sheetName val="wp-p5-alloc of cws office exp"/>
      <sheetName val="wp-p6-closed office exp"/>
      <sheetName val="wp-u-Insurance Exp"/>
      <sheetName val="wp-appendix"/>
      <sheetName val="xxxRate-Rev Comp"/>
      <sheetName val="Allocation data summary"/>
      <sheetName val="Allocation data"/>
      <sheetName val="Consumption Data"/>
      <sheetName val="ERC Count NB 12-07"/>
      <sheetName val="wp-q-Def Chrgs"/>
      <sheetName val="CWS Systems 08 RC template"/>
    </sheetNames>
    <sheetDataSet>
      <sheetData sheetId="0" refreshError="1">
        <row r="3">
          <cell r="C3" t="str">
            <v>CWS Systems, Inc.</v>
          </cell>
        </row>
        <row r="5">
          <cell r="C5" t="str">
            <v>W-778, Sub XXX</v>
          </cell>
        </row>
        <row r="7">
          <cell r="C7">
            <v>39447</v>
          </cell>
        </row>
        <row r="11">
          <cell r="C11">
            <v>8658</v>
          </cell>
        </row>
        <row r="12">
          <cell r="C12">
            <v>4085.7</v>
          </cell>
        </row>
      </sheetData>
      <sheetData sheetId="1" refreshError="1"/>
      <sheetData sheetId="2" refreshError="1">
        <row r="1">
          <cell r="A1" t="str">
            <v>Account Number</v>
          </cell>
          <cell r="B1" t="str">
            <v>Account Name</v>
          </cell>
          <cell r="C1" t="str">
            <v>IS/BS</v>
          </cell>
          <cell r="D1" t="str">
            <v>Balance DR/(CR)</v>
          </cell>
        </row>
        <row r="2">
          <cell r="A2" t="str">
            <v>1020</v>
          </cell>
          <cell r="B2" t="str">
            <v>ORGANIZATION</v>
          </cell>
          <cell r="C2" t="str">
            <v>BS</v>
          </cell>
          <cell r="D2">
            <v>189479.66</v>
          </cell>
          <cell r="E2" t="b">
            <v>0</v>
          </cell>
        </row>
        <row r="3">
          <cell r="A3" t="str">
            <v>1045</v>
          </cell>
          <cell r="B3" t="str">
            <v>LAND &amp; LAND RIGHTS GEN PLT</v>
          </cell>
          <cell r="C3" t="str">
            <v>BS</v>
          </cell>
          <cell r="D3">
            <v>50949.45</v>
          </cell>
          <cell r="E3" t="b">
            <v>0</v>
          </cell>
        </row>
        <row r="4">
          <cell r="A4" t="str">
            <v>1050</v>
          </cell>
          <cell r="B4" t="str">
            <v>STRUCT &amp; IMPRV SRC SUPPLY</v>
          </cell>
          <cell r="C4" t="str">
            <v>BS</v>
          </cell>
          <cell r="D4">
            <v>452181.11</v>
          </cell>
          <cell r="E4" t="b">
            <v>0</v>
          </cell>
        </row>
        <row r="5">
          <cell r="A5" t="str">
            <v>1055</v>
          </cell>
          <cell r="B5" t="str">
            <v>STRUCT &amp; IMPRV WTR TRT PLT</v>
          </cell>
          <cell r="C5" t="str">
            <v>BS</v>
          </cell>
          <cell r="D5">
            <v>184343.38</v>
          </cell>
          <cell r="E5" t="b">
            <v>0</v>
          </cell>
        </row>
        <row r="6">
          <cell r="A6" t="str">
            <v>1080</v>
          </cell>
          <cell r="B6" t="str">
            <v>WELLS &amp; SPRINGS</v>
          </cell>
          <cell r="C6" t="str">
            <v>BS</v>
          </cell>
          <cell r="D6">
            <v>1687630.31</v>
          </cell>
          <cell r="E6" t="b">
            <v>0</v>
          </cell>
        </row>
        <row r="7">
          <cell r="A7" t="str">
            <v>1100</v>
          </cell>
          <cell r="B7" t="str">
            <v>ELECTRIC PUMP EQUIP SRC PUMP</v>
          </cell>
          <cell r="C7" t="str">
            <v>BS</v>
          </cell>
          <cell r="D7">
            <v>490</v>
          </cell>
          <cell r="E7" t="b">
            <v>0</v>
          </cell>
        </row>
        <row r="8">
          <cell r="A8" t="str">
            <v>1105</v>
          </cell>
          <cell r="B8" t="str">
            <v>ELECTRIC PUMP EQUIP WTP</v>
          </cell>
          <cell r="C8" t="str">
            <v>BS</v>
          </cell>
          <cell r="D8">
            <v>942325.82</v>
          </cell>
          <cell r="E8" t="b">
            <v>0</v>
          </cell>
        </row>
        <row r="9">
          <cell r="A9" t="str">
            <v>1115</v>
          </cell>
          <cell r="B9" t="str">
            <v>WATER TREATMENT EQPT</v>
          </cell>
          <cell r="C9" t="str">
            <v>BS</v>
          </cell>
          <cell r="D9">
            <v>304205.25</v>
          </cell>
          <cell r="E9" t="b">
            <v>0</v>
          </cell>
        </row>
        <row r="10">
          <cell r="A10" t="str">
            <v>1120</v>
          </cell>
          <cell r="B10" t="str">
            <v>DIST RESV &amp; STANDPIPES</v>
          </cell>
          <cell r="C10" t="str">
            <v>BS</v>
          </cell>
          <cell r="D10">
            <v>1231742.08</v>
          </cell>
          <cell r="E10" t="b">
            <v>0</v>
          </cell>
        </row>
        <row r="11">
          <cell r="A11" t="str">
            <v>1125</v>
          </cell>
          <cell r="B11" t="str">
            <v>TRANS &amp; DISTR MAINS</v>
          </cell>
          <cell r="C11" t="str">
            <v>BS</v>
          </cell>
          <cell r="D11">
            <v>5047635.62</v>
          </cell>
          <cell r="E11" t="b">
            <v>0</v>
          </cell>
        </row>
        <row r="12">
          <cell r="A12" t="str">
            <v>1130</v>
          </cell>
          <cell r="B12" t="str">
            <v>SERVICE LINES</v>
          </cell>
          <cell r="C12" t="str">
            <v>BS</v>
          </cell>
          <cell r="D12">
            <v>1382625.43</v>
          </cell>
          <cell r="E12" t="b">
            <v>0</v>
          </cell>
        </row>
        <row r="13">
          <cell r="A13" t="str">
            <v>1135</v>
          </cell>
          <cell r="B13" t="str">
            <v>METERS</v>
          </cell>
          <cell r="C13" t="str">
            <v>BS</v>
          </cell>
          <cell r="D13">
            <v>382942.89</v>
          </cell>
          <cell r="E13" t="b">
            <v>0</v>
          </cell>
        </row>
        <row r="14">
          <cell r="A14" t="str">
            <v>1140</v>
          </cell>
          <cell r="B14" t="str">
            <v>METER INSTALLATIONS</v>
          </cell>
          <cell r="C14" t="str">
            <v>BS</v>
          </cell>
          <cell r="D14">
            <v>94239.85</v>
          </cell>
          <cell r="E14" t="b">
            <v>0</v>
          </cell>
        </row>
        <row r="15">
          <cell r="A15" t="str">
            <v>1145</v>
          </cell>
          <cell r="B15" t="str">
            <v>HYDRANTS</v>
          </cell>
          <cell r="C15" t="str">
            <v>BS</v>
          </cell>
          <cell r="D15">
            <v>245340.06</v>
          </cell>
          <cell r="E15" t="b">
            <v>0</v>
          </cell>
        </row>
        <row r="16">
          <cell r="A16" t="str">
            <v>1175</v>
          </cell>
          <cell r="B16" t="str">
            <v>OFFICE STRUCT &amp; IMPRV</v>
          </cell>
          <cell r="C16" t="str">
            <v>BS</v>
          </cell>
          <cell r="D16">
            <v>135331.54999999999</v>
          </cell>
          <cell r="E16" t="b">
            <v>0</v>
          </cell>
        </row>
        <row r="17">
          <cell r="A17" t="str">
            <v>1180</v>
          </cell>
          <cell r="B17" t="str">
            <v>OFFICE FURN &amp; EQPT</v>
          </cell>
          <cell r="C17" t="str">
            <v>BS</v>
          </cell>
          <cell r="D17">
            <v>57413.88</v>
          </cell>
          <cell r="E17" t="b">
            <v>0</v>
          </cell>
        </row>
        <row r="18">
          <cell r="A18" t="str">
            <v>1190</v>
          </cell>
          <cell r="B18" t="str">
            <v>TOOL SHOP &amp; MISC EQPT</v>
          </cell>
          <cell r="C18" t="str">
            <v>BS</v>
          </cell>
          <cell r="D18">
            <v>200282.85</v>
          </cell>
          <cell r="E18" t="b">
            <v>0</v>
          </cell>
        </row>
        <row r="19">
          <cell r="A19" t="str">
            <v>1195</v>
          </cell>
          <cell r="B19" t="str">
            <v>LABORATORY EQUIPMENT</v>
          </cell>
          <cell r="C19" t="str">
            <v>BS</v>
          </cell>
          <cell r="D19">
            <v>10394.76</v>
          </cell>
          <cell r="E19" t="b">
            <v>0</v>
          </cell>
        </row>
        <row r="20">
          <cell r="A20" t="str">
            <v>1205</v>
          </cell>
          <cell r="B20" t="str">
            <v>COMMUNICATION EQPT</v>
          </cell>
          <cell r="C20" t="str">
            <v>BS</v>
          </cell>
          <cell r="D20">
            <v>44641.02</v>
          </cell>
          <cell r="E20" t="b">
            <v>0</v>
          </cell>
        </row>
        <row r="21">
          <cell r="A21" t="str">
            <v>1245</v>
          </cell>
          <cell r="B21" t="str">
            <v>ORGANIZATION</v>
          </cell>
          <cell r="C21" t="str">
            <v>BS</v>
          </cell>
          <cell r="D21">
            <v>21939.08</v>
          </cell>
          <cell r="E21" t="b">
            <v>0</v>
          </cell>
        </row>
        <row r="22">
          <cell r="A22" t="str">
            <v>1295</v>
          </cell>
          <cell r="B22" t="str">
            <v>STRUCT/IMPRV PUMP PLT LS</v>
          </cell>
          <cell r="C22" t="str">
            <v>BS</v>
          </cell>
          <cell r="D22">
            <v>911729.54</v>
          </cell>
          <cell r="E22" t="b">
            <v>0</v>
          </cell>
        </row>
        <row r="23">
          <cell r="A23" t="str">
            <v>1315</v>
          </cell>
          <cell r="B23" t="str">
            <v>STRUCT/IMPRV GEN PLT</v>
          </cell>
          <cell r="C23" t="str">
            <v>BS</v>
          </cell>
          <cell r="D23">
            <v>223512.25</v>
          </cell>
          <cell r="E23" t="b">
            <v>0</v>
          </cell>
        </row>
        <row r="24">
          <cell r="A24" t="str">
            <v>1345</v>
          </cell>
          <cell r="B24" t="str">
            <v>SEWER FORCE MAIN/SRVC LINES</v>
          </cell>
          <cell r="C24" t="str">
            <v>BS</v>
          </cell>
          <cell r="D24">
            <v>551516.54</v>
          </cell>
          <cell r="E24" t="b">
            <v>0</v>
          </cell>
        </row>
        <row r="25">
          <cell r="A25" t="str">
            <v>1350</v>
          </cell>
          <cell r="B25" t="str">
            <v>SEWER GRAVITY MAIN/MANHOLES</v>
          </cell>
          <cell r="C25" t="str">
            <v>BS</v>
          </cell>
          <cell r="D25">
            <v>4613708.05</v>
          </cell>
          <cell r="E25" t="b">
            <v>0</v>
          </cell>
        </row>
        <row r="26">
          <cell r="A26" t="str">
            <v>1400</v>
          </cell>
          <cell r="B26" t="str">
            <v>TREAT/DISP EQUIP TRT PLT</v>
          </cell>
          <cell r="C26" t="str">
            <v>BS</v>
          </cell>
          <cell r="D26">
            <v>2884960.49</v>
          </cell>
          <cell r="E26" t="b">
            <v>0</v>
          </cell>
        </row>
        <row r="27">
          <cell r="A27" t="str">
            <v>1470</v>
          </cell>
          <cell r="B27" t="str">
            <v>TOOL SHOP &amp; MISC EQPT</v>
          </cell>
          <cell r="C27" t="str">
            <v>BS</v>
          </cell>
          <cell r="D27">
            <v>25316</v>
          </cell>
          <cell r="E27" t="b">
            <v>0</v>
          </cell>
        </row>
        <row r="28">
          <cell r="A28" t="str">
            <v>1555</v>
          </cell>
          <cell r="B28" t="str">
            <v>TRANSPORTATION EQPT WTR</v>
          </cell>
          <cell r="C28" t="str">
            <v>BS</v>
          </cell>
          <cell r="D28">
            <v>122297</v>
          </cell>
          <cell r="E28" t="b">
            <v>0</v>
          </cell>
        </row>
        <row r="29">
          <cell r="A29" t="str">
            <v>1580</v>
          </cell>
          <cell r="B29" t="str">
            <v>MAINFRAME COMPUTER WTR</v>
          </cell>
          <cell r="C29" t="str">
            <v>BS</v>
          </cell>
          <cell r="D29">
            <v>23721</v>
          </cell>
          <cell r="E29" t="b">
            <v>0</v>
          </cell>
        </row>
        <row r="30">
          <cell r="A30" t="str">
            <v>1585</v>
          </cell>
          <cell r="B30" t="str">
            <v>MINI COMPUTERS WTR</v>
          </cell>
          <cell r="C30" t="str">
            <v>BS</v>
          </cell>
          <cell r="D30">
            <v>49541</v>
          </cell>
          <cell r="E30" t="b">
            <v>0</v>
          </cell>
        </row>
        <row r="31">
          <cell r="A31" t="str">
            <v>1590</v>
          </cell>
          <cell r="B31" t="str">
            <v>COMP SYS COST WTR</v>
          </cell>
          <cell r="C31" t="str">
            <v>BS</v>
          </cell>
          <cell r="D31">
            <v>35153</v>
          </cell>
          <cell r="E31" t="b">
            <v>0</v>
          </cell>
        </row>
        <row r="32">
          <cell r="A32" t="str">
            <v>1595</v>
          </cell>
          <cell r="B32" t="str">
            <v>MICRO SYS COST WTR</v>
          </cell>
          <cell r="C32" t="str">
            <v>BS</v>
          </cell>
          <cell r="D32">
            <v>20956</v>
          </cell>
          <cell r="E32" t="b">
            <v>0</v>
          </cell>
        </row>
        <row r="33">
          <cell r="A33" t="str">
            <v>1665</v>
          </cell>
          <cell r="B33" t="str">
            <v>WIP - CAPITALIZED TIME</v>
          </cell>
          <cell r="C33" t="str">
            <v>BS</v>
          </cell>
          <cell r="D33">
            <v>9054.2999999999993</v>
          </cell>
          <cell r="E33" t="b">
            <v>0</v>
          </cell>
        </row>
        <row r="34">
          <cell r="A34" t="str">
            <v>1666</v>
          </cell>
          <cell r="B34" t="str">
            <v>WIP - INTEREST DURING CONSTR</v>
          </cell>
          <cell r="C34" t="str">
            <v>BS</v>
          </cell>
          <cell r="D34">
            <v>35020.559999999998</v>
          </cell>
          <cell r="E34" t="b">
            <v>0</v>
          </cell>
        </row>
        <row r="35">
          <cell r="A35" t="str">
            <v>1667</v>
          </cell>
          <cell r="B35" t="str">
            <v>WIP - ENGINEERING</v>
          </cell>
          <cell r="C35" t="str">
            <v>BS</v>
          </cell>
          <cell r="D35">
            <v>49126.77</v>
          </cell>
          <cell r="E35" t="b">
            <v>0</v>
          </cell>
        </row>
        <row r="36">
          <cell r="A36" t="str">
            <v>1668</v>
          </cell>
          <cell r="B36" t="str">
            <v>WIP - LABOR/INSTALLATION</v>
          </cell>
          <cell r="C36" t="str">
            <v>BS</v>
          </cell>
          <cell r="D36">
            <v>563730.27</v>
          </cell>
          <cell r="E36" t="b">
            <v>0</v>
          </cell>
        </row>
        <row r="37">
          <cell r="A37" t="str">
            <v>1669</v>
          </cell>
          <cell r="B37" t="str">
            <v>WIP - EQUIPMENT</v>
          </cell>
          <cell r="C37" t="str">
            <v>BS</v>
          </cell>
          <cell r="D37">
            <v>35221.550000000003</v>
          </cell>
          <cell r="E37" t="b">
            <v>0</v>
          </cell>
        </row>
        <row r="38">
          <cell r="A38" t="str">
            <v>1670</v>
          </cell>
          <cell r="B38" t="str">
            <v>WIP - MATERIAL</v>
          </cell>
          <cell r="C38" t="str">
            <v>BS</v>
          </cell>
          <cell r="D38">
            <v>14662.02</v>
          </cell>
          <cell r="E38" t="b">
            <v>0</v>
          </cell>
        </row>
        <row r="39">
          <cell r="A39" t="str">
            <v>1671</v>
          </cell>
          <cell r="B39" t="str">
            <v>WIP - ELECTRICAL</v>
          </cell>
          <cell r="C39" t="str">
            <v>BS</v>
          </cell>
          <cell r="D39">
            <v>1678.03</v>
          </cell>
          <cell r="E39" t="b">
            <v>0</v>
          </cell>
        </row>
        <row r="40">
          <cell r="A40" t="str">
            <v>1672</v>
          </cell>
          <cell r="B40" t="str">
            <v>WIP - PIPING</v>
          </cell>
          <cell r="C40" t="str">
            <v>BS</v>
          </cell>
          <cell r="D40">
            <v>79047.41</v>
          </cell>
          <cell r="E40" t="b">
            <v>0</v>
          </cell>
        </row>
        <row r="41">
          <cell r="A41" t="str">
            <v>1673</v>
          </cell>
          <cell r="B41" t="str">
            <v>WIP - SITE WORK</v>
          </cell>
          <cell r="C41" t="str">
            <v>BS</v>
          </cell>
          <cell r="D41">
            <v>6645</v>
          </cell>
          <cell r="E41" t="b">
            <v>0</v>
          </cell>
        </row>
        <row r="42">
          <cell r="A42" t="str">
            <v>1674</v>
          </cell>
          <cell r="B42" t="str">
            <v>WIP - BUILDING ADDITION</v>
          </cell>
          <cell r="C42" t="str">
            <v>BS</v>
          </cell>
          <cell r="D42">
            <v>4631.18</v>
          </cell>
          <cell r="E42" t="b">
            <v>0</v>
          </cell>
        </row>
        <row r="43">
          <cell r="A43" t="str">
            <v>1692</v>
          </cell>
          <cell r="B43" t="str">
            <v>WIP - WELL HOUSE</v>
          </cell>
          <cell r="C43" t="str">
            <v>BS</v>
          </cell>
          <cell r="D43">
            <v>24942.22</v>
          </cell>
          <cell r="E43" t="b">
            <v>0</v>
          </cell>
        </row>
        <row r="44">
          <cell r="A44" t="str">
            <v>1697</v>
          </cell>
          <cell r="B44" t="str">
            <v>WIP - CLOSE CP TO GL LEGACY</v>
          </cell>
          <cell r="C44" t="str">
            <v>BS</v>
          </cell>
          <cell r="D44">
            <v>-67742.179999999993</v>
          </cell>
          <cell r="E44" t="b">
            <v>0</v>
          </cell>
        </row>
        <row r="45">
          <cell r="A45" t="str">
            <v>1698</v>
          </cell>
          <cell r="B45" t="str">
            <v>WIP - J/E CLEARING LEGACY</v>
          </cell>
          <cell r="C45" t="str">
            <v>BS</v>
          </cell>
          <cell r="D45">
            <v>67742.179999999993</v>
          </cell>
          <cell r="E45" t="b">
            <v>0</v>
          </cell>
        </row>
        <row r="46">
          <cell r="A46" t="str">
            <v>1705</v>
          </cell>
          <cell r="B46" t="str">
            <v>WIP - CAPITALIZED TIME</v>
          </cell>
          <cell r="C46" t="str">
            <v>BS</v>
          </cell>
          <cell r="D46">
            <v>4029.81</v>
          </cell>
          <cell r="E46" t="b">
            <v>0</v>
          </cell>
        </row>
        <row r="47">
          <cell r="A47" t="str">
            <v>1706</v>
          </cell>
          <cell r="B47" t="str">
            <v>WIP - INTEREST DURING CONSTR</v>
          </cell>
          <cell r="C47" t="str">
            <v>BS</v>
          </cell>
          <cell r="D47">
            <v>5289.94</v>
          </cell>
          <cell r="E47" t="b">
            <v>0</v>
          </cell>
        </row>
        <row r="48">
          <cell r="A48" t="str">
            <v>1707</v>
          </cell>
          <cell r="B48" t="str">
            <v>WIP - ENGINEERING</v>
          </cell>
          <cell r="C48" t="str">
            <v>BS</v>
          </cell>
          <cell r="D48">
            <v>55875.55</v>
          </cell>
          <cell r="E48" t="b">
            <v>0</v>
          </cell>
        </row>
        <row r="49">
          <cell r="A49" t="str">
            <v>1708</v>
          </cell>
          <cell r="B49" t="str">
            <v>WIP - LABOR/INSTALLATION</v>
          </cell>
          <cell r="C49" t="str">
            <v>BS</v>
          </cell>
          <cell r="D49">
            <v>233617.36</v>
          </cell>
          <cell r="E49" t="b">
            <v>0</v>
          </cell>
        </row>
        <row r="50">
          <cell r="A50" t="str">
            <v>1709</v>
          </cell>
          <cell r="B50" t="str">
            <v>WIP - EQUIPMENT</v>
          </cell>
          <cell r="C50" t="str">
            <v>BS</v>
          </cell>
          <cell r="D50">
            <v>183106.77</v>
          </cell>
          <cell r="E50" t="b">
            <v>0</v>
          </cell>
        </row>
        <row r="51">
          <cell r="A51" t="str">
            <v>1710</v>
          </cell>
          <cell r="B51" t="str">
            <v>WIP - MATERIAL</v>
          </cell>
          <cell r="C51" t="str">
            <v>BS</v>
          </cell>
          <cell r="D51">
            <v>11144</v>
          </cell>
          <cell r="E51" t="b">
            <v>0</v>
          </cell>
        </row>
        <row r="52">
          <cell r="A52" t="str">
            <v>1722</v>
          </cell>
          <cell r="B52" t="str">
            <v>WIP - MODIFICATION/LIFT STN</v>
          </cell>
          <cell r="C52" t="str">
            <v>BS</v>
          </cell>
          <cell r="D52">
            <v>2546.73</v>
          </cell>
          <cell r="E52" t="b">
            <v>0</v>
          </cell>
        </row>
        <row r="53">
          <cell r="A53" t="str">
            <v>1726</v>
          </cell>
          <cell r="B53" t="str">
            <v>WIP - PUMPS/EQUIPMENT</v>
          </cell>
          <cell r="C53" t="str">
            <v>BS</v>
          </cell>
          <cell r="D53">
            <v>24926.95</v>
          </cell>
          <cell r="E53" t="b">
            <v>0</v>
          </cell>
        </row>
        <row r="54">
          <cell r="A54" t="str">
            <v>1749</v>
          </cell>
          <cell r="B54" t="str">
            <v>WIP - MATERIAL</v>
          </cell>
          <cell r="C54" t="str">
            <v>BS</v>
          </cell>
          <cell r="D54">
            <v>476539</v>
          </cell>
          <cell r="E54" t="b">
            <v>0</v>
          </cell>
        </row>
        <row r="55">
          <cell r="A55" t="str">
            <v>1835</v>
          </cell>
          <cell r="B55" t="str">
            <v>ACC DEPR-ORGANIZATION</v>
          </cell>
          <cell r="C55" t="str">
            <v>BS</v>
          </cell>
          <cell r="D55">
            <v>30335.48</v>
          </cell>
          <cell r="E55" t="b">
            <v>0</v>
          </cell>
        </row>
        <row r="56">
          <cell r="A56" t="str">
            <v>1845</v>
          </cell>
          <cell r="B56" t="str">
            <v>ACC DEPR-STRUCT&amp;IMPRV SRC SPLY</v>
          </cell>
          <cell r="C56" t="str">
            <v>BS</v>
          </cell>
          <cell r="D56">
            <v>-90364.34</v>
          </cell>
          <cell r="E56" t="b">
            <v>0</v>
          </cell>
        </row>
        <row r="57">
          <cell r="A57" t="str">
            <v>1850</v>
          </cell>
          <cell r="B57" t="str">
            <v>ACC DEPR-STRUCT&amp;IMPRV WTP</v>
          </cell>
          <cell r="C57" t="str">
            <v>BS</v>
          </cell>
          <cell r="D57">
            <v>703.09</v>
          </cell>
          <cell r="E57" t="b">
            <v>0</v>
          </cell>
        </row>
        <row r="58">
          <cell r="A58" t="str">
            <v>1875</v>
          </cell>
          <cell r="B58" t="str">
            <v>ACC DEPR-WELLS &amp; SPRINGS</v>
          </cell>
          <cell r="C58" t="str">
            <v>BS</v>
          </cell>
          <cell r="D58">
            <v>-306071.78999999998</v>
          </cell>
          <cell r="E58" t="b">
            <v>0</v>
          </cell>
        </row>
        <row r="59">
          <cell r="A59" t="str">
            <v>1895</v>
          </cell>
          <cell r="B59" t="str">
            <v>ACC DEPR-ELECT PUMP EQUIP SRC PUMP</v>
          </cell>
          <cell r="C59" t="str">
            <v>BS</v>
          </cell>
          <cell r="D59">
            <v>7151.25</v>
          </cell>
          <cell r="E59" t="b">
            <v>0</v>
          </cell>
        </row>
        <row r="60">
          <cell r="A60" t="str">
            <v>1900</v>
          </cell>
          <cell r="B60" t="str">
            <v>ACC DEPR-ELECT PUMP EQUIP WTP</v>
          </cell>
          <cell r="C60" t="str">
            <v>BS</v>
          </cell>
          <cell r="D60">
            <v>-186369.45</v>
          </cell>
          <cell r="E60" t="b">
            <v>0</v>
          </cell>
        </row>
        <row r="61">
          <cell r="A61" t="str">
            <v>1910</v>
          </cell>
          <cell r="B61" t="str">
            <v>ACC DEPR-WATER TREATMENT EQPT</v>
          </cell>
          <cell r="C61" t="str">
            <v>BS</v>
          </cell>
          <cell r="D61">
            <v>-52957.78</v>
          </cell>
          <cell r="E61" t="b">
            <v>0</v>
          </cell>
        </row>
        <row r="62">
          <cell r="A62" t="str">
            <v>1915</v>
          </cell>
          <cell r="B62" t="str">
            <v>ACC DEPR-DIST RESV &amp; STANDPIPE</v>
          </cell>
          <cell r="C62" t="str">
            <v>BS</v>
          </cell>
          <cell r="D62">
            <v>-251998.26</v>
          </cell>
          <cell r="E62" t="b">
            <v>0</v>
          </cell>
        </row>
        <row r="63">
          <cell r="A63" t="str">
            <v>1920</v>
          </cell>
          <cell r="B63" t="str">
            <v>ACC DEPR-TRANS &amp; DISTR MAINS</v>
          </cell>
          <cell r="C63" t="str">
            <v>BS</v>
          </cell>
          <cell r="D63">
            <v>-1032300.64</v>
          </cell>
          <cell r="E63" t="b">
            <v>0</v>
          </cell>
        </row>
        <row r="64">
          <cell r="A64" t="str">
            <v>1925</v>
          </cell>
          <cell r="B64" t="str">
            <v>ACC DEPR-SERVICE LINES</v>
          </cell>
          <cell r="C64" t="str">
            <v>BS</v>
          </cell>
          <cell r="D64">
            <v>-255462.81</v>
          </cell>
          <cell r="E64" t="b">
            <v>0</v>
          </cell>
        </row>
        <row r="65">
          <cell r="A65" t="str">
            <v>1930</v>
          </cell>
          <cell r="B65" t="str">
            <v>ACC DEPR-METERS</v>
          </cell>
          <cell r="C65" t="str">
            <v>BS</v>
          </cell>
          <cell r="D65">
            <v>-64577.56</v>
          </cell>
          <cell r="E65" t="b">
            <v>0</v>
          </cell>
        </row>
        <row r="66">
          <cell r="A66" t="str">
            <v>1935</v>
          </cell>
          <cell r="B66" t="str">
            <v>ACC DEPR-METER INSTALLS</v>
          </cell>
          <cell r="C66" t="str">
            <v>BS</v>
          </cell>
          <cell r="D66">
            <v>-18378.68</v>
          </cell>
          <cell r="E66" t="b">
            <v>0</v>
          </cell>
        </row>
        <row r="67">
          <cell r="A67" t="str">
            <v>1940</v>
          </cell>
          <cell r="B67" t="str">
            <v>ACC DEPR-HYDRANTS</v>
          </cell>
          <cell r="C67" t="str">
            <v>BS</v>
          </cell>
          <cell r="D67">
            <v>-45588.43</v>
          </cell>
          <cell r="E67" t="b">
            <v>0</v>
          </cell>
        </row>
        <row r="68">
          <cell r="A68" t="str">
            <v>1970</v>
          </cell>
          <cell r="B68" t="str">
            <v>ACC DEPR-OFFICE STRUCTURE</v>
          </cell>
          <cell r="C68" t="str">
            <v>BS</v>
          </cell>
          <cell r="D68">
            <v>-54125.64</v>
          </cell>
          <cell r="E68" t="b">
            <v>0</v>
          </cell>
        </row>
        <row r="69">
          <cell r="A69" t="str">
            <v>1975</v>
          </cell>
          <cell r="B69" t="str">
            <v>ACC DEPR-OFFICE FURN/EQPT</v>
          </cell>
          <cell r="C69" t="str">
            <v>BS</v>
          </cell>
          <cell r="D69">
            <v>-43798.75</v>
          </cell>
          <cell r="E69" t="b">
            <v>0</v>
          </cell>
        </row>
        <row r="70">
          <cell r="A70" t="str">
            <v>1985</v>
          </cell>
          <cell r="B70" t="str">
            <v>ACC DEPR-TOOL SHOP &amp; MISC EQPT</v>
          </cell>
          <cell r="C70" t="str">
            <v>BS</v>
          </cell>
          <cell r="D70">
            <v>-41202.620000000003</v>
          </cell>
          <cell r="E70" t="b">
            <v>0</v>
          </cell>
        </row>
        <row r="71">
          <cell r="A71" t="str">
            <v>1990</v>
          </cell>
          <cell r="B71" t="str">
            <v>ACC DEPR-LABORATORY EQUIPMENT</v>
          </cell>
          <cell r="C71" t="str">
            <v>BS</v>
          </cell>
          <cell r="D71">
            <v>-2144.7199999999998</v>
          </cell>
          <cell r="E71" t="b">
            <v>0</v>
          </cell>
        </row>
        <row r="72">
          <cell r="A72" t="str">
            <v>2000</v>
          </cell>
          <cell r="B72" t="str">
            <v>ACC DEPR-COMMUNICATION EQPT</v>
          </cell>
          <cell r="C72" t="str">
            <v>BS</v>
          </cell>
          <cell r="D72">
            <v>-18254.939999999999</v>
          </cell>
          <cell r="E72" t="b">
            <v>0</v>
          </cell>
        </row>
        <row r="73">
          <cell r="A73" t="str">
            <v>2030</v>
          </cell>
          <cell r="B73" t="str">
            <v>ACC DEPR-ORGANIZATION</v>
          </cell>
          <cell r="C73" t="str">
            <v>BS</v>
          </cell>
          <cell r="D73">
            <v>16483.27</v>
          </cell>
          <cell r="E73" t="b">
            <v>0</v>
          </cell>
        </row>
        <row r="74">
          <cell r="A74" t="str">
            <v>2055</v>
          </cell>
          <cell r="B74" t="str">
            <v>ACC DEPR-STRUCT/IMPRV PUMP PLT LS</v>
          </cell>
          <cell r="C74" t="str">
            <v>BS</v>
          </cell>
          <cell r="D74">
            <v>-173394.09</v>
          </cell>
          <cell r="E74" t="b">
            <v>0</v>
          </cell>
        </row>
        <row r="75">
          <cell r="A75" t="str">
            <v>2075</v>
          </cell>
          <cell r="B75" t="str">
            <v>ACC DEPR-STRUCT/IMPRV GEN PLT</v>
          </cell>
          <cell r="C75" t="str">
            <v>BS</v>
          </cell>
          <cell r="D75">
            <v>-35024.949999999997</v>
          </cell>
          <cell r="E75" t="b">
            <v>0</v>
          </cell>
        </row>
        <row r="76">
          <cell r="A76" t="str">
            <v>2105</v>
          </cell>
          <cell r="B76" t="str">
            <v>ACC DEPR-SEWER FORCE MAIN/SRVC LINES</v>
          </cell>
          <cell r="C76" t="str">
            <v>BS</v>
          </cell>
          <cell r="D76">
            <v>-131555.21</v>
          </cell>
          <cell r="E76" t="b">
            <v>0</v>
          </cell>
        </row>
        <row r="77">
          <cell r="A77" t="str">
            <v>2110</v>
          </cell>
          <cell r="B77" t="str">
            <v>ACC DEPR-SEWER GRVTY MAIN/MAN</v>
          </cell>
          <cell r="C77" t="str">
            <v>BS</v>
          </cell>
          <cell r="D77">
            <v>-927119.53</v>
          </cell>
          <cell r="E77" t="b">
            <v>0</v>
          </cell>
        </row>
        <row r="78">
          <cell r="A78" t="str">
            <v>2160</v>
          </cell>
          <cell r="B78" t="str">
            <v>ACC DEPR-TREAT/DISP EQP TRT PLT</v>
          </cell>
          <cell r="C78" t="str">
            <v>BS</v>
          </cell>
          <cell r="D78">
            <v>-561701.07999999996</v>
          </cell>
          <cell r="E78" t="b">
            <v>0</v>
          </cell>
        </row>
        <row r="79">
          <cell r="A79" t="str">
            <v>2230</v>
          </cell>
          <cell r="B79" t="str">
            <v>ACC DEPR-TOOL SHOP &amp; MISC EQPT</v>
          </cell>
          <cell r="C79" t="str">
            <v>BS</v>
          </cell>
          <cell r="D79">
            <v>-6148.34</v>
          </cell>
          <cell r="E79" t="b">
            <v>0</v>
          </cell>
        </row>
        <row r="80">
          <cell r="A80" t="str">
            <v>2300</v>
          </cell>
          <cell r="B80" t="str">
            <v>ACC DEPR-TRANSPORTATION WTR</v>
          </cell>
          <cell r="C80" t="str">
            <v>BS</v>
          </cell>
          <cell r="D80">
            <v>-75633.990000000005</v>
          </cell>
          <cell r="E80" t="b">
            <v>0</v>
          </cell>
        </row>
        <row r="81">
          <cell r="A81" t="str">
            <v>2320</v>
          </cell>
          <cell r="B81" t="str">
            <v>ACC DEPR-MAINFRAME COMP WTR</v>
          </cell>
          <cell r="C81" t="str">
            <v>BS</v>
          </cell>
          <cell r="D81">
            <v>-22758</v>
          </cell>
          <cell r="E81" t="b">
            <v>0</v>
          </cell>
        </row>
        <row r="82">
          <cell r="A82" t="str">
            <v>2325</v>
          </cell>
          <cell r="B82" t="str">
            <v>ACC DEPR-MINI COMP WTR</v>
          </cell>
          <cell r="C82" t="str">
            <v>BS</v>
          </cell>
          <cell r="D82">
            <v>-38433</v>
          </cell>
          <cell r="E82" t="b">
            <v>0</v>
          </cell>
        </row>
        <row r="83">
          <cell r="A83" t="str">
            <v>2330</v>
          </cell>
          <cell r="B83" t="str">
            <v>COMP SYS AMORTIZATION WTR</v>
          </cell>
          <cell r="C83" t="str">
            <v>BS</v>
          </cell>
          <cell r="D83">
            <v>-34446</v>
          </cell>
          <cell r="E83" t="b">
            <v>0</v>
          </cell>
        </row>
        <row r="84">
          <cell r="A84" t="str">
            <v>2335</v>
          </cell>
          <cell r="B84" t="str">
            <v>MICRO SYS AMORTIZATION WTR</v>
          </cell>
          <cell r="C84" t="str">
            <v>BS</v>
          </cell>
          <cell r="D84">
            <v>-10714</v>
          </cell>
          <cell r="E84" t="b">
            <v>0</v>
          </cell>
        </row>
        <row r="85">
          <cell r="A85" t="str">
            <v>2400</v>
          </cell>
          <cell r="B85" t="str">
            <v>UTILITY PAA WTR PLANT AMORT</v>
          </cell>
          <cell r="C85" t="str">
            <v>BS</v>
          </cell>
          <cell r="D85">
            <v>-641167.39</v>
          </cell>
          <cell r="E85" t="b">
            <v>0</v>
          </cell>
        </row>
        <row r="86">
          <cell r="A86" t="str">
            <v>2410</v>
          </cell>
          <cell r="B86" t="str">
            <v>UTILITY PAA SWR PLANT AMORT</v>
          </cell>
          <cell r="C86" t="str">
            <v>BS</v>
          </cell>
          <cell r="D86">
            <v>-60675.85</v>
          </cell>
          <cell r="E86" t="b">
            <v>0</v>
          </cell>
        </row>
        <row r="87">
          <cell r="A87" t="str">
            <v>2420</v>
          </cell>
          <cell r="B87" t="str">
            <v>ACC AMORT UTIL PAA-WATER</v>
          </cell>
          <cell r="C87" t="str">
            <v>BS</v>
          </cell>
          <cell r="D87">
            <v>126171</v>
          </cell>
          <cell r="E87" t="b">
            <v>0</v>
          </cell>
        </row>
        <row r="88">
          <cell r="A88" t="str">
            <v>2425</v>
          </cell>
          <cell r="B88" t="str">
            <v>ACC AMORT UTIL PAA-SEWER</v>
          </cell>
          <cell r="C88" t="str">
            <v>BS</v>
          </cell>
          <cell r="D88">
            <v>21848.79</v>
          </cell>
          <cell r="E88" t="b">
            <v>0</v>
          </cell>
        </row>
        <row r="89">
          <cell r="A89" t="str">
            <v>2640</v>
          </cell>
          <cell r="B89" t="str">
            <v>CASH-CHASE-WSC DISBURSEMENT</v>
          </cell>
          <cell r="C89" t="str">
            <v>BS</v>
          </cell>
          <cell r="D89">
            <v>-14.59</v>
          </cell>
          <cell r="E89" t="b">
            <v>0</v>
          </cell>
        </row>
        <row r="90">
          <cell r="A90" t="str">
            <v>2665</v>
          </cell>
          <cell r="B90" t="str">
            <v>CASH UNAPPLIED</v>
          </cell>
          <cell r="C90" t="str">
            <v>BS</v>
          </cell>
          <cell r="D90">
            <v>-2216.33</v>
          </cell>
          <cell r="E90" t="b">
            <v>0</v>
          </cell>
        </row>
        <row r="91">
          <cell r="A91" t="str">
            <v>2675</v>
          </cell>
          <cell r="B91" t="str">
            <v>A/R-CUSTOMER TRADE CC&amp;B</v>
          </cell>
          <cell r="C91" t="str">
            <v>BS</v>
          </cell>
          <cell r="D91">
            <v>325247.61</v>
          </cell>
          <cell r="E91" t="b">
            <v>0</v>
          </cell>
        </row>
        <row r="92">
          <cell r="A92" t="str">
            <v>2680</v>
          </cell>
          <cell r="B92" t="str">
            <v>A/R-CUSTOMER ACCRUAL</v>
          </cell>
          <cell r="C92" t="str">
            <v>BS</v>
          </cell>
          <cell r="D92">
            <v>216135</v>
          </cell>
          <cell r="E92" t="b">
            <v>0</v>
          </cell>
        </row>
        <row r="93">
          <cell r="A93" t="str">
            <v>2685</v>
          </cell>
          <cell r="B93" t="str">
            <v>A/R-CUSTOMER REFUNDS</v>
          </cell>
          <cell r="C93" t="str">
            <v>BS</v>
          </cell>
          <cell r="D93">
            <v>-8552.57</v>
          </cell>
          <cell r="E93" t="b">
            <v>0</v>
          </cell>
        </row>
        <row r="94">
          <cell r="A94" t="str">
            <v>2690</v>
          </cell>
          <cell r="B94" t="str">
            <v>ACCUM PROV UNCOLLECT ACCTS</v>
          </cell>
          <cell r="C94" t="str">
            <v>BS</v>
          </cell>
          <cell r="D94">
            <v>-71930.97</v>
          </cell>
          <cell r="E94" t="b">
            <v>0</v>
          </cell>
        </row>
        <row r="95">
          <cell r="A95" t="str">
            <v>2710</v>
          </cell>
          <cell r="B95" t="str">
            <v>A/R ASSOC COS</v>
          </cell>
          <cell r="C95" t="str">
            <v>BS</v>
          </cell>
          <cell r="D95">
            <v>-291543.51</v>
          </cell>
          <cell r="E95" t="b">
            <v>0</v>
          </cell>
        </row>
        <row r="96">
          <cell r="A96" t="str">
            <v>2775</v>
          </cell>
          <cell r="B96" t="str">
            <v>SPECIAL DEPOSITS</v>
          </cell>
          <cell r="C96" t="str">
            <v>BS</v>
          </cell>
          <cell r="D96">
            <v>20</v>
          </cell>
          <cell r="E96" t="b">
            <v>0</v>
          </cell>
        </row>
        <row r="97">
          <cell r="A97" t="str">
            <v>2785</v>
          </cell>
          <cell r="B97" t="str">
            <v>PREPAYMENTS</v>
          </cell>
          <cell r="C97" t="str">
            <v>BS</v>
          </cell>
          <cell r="D97">
            <v>0</v>
          </cell>
          <cell r="E97" t="b">
            <v>0</v>
          </cell>
        </row>
        <row r="98">
          <cell r="A98" t="str">
            <v>2795</v>
          </cell>
          <cell r="B98" t="str">
            <v>PREPAID REIMBURSEMENTS</v>
          </cell>
          <cell r="C98" t="str">
            <v>BS</v>
          </cell>
          <cell r="D98">
            <v>5307.49</v>
          </cell>
          <cell r="E98" t="b">
            <v>0</v>
          </cell>
        </row>
        <row r="99">
          <cell r="A99" t="str">
            <v>2855</v>
          </cell>
          <cell r="B99" t="str">
            <v>PRELIMINARY SURVEY</v>
          </cell>
          <cell r="C99" t="str">
            <v>BS</v>
          </cell>
          <cell r="D99">
            <v>127</v>
          </cell>
          <cell r="E99" t="b">
            <v>0</v>
          </cell>
        </row>
        <row r="100">
          <cell r="A100" t="str">
            <v>2920</v>
          </cell>
          <cell r="B100" t="str">
            <v>RATE CASE ACCUM AMORT</v>
          </cell>
          <cell r="C100" t="str">
            <v>BS</v>
          </cell>
          <cell r="D100">
            <v>0.01</v>
          </cell>
          <cell r="E100" t="b">
            <v>0</v>
          </cell>
        </row>
        <row r="101">
          <cell r="A101" t="str">
            <v>2930</v>
          </cell>
          <cell r="B101" t="str">
            <v>MISC REG ACCUM AMORT</v>
          </cell>
          <cell r="C101" t="str">
            <v>BS</v>
          </cell>
          <cell r="D101">
            <v>1158.28</v>
          </cell>
          <cell r="E101" t="b">
            <v>0</v>
          </cell>
        </row>
        <row r="102">
          <cell r="A102" t="str">
            <v>2960</v>
          </cell>
          <cell r="B102" t="str">
            <v>DEF CHGS-TANK MAINT&amp;REP WTR</v>
          </cell>
          <cell r="C102" t="str">
            <v>BS</v>
          </cell>
          <cell r="D102">
            <v>63645</v>
          </cell>
          <cell r="E102" t="b">
            <v>0</v>
          </cell>
        </row>
        <row r="103">
          <cell r="A103" t="str">
            <v>2965</v>
          </cell>
          <cell r="B103" t="str">
            <v>DEF CHGS-RELOCATION EXPENSES</v>
          </cell>
          <cell r="C103" t="str">
            <v>BS</v>
          </cell>
          <cell r="D103">
            <v>7406.24</v>
          </cell>
          <cell r="E103" t="b">
            <v>0</v>
          </cell>
        </row>
        <row r="104">
          <cell r="A104" t="str">
            <v>2980</v>
          </cell>
          <cell r="B104" t="str">
            <v>DEF CHGS-EMP FEES</v>
          </cell>
          <cell r="C104" t="str">
            <v>BS</v>
          </cell>
          <cell r="D104">
            <v>5341</v>
          </cell>
          <cell r="E104" t="b">
            <v>0</v>
          </cell>
        </row>
        <row r="105">
          <cell r="A105" t="str">
            <v>3005</v>
          </cell>
          <cell r="B105" t="str">
            <v>DEF CHGS-VOC TESTING</v>
          </cell>
          <cell r="C105" t="str">
            <v>BS</v>
          </cell>
          <cell r="D105">
            <v>47656.75</v>
          </cell>
          <cell r="E105" t="b">
            <v>0</v>
          </cell>
        </row>
        <row r="106">
          <cell r="A106" t="str">
            <v>3040</v>
          </cell>
          <cell r="B106" t="str">
            <v>DEF CHGS-TANK MAINT&amp;REP SWR</v>
          </cell>
          <cell r="C106" t="str">
            <v>BS</v>
          </cell>
          <cell r="D106">
            <v>33200</v>
          </cell>
          <cell r="E106" t="b">
            <v>0</v>
          </cell>
        </row>
        <row r="107">
          <cell r="A107" t="str">
            <v>3110</v>
          </cell>
          <cell r="B107" t="str">
            <v>AMORT - TANK MAINT&amp;REP WTR</v>
          </cell>
          <cell r="C107" t="str">
            <v>BS</v>
          </cell>
          <cell r="D107">
            <v>-49579</v>
          </cell>
          <cell r="E107" t="b">
            <v>0</v>
          </cell>
        </row>
        <row r="108">
          <cell r="A108" t="str">
            <v>3120</v>
          </cell>
          <cell r="B108" t="str">
            <v>AMORT - RELOCATION EXP</v>
          </cell>
          <cell r="C108" t="str">
            <v>BS</v>
          </cell>
          <cell r="D108">
            <v>-2512.0500000000002</v>
          </cell>
          <cell r="E108" t="b">
            <v>0</v>
          </cell>
        </row>
        <row r="109">
          <cell r="A109" t="str">
            <v>3135</v>
          </cell>
          <cell r="B109" t="str">
            <v>AMORT - EMPLOYEE FEES</v>
          </cell>
          <cell r="C109" t="str">
            <v>BS</v>
          </cell>
          <cell r="D109">
            <v>-59</v>
          </cell>
          <cell r="E109" t="b">
            <v>0</v>
          </cell>
        </row>
        <row r="110">
          <cell r="A110" t="str">
            <v>3160</v>
          </cell>
          <cell r="B110" t="str">
            <v>AMORT - VOC TESTING</v>
          </cell>
          <cell r="C110" t="str">
            <v>BS</v>
          </cell>
          <cell r="D110">
            <v>-29698.61</v>
          </cell>
          <cell r="E110" t="b">
            <v>0</v>
          </cell>
        </row>
        <row r="111">
          <cell r="A111" t="str">
            <v>3195</v>
          </cell>
          <cell r="B111" t="str">
            <v>AMORT - TANK MAINT&amp;REP SWR</v>
          </cell>
          <cell r="C111" t="str">
            <v>BS</v>
          </cell>
          <cell r="D111">
            <v>-31068</v>
          </cell>
          <cell r="E111" t="b">
            <v>0</v>
          </cell>
        </row>
        <row r="112">
          <cell r="A112" t="str">
            <v>3430</v>
          </cell>
          <cell r="B112" t="str">
            <v>CIAC-OTHER TANGIBLE PLT WATER</v>
          </cell>
          <cell r="C112" t="str">
            <v>BS</v>
          </cell>
          <cell r="D112">
            <v>-4994188.88</v>
          </cell>
          <cell r="E112" t="b">
            <v>0</v>
          </cell>
        </row>
        <row r="113">
          <cell r="A113" t="str">
            <v>3435</v>
          </cell>
          <cell r="B113" t="str">
            <v>CIAC-WATER-TAP</v>
          </cell>
          <cell r="C113" t="str">
            <v>BS</v>
          </cell>
          <cell r="D113">
            <v>-1149303.08</v>
          </cell>
          <cell r="E113" t="b">
            <v>0</v>
          </cell>
        </row>
        <row r="114">
          <cell r="A114" t="str">
            <v>3450</v>
          </cell>
          <cell r="B114" t="str">
            <v>CIAC-WTR PLT MOD FEE</v>
          </cell>
          <cell r="C114" t="str">
            <v>BS</v>
          </cell>
          <cell r="D114">
            <v>-179355</v>
          </cell>
          <cell r="E114" t="b">
            <v>0</v>
          </cell>
        </row>
        <row r="115">
          <cell r="A115" t="str">
            <v>3455</v>
          </cell>
          <cell r="B115" t="str">
            <v>CIAC-WTR PLT MTR FEE</v>
          </cell>
          <cell r="C115" t="str">
            <v>BS</v>
          </cell>
          <cell r="D115">
            <v>-33025</v>
          </cell>
          <cell r="E115" t="b">
            <v>0</v>
          </cell>
        </row>
        <row r="116">
          <cell r="A116" t="str">
            <v>3520</v>
          </cell>
          <cell r="B116" t="str">
            <v>CIAC-STRUCT/IMPRV GEN PLT</v>
          </cell>
          <cell r="C116" t="str">
            <v>BS</v>
          </cell>
          <cell r="D116">
            <v>-6128482.1799999997</v>
          </cell>
          <cell r="E116" t="b">
            <v>0</v>
          </cell>
        </row>
        <row r="117">
          <cell r="A117" t="str">
            <v>3705</v>
          </cell>
          <cell r="B117" t="str">
            <v>CIAC-SEWER-TAP</v>
          </cell>
          <cell r="C117" t="str">
            <v>BS</v>
          </cell>
          <cell r="D117">
            <v>-1060950.04</v>
          </cell>
          <cell r="E117" t="b">
            <v>0</v>
          </cell>
        </row>
        <row r="118">
          <cell r="A118" t="str">
            <v>3720</v>
          </cell>
          <cell r="B118" t="str">
            <v>CIAC-SWR PLT MOD FEE</v>
          </cell>
          <cell r="C118" t="str">
            <v>BS</v>
          </cell>
          <cell r="D118">
            <v>-262275</v>
          </cell>
          <cell r="E118" t="b">
            <v>0</v>
          </cell>
        </row>
        <row r="119">
          <cell r="A119" t="str">
            <v>3800</v>
          </cell>
          <cell r="B119" t="str">
            <v>ACC AMORT ORGANIZATION</v>
          </cell>
          <cell r="C119" t="str">
            <v>BS</v>
          </cell>
          <cell r="D119">
            <v>-3789.7</v>
          </cell>
          <cell r="E119" t="b">
            <v>0</v>
          </cell>
        </row>
        <row r="120">
          <cell r="A120" t="str">
            <v>3975</v>
          </cell>
          <cell r="B120" t="str">
            <v>ACC AMORT OTHER TANG PLT WATER</v>
          </cell>
          <cell r="C120" t="str">
            <v>BS</v>
          </cell>
          <cell r="D120">
            <v>1110012.94</v>
          </cell>
          <cell r="E120" t="b">
            <v>0</v>
          </cell>
        </row>
        <row r="121">
          <cell r="A121" t="str">
            <v>3980</v>
          </cell>
          <cell r="B121" t="str">
            <v>ACC AMORT WATER-CIAC TAP</v>
          </cell>
          <cell r="C121" t="str">
            <v>BS</v>
          </cell>
          <cell r="D121">
            <v>34955.230000000003</v>
          </cell>
          <cell r="E121" t="b">
            <v>0</v>
          </cell>
        </row>
        <row r="122">
          <cell r="A122" t="str">
            <v>4000</v>
          </cell>
          <cell r="B122" t="str">
            <v>ACC AMORT WTR PLT MOD FEE-NC</v>
          </cell>
          <cell r="C122" t="str">
            <v>BS</v>
          </cell>
          <cell r="D122">
            <v>3094.26</v>
          </cell>
          <cell r="E122" t="b">
            <v>0</v>
          </cell>
        </row>
        <row r="123">
          <cell r="A123" t="str">
            <v>4005</v>
          </cell>
          <cell r="B123" t="str">
            <v>ACC AMORT WTR PLT MTR FEE-NC</v>
          </cell>
          <cell r="C123" t="str">
            <v>BS</v>
          </cell>
          <cell r="D123">
            <v>574.28</v>
          </cell>
          <cell r="E123" t="b">
            <v>0</v>
          </cell>
        </row>
        <row r="124">
          <cell r="A124" t="str">
            <v>4030</v>
          </cell>
          <cell r="B124" t="str">
            <v>ACC AMORT ORGANIZATION</v>
          </cell>
          <cell r="C124" t="str">
            <v>BS</v>
          </cell>
          <cell r="D124">
            <v>0</v>
          </cell>
          <cell r="E124" t="b">
            <v>0</v>
          </cell>
        </row>
        <row r="125">
          <cell r="A125" t="str">
            <v>4070</v>
          </cell>
          <cell r="B125" t="str">
            <v>ACC AMORTSTRUCT/IMPRV GEN PLT</v>
          </cell>
          <cell r="C125" t="str">
            <v>BS</v>
          </cell>
          <cell r="D125">
            <v>1522574.99</v>
          </cell>
          <cell r="E125" t="b">
            <v>0</v>
          </cell>
        </row>
        <row r="126">
          <cell r="A126" t="str">
            <v>4265</v>
          </cell>
          <cell r="B126" t="str">
            <v>ACC AMORT SEWER-TAP</v>
          </cell>
          <cell r="C126" t="str">
            <v>BS</v>
          </cell>
          <cell r="D126">
            <v>26182.34</v>
          </cell>
          <cell r="E126" t="b">
            <v>0</v>
          </cell>
        </row>
        <row r="127">
          <cell r="A127" t="str">
            <v>4280</v>
          </cell>
          <cell r="B127" t="str">
            <v>ACC AMORT SWR PLT MOD FEE-NC</v>
          </cell>
          <cell r="C127" t="str">
            <v>BS</v>
          </cell>
          <cell r="D127">
            <v>4561.0200000000004</v>
          </cell>
          <cell r="E127" t="b">
            <v>0</v>
          </cell>
        </row>
        <row r="128">
          <cell r="A128" t="str">
            <v>4369</v>
          </cell>
          <cell r="B128" t="str">
            <v>DEF FED TAX - CIAC PRE 1987</v>
          </cell>
          <cell r="C128" t="str">
            <v>BS</v>
          </cell>
          <cell r="D128">
            <v>75068</v>
          </cell>
          <cell r="E128" t="b">
            <v>0</v>
          </cell>
        </row>
        <row r="129">
          <cell r="A129" t="str">
            <v>4371</v>
          </cell>
          <cell r="B129" t="str">
            <v>DEF FED TAX - TAP FEE POST 2000</v>
          </cell>
          <cell r="C129" t="str">
            <v>BS</v>
          </cell>
          <cell r="D129">
            <v>694298</v>
          </cell>
          <cell r="E129" t="b">
            <v>0</v>
          </cell>
        </row>
        <row r="130">
          <cell r="A130" t="str">
            <v>4377</v>
          </cell>
          <cell r="B130" t="str">
            <v>DEF FED TAX - DEF MAINT</v>
          </cell>
          <cell r="C130" t="str">
            <v>BS</v>
          </cell>
          <cell r="D130">
            <v>-20325</v>
          </cell>
          <cell r="E130" t="b">
            <v>0</v>
          </cell>
        </row>
        <row r="131">
          <cell r="A131" t="str">
            <v>4383</v>
          </cell>
          <cell r="B131" t="str">
            <v>DEF FED TAX - ORGN EXP</v>
          </cell>
          <cell r="C131" t="str">
            <v>BS</v>
          </cell>
          <cell r="D131">
            <v>-75212</v>
          </cell>
          <cell r="E131" t="b">
            <v>0</v>
          </cell>
        </row>
        <row r="132">
          <cell r="A132" t="str">
            <v>4385</v>
          </cell>
          <cell r="B132" t="str">
            <v>DEF FED TAX - BAD DEBT</v>
          </cell>
          <cell r="C132" t="str">
            <v>BS</v>
          </cell>
          <cell r="D132">
            <v>48776</v>
          </cell>
          <cell r="E132" t="b">
            <v>0</v>
          </cell>
        </row>
        <row r="133">
          <cell r="A133" t="str">
            <v>4387</v>
          </cell>
          <cell r="B133" t="str">
            <v>DEF FED TAX - DEPRECIATION</v>
          </cell>
          <cell r="C133" t="str">
            <v>BS</v>
          </cell>
          <cell r="D133">
            <v>-1318655</v>
          </cell>
          <cell r="E133" t="b">
            <v>0</v>
          </cell>
        </row>
        <row r="134">
          <cell r="A134" t="str">
            <v>4419</v>
          </cell>
          <cell r="B134" t="str">
            <v>DEF ST TAX - CIAC PRE 1987</v>
          </cell>
          <cell r="C134" t="str">
            <v>BS</v>
          </cell>
          <cell r="D134">
            <v>18331</v>
          </cell>
          <cell r="E134" t="b">
            <v>0</v>
          </cell>
        </row>
        <row r="135">
          <cell r="A135" t="str">
            <v>4421</v>
          </cell>
          <cell r="B135" t="str">
            <v>DEF ST TAX - TAP FEE POST 2000</v>
          </cell>
          <cell r="C135" t="str">
            <v>BS</v>
          </cell>
          <cell r="D135">
            <v>153686</v>
          </cell>
          <cell r="E135" t="b">
            <v>0</v>
          </cell>
        </row>
        <row r="136">
          <cell r="A136" t="str">
            <v>4427</v>
          </cell>
          <cell r="B136" t="str">
            <v>DEF ST TAX - DEF MAINT</v>
          </cell>
          <cell r="C136" t="str">
            <v>BS</v>
          </cell>
          <cell r="D136">
            <v>-4431</v>
          </cell>
          <cell r="E136" t="b">
            <v>0</v>
          </cell>
        </row>
        <row r="137">
          <cell r="A137" t="str">
            <v>4433</v>
          </cell>
          <cell r="B137" t="str">
            <v>DEF ST TAX - ORGN EXP</v>
          </cell>
          <cell r="C137" t="str">
            <v>BS</v>
          </cell>
          <cell r="D137">
            <v>-488</v>
          </cell>
          <cell r="E137" t="b">
            <v>0</v>
          </cell>
        </row>
        <row r="138">
          <cell r="A138" t="str">
            <v>4435</v>
          </cell>
          <cell r="B138" t="str">
            <v>DEF ST TAX - BAD DEBT</v>
          </cell>
          <cell r="C138" t="str">
            <v>BS</v>
          </cell>
          <cell r="D138">
            <v>-191</v>
          </cell>
          <cell r="E138" t="b">
            <v>0</v>
          </cell>
        </row>
        <row r="139">
          <cell r="A139" t="str">
            <v>4437</v>
          </cell>
          <cell r="B139" t="str">
            <v>DEF ST TAX - DEPRECIATION</v>
          </cell>
          <cell r="C139" t="str">
            <v>BS</v>
          </cell>
          <cell r="D139">
            <v>-245103</v>
          </cell>
          <cell r="E139" t="b">
            <v>0</v>
          </cell>
        </row>
        <row r="140">
          <cell r="A140" t="str">
            <v>4515</v>
          </cell>
          <cell r="B140" t="str">
            <v>A/P TRADE</v>
          </cell>
          <cell r="C140" t="str">
            <v>BS</v>
          </cell>
          <cell r="D140">
            <v>-100763.32</v>
          </cell>
          <cell r="E140" t="b">
            <v>0</v>
          </cell>
        </row>
        <row r="141">
          <cell r="A141" t="str">
            <v>4525</v>
          </cell>
          <cell r="B141" t="str">
            <v>A/P TRADE - ACCRUAL</v>
          </cell>
          <cell r="C141" t="str">
            <v>BS</v>
          </cell>
          <cell r="D141">
            <v>-22838.400000000001</v>
          </cell>
          <cell r="E141" t="b">
            <v>0</v>
          </cell>
        </row>
        <row r="142">
          <cell r="A142" t="str">
            <v>4527</v>
          </cell>
          <cell r="B142" t="str">
            <v>A/P TRADE - RECD NOT VOUCHERED</v>
          </cell>
          <cell r="C142" t="str">
            <v>BS</v>
          </cell>
          <cell r="D142">
            <v>-84617.77</v>
          </cell>
          <cell r="E142" t="b">
            <v>0</v>
          </cell>
        </row>
        <row r="143">
          <cell r="A143" t="str">
            <v>4535</v>
          </cell>
          <cell r="B143" t="str">
            <v>A/P-ASSOC COMPANIES</v>
          </cell>
          <cell r="C143" t="str">
            <v>BS</v>
          </cell>
          <cell r="D143">
            <v>12229199.16</v>
          </cell>
          <cell r="E143" t="b">
            <v>0</v>
          </cell>
        </row>
        <row r="144">
          <cell r="A144" t="str">
            <v>4545</v>
          </cell>
          <cell r="B144" t="str">
            <v>A/P MISCELLANEOUS</v>
          </cell>
          <cell r="C144" t="str">
            <v>BS</v>
          </cell>
          <cell r="D144">
            <v>194180.94</v>
          </cell>
          <cell r="E144" t="b">
            <v>0</v>
          </cell>
        </row>
        <row r="145">
          <cell r="A145" t="str">
            <v>4565</v>
          </cell>
          <cell r="B145" t="str">
            <v>ADVANCES FROM UTILITIES INC</v>
          </cell>
          <cell r="C145" t="str">
            <v>BS</v>
          </cell>
          <cell r="D145">
            <v>-8918414.7899999991</v>
          </cell>
          <cell r="E145" t="b">
            <v>0</v>
          </cell>
        </row>
        <row r="146">
          <cell r="A146" t="str">
            <v>4595</v>
          </cell>
          <cell r="B146" t="str">
            <v>CUSTOMER DEPOSITS</v>
          </cell>
          <cell r="C146" t="str">
            <v>BS</v>
          </cell>
          <cell r="D146">
            <v>-91705</v>
          </cell>
          <cell r="E146" t="b">
            <v>0</v>
          </cell>
        </row>
        <row r="147">
          <cell r="A147" t="str">
            <v>4612</v>
          </cell>
          <cell r="B147" t="str">
            <v>ACCRUED TAXES GENERAL</v>
          </cell>
          <cell r="C147" t="str">
            <v>BS</v>
          </cell>
          <cell r="D147">
            <v>-4936.16</v>
          </cell>
          <cell r="E147" t="b">
            <v>0</v>
          </cell>
        </row>
        <row r="148">
          <cell r="A148" t="str">
            <v>4614</v>
          </cell>
          <cell r="B148" t="str">
            <v>ACCRUED GROSS RECEIPT TAX</v>
          </cell>
          <cell r="C148" t="str">
            <v>BS</v>
          </cell>
          <cell r="D148">
            <v>-34276</v>
          </cell>
          <cell r="E148" t="b">
            <v>0</v>
          </cell>
        </row>
        <row r="149">
          <cell r="A149" t="str">
            <v>4630</v>
          </cell>
          <cell r="B149" t="str">
            <v>ACCRUED PERS PROP &amp; ICT TAX</v>
          </cell>
          <cell r="C149" t="str">
            <v>BS</v>
          </cell>
          <cell r="D149">
            <v>-1800</v>
          </cell>
          <cell r="E149" t="b">
            <v>0</v>
          </cell>
        </row>
        <row r="150">
          <cell r="A150" t="str">
            <v>4634</v>
          </cell>
          <cell r="B150" t="str">
            <v>ACCRUED SALES TAX</v>
          </cell>
          <cell r="C150" t="str">
            <v>BS</v>
          </cell>
          <cell r="D150">
            <v>-64.099999999999994</v>
          </cell>
          <cell r="E150" t="b">
            <v>0</v>
          </cell>
        </row>
        <row r="151">
          <cell r="A151" t="str">
            <v>4661</v>
          </cell>
          <cell r="B151" t="str">
            <v>ACCRUED ST INCOME TAX</v>
          </cell>
          <cell r="C151" t="str">
            <v>BS</v>
          </cell>
          <cell r="D151">
            <v>74448</v>
          </cell>
          <cell r="E151" t="b">
            <v>0</v>
          </cell>
        </row>
        <row r="152">
          <cell r="A152" t="str">
            <v>4685</v>
          </cell>
          <cell r="B152" t="str">
            <v>ACCRUED CUST DEP INTEREST</v>
          </cell>
          <cell r="C152" t="str">
            <v>BS</v>
          </cell>
          <cell r="D152">
            <v>-19570.3</v>
          </cell>
          <cell r="E152" t="b">
            <v>0</v>
          </cell>
        </row>
        <row r="153">
          <cell r="A153" t="str">
            <v>4715</v>
          </cell>
          <cell r="B153" t="str">
            <v>DEFERRED REVENUE</v>
          </cell>
          <cell r="C153" t="str">
            <v>BS</v>
          </cell>
          <cell r="D153">
            <v>-55535</v>
          </cell>
          <cell r="E153" t="b">
            <v>0</v>
          </cell>
        </row>
        <row r="154">
          <cell r="A154" t="str">
            <v>4735</v>
          </cell>
          <cell r="B154" t="str">
            <v>PAYABLE TO DEVELOPER</v>
          </cell>
          <cell r="C154" t="str">
            <v>BS</v>
          </cell>
          <cell r="D154">
            <v>-96778.83</v>
          </cell>
          <cell r="E154" t="b">
            <v>0</v>
          </cell>
        </row>
        <row r="155">
          <cell r="A155" t="str">
            <v>4780</v>
          </cell>
          <cell r="B155" t="str">
            <v>PAID IN CAPITAL</v>
          </cell>
          <cell r="C155" t="str">
            <v>BS</v>
          </cell>
          <cell r="D155">
            <v>-2600000</v>
          </cell>
          <cell r="E155" t="b">
            <v>0</v>
          </cell>
        </row>
        <row r="156">
          <cell r="A156" t="str">
            <v>4785</v>
          </cell>
          <cell r="B156" t="str">
            <v>MISC PAID IN CAPITAL</v>
          </cell>
          <cell r="C156" t="str">
            <v>BS</v>
          </cell>
          <cell r="D156">
            <v>-2766343.12</v>
          </cell>
          <cell r="E156" t="b">
            <v>0</v>
          </cell>
        </row>
        <row r="157">
          <cell r="A157" t="str">
            <v>4998</v>
          </cell>
          <cell r="B157" t="str">
            <v>RETAINED EARN-PRIOR YEARS</v>
          </cell>
          <cell r="C157" t="str">
            <v>BS</v>
          </cell>
          <cell r="D157">
            <v>-4683394.33</v>
          </cell>
          <cell r="E157" t="b">
            <v>0</v>
          </cell>
        </row>
        <row r="158">
          <cell r="A158" t="str">
            <v>5025</v>
          </cell>
          <cell r="B158" t="str">
            <v>WATER REVENUE-RESIDENTIAL</v>
          </cell>
          <cell r="C158" t="str">
            <v>IS</v>
          </cell>
          <cell r="D158">
            <v>-1722662.95</v>
          </cell>
          <cell r="E158" t="b">
            <v>0</v>
          </cell>
        </row>
        <row r="159">
          <cell r="A159" t="str">
            <v>5030</v>
          </cell>
          <cell r="B159" t="str">
            <v>WATER REVENUE-ACCRUALS</v>
          </cell>
          <cell r="C159" t="str">
            <v>IS</v>
          </cell>
          <cell r="D159">
            <v>-1433</v>
          </cell>
          <cell r="E159" t="b">
            <v>0</v>
          </cell>
        </row>
        <row r="160">
          <cell r="A160" t="str">
            <v>5035</v>
          </cell>
          <cell r="B160" t="str">
            <v>WATER REVENUE-COMMERCIAL</v>
          </cell>
          <cell r="C160" t="str">
            <v>IS</v>
          </cell>
          <cell r="D160">
            <v>-141408.35999999999</v>
          </cell>
          <cell r="E160" t="b">
            <v>0</v>
          </cell>
        </row>
        <row r="161">
          <cell r="A161" t="str">
            <v>5100</v>
          </cell>
          <cell r="B161" t="str">
            <v>SEWER REVENUE-RESIDENTIAL</v>
          </cell>
          <cell r="C161" t="str">
            <v>IS</v>
          </cell>
          <cell r="D161">
            <v>-969752.58</v>
          </cell>
          <cell r="E161" t="b">
            <v>0</v>
          </cell>
        </row>
        <row r="162">
          <cell r="A162" t="str">
            <v>5105</v>
          </cell>
          <cell r="B162" t="str">
            <v>SEWER REVENUE-ACCRUALS</v>
          </cell>
          <cell r="C162" t="str">
            <v>IS</v>
          </cell>
          <cell r="D162">
            <v>5887</v>
          </cell>
          <cell r="E162" t="b">
            <v>0</v>
          </cell>
        </row>
        <row r="163">
          <cell r="A163" t="str">
            <v>5110</v>
          </cell>
          <cell r="B163" t="str">
            <v>SEWER REVENUE-COMMERCIAL</v>
          </cell>
          <cell r="C163" t="str">
            <v>IS</v>
          </cell>
          <cell r="D163">
            <v>-135811.04</v>
          </cell>
          <cell r="E163" t="b">
            <v>0</v>
          </cell>
        </row>
        <row r="164">
          <cell r="A164" t="str">
            <v>5265</v>
          </cell>
          <cell r="B164" t="str">
            <v>FORFEITED DISCOUNTS</v>
          </cell>
          <cell r="C164" t="str">
            <v>IS</v>
          </cell>
          <cell r="D164">
            <v>-11600.3</v>
          </cell>
          <cell r="E164" t="b">
            <v>0</v>
          </cell>
        </row>
        <row r="165">
          <cell r="A165" t="str">
            <v>5270</v>
          </cell>
          <cell r="B165" t="str">
            <v>MISC SERVICE REVENUE</v>
          </cell>
          <cell r="C165" t="str">
            <v>IS</v>
          </cell>
          <cell r="D165">
            <v>-51128.160000000003</v>
          </cell>
          <cell r="E165" t="b">
            <v>0</v>
          </cell>
        </row>
        <row r="166">
          <cell r="A166" t="str">
            <v>5455</v>
          </cell>
          <cell r="B166" t="str">
            <v>PURCHASED SEWER TREATMENT</v>
          </cell>
          <cell r="C166" t="str">
            <v>IS</v>
          </cell>
          <cell r="D166">
            <v>161100</v>
          </cell>
          <cell r="E166" t="b">
            <v>0</v>
          </cell>
        </row>
        <row r="167">
          <cell r="A167" t="str">
            <v>5460</v>
          </cell>
          <cell r="B167" t="str">
            <v>PURCHASED SEWER - BILLINGS</v>
          </cell>
          <cell r="C167" t="str">
            <v>IS</v>
          </cell>
          <cell r="D167">
            <v>-152144.29999999999</v>
          </cell>
          <cell r="E167" t="b">
            <v>0</v>
          </cell>
        </row>
        <row r="168">
          <cell r="A168" t="str">
            <v>5465</v>
          </cell>
          <cell r="B168" t="str">
            <v>ELEC PWR - WATER SYSTEM</v>
          </cell>
          <cell r="C168" t="str">
            <v>IS</v>
          </cell>
          <cell r="D168">
            <v>166203.19</v>
          </cell>
          <cell r="E168" t="b">
            <v>0</v>
          </cell>
        </row>
        <row r="169">
          <cell r="A169" t="str">
            <v>5470</v>
          </cell>
          <cell r="B169" t="str">
            <v>ELEC PWR - SWR SYSTEM</v>
          </cell>
          <cell r="C169" t="str">
            <v>IS</v>
          </cell>
          <cell r="D169">
            <v>151512.17000000001</v>
          </cell>
          <cell r="E169" t="b">
            <v>0</v>
          </cell>
        </row>
        <row r="170">
          <cell r="A170" t="str">
            <v>5480</v>
          </cell>
          <cell r="B170" t="str">
            <v>CHLORINE</v>
          </cell>
          <cell r="C170" t="str">
            <v>IS</v>
          </cell>
          <cell r="D170">
            <v>20993.919999999998</v>
          </cell>
          <cell r="E170" t="b">
            <v>0</v>
          </cell>
        </row>
        <row r="171">
          <cell r="A171" t="str">
            <v>5485</v>
          </cell>
          <cell r="B171" t="str">
            <v>ODOR CONTROL CHEMICALS</v>
          </cell>
          <cell r="C171" t="str">
            <v>IS</v>
          </cell>
          <cell r="D171">
            <v>1335.2</v>
          </cell>
          <cell r="E171" t="b">
            <v>0</v>
          </cell>
        </row>
        <row r="172">
          <cell r="A172" t="str">
            <v>5490</v>
          </cell>
          <cell r="B172" t="str">
            <v>OTHER TREATMENT CHEMICALS</v>
          </cell>
          <cell r="C172" t="str">
            <v>IS</v>
          </cell>
          <cell r="D172">
            <v>66984</v>
          </cell>
          <cell r="E172" t="b">
            <v>0</v>
          </cell>
        </row>
        <row r="173">
          <cell r="A173" t="str">
            <v>5495</v>
          </cell>
          <cell r="B173" t="str">
            <v>METER READING</v>
          </cell>
          <cell r="C173" t="str">
            <v>IS</v>
          </cell>
          <cell r="D173">
            <v>42094.78</v>
          </cell>
          <cell r="E173" t="b">
            <v>0</v>
          </cell>
        </row>
        <row r="174">
          <cell r="A174" t="str">
            <v>5505</v>
          </cell>
          <cell r="B174" t="str">
            <v>AGENCY EXPENSE</v>
          </cell>
          <cell r="C174" t="str">
            <v>IS</v>
          </cell>
          <cell r="D174">
            <v>797.96</v>
          </cell>
          <cell r="E174" t="b">
            <v>0</v>
          </cell>
        </row>
        <row r="175">
          <cell r="A175" t="str">
            <v>5510</v>
          </cell>
          <cell r="B175" t="str">
            <v>UNCOLLECTIBLE ACCOUNTS</v>
          </cell>
          <cell r="C175" t="str">
            <v>IS</v>
          </cell>
          <cell r="D175">
            <v>10423.36</v>
          </cell>
          <cell r="E175" t="b">
            <v>0</v>
          </cell>
        </row>
        <row r="176">
          <cell r="A176" t="str">
            <v>5525</v>
          </cell>
          <cell r="B176" t="str">
            <v>BILL STOCK</v>
          </cell>
          <cell r="C176" t="str">
            <v>IS</v>
          </cell>
          <cell r="D176">
            <v>2279</v>
          </cell>
          <cell r="E176" t="b">
            <v>0</v>
          </cell>
        </row>
        <row r="177">
          <cell r="A177" t="str">
            <v>5530</v>
          </cell>
          <cell r="B177" t="str">
            <v>BILLING COMPUTER SUPPLIES</v>
          </cell>
          <cell r="C177" t="str">
            <v>IS</v>
          </cell>
          <cell r="D177">
            <v>1178</v>
          </cell>
          <cell r="E177" t="b">
            <v>0</v>
          </cell>
        </row>
        <row r="178">
          <cell r="A178" t="str">
            <v>5535</v>
          </cell>
          <cell r="B178" t="str">
            <v>BILLING ENVELOPES</v>
          </cell>
          <cell r="C178" t="str">
            <v>IS</v>
          </cell>
          <cell r="D178">
            <v>5337</v>
          </cell>
          <cell r="E178" t="b">
            <v>0</v>
          </cell>
        </row>
        <row r="179">
          <cell r="A179" t="str">
            <v>5540</v>
          </cell>
          <cell r="B179" t="str">
            <v>BILLING POSTAGE</v>
          </cell>
          <cell r="C179" t="str">
            <v>IS</v>
          </cell>
          <cell r="D179">
            <v>39424</v>
          </cell>
          <cell r="E179" t="b">
            <v>0</v>
          </cell>
        </row>
        <row r="180">
          <cell r="A180" t="str">
            <v>5545</v>
          </cell>
          <cell r="B180" t="str">
            <v>CUSTOMER SERVICE PRINTING</v>
          </cell>
          <cell r="C180" t="str">
            <v>IS</v>
          </cell>
          <cell r="D180">
            <v>1169.1500000000001</v>
          </cell>
          <cell r="E180" t="b">
            <v>0</v>
          </cell>
        </row>
        <row r="181">
          <cell r="A181" t="str">
            <v>5625</v>
          </cell>
          <cell r="B181" t="str">
            <v>401K/ESOP CONTRIBUTIONS</v>
          </cell>
          <cell r="C181" t="str">
            <v>IS</v>
          </cell>
          <cell r="D181">
            <v>20172</v>
          </cell>
          <cell r="E181" t="b">
            <v>0</v>
          </cell>
        </row>
        <row r="182">
          <cell r="A182" t="str">
            <v>5630</v>
          </cell>
          <cell r="B182" t="str">
            <v>DENTAL PREMIUMS</v>
          </cell>
          <cell r="C182" t="str">
            <v>IS</v>
          </cell>
          <cell r="D182">
            <v>440</v>
          </cell>
          <cell r="E182" t="b">
            <v>0</v>
          </cell>
        </row>
        <row r="183">
          <cell r="A183" t="str">
            <v>5635</v>
          </cell>
          <cell r="B183" t="str">
            <v>DENTAL INS REIMBURSEMENTS</v>
          </cell>
          <cell r="C183" t="str">
            <v>IS</v>
          </cell>
          <cell r="D183">
            <v>2994</v>
          </cell>
          <cell r="E183" t="b">
            <v>0</v>
          </cell>
        </row>
        <row r="184">
          <cell r="A184" t="str">
            <v>5640</v>
          </cell>
          <cell r="B184" t="str">
            <v>EMP PENSIONS &amp; BENEFITS</v>
          </cell>
          <cell r="C184" t="str">
            <v>IS</v>
          </cell>
          <cell r="D184">
            <v>7</v>
          </cell>
          <cell r="E184" t="b">
            <v>0</v>
          </cell>
        </row>
        <row r="185">
          <cell r="A185" t="str">
            <v>5645</v>
          </cell>
          <cell r="B185" t="str">
            <v>EMPLOYEE INS DEDUCTIONS</v>
          </cell>
          <cell r="C185" t="str">
            <v>IS</v>
          </cell>
          <cell r="D185">
            <v>-10059</v>
          </cell>
          <cell r="E185" t="b">
            <v>0</v>
          </cell>
        </row>
        <row r="186">
          <cell r="A186" t="str">
            <v>5650</v>
          </cell>
          <cell r="B186" t="str">
            <v>HEALTH COSTS &amp; OTHER</v>
          </cell>
          <cell r="C186" t="str">
            <v>IS</v>
          </cell>
          <cell r="D186">
            <v>821</v>
          </cell>
          <cell r="E186" t="b">
            <v>0</v>
          </cell>
        </row>
        <row r="187">
          <cell r="A187" t="str">
            <v>5655</v>
          </cell>
          <cell r="B187" t="str">
            <v>HEALTH INS REIMBURSEMENTS</v>
          </cell>
          <cell r="C187" t="str">
            <v>IS</v>
          </cell>
          <cell r="D187">
            <v>97118</v>
          </cell>
          <cell r="E187" t="b">
            <v>0</v>
          </cell>
        </row>
        <row r="188">
          <cell r="A188" t="str">
            <v>5660</v>
          </cell>
          <cell r="B188" t="str">
            <v>OTHER EMP PENSION/BENEFITS</v>
          </cell>
          <cell r="C188" t="str">
            <v>IS</v>
          </cell>
          <cell r="D188">
            <v>10012.34</v>
          </cell>
          <cell r="E188" t="b">
            <v>0</v>
          </cell>
        </row>
        <row r="189">
          <cell r="A189" t="str">
            <v>5665</v>
          </cell>
          <cell r="B189" t="str">
            <v>PENSION CONTRIBUTIONS</v>
          </cell>
          <cell r="C189" t="str">
            <v>IS</v>
          </cell>
          <cell r="D189">
            <v>15207</v>
          </cell>
          <cell r="E189" t="b">
            <v>0</v>
          </cell>
        </row>
        <row r="190">
          <cell r="A190" t="str">
            <v>5670</v>
          </cell>
          <cell r="B190" t="str">
            <v>TERM LIFE INS</v>
          </cell>
          <cell r="C190" t="str">
            <v>IS</v>
          </cell>
          <cell r="D190">
            <v>1426</v>
          </cell>
          <cell r="E190" t="b">
            <v>0</v>
          </cell>
        </row>
        <row r="191">
          <cell r="A191" t="str">
            <v>5675</v>
          </cell>
          <cell r="B191" t="str">
            <v>TERM LIFE INS-OPT</v>
          </cell>
          <cell r="C191" t="str">
            <v>IS</v>
          </cell>
          <cell r="D191">
            <v>24</v>
          </cell>
          <cell r="E191" t="b">
            <v>0</v>
          </cell>
        </row>
        <row r="192">
          <cell r="A192" t="str">
            <v>5680</v>
          </cell>
          <cell r="B192" t="str">
            <v>DEPEND LIFE INS-OPT</v>
          </cell>
          <cell r="C192" t="str">
            <v>IS</v>
          </cell>
          <cell r="D192">
            <v>2</v>
          </cell>
          <cell r="E192" t="b">
            <v>0</v>
          </cell>
        </row>
        <row r="193">
          <cell r="A193" t="str">
            <v>5690</v>
          </cell>
          <cell r="B193" t="str">
            <v>TUITION</v>
          </cell>
          <cell r="C193" t="str">
            <v>IS</v>
          </cell>
          <cell r="D193">
            <v>564</v>
          </cell>
          <cell r="E193" t="b">
            <v>0</v>
          </cell>
        </row>
        <row r="194">
          <cell r="A194" t="str">
            <v>5715</v>
          </cell>
          <cell r="B194" t="str">
            <v>INSURANCE-OTHER</v>
          </cell>
          <cell r="C194" t="str">
            <v>IS</v>
          </cell>
          <cell r="D194">
            <v>36266</v>
          </cell>
          <cell r="E194" t="b">
            <v>0</v>
          </cell>
        </row>
        <row r="195">
          <cell r="A195" t="str">
            <v>5735</v>
          </cell>
          <cell r="B195" t="str">
            <v>COMPUTER MAINTENANCE</v>
          </cell>
          <cell r="C195" t="str">
            <v>IS</v>
          </cell>
          <cell r="D195">
            <v>38458</v>
          </cell>
          <cell r="E195" t="b">
            <v>0</v>
          </cell>
        </row>
        <row r="196">
          <cell r="A196" t="str">
            <v>5740</v>
          </cell>
          <cell r="B196" t="str">
            <v>COMPUTER SUPPLIES</v>
          </cell>
          <cell r="C196" t="str">
            <v>IS</v>
          </cell>
          <cell r="D196">
            <v>1709</v>
          </cell>
          <cell r="E196" t="b">
            <v>0</v>
          </cell>
        </row>
        <row r="197">
          <cell r="A197" t="str">
            <v>5745</v>
          </cell>
          <cell r="B197" t="str">
            <v>COMPUTER AMORT &amp; PROG COST</v>
          </cell>
          <cell r="C197" t="str">
            <v>IS</v>
          </cell>
          <cell r="D197">
            <v>5052</v>
          </cell>
          <cell r="E197" t="b">
            <v>0</v>
          </cell>
        </row>
        <row r="198">
          <cell r="A198" t="str">
            <v>5750</v>
          </cell>
          <cell r="B198" t="str">
            <v>INTERNET SUPPLIER</v>
          </cell>
          <cell r="C198" t="str">
            <v>IS</v>
          </cell>
          <cell r="D198">
            <v>2311</v>
          </cell>
          <cell r="E198" t="b">
            <v>0</v>
          </cell>
        </row>
        <row r="199">
          <cell r="A199" t="str">
            <v>5755</v>
          </cell>
          <cell r="B199" t="str">
            <v>MICROFILMING</v>
          </cell>
          <cell r="C199" t="str">
            <v>IS</v>
          </cell>
          <cell r="D199">
            <v>409</v>
          </cell>
          <cell r="E199" t="b">
            <v>0</v>
          </cell>
        </row>
        <row r="200">
          <cell r="A200" t="str">
            <v>5760</v>
          </cell>
          <cell r="B200" t="str">
            <v>WEBSITE DEVELOPMENT</v>
          </cell>
          <cell r="C200" t="str">
            <v>IS</v>
          </cell>
          <cell r="D200">
            <v>988</v>
          </cell>
          <cell r="E200" t="b">
            <v>0</v>
          </cell>
        </row>
        <row r="201">
          <cell r="A201" t="str">
            <v>5790</v>
          </cell>
          <cell r="B201" t="str">
            <v>BANK SERVICE CHARGE</v>
          </cell>
          <cell r="C201" t="str">
            <v>IS</v>
          </cell>
          <cell r="D201">
            <v>12495</v>
          </cell>
          <cell r="E201" t="b">
            <v>0</v>
          </cell>
        </row>
        <row r="202">
          <cell r="A202" t="str">
            <v>5800</v>
          </cell>
          <cell r="B202" t="str">
            <v>LETTER OF CREDIT FEE</v>
          </cell>
          <cell r="C202" t="str">
            <v>IS</v>
          </cell>
          <cell r="D202">
            <v>40105.33</v>
          </cell>
          <cell r="E202" t="b">
            <v>0</v>
          </cell>
        </row>
        <row r="203">
          <cell r="A203" t="str">
            <v>5810</v>
          </cell>
          <cell r="B203" t="str">
            <v>MEMBERSHIPS</v>
          </cell>
          <cell r="C203" t="str">
            <v>IS</v>
          </cell>
          <cell r="D203">
            <v>2421</v>
          </cell>
          <cell r="E203" t="b">
            <v>0</v>
          </cell>
        </row>
        <row r="204">
          <cell r="A204" t="str">
            <v>5820</v>
          </cell>
          <cell r="B204" t="str">
            <v>TRAINING EXPENSE</v>
          </cell>
          <cell r="C204" t="str">
            <v>IS</v>
          </cell>
          <cell r="D204">
            <v>6550.84</v>
          </cell>
          <cell r="E204" t="b">
            <v>0</v>
          </cell>
        </row>
        <row r="205">
          <cell r="A205" t="str">
            <v>5825</v>
          </cell>
          <cell r="B205" t="str">
            <v>OTHER MISC EXPENSE</v>
          </cell>
          <cell r="C205" t="str">
            <v>IS</v>
          </cell>
          <cell r="D205">
            <v>7774.72</v>
          </cell>
          <cell r="E205" t="b">
            <v>0</v>
          </cell>
        </row>
        <row r="206">
          <cell r="A206" t="str">
            <v>5855</v>
          </cell>
          <cell r="B206" t="str">
            <v>ANSWERING SERVICE</v>
          </cell>
          <cell r="C206" t="str">
            <v>IS</v>
          </cell>
          <cell r="D206">
            <v>3809</v>
          </cell>
          <cell r="E206" t="b">
            <v>0</v>
          </cell>
        </row>
        <row r="207">
          <cell r="A207" t="str">
            <v>5860</v>
          </cell>
          <cell r="B207" t="str">
            <v>CLEANING SUPPLIES</v>
          </cell>
          <cell r="C207" t="str">
            <v>IS</v>
          </cell>
          <cell r="D207">
            <v>276.19</v>
          </cell>
          <cell r="E207" t="b">
            <v>0</v>
          </cell>
        </row>
        <row r="208">
          <cell r="A208" t="str">
            <v>5865</v>
          </cell>
          <cell r="B208" t="str">
            <v>COPY MACHINE</v>
          </cell>
          <cell r="C208" t="str">
            <v>IS</v>
          </cell>
          <cell r="D208">
            <v>3465</v>
          </cell>
          <cell r="E208" t="b">
            <v>0</v>
          </cell>
        </row>
        <row r="209">
          <cell r="A209" t="str">
            <v>5880</v>
          </cell>
          <cell r="B209" t="str">
            <v>OFFICE SUPPLY STORES</v>
          </cell>
          <cell r="C209" t="str">
            <v>IS</v>
          </cell>
          <cell r="D209">
            <v>3869</v>
          </cell>
          <cell r="E209" t="b">
            <v>0</v>
          </cell>
        </row>
        <row r="210">
          <cell r="A210" t="str">
            <v>5885</v>
          </cell>
          <cell r="B210" t="str">
            <v>PRINTING/BLUEPRINTS</v>
          </cell>
          <cell r="C210" t="str">
            <v>IS</v>
          </cell>
          <cell r="D210">
            <v>1729.01</v>
          </cell>
          <cell r="E210" t="b">
            <v>0</v>
          </cell>
        </row>
        <row r="211">
          <cell r="A211" t="str">
            <v>5890</v>
          </cell>
          <cell r="B211" t="str">
            <v>PUBL SUBSCRIPTIONS/TAPES</v>
          </cell>
          <cell r="C211" t="str">
            <v>IS</v>
          </cell>
          <cell r="D211">
            <v>1291.44</v>
          </cell>
          <cell r="E211" t="b">
            <v>0</v>
          </cell>
        </row>
        <row r="212">
          <cell r="A212" t="str">
            <v>5895</v>
          </cell>
          <cell r="B212" t="str">
            <v>SHIPPING CHARGES</v>
          </cell>
          <cell r="C212" t="str">
            <v>IS</v>
          </cell>
          <cell r="D212">
            <v>7466.77</v>
          </cell>
          <cell r="E212" t="b">
            <v>0</v>
          </cell>
        </row>
        <row r="213">
          <cell r="A213" t="str">
            <v>5900</v>
          </cell>
          <cell r="B213" t="str">
            <v>OTHER OFFICE EXPENSES</v>
          </cell>
          <cell r="C213" t="str">
            <v>IS</v>
          </cell>
          <cell r="D213">
            <v>25701.32</v>
          </cell>
          <cell r="E213" t="b">
            <v>0</v>
          </cell>
        </row>
        <row r="214">
          <cell r="A214" t="str">
            <v>5930</v>
          </cell>
          <cell r="B214" t="str">
            <v>OFFICE ELECTRIC</v>
          </cell>
          <cell r="C214" t="str">
            <v>IS</v>
          </cell>
          <cell r="D214">
            <v>3532.48</v>
          </cell>
          <cell r="E214" t="b">
            <v>0</v>
          </cell>
        </row>
        <row r="215">
          <cell r="A215" t="str">
            <v>5935</v>
          </cell>
          <cell r="B215" t="str">
            <v>OFFICE GAS</v>
          </cell>
          <cell r="C215" t="str">
            <v>IS</v>
          </cell>
          <cell r="D215">
            <v>1070.56</v>
          </cell>
          <cell r="E215" t="b">
            <v>0</v>
          </cell>
        </row>
        <row r="216">
          <cell r="A216" t="str">
            <v>5940</v>
          </cell>
          <cell r="B216" t="str">
            <v>OFFICE WATER</v>
          </cell>
          <cell r="C216" t="str">
            <v>IS</v>
          </cell>
          <cell r="D216">
            <v>120</v>
          </cell>
          <cell r="E216" t="b">
            <v>0</v>
          </cell>
        </row>
        <row r="217">
          <cell r="A217" t="str">
            <v>5945</v>
          </cell>
          <cell r="B217" t="str">
            <v>OFFICE TELECOM</v>
          </cell>
          <cell r="C217" t="str">
            <v>IS</v>
          </cell>
          <cell r="D217">
            <v>52337.29</v>
          </cell>
          <cell r="E217" t="b">
            <v>0</v>
          </cell>
        </row>
        <row r="218">
          <cell r="A218" t="str">
            <v>5950</v>
          </cell>
          <cell r="B218" t="str">
            <v>OFFICE GARBAGE REMOVAL</v>
          </cell>
          <cell r="C218" t="str">
            <v>IS</v>
          </cell>
          <cell r="D218">
            <v>5453.61</v>
          </cell>
          <cell r="E218" t="b">
            <v>0</v>
          </cell>
        </row>
        <row r="219">
          <cell r="A219" t="str">
            <v>5955</v>
          </cell>
          <cell r="B219" t="str">
            <v>OFFICE LANDSCAPE / MOW / PLOW</v>
          </cell>
          <cell r="C219" t="str">
            <v>IS</v>
          </cell>
          <cell r="D219">
            <v>39959</v>
          </cell>
          <cell r="E219" t="b">
            <v>0</v>
          </cell>
        </row>
        <row r="220">
          <cell r="A220" t="str">
            <v>5960</v>
          </cell>
          <cell r="B220" t="str">
            <v>OFFICE ALARM SYS PHONE EXP</v>
          </cell>
          <cell r="C220" t="str">
            <v>IS</v>
          </cell>
          <cell r="D220">
            <v>5646.87</v>
          </cell>
          <cell r="E220" t="b">
            <v>0</v>
          </cell>
        </row>
        <row r="221">
          <cell r="A221" t="str">
            <v>5965</v>
          </cell>
          <cell r="B221" t="str">
            <v>OFFICE MAINTENANCE</v>
          </cell>
          <cell r="C221" t="str">
            <v>IS</v>
          </cell>
          <cell r="D221">
            <v>3670</v>
          </cell>
          <cell r="E221" t="b">
            <v>0</v>
          </cell>
        </row>
        <row r="222">
          <cell r="A222" t="str">
            <v>5970</v>
          </cell>
          <cell r="B222" t="str">
            <v>OFFICE CLEANING SERVICE</v>
          </cell>
          <cell r="C222" t="str">
            <v>IS</v>
          </cell>
          <cell r="D222">
            <v>2902</v>
          </cell>
          <cell r="E222" t="b">
            <v>0</v>
          </cell>
        </row>
        <row r="223">
          <cell r="A223" t="str">
            <v>5975</v>
          </cell>
          <cell r="B223" t="str">
            <v>OFFICE MACHINE/HEAT&amp;COOL</v>
          </cell>
          <cell r="C223" t="str">
            <v>IS</v>
          </cell>
          <cell r="D223">
            <v>245</v>
          </cell>
          <cell r="E223" t="b">
            <v>0</v>
          </cell>
        </row>
        <row r="224">
          <cell r="A224" t="str">
            <v>5985</v>
          </cell>
          <cell r="B224" t="str">
            <v>TELEMETERING PHONE EXPENSE</v>
          </cell>
          <cell r="C224" t="str">
            <v>IS</v>
          </cell>
          <cell r="D224">
            <v>2222</v>
          </cell>
          <cell r="E224" t="b">
            <v>0</v>
          </cell>
        </row>
        <row r="225">
          <cell r="A225" t="str">
            <v>6005</v>
          </cell>
          <cell r="B225" t="str">
            <v>ACCOUNTING STUDIES</v>
          </cell>
          <cell r="C225" t="str">
            <v>IS</v>
          </cell>
          <cell r="D225">
            <v>6826</v>
          </cell>
          <cell r="E225" t="b">
            <v>0</v>
          </cell>
        </row>
        <row r="226">
          <cell r="A226" t="str">
            <v>6010</v>
          </cell>
          <cell r="B226" t="str">
            <v>AUDIT FEES</v>
          </cell>
          <cell r="C226" t="str">
            <v>IS</v>
          </cell>
          <cell r="D226">
            <v>7890</v>
          </cell>
          <cell r="E226" t="b">
            <v>0</v>
          </cell>
        </row>
        <row r="227">
          <cell r="A227" t="str">
            <v>6015</v>
          </cell>
          <cell r="B227" t="str">
            <v>EMPLOY FINDER FEES</v>
          </cell>
          <cell r="C227" t="str">
            <v>IS</v>
          </cell>
          <cell r="D227">
            <v>14522</v>
          </cell>
          <cell r="E227" t="b">
            <v>0</v>
          </cell>
        </row>
        <row r="228">
          <cell r="A228" t="str">
            <v>6020</v>
          </cell>
          <cell r="B228" t="str">
            <v>ENGINEERING FEES</v>
          </cell>
          <cell r="C228" t="str">
            <v>IS</v>
          </cell>
          <cell r="D228">
            <v>138.75</v>
          </cell>
          <cell r="E228" t="b">
            <v>0</v>
          </cell>
        </row>
        <row r="229">
          <cell r="A229" t="str">
            <v>6025</v>
          </cell>
          <cell r="B229" t="str">
            <v>LEGAL FEES</v>
          </cell>
          <cell r="C229" t="str">
            <v>IS</v>
          </cell>
          <cell r="D229">
            <v>5044.5</v>
          </cell>
          <cell r="E229" t="b">
            <v>0</v>
          </cell>
        </row>
        <row r="230">
          <cell r="A230" t="str">
            <v>6035</v>
          </cell>
          <cell r="B230" t="str">
            <v>PAYROLL SERVICES</v>
          </cell>
          <cell r="C230" t="str">
            <v>IS</v>
          </cell>
          <cell r="D230">
            <v>2665</v>
          </cell>
          <cell r="E230" t="b">
            <v>0</v>
          </cell>
        </row>
        <row r="231">
          <cell r="A231" t="str">
            <v>6040</v>
          </cell>
          <cell r="B231" t="str">
            <v>TAX RETURN REVIEW</v>
          </cell>
          <cell r="C231" t="str">
            <v>IS</v>
          </cell>
          <cell r="D231">
            <v>2035</v>
          </cell>
          <cell r="E231" t="b">
            <v>0</v>
          </cell>
        </row>
        <row r="232">
          <cell r="A232" t="str">
            <v>6045</v>
          </cell>
          <cell r="B232" t="str">
            <v>TEMP EMPLOY - CLERICAL</v>
          </cell>
          <cell r="C232" t="str">
            <v>IS</v>
          </cell>
          <cell r="D232">
            <v>16490</v>
          </cell>
          <cell r="E232" t="b">
            <v>0</v>
          </cell>
        </row>
        <row r="233">
          <cell r="A233" t="str">
            <v>6050</v>
          </cell>
          <cell r="B233" t="str">
            <v>OTHER OUTSIDE SERVICES</v>
          </cell>
          <cell r="C233" t="str">
            <v>IS</v>
          </cell>
          <cell r="D233">
            <v>2846</v>
          </cell>
          <cell r="E233" t="b">
            <v>0</v>
          </cell>
        </row>
        <row r="234">
          <cell r="A234" t="str">
            <v>6065</v>
          </cell>
          <cell r="B234" t="str">
            <v>RATE CASE AMORT EXPENSE</v>
          </cell>
          <cell r="C234" t="str">
            <v>IS</v>
          </cell>
          <cell r="D234">
            <v>280.22000000000003</v>
          </cell>
          <cell r="E234" t="b">
            <v>0</v>
          </cell>
        </row>
        <row r="235">
          <cell r="A235" t="str">
            <v>6090</v>
          </cell>
          <cell r="B235" t="str">
            <v>RENT</v>
          </cell>
          <cell r="C235" t="str">
            <v>IS</v>
          </cell>
          <cell r="D235">
            <v>34077.879999999997</v>
          </cell>
          <cell r="E235" t="b">
            <v>0</v>
          </cell>
        </row>
        <row r="236">
          <cell r="A236" t="str">
            <v>6105</v>
          </cell>
          <cell r="B236" t="str">
            <v>SALARIES-SYSTEM PROJECT</v>
          </cell>
          <cell r="C236" t="str">
            <v>IS</v>
          </cell>
          <cell r="D236">
            <v>16150</v>
          </cell>
          <cell r="E236" t="b">
            <v>0</v>
          </cell>
        </row>
        <row r="237">
          <cell r="A237" t="str">
            <v>6110</v>
          </cell>
          <cell r="B237" t="str">
            <v>SALARIES-ACCTG/FINANCE</v>
          </cell>
          <cell r="C237" t="str">
            <v>IS</v>
          </cell>
          <cell r="D237">
            <v>39554</v>
          </cell>
          <cell r="E237" t="b">
            <v>0</v>
          </cell>
        </row>
        <row r="238">
          <cell r="A238" t="str">
            <v>6115</v>
          </cell>
          <cell r="B238" t="str">
            <v>SALARIES-ADMIN</v>
          </cell>
          <cell r="C238" t="str">
            <v>IS</v>
          </cell>
          <cell r="D238">
            <v>9578</v>
          </cell>
          <cell r="E238" t="b">
            <v>0</v>
          </cell>
        </row>
        <row r="239">
          <cell r="A239" t="str">
            <v>6120</v>
          </cell>
          <cell r="B239" t="str">
            <v>SALARIES-OFFICERS/STKHLDR</v>
          </cell>
          <cell r="C239" t="str">
            <v>IS</v>
          </cell>
          <cell r="D239">
            <v>40809</v>
          </cell>
          <cell r="E239" t="b">
            <v>0</v>
          </cell>
        </row>
        <row r="240">
          <cell r="A240" t="str">
            <v>6125</v>
          </cell>
          <cell r="B240" t="str">
            <v>SALARIES-HR</v>
          </cell>
          <cell r="C240" t="str">
            <v>IS</v>
          </cell>
          <cell r="D240">
            <v>15655</v>
          </cell>
          <cell r="E240" t="b">
            <v>0</v>
          </cell>
        </row>
        <row r="241">
          <cell r="A241" t="str">
            <v>6130</v>
          </cell>
          <cell r="B241" t="str">
            <v>SALARIES-MIS</v>
          </cell>
          <cell r="C241" t="str">
            <v>IS</v>
          </cell>
          <cell r="D241">
            <v>13147</v>
          </cell>
          <cell r="E241" t="b">
            <v>0</v>
          </cell>
        </row>
        <row r="242">
          <cell r="A242" t="str">
            <v>6135</v>
          </cell>
          <cell r="B242" t="str">
            <v>SALARIES-LEADERSHIP OPS</v>
          </cell>
          <cell r="C242" t="str">
            <v>IS</v>
          </cell>
          <cell r="D242">
            <v>12732</v>
          </cell>
          <cell r="E242" t="b">
            <v>0</v>
          </cell>
        </row>
        <row r="243">
          <cell r="A243" t="str">
            <v>6140</v>
          </cell>
          <cell r="B243" t="str">
            <v>SALARIES-REGULATORY</v>
          </cell>
          <cell r="C243" t="str">
            <v>IS</v>
          </cell>
          <cell r="D243">
            <v>31715</v>
          </cell>
          <cell r="E243" t="b">
            <v>0</v>
          </cell>
        </row>
        <row r="244">
          <cell r="A244" t="str">
            <v>6145</v>
          </cell>
          <cell r="B244" t="str">
            <v>SALARIES-CUSTOMER SERVICE</v>
          </cell>
          <cell r="C244" t="str">
            <v>IS</v>
          </cell>
          <cell r="D244">
            <v>245</v>
          </cell>
          <cell r="E244" t="b">
            <v>0</v>
          </cell>
        </row>
        <row r="245">
          <cell r="A245" t="str">
            <v>6150</v>
          </cell>
          <cell r="B245" t="str">
            <v>SALARIES-OPERATIONS FIELD</v>
          </cell>
          <cell r="C245" t="str">
            <v>IS</v>
          </cell>
          <cell r="D245">
            <v>451427</v>
          </cell>
          <cell r="E245" t="b">
            <v>0</v>
          </cell>
        </row>
        <row r="246">
          <cell r="A246" t="str">
            <v>6155</v>
          </cell>
          <cell r="B246" t="str">
            <v>SALARIES-OPERATIONS OFFICE</v>
          </cell>
          <cell r="C246" t="str">
            <v>IS</v>
          </cell>
          <cell r="D246">
            <v>93948</v>
          </cell>
          <cell r="E246" t="b">
            <v>0</v>
          </cell>
        </row>
        <row r="247">
          <cell r="A247" t="str">
            <v>6160</v>
          </cell>
          <cell r="B247" t="str">
            <v>SALARIES-CHGD TO PLT-WSC</v>
          </cell>
          <cell r="C247" t="str">
            <v>IS</v>
          </cell>
          <cell r="D247">
            <v>-110584.68</v>
          </cell>
          <cell r="E247" t="b">
            <v>0</v>
          </cell>
        </row>
        <row r="248">
          <cell r="A248" t="str">
            <v>6165</v>
          </cell>
          <cell r="B248" t="str">
            <v>CAPITALIZED TIME ADJUSTMENT</v>
          </cell>
          <cell r="C248" t="str">
            <v>IS</v>
          </cell>
          <cell r="D248">
            <v>-2222.35</v>
          </cell>
          <cell r="E248" t="b">
            <v>0</v>
          </cell>
        </row>
        <row r="249">
          <cell r="A249" t="str">
            <v>6185</v>
          </cell>
          <cell r="B249" t="str">
            <v>MARKETING: TRAVELS/LODGING</v>
          </cell>
          <cell r="C249" t="str">
            <v>IS</v>
          </cell>
          <cell r="D249">
            <v>10112.68</v>
          </cell>
          <cell r="E249" t="b">
            <v>0</v>
          </cell>
        </row>
        <row r="250">
          <cell r="A250" t="str">
            <v>6200</v>
          </cell>
          <cell r="B250" t="str">
            <v>MARKETING: MEALS &amp; RELATED EXP</v>
          </cell>
          <cell r="C250" t="str">
            <v>IS</v>
          </cell>
          <cell r="D250">
            <v>2277.9</v>
          </cell>
          <cell r="E250" t="b">
            <v>0</v>
          </cell>
        </row>
        <row r="251">
          <cell r="A251" t="str">
            <v>6215</v>
          </cell>
          <cell r="B251" t="str">
            <v>FUEL</v>
          </cell>
          <cell r="C251" t="str">
            <v>IS</v>
          </cell>
          <cell r="D251">
            <v>30973.66</v>
          </cell>
          <cell r="E251" t="b">
            <v>0</v>
          </cell>
        </row>
        <row r="252">
          <cell r="A252" t="str">
            <v>6220</v>
          </cell>
          <cell r="B252" t="str">
            <v>AUTO REPAIR/TIRES</v>
          </cell>
          <cell r="C252" t="str">
            <v>IS</v>
          </cell>
          <cell r="D252">
            <v>12446.35</v>
          </cell>
          <cell r="E252" t="b">
            <v>0</v>
          </cell>
        </row>
        <row r="253">
          <cell r="A253" t="str">
            <v>6225</v>
          </cell>
          <cell r="B253" t="str">
            <v>AUTO LICENSES</v>
          </cell>
          <cell r="C253" t="str">
            <v>IS</v>
          </cell>
          <cell r="D253">
            <v>2560.3000000000002</v>
          </cell>
          <cell r="E253" t="b">
            <v>0</v>
          </cell>
        </row>
        <row r="254">
          <cell r="A254" t="str">
            <v>6230</v>
          </cell>
          <cell r="B254" t="str">
            <v>OTHER TRANS EXPENSES</v>
          </cell>
          <cell r="C254" t="str">
            <v>IS</v>
          </cell>
          <cell r="D254">
            <v>917</v>
          </cell>
          <cell r="E254" t="b">
            <v>0</v>
          </cell>
        </row>
        <row r="255">
          <cell r="A255" t="str">
            <v>6255</v>
          </cell>
          <cell r="B255" t="str">
            <v>TEST-WATER</v>
          </cell>
          <cell r="C255" t="str">
            <v>IS</v>
          </cell>
          <cell r="D255">
            <v>32727.37</v>
          </cell>
          <cell r="E255" t="b">
            <v>0</v>
          </cell>
        </row>
        <row r="256">
          <cell r="A256" t="str">
            <v>6260</v>
          </cell>
          <cell r="B256" t="str">
            <v>TEST-EQUIP/CHEMICAL</v>
          </cell>
          <cell r="C256" t="str">
            <v>IS</v>
          </cell>
          <cell r="D256">
            <v>9462.18</v>
          </cell>
          <cell r="E256" t="b">
            <v>0</v>
          </cell>
        </row>
        <row r="257">
          <cell r="A257" t="str">
            <v>6270</v>
          </cell>
          <cell r="B257" t="str">
            <v>TEST-SEWER</v>
          </cell>
          <cell r="C257" t="str">
            <v>IS</v>
          </cell>
          <cell r="D257">
            <v>13522</v>
          </cell>
          <cell r="E257" t="b">
            <v>0</v>
          </cell>
        </row>
        <row r="258">
          <cell r="A258" t="str">
            <v>6285</v>
          </cell>
          <cell r="B258" t="str">
            <v>WATER-MAINT SUPPLIES</v>
          </cell>
          <cell r="C258" t="str">
            <v>IS</v>
          </cell>
          <cell r="D258">
            <v>7256.43</v>
          </cell>
          <cell r="E258" t="b">
            <v>0</v>
          </cell>
        </row>
        <row r="259">
          <cell r="A259" t="str">
            <v>6290</v>
          </cell>
          <cell r="B259" t="str">
            <v>WATER-MAINT REPAIRS</v>
          </cell>
          <cell r="C259" t="str">
            <v>IS</v>
          </cell>
          <cell r="D259">
            <v>32511.13</v>
          </cell>
          <cell r="E259" t="b">
            <v>0</v>
          </cell>
        </row>
        <row r="260">
          <cell r="A260" t="str">
            <v>6295</v>
          </cell>
          <cell r="B260" t="str">
            <v>WATER-MAIN BREAKS</v>
          </cell>
          <cell r="C260" t="str">
            <v>IS</v>
          </cell>
          <cell r="D260">
            <v>9266.1</v>
          </cell>
          <cell r="E260" t="b">
            <v>0</v>
          </cell>
        </row>
        <row r="261">
          <cell r="A261" t="str">
            <v>6300</v>
          </cell>
          <cell r="B261" t="str">
            <v>WATER-ELEC EQUIPT REPAIR</v>
          </cell>
          <cell r="C261" t="str">
            <v>IS</v>
          </cell>
          <cell r="D261">
            <v>6185.92</v>
          </cell>
          <cell r="E261" t="b">
            <v>0</v>
          </cell>
        </row>
        <row r="262">
          <cell r="A262" t="str">
            <v>6305</v>
          </cell>
          <cell r="B262" t="str">
            <v>WATER-PERMITS</v>
          </cell>
          <cell r="C262" t="str">
            <v>IS</v>
          </cell>
          <cell r="D262">
            <v>17421</v>
          </cell>
          <cell r="E262" t="b">
            <v>0</v>
          </cell>
        </row>
        <row r="263">
          <cell r="A263" t="str">
            <v>6310</v>
          </cell>
          <cell r="B263" t="str">
            <v>WATER-OTHER MAINT EXP</v>
          </cell>
          <cell r="C263" t="str">
            <v>IS</v>
          </cell>
          <cell r="D263">
            <v>19800.23</v>
          </cell>
          <cell r="E263" t="b">
            <v>0</v>
          </cell>
        </row>
        <row r="264">
          <cell r="A264" t="str">
            <v>6320</v>
          </cell>
          <cell r="B264" t="str">
            <v>SEWER-MAINT SUPPLIES</v>
          </cell>
          <cell r="C264" t="str">
            <v>IS</v>
          </cell>
          <cell r="D264">
            <v>1269.28</v>
          </cell>
          <cell r="E264" t="b">
            <v>0</v>
          </cell>
        </row>
        <row r="265">
          <cell r="A265" t="str">
            <v>6325</v>
          </cell>
          <cell r="B265" t="str">
            <v>SEWER-MAINT REPAIRS</v>
          </cell>
          <cell r="C265" t="str">
            <v>IS</v>
          </cell>
          <cell r="D265">
            <v>2810.49</v>
          </cell>
          <cell r="E265" t="b">
            <v>0</v>
          </cell>
        </row>
        <row r="266">
          <cell r="A266" t="str">
            <v>6330</v>
          </cell>
          <cell r="B266" t="str">
            <v>SEWER-MAIN BREAKS</v>
          </cell>
          <cell r="C266" t="str">
            <v>IS</v>
          </cell>
          <cell r="D266">
            <v>3277.64</v>
          </cell>
          <cell r="E266" t="b">
            <v>0</v>
          </cell>
        </row>
        <row r="267">
          <cell r="A267" t="str">
            <v>6335</v>
          </cell>
          <cell r="B267" t="str">
            <v>SEWER-ELEC EQUIPT REPAIR</v>
          </cell>
          <cell r="C267" t="str">
            <v>IS</v>
          </cell>
          <cell r="D267">
            <v>7034.48</v>
          </cell>
          <cell r="E267" t="b">
            <v>0</v>
          </cell>
        </row>
        <row r="268">
          <cell r="A268" t="str">
            <v>6340</v>
          </cell>
          <cell r="B268" t="str">
            <v>SEWER-PERMITS</v>
          </cell>
          <cell r="C268" t="str">
            <v>IS</v>
          </cell>
          <cell r="D268">
            <v>3070</v>
          </cell>
          <cell r="E268" t="b">
            <v>0</v>
          </cell>
        </row>
        <row r="269">
          <cell r="A269" t="str">
            <v>6345</v>
          </cell>
          <cell r="B269" t="str">
            <v>SEWER-OTHER MAINT EXP</v>
          </cell>
          <cell r="C269" t="str">
            <v>IS</v>
          </cell>
          <cell r="D269">
            <v>12004.53</v>
          </cell>
          <cell r="E269" t="b">
            <v>0</v>
          </cell>
        </row>
        <row r="270">
          <cell r="A270" t="str">
            <v>6355</v>
          </cell>
          <cell r="B270" t="str">
            <v>DEFERRED MAINT EXPENSE</v>
          </cell>
          <cell r="C270" t="str">
            <v>IS</v>
          </cell>
          <cell r="D270">
            <v>35318.660000000003</v>
          </cell>
          <cell r="E270" t="b">
            <v>0</v>
          </cell>
        </row>
        <row r="271">
          <cell r="A271" t="str">
            <v>6360</v>
          </cell>
          <cell r="B271" t="str">
            <v>COMMUNICATION EXPENSE</v>
          </cell>
          <cell r="C271" t="str">
            <v>IS</v>
          </cell>
          <cell r="D271">
            <v>21088.61</v>
          </cell>
          <cell r="E271" t="b">
            <v>0</v>
          </cell>
        </row>
        <row r="272">
          <cell r="A272" t="str">
            <v>6370</v>
          </cell>
          <cell r="B272" t="str">
            <v>OPER CONTRACTED WORKERS</v>
          </cell>
          <cell r="C272" t="str">
            <v>IS</v>
          </cell>
          <cell r="D272">
            <v>4275</v>
          </cell>
          <cell r="E272" t="b">
            <v>0</v>
          </cell>
        </row>
        <row r="273">
          <cell r="A273" t="str">
            <v>6385</v>
          </cell>
          <cell r="B273" t="str">
            <v>UNIFORMS</v>
          </cell>
          <cell r="C273" t="str">
            <v>IS</v>
          </cell>
          <cell r="D273">
            <v>1756.13</v>
          </cell>
          <cell r="E273" t="b">
            <v>0</v>
          </cell>
        </row>
        <row r="274">
          <cell r="A274" t="str">
            <v>6390</v>
          </cell>
          <cell r="B274" t="str">
            <v>WEATHER/HURRICANE COSTS</v>
          </cell>
          <cell r="C274" t="str">
            <v>IS</v>
          </cell>
          <cell r="D274">
            <v>125.98</v>
          </cell>
          <cell r="E274" t="b">
            <v>0</v>
          </cell>
        </row>
        <row r="275">
          <cell r="A275" t="str">
            <v>6400</v>
          </cell>
          <cell r="B275" t="str">
            <v>SEWER RODDING</v>
          </cell>
          <cell r="C275" t="str">
            <v>IS</v>
          </cell>
          <cell r="D275">
            <v>9235</v>
          </cell>
          <cell r="E275" t="b">
            <v>0</v>
          </cell>
        </row>
        <row r="276">
          <cell r="A276" t="str">
            <v>6410</v>
          </cell>
          <cell r="B276" t="str">
            <v>SLUDGE HAULING</v>
          </cell>
          <cell r="C276" t="str">
            <v>IS</v>
          </cell>
          <cell r="D276">
            <v>44332</v>
          </cell>
          <cell r="E276" t="b">
            <v>0</v>
          </cell>
        </row>
        <row r="277">
          <cell r="A277" t="str">
            <v>6445</v>
          </cell>
          <cell r="B277" t="str">
            <v>DEPREC-WATER PLANT</v>
          </cell>
          <cell r="C277" t="str">
            <v>IS</v>
          </cell>
          <cell r="D277">
            <v>6644.58</v>
          </cell>
          <cell r="E277" t="b">
            <v>0</v>
          </cell>
        </row>
        <row r="278">
          <cell r="A278" t="str">
            <v>6455</v>
          </cell>
          <cell r="B278" t="str">
            <v>DEPREC-STRUCT &amp; IMPRV SRC SUPPLY</v>
          </cell>
          <cell r="C278" t="str">
            <v>IS</v>
          </cell>
          <cell r="D278">
            <v>8343.48</v>
          </cell>
          <cell r="E278" t="b">
            <v>0</v>
          </cell>
        </row>
        <row r="279">
          <cell r="A279" t="str">
            <v>6460</v>
          </cell>
          <cell r="B279" t="str">
            <v>DEPREC-STRUCT &amp; IMPRV WTP</v>
          </cell>
          <cell r="C279" t="str">
            <v>IS</v>
          </cell>
          <cell r="D279">
            <v>3483.69</v>
          </cell>
          <cell r="E279" t="b">
            <v>0</v>
          </cell>
        </row>
        <row r="280">
          <cell r="A280" t="str">
            <v>6485</v>
          </cell>
          <cell r="B280" t="str">
            <v>DEPREC-WELLS &amp; SPRINGS</v>
          </cell>
          <cell r="C280" t="str">
            <v>IS</v>
          </cell>
          <cell r="D280">
            <v>32258.79</v>
          </cell>
          <cell r="E280" t="b">
            <v>0</v>
          </cell>
        </row>
        <row r="281">
          <cell r="A281" t="str">
            <v>6505</v>
          </cell>
          <cell r="B281" t="str">
            <v>DEPREC-ELEC PUMP EQP SRC PUMP</v>
          </cell>
          <cell r="C281" t="str">
            <v>IS</v>
          </cell>
          <cell r="D281">
            <v>-595.17999999999995</v>
          </cell>
          <cell r="E281" t="b">
            <v>0</v>
          </cell>
        </row>
        <row r="282">
          <cell r="A282" t="str">
            <v>6510</v>
          </cell>
          <cell r="B282" t="str">
            <v>DEPREC-ELEC PUMP EQP WTP</v>
          </cell>
          <cell r="C282" t="str">
            <v>IS</v>
          </cell>
          <cell r="D282">
            <v>18535.57</v>
          </cell>
          <cell r="E282" t="b">
            <v>0</v>
          </cell>
        </row>
        <row r="283">
          <cell r="A283" t="str">
            <v>6520</v>
          </cell>
          <cell r="B283" t="str">
            <v>DEPREC-WATER TREATMENT EQPT</v>
          </cell>
          <cell r="C283" t="str">
            <v>IS</v>
          </cell>
          <cell r="D283">
            <v>5880.47</v>
          </cell>
          <cell r="E283" t="b">
            <v>0</v>
          </cell>
        </row>
        <row r="284">
          <cell r="A284" t="str">
            <v>6525</v>
          </cell>
          <cell r="B284" t="str">
            <v>DEPREC-DIST RESV &amp; STANDPIPES</v>
          </cell>
          <cell r="C284" t="str">
            <v>IS</v>
          </cell>
          <cell r="D284">
            <v>21995.84</v>
          </cell>
          <cell r="E284" t="b">
            <v>0</v>
          </cell>
        </row>
        <row r="285">
          <cell r="A285" t="str">
            <v>6530</v>
          </cell>
          <cell r="B285" t="str">
            <v>DEPREC-TRANS &amp; DISTR MAINS</v>
          </cell>
          <cell r="C285" t="str">
            <v>IS</v>
          </cell>
          <cell r="D285">
            <v>88386.58</v>
          </cell>
          <cell r="E285" t="b">
            <v>0</v>
          </cell>
        </row>
        <row r="286">
          <cell r="A286" t="str">
            <v>6535</v>
          </cell>
          <cell r="B286" t="str">
            <v>DEPREC-SERVICE LINES</v>
          </cell>
          <cell r="C286" t="str">
            <v>IS</v>
          </cell>
          <cell r="D286">
            <v>26065.77</v>
          </cell>
          <cell r="E286" t="b">
            <v>0</v>
          </cell>
        </row>
        <row r="287">
          <cell r="A287" t="str">
            <v>6540</v>
          </cell>
          <cell r="B287" t="str">
            <v>DEPREC-METERS</v>
          </cell>
          <cell r="C287" t="str">
            <v>IS</v>
          </cell>
          <cell r="D287">
            <v>7213.06</v>
          </cell>
          <cell r="E287" t="b">
            <v>0</v>
          </cell>
        </row>
        <row r="288">
          <cell r="A288" t="str">
            <v>6545</v>
          </cell>
          <cell r="B288" t="str">
            <v>DEPREC-METER INSTALLS</v>
          </cell>
          <cell r="C288" t="str">
            <v>IS</v>
          </cell>
          <cell r="D288">
            <v>1763.55</v>
          </cell>
          <cell r="E288" t="b">
            <v>0</v>
          </cell>
        </row>
        <row r="289">
          <cell r="A289" t="str">
            <v>6550</v>
          </cell>
          <cell r="B289" t="str">
            <v>DEPREC-HYDRANTS</v>
          </cell>
          <cell r="C289" t="str">
            <v>IS</v>
          </cell>
          <cell r="D289">
            <v>4489.3999999999996</v>
          </cell>
          <cell r="E289" t="b">
            <v>0</v>
          </cell>
        </row>
        <row r="290">
          <cell r="A290" t="str">
            <v>6580</v>
          </cell>
          <cell r="B290" t="str">
            <v>DEPREC-OFFICE STRUCTURE</v>
          </cell>
          <cell r="C290" t="str">
            <v>IS</v>
          </cell>
          <cell r="D290">
            <v>2280</v>
          </cell>
          <cell r="E290" t="b">
            <v>0</v>
          </cell>
        </row>
        <row r="291">
          <cell r="A291" t="str">
            <v>6585</v>
          </cell>
          <cell r="B291" t="str">
            <v>DEPREC-OFFICE FURN/EQPT</v>
          </cell>
          <cell r="C291" t="str">
            <v>IS</v>
          </cell>
          <cell r="D291">
            <v>847.4</v>
          </cell>
          <cell r="E291" t="b">
            <v>0</v>
          </cell>
        </row>
        <row r="292">
          <cell r="A292" t="str">
            <v>6595</v>
          </cell>
          <cell r="B292" t="str">
            <v>DEPREC-TOOL SHOP &amp; MISC EQPT</v>
          </cell>
          <cell r="C292" t="str">
            <v>IS</v>
          </cell>
          <cell r="D292">
            <v>3730.18</v>
          </cell>
          <cell r="E292" t="b">
            <v>0</v>
          </cell>
        </row>
        <row r="293">
          <cell r="A293" t="str">
            <v>6600</v>
          </cell>
          <cell r="B293" t="str">
            <v>DEPREC-LABORATORY EQUIPMENT</v>
          </cell>
          <cell r="C293" t="str">
            <v>IS</v>
          </cell>
          <cell r="D293">
            <v>175.88</v>
          </cell>
          <cell r="E293" t="b">
            <v>0</v>
          </cell>
        </row>
        <row r="294">
          <cell r="A294" t="str">
            <v>6610</v>
          </cell>
          <cell r="B294" t="str">
            <v>DEPREC-COMMUNICATION EQPT</v>
          </cell>
          <cell r="C294" t="str">
            <v>IS</v>
          </cell>
          <cell r="D294">
            <v>552.08000000000004</v>
          </cell>
          <cell r="E294" t="b">
            <v>0</v>
          </cell>
        </row>
        <row r="295">
          <cell r="A295" t="str">
            <v>6640</v>
          </cell>
          <cell r="B295" t="str">
            <v>DEPREC-ORGANIZATION</v>
          </cell>
          <cell r="C295" t="str">
            <v>IS</v>
          </cell>
          <cell r="D295">
            <v>389.8</v>
          </cell>
          <cell r="E295" t="b">
            <v>0</v>
          </cell>
        </row>
        <row r="296">
          <cell r="A296" t="str">
            <v>6660</v>
          </cell>
          <cell r="B296" t="str">
            <v>DEPREC-STRUCT/IMPRV PUMP</v>
          </cell>
          <cell r="C296" t="str">
            <v>IS</v>
          </cell>
          <cell r="D296">
            <v>14702.52</v>
          </cell>
          <cell r="E296" t="b">
            <v>0</v>
          </cell>
        </row>
        <row r="297">
          <cell r="A297" t="str">
            <v>6680</v>
          </cell>
          <cell r="B297" t="str">
            <v>DEPREC-STRUCT/IMPRV GEN PLT</v>
          </cell>
          <cell r="C297" t="str">
            <v>IS</v>
          </cell>
          <cell r="D297">
            <v>2776.85</v>
          </cell>
          <cell r="E297" t="b">
            <v>0</v>
          </cell>
        </row>
        <row r="298">
          <cell r="A298" t="str">
            <v>6710</v>
          </cell>
          <cell r="B298" t="str">
            <v>DEPREC-SEWER FORCE MAIN/SRVC</v>
          </cell>
          <cell r="C298" t="str">
            <v>IS</v>
          </cell>
          <cell r="D298">
            <v>10786.75</v>
          </cell>
          <cell r="E298" t="b">
            <v>0</v>
          </cell>
        </row>
        <row r="299">
          <cell r="A299" t="str">
            <v>6715</v>
          </cell>
          <cell r="B299" t="str">
            <v>DEPREC-SEWER GRAVITY MAIN/MANH</v>
          </cell>
          <cell r="C299" t="str">
            <v>IS</v>
          </cell>
          <cell r="D299">
            <v>74899.59</v>
          </cell>
          <cell r="E299" t="b">
            <v>0</v>
          </cell>
        </row>
        <row r="300">
          <cell r="A300" t="str">
            <v>6765</v>
          </cell>
          <cell r="B300" t="str">
            <v>DEPREC-TREAT/DISP EQ TRT PLT</v>
          </cell>
          <cell r="C300" t="str">
            <v>IS</v>
          </cell>
          <cell r="D300">
            <v>47227.26</v>
          </cell>
          <cell r="E300" t="b">
            <v>0</v>
          </cell>
        </row>
        <row r="301">
          <cell r="A301" t="str">
            <v>6835</v>
          </cell>
          <cell r="B301" t="str">
            <v>DEPREC-TOOL SHOP &amp; MISC EQPT</v>
          </cell>
          <cell r="C301" t="str">
            <v>IS</v>
          </cell>
          <cell r="D301">
            <v>399.99</v>
          </cell>
          <cell r="E301" t="b">
            <v>0</v>
          </cell>
        </row>
        <row r="302">
          <cell r="A302" t="str">
            <v>6905</v>
          </cell>
          <cell r="B302" t="str">
            <v>DEPREC-AUTO TRANS</v>
          </cell>
          <cell r="C302" t="str">
            <v>IS</v>
          </cell>
          <cell r="D302">
            <v>3074.99</v>
          </cell>
          <cell r="E302" t="b">
            <v>0</v>
          </cell>
        </row>
        <row r="303">
          <cell r="A303" t="str">
            <v>6920</v>
          </cell>
          <cell r="B303" t="str">
            <v xml:space="preserve">DEPREC-COMPUTER </v>
          </cell>
          <cell r="C303" t="str">
            <v>IS</v>
          </cell>
          <cell r="D303">
            <v>15586</v>
          </cell>
          <cell r="E303" t="b">
            <v>0</v>
          </cell>
        </row>
        <row r="304">
          <cell r="A304" t="str">
            <v>6960</v>
          </cell>
          <cell r="B304" t="str">
            <v>AMORT OF UTIL PAA-WATER</v>
          </cell>
          <cell r="C304" t="str">
            <v>IS</v>
          </cell>
          <cell r="D304">
            <v>-6270.2</v>
          </cell>
          <cell r="E304" t="b">
            <v>0</v>
          </cell>
        </row>
        <row r="305">
          <cell r="A305" t="str">
            <v>6965</v>
          </cell>
          <cell r="B305" t="str">
            <v>AMORT OF UTIL PAA-SEWER</v>
          </cell>
          <cell r="C305" t="str">
            <v>IS</v>
          </cell>
          <cell r="D305">
            <v>-1278.94</v>
          </cell>
          <cell r="E305" t="b">
            <v>0</v>
          </cell>
        </row>
        <row r="306">
          <cell r="A306" t="str">
            <v>6985</v>
          </cell>
          <cell r="B306" t="str">
            <v>AMORT EXP-CIA-WATER</v>
          </cell>
          <cell r="C306" t="str">
            <v>IS</v>
          </cell>
          <cell r="D306">
            <v>-72.709999999999994</v>
          </cell>
          <cell r="E306" t="b">
            <v>0</v>
          </cell>
        </row>
        <row r="307">
          <cell r="A307" t="str">
            <v>7160</v>
          </cell>
          <cell r="B307" t="str">
            <v>AMORT-OTHER TANGIBLE PLT WATER</v>
          </cell>
          <cell r="C307" t="str">
            <v>IS</v>
          </cell>
          <cell r="D307">
            <v>-99796.18</v>
          </cell>
          <cell r="E307" t="b">
            <v>0</v>
          </cell>
        </row>
        <row r="308">
          <cell r="A308" t="str">
            <v>7165</v>
          </cell>
          <cell r="B308" t="str">
            <v>AMORT-WATER-TAP</v>
          </cell>
          <cell r="C308" t="str">
            <v>IS</v>
          </cell>
          <cell r="D308">
            <v>-22374.09</v>
          </cell>
          <cell r="E308" t="b">
            <v>0</v>
          </cell>
        </row>
        <row r="309">
          <cell r="A309" t="str">
            <v>7180</v>
          </cell>
          <cell r="B309" t="str">
            <v>AMORT-WTR PLT MOD FEE</v>
          </cell>
          <cell r="C309" t="str">
            <v>IS</v>
          </cell>
          <cell r="D309">
            <v>-3094.26</v>
          </cell>
          <cell r="E309" t="b">
            <v>0</v>
          </cell>
        </row>
        <row r="310">
          <cell r="A310" t="str">
            <v>7185</v>
          </cell>
          <cell r="B310" t="str">
            <v>AMORT-WTR PLT MTR FEE</v>
          </cell>
          <cell r="C310" t="str">
            <v>IS</v>
          </cell>
          <cell r="D310">
            <v>-574.28</v>
          </cell>
          <cell r="E310" t="b">
            <v>0</v>
          </cell>
        </row>
        <row r="311">
          <cell r="A311" t="str">
            <v>7205</v>
          </cell>
          <cell r="B311" t="str">
            <v>AMORT-ORGANIZATION</v>
          </cell>
          <cell r="C311" t="str">
            <v>IS</v>
          </cell>
          <cell r="D311">
            <v>0</v>
          </cell>
          <cell r="E311" t="b">
            <v>0</v>
          </cell>
        </row>
        <row r="312">
          <cell r="A312" t="str">
            <v>7245</v>
          </cell>
          <cell r="B312" t="str">
            <v>AMORT-STRUCT/IMPRV GEN PLT</v>
          </cell>
          <cell r="C312" t="str">
            <v>IS</v>
          </cell>
          <cell r="D312">
            <v>-122587.09</v>
          </cell>
          <cell r="E312" t="b">
            <v>0</v>
          </cell>
        </row>
        <row r="313">
          <cell r="A313" t="str">
            <v>7430</v>
          </cell>
          <cell r="B313" t="str">
            <v>AMORT-SEWER-TAP</v>
          </cell>
          <cell r="C313" t="str">
            <v>IS</v>
          </cell>
          <cell r="D313">
            <v>-21055.82</v>
          </cell>
          <cell r="E313" t="b">
            <v>0</v>
          </cell>
        </row>
        <row r="314">
          <cell r="A314" t="str">
            <v>7445</v>
          </cell>
          <cell r="B314" t="str">
            <v>AMORT-SWR PLT MOD FEE</v>
          </cell>
          <cell r="C314" t="str">
            <v>IS</v>
          </cell>
          <cell r="D314">
            <v>-4561.0200000000004</v>
          </cell>
          <cell r="E314" t="b">
            <v>0</v>
          </cell>
        </row>
        <row r="315">
          <cell r="A315" t="str">
            <v>7510</v>
          </cell>
          <cell r="B315" t="str">
            <v>FICA EXPENSE</v>
          </cell>
          <cell r="C315" t="str">
            <v>IS</v>
          </cell>
          <cell r="D315">
            <v>55868</v>
          </cell>
          <cell r="E315" t="b">
            <v>0</v>
          </cell>
        </row>
        <row r="316">
          <cell r="A316" t="str">
            <v>7515</v>
          </cell>
          <cell r="B316" t="str">
            <v>FEDERAL UNEMPLOYMENT TAX</v>
          </cell>
          <cell r="C316" t="str">
            <v>IS</v>
          </cell>
          <cell r="D316">
            <v>1318</v>
          </cell>
          <cell r="E316" t="b">
            <v>0</v>
          </cell>
        </row>
        <row r="317">
          <cell r="A317" t="str">
            <v>7520</v>
          </cell>
          <cell r="B317" t="str">
            <v>STATE UNEMPLOYMENT TAX</v>
          </cell>
          <cell r="C317" t="str">
            <v>IS</v>
          </cell>
          <cell r="D317">
            <v>4893</v>
          </cell>
          <cell r="E317" t="b">
            <v>0</v>
          </cell>
        </row>
        <row r="318">
          <cell r="A318" t="str">
            <v>7540</v>
          </cell>
          <cell r="B318" t="str">
            <v>GROSS RECEIPTS TAX</v>
          </cell>
          <cell r="C318" t="str">
            <v>IS</v>
          </cell>
          <cell r="D318">
            <v>141261</v>
          </cell>
          <cell r="E318" t="b">
            <v>0</v>
          </cell>
        </row>
        <row r="319">
          <cell r="A319" t="str">
            <v>7545</v>
          </cell>
          <cell r="B319" t="str">
            <v>PERSONAL PROPERTY/ICT TAX</v>
          </cell>
          <cell r="C319" t="str">
            <v>IS</v>
          </cell>
          <cell r="D319">
            <v>10340.540000000001</v>
          </cell>
          <cell r="E319" t="b">
            <v>0</v>
          </cell>
        </row>
        <row r="320">
          <cell r="A320" t="str">
            <v>7550</v>
          </cell>
          <cell r="B320" t="str">
            <v>PROPERTY/OTHER GENERAL TAX</v>
          </cell>
          <cell r="C320" t="str">
            <v>IS</v>
          </cell>
          <cell r="D320">
            <v>5072.16</v>
          </cell>
          <cell r="E320" t="b">
            <v>0</v>
          </cell>
        </row>
        <row r="321">
          <cell r="A321" t="str">
            <v>7555</v>
          </cell>
          <cell r="B321" t="str">
            <v>REAL ESTATE TAX</v>
          </cell>
          <cell r="C321" t="str">
            <v>IS</v>
          </cell>
          <cell r="D321">
            <v>8990.58</v>
          </cell>
          <cell r="E321" t="b">
            <v>0</v>
          </cell>
        </row>
        <row r="322">
          <cell r="A322" t="str">
            <v>7560</v>
          </cell>
          <cell r="B322" t="str">
            <v>SALES/USE TAX EXPENSE</v>
          </cell>
          <cell r="C322" t="str">
            <v>IS</v>
          </cell>
          <cell r="D322">
            <v>418.17</v>
          </cell>
          <cell r="E322" t="b">
            <v>0</v>
          </cell>
        </row>
        <row r="323">
          <cell r="A323" t="str">
            <v>7570</v>
          </cell>
          <cell r="B323" t="str">
            <v>UTILITY/COMMISSION TAX</v>
          </cell>
          <cell r="C323" t="str">
            <v>IS</v>
          </cell>
          <cell r="D323">
            <v>3556.72</v>
          </cell>
          <cell r="E323" t="b">
            <v>0</v>
          </cell>
        </row>
        <row r="324">
          <cell r="A324" t="str">
            <v>7610</v>
          </cell>
          <cell r="B324" t="str">
            <v>INCOME TAXES-STATE</v>
          </cell>
          <cell r="C324" t="str">
            <v>IS</v>
          </cell>
          <cell r="D324">
            <v>0</v>
          </cell>
          <cell r="E324" t="b">
            <v>0</v>
          </cell>
        </row>
        <row r="325">
          <cell r="A325" t="str">
            <v>7691</v>
          </cell>
          <cell r="B325" t="str">
            <v>NET BOOK VALUE-DISPOSAL</v>
          </cell>
          <cell r="C325" t="str">
            <v>IS</v>
          </cell>
          <cell r="D325">
            <v>0</v>
          </cell>
          <cell r="E325" t="b">
            <v>0</v>
          </cell>
        </row>
        <row r="326">
          <cell r="A326" t="str">
            <v>7710</v>
          </cell>
          <cell r="B326" t="str">
            <v>INTEREST EXPENSE-INTERCO</v>
          </cell>
          <cell r="C326" t="str">
            <v>IS</v>
          </cell>
          <cell r="D326">
            <v>242307.5</v>
          </cell>
          <cell r="E326" t="b">
            <v>0</v>
          </cell>
        </row>
        <row r="327">
          <cell r="A327" t="str">
            <v>7735</v>
          </cell>
          <cell r="B327" t="str">
            <v>S/T INT EXP BANK ONE</v>
          </cell>
          <cell r="C327" t="str">
            <v>IS</v>
          </cell>
          <cell r="D327">
            <v>5379.91</v>
          </cell>
          <cell r="E327" t="b">
            <v>0</v>
          </cell>
        </row>
        <row r="328">
          <cell r="A328" t="str">
            <v>7750</v>
          </cell>
          <cell r="B328" t="str">
            <v>INTEREST DURING CONSTRUCTION</v>
          </cell>
          <cell r="C328" t="str">
            <v>IS</v>
          </cell>
          <cell r="D328">
            <v>-27361.35</v>
          </cell>
          <cell r="E328" t="b">
            <v>0</v>
          </cell>
        </row>
        <row r="329">
          <cell r="D329">
            <v>0</v>
          </cell>
        </row>
        <row r="330">
          <cell r="A330" t="str">
            <v>Trial balance variance</v>
          </cell>
          <cell r="D330">
            <v>-1.6552803572267294E-9</v>
          </cell>
        </row>
        <row r="332">
          <cell r="A332" t="str">
            <v>Balance Sheet</v>
          </cell>
          <cell r="C332" t="str">
            <v>BS</v>
          </cell>
          <cell r="D332">
            <v>420906.28999999817</v>
          </cell>
        </row>
        <row r="333">
          <cell r="A333" t="str">
            <v>Income Statement</v>
          </cell>
          <cell r="C333" t="str">
            <v>IS</v>
          </cell>
          <cell r="D333">
            <v>-420906.29000000126</v>
          </cell>
        </row>
        <row r="334">
          <cell r="A334" t="str">
            <v>Trial balance variance</v>
          </cell>
          <cell r="D334">
            <v>-3.0850060284137726E-9</v>
          </cell>
        </row>
      </sheetData>
      <sheetData sheetId="3" refreshError="1">
        <row r="531">
          <cell r="B531" t="str">
            <v>CUSTOMERS</v>
          </cell>
          <cell r="C531">
            <v>8658</v>
          </cell>
          <cell r="D531">
            <v>4085.7</v>
          </cell>
          <cell r="E531">
            <v>12743.7</v>
          </cell>
          <cell r="F531">
            <v>0.67939452435320979</v>
          </cell>
          <cell r="G531">
            <v>0.32060547564679015</v>
          </cell>
          <cell r="H531">
            <v>1</v>
          </cell>
        </row>
        <row r="532">
          <cell r="B532" t="str">
            <v>REVENUES</v>
          </cell>
          <cell r="C532">
            <v>-1865504.31</v>
          </cell>
          <cell r="D532">
            <v>-1099676.6199999999</v>
          </cell>
          <cell r="E532">
            <v>-2965180.9299999997</v>
          </cell>
          <cell r="F532">
            <v>0.62913675557734017</v>
          </cell>
          <cell r="G532">
            <v>0.37086324442265989</v>
          </cell>
          <cell r="H532">
            <v>1</v>
          </cell>
        </row>
        <row r="533">
          <cell r="B533" t="str">
            <v>PLANT IN SERVICE</v>
          </cell>
          <cell r="C533">
            <v>12644194.970000001</v>
          </cell>
          <cell r="D533">
            <v>9232681.9499999993</v>
          </cell>
          <cell r="E533">
            <v>21876876.920000002</v>
          </cell>
          <cell r="F533">
            <v>0.57797075040636103</v>
          </cell>
          <cell r="G533">
            <v>0.42202924959363891</v>
          </cell>
          <cell r="H533">
            <v>1</v>
          </cell>
        </row>
        <row r="534">
          <cell r="B534" t="str">
            <v>NET PLANT</v>
          </cell>
          <cell r="C534">
            <v>10036803.390000001</v>
          </cell>
          <cell r="D534">
            <v>7414222.0199999996</v>
          </cell>
          <cell r="E534">
            <v>17451025.41</v>
          </cell>
          <cell r="F534">
            <v>0.5751411824916941</v>
          </cell>
          <cell r="G534">
            <v>0.4248588175083059</v>
          </cell>
          <cell r="H534">
            <v>1</v>
          </cell>
        </row>
        <row r="535">
          <cell r="B535" t="str">
            <v>DEFERRED MAINTENANCE</v>
          </cell>
          <cell r="C535">
            <v>33967.245631959326</v>
          </cell>
          <cell r="D535">
            <v>11523.37436804069</v>
          </cell>
          <cell r="E535">
            <v>45490.620000000017</v>
          </cell>
          <cell r="F535">
            <v>0.74668680338846372</v>
          </cell>
          <cell r="G535">
            <v>0.25331319661153628</v>
          </cell>
          <cell r="H535">
            <v>1</v>
          </cell>
        </row>
        <row r="536">
          <cell r="B536" t="str">
            <v>CIAC</v>
          </cell>
          <cell r="C536">
            <v>-5211024.95</v>
          </cell>
          <cell r="D536">
            <v>-5898388.8700000001</v>
          </cell>
          <cell r="E536">
            <v>-11109413.82</v>
          </cell>
          <cell r="F536">
            <v>0.46906389791860326</v>
          </cell>
          <cell r="G536">
            <v>0.53093610208139674</v>
          </cell>
          <cell r="H536">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Data"/>
      <sheetName val="Index"/>
      <sheetName val="Water - Return - RB"/>
      <sheetName val="Sewer - Return - RB"/>
      <sheetName val="Combined  Rate Base"/>
      <sheetName val="Water Rate Base"/>
      <sheetName val="Sewer Rate Base "/>
      <sheetName val="Plant Adj"/>
      <sheetName val="Total accum. deprec."/>
      <sheetName val="transfer accum. deprec."/>
      <sheetName val="accum. deprec."/>
      <sheetName val="CIAC"/>
      <sheetName val="WSC RB"/>
      <sheetName val="CWS Off RB"/>
      <sheetName val="Deferred Charges-rate base"/>
      <sheetName val="ADIT"/>
      <sheetName val="Combined noi"/>
      <sheetName val="Water noi"/>
      <sheetName val="Water footnotes"/>
      <sheetName val="Sewer noi"/>
      <sheetName val="Sewer footnotes"/>
      <sheetName val="Uncollect"/>
      <sheetName val="Adj-Exp"/>
      <sheetName val="Power"/>
      <sheetName val="Salaries"/>
      <sheetName val="Maint - Common"/>
      <sheetName val="Trans"/>
      <sheetName val="Rate Case"/>
      <sheetName val="WSC Exp"/>
      <sheetName val="WSC Exp Adj"/>
      <sheetName val="WSC Adj Factors"/>
      <sheetName val="CWS Off Exp"/>
      <sheetName val="CWS Off Factor"/>
      <sheetName val="Water Inc. Taxes"/>
      <sheetName val="Prod Deduct"/>
      <sheetName val="Sewer Inc. Taxes"/>
      <sheetName val="Water Rev. Req."/>
      <sheetName val="Sewer Rev. Req."/>
      <sheetName val="Water - Return - OR"/>
      <sheetName val="Water Ratios"/>
      <sheetName val="Sewer - Return - OR"/>
      <sheetName val="Sewer Ratios"/>
      <sheetName val="Plant Detail"/>
      <sheetName val="Book Expenses"/>
      <sheetName val="Vehicles"/>
      <sheetName val="WSC Salary"/>
      <sheetName val="Cust Equiv"/>
      <sheetName val="WSC Detail"/>
      <sheetName val="WSC Detail-PS"/>
      <sheetName val="WSC RB Compare"/>
      <sheetName val="Out Svc"/>
      <sheetName val="Insur"/>
      <sheetName val="Rents"/>
      <sheetName val="Prop Tax"/>
      <sheetName val="Amortization"/>
      <sheetName val="Misc Rev"/>
    </sheetNames>
    <sheetDataSet>
      <sheetData sheetId="0">
        <row r="2">
          <cell r="C2" t="str">
            <v>TRANSYLVANIA UTILITIES, INC.</v>
          </cell>
        </row>
        <row r="5">
          <cell r="C5" t="str">
            <v xml:space="preserve">  </v>
          </cell>
        </row>
      </sheetData>
      <sheetData sheetId="1"/>
      <sheetData sheetId="2"/>
      <sheetData sheetId="3"/>
      <sheetData sheetId="4">
        <row r="12">
          <cell r="I12">
            <v>4145611</v>
          </cell>
        </row>
      </sheetData>
      <sheetData sheetId="5"/>
      <sheetData sheetId="6"/>
      <sheetData sheetId="7"/>
      <sheetData sheetId="8">
        <row r="16">
          <cell r="E16">
            <v>2800232</v>
          </cell>
        </row>
      </sheetData>
      <sheetData sheetId="9">
        <row r="17">
          <cell r="G17">
            <v>368529</v>
          </cell>
        </row>
      </sheetData>
      <sheetData sheetId="10">
        <row r="117">
          <cell r="D117">
            <v>1406993</v>
          </cell>
        </row>
      </sheetData>
      <sheetData sheetId="11">
        <row r="34">
          <cell r="E34">
            <v>-310890</v>
          </cell>
        </row>
      </sheetData>
      <sheetData sheetId="12">
        <row r="48">
          <cell r="J48">
            <v>7631</v>
          </cell>
        </row>
      </sheetData>
      <sheetData sheetId="13">
        <row r="26">
          <cell r="H26">
            <v>12615</v>
          </cell>
        </row>
      </sheetData>
      <sheetData sheetId="14">
        <row r="21">
          <cell r="E21">
            <v>48293</v>
          </cell>
        </row>
      </sheetData>
      <sheetData sheetId="15">
        <row r="21">
          <cell r="I21">
            <v>-247366</v>
          </cell>
        </row>
      </sheetData>
      <sheetData sheetId="16"/>
      <sheetData sheetId="17">
        <row r="44">
          <cell r="I44">
            <v>288289</v>
          </cell>
        </row>
      </sheetData>
      <sheetData sheetId="18"/>
      <sheetData sheetId="19">
        <row r="44">
          <cell r="I44">
            <v>243099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chedule"/>
      <sheetName val="Control Panel"/>
      <sheetName val="COPY ELECTRONIC TB HERE"/>
      <sheetName val="Linked TB"/>
      <sheetName val="Sch.A-B.S"/>
      <sheetName val="Sch.B-I.S"/>
      <sheetName val="Sch.C-R.B"/>
      <sheetName val="Sch.D&amp;E-REV"/>
      <sheetName val="ORM"/>
      <sheetName val="wp.a-uncoll"/>
      <sheetName val="WSC Salaries"/>
      <sheetName val="Wp-b Salary"/>
      <sheetName val="wp-b1 - Allocation of Staff CH"/>
      <sheetName val="Wp-b Salary (2)"/>
      <sheetName val="wp-b3 Calc of Health and Other "/>
      <sheetName val="wp-b4 office salaries "/>
      <sheetName val="wp-c-def charges"/>
      <sheetName val="wp-c2-calc of def charges"/>
      <sheetName val="wp-c3-acc def inc taxes"/>
      <sheetName val="wp-c3a-adj acc def inc taxes"/>
      <sheetName val="wp-c3d-diff btwn tax and book"/>
      <sheetName val="wp-c3c-adit computers"/>
      <sheetName val="wp-c3d-adit gross plant"/>
      <sheetName val="wp-d-rc.exp"/>
      <sheetName val="wp-e-toi"/>
      <sheetName val="wp-e2-tax accruals"/>
      <sheetName val="wp-f-CIAC AA"/>
      <sheetName val="w-f2 depr reclass"/>
      <sheetName val="wp-g-inc.tx"/>
      <sheetName val="wp.h-cap.struc"/>
      <sheetName val="wp-i-wc"/>
      <sheetName val="wp-j-pf.plant"/>
      <sheetName val="wp-l-GL additions"/>
      <sheetName val="wp-n-CPI"/>
      <sheetName val="wp-p1 Allocation of Expenses"/>
      <sheetName val="wp-p1a Allocation of Rate base"/>
      <sheetName val="wp-p2 Allocation of Vehicles"/>
      <sheetName val="wp-p2a Allocation of Trans Exp"/>
      <sheetName val="wp-p3-alloc of State computers"/>
      <sheetName val="wp-p4-alloc of WSC computers"/>
      <sheetName val="wp-p5 WSC Salary Allocation"/>
      <sheetName val="wp-appendix"/>
      <sheetName val="wp-q Plant Removal"/>
      <sheetName val="wp-r  Insurance"/>
      <sheetName val="wp-s Woodbury Plant + CIAC"/>
      <sheetName val="wp-t Removal of Direct Exp"/>
      <sheetName val="wp-u Depreciation Recap "/>
      <sheetName val="Consumption Data"/>
      <sheetName val="xxxRate-Rev Comp"/>
      <sheetName val="12.31.13 ERC avail adjust  "/>
      <sheetName val="3.31.14 ERC avail adjust "/>
      <sheetName val="Compatibility Report"/>
    </sheetNames>
    <sheetDataSet>
      <sheetData sheetId="0">
        <row r="5">
          <cell r="C5" t="str">
            <v>W-1044, SUB 19</v>
          </cell>
        </row>
        <row r="11">
          <cell r="E11">
            <v>964.5</v>
          </cell>
          <cell r="F11">
            <v>0.39069303962830487</v>
          </cell>
        </row>
        <row r="12">
          <cell r="E12">
            <v>1504.19</v>
          </cell>
          <cell r="F12">
            <v>0.60930696037169507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B.S"/>
      <sheetName val="Sch.B-I.S"/>
      <sheetName val="Sch.C-R.B"/>
      <sheetName val="Sch.D&amp;E-REV"/>
      <sheetName val="wp.a-uncoll"/>
      <sheetName val="Sch.F-growth"/>
      <sheetName val="wp-b-salary"/>
      <sheetName val="wp-b1-Staff Alloc"/>
      <sheetName val="wp-b2-ops charged to plant"/>
      <sheetName val="wp-b3 Calc of Health and Other "/>
      <sheetName val="wp-d-rc.exp"/>
      <sheetName val="wp-e-toi"/>
      <sheetName val="wp-f-depr"/>
      <sheetName val="wp-g-inc.tx"/>
      <sheetName val="wp.h-cap.struc"/>
      <sheetName val="wp-i-wc"/>
      <sheetName val="wp-j-pf.plant"/>
      <sheetName val="wp-k-Purchased Wtr."/>
      <sheetName val="wp-l-GL additions App Can"/>
      <sheetName val="wp-m-penalties"/>
      <sheetName val="wp-n-CPI"/>
      <sheetName val="wp-o-Purchased Power - WG"/>
      <sheetName val=" WP - P -Allocations"/>
      <sheetName val="wp-q - Prior Rate Order"/>
      <sheetName val="wp-q1-ITC"/>
      <sheetName val="wp-q2-UPIS"/>
      <sheetName val="wp-q3-CIAC"/>
      <sheetName val="wp-q4-Advances"/>
      <sheetName val="wp-q5-PHFU"/>
      <sheetName val="wp-q6-COA"/>
      <sheetName val="wp - r - Lead Schedule"/>
      <sheetName val="wp - r1 - 2002"/>
      <sheetName val="wp - r2 - 2003"/>
      <sheetName val="wp - r3 - 2004"/>
      <sheetName val="wp - r4 - 2005"/>
      <sheetName val="wp - r5 - 2006"/>
      <sheetName val="wp - r6 - 2007"/>
      <sheetName val="wp - r7 - 2008"/>
      <sheetName val="xxxRate-Rev Comp"/>
      <sheetName val="Consumption Data"/>
      <sheetName val="Mapping"/>
      <sheetName val="2002 - TB"/>
      <sheetName val="2003 - TB"/>
      <sheetName val="2004 - TB"/>
      <sheetName val="2005 - TB"/>
      <sheetName val="2006 - TB"/>
      <sheetName val="2007 - TB"/>
      <sheetName val="2008 - TB"/>
      <sheetName val="Mapping (2)"/>
      <sheetName val="ERCs"/>
      <sheetName val="Input Schedule"/>
      <sheetName val="Control Panel"/>
      <sheetName val="TB for Template"/>
      <sheetName val="COPY ELECTRONIC TB HERE"/>
      <sheetName val="Linked TB"/>
      <sheetName val="wp-append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Apple Canyon </v>
          </cell>
        </row>
        <row r="2">
          <cell r="A2" t="str">
            <v>Trail Balance - 02</v>
          </cell>
        </row>
        <row r="4">
          <cell r="A4" t="str">
            <v>PERIOD ENDING: 12/31/02               12:29:13 22 DEC 2008 (NV.1CO.TB5LY) PAGE 1</v>
          </cell>
        </row>
        <row r="5">
          <cell r="A5" t="str">
            <v xml:space="preserve">COMPANY: C-005 APPLE CANYON UTILITY CO.                                         </v>
          </cell>
        </row>
        <row r="7">
          <cell r="A7" t="str">
            <v>DETAIL TB BY SUB</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24315.96</v>
          </cell>
          <cell r="D19">
            <v>0</v>
          </cell>
          <cell r="E19">
            <v>24315.96</v>
          </cell>
        </row>
        <row r="20">
          <cell r="A20">
            <v>3044031</v>
          </cell>
          <cell r="B20" t="str">
            <v>STRUCT &amp; IMPRV (WATER T P)</v>
          </cell>
          <cell r="C20">
            <v>240.56</v>
          </cell>
          <cell r="D20">
            <v>0</v>
          </cell>
          <cell r="E20">
            <v>240.56</v>
          </cell>
        </row>
        <row r="21">
          <cell r="A21">
            <v>3072014</v>
          </cell>
          <cell r="B21" t="str">
            <v>WELLS &amp; SPRINGS</v>
          </cell>
          <cell r="C21">
            <v>64251.97</v>
          </cell>
          <cell r="D21">
            <v>0</v>
          </cell>
          <cell r="E21">
            <v>64251.97</v>
          </cell>
        </row>
        <row r="22">
          <cell r="A22">
            <v>3113025</v>
          </cell>
          <cell r="B22" t="str">
            <v>ELECTRIC PUMP EQUIP</v>
          </cell>
          <cell r="C22">
            <v>79290.22</v>
          </cell>
          <cell r="D22">
            <v>0</v>
          </cell>
          <cell r="E22">
            <v>79290.22</v>
          </cell>
        </row>
        <row r="23">
          <cell r="A23">
            <v>3204032</v>
          </cell>
          <cell r="B23" t="str">
            <v>WATER TREATMENT EQPT</v>
          </cell>
          <cell r="C23">
            <v>8626.89</v>
          </cell>
          <cell r="D23">
            <v>0</v>
          </cell>
          <cell r="E23">
            <v>8626.89</v>
          </cell>
        </row>
        <row r="24">
          <cell r="A24">
            <v>3305042</v>
          </cell>
          <cell r="B24" t="str">
            <v>DIST RESV &amp; STNDPIPES</v>
          </cell>
          <cell r="C24">
            <v>57860.05</v>
          </cell>
          <cell r="D24">
            <v>0</v>
          </cell>
          <cell r="E24">
            <v>57860.05</v>
          </cell>
        </row>
        <row r="25">
          <cell r="A25">
            <v>3315043</v>
          </cell>
          <cell r="B25" t="str">
            <v>TRANS &amp; DISTR MAINS</v>
          </cell>
          <cell r="C25">
            <v>1221117.72</v>
          </cell>
          <cell r="D25">
            <v>0</v>
          </cell>
          <cell r="E25">
            <v>1221117.72</v>
          </cell>
        </row>
        <row r="26">
          <cell r="A26">
            <v>3335045</v>
          </cell>
          <cell r="B26" t="str">
            <v>SERVICE LINES</v>
          </cell>
          <cell r="C26">
            <v>299623.11</v>
          </cell>
          <cell r="D26">
            <v>0</v>
          </cell>
          <cell r="E26">
            <v>299623.11</v>
          </cell>
        </row>
        <row r="27">
          <cell r="A27">
            <v>3345046</v>
          </cell>
          <cell r="B27" t="str">
            <v>METERS</v>
          </cell>
          <cell r="C27">
            <v>26037.22</v>
          </cell>
          <cell r="D27">
            <v>0</v>
          </cell>
          <cell r="E27">
            <v>26037.22</v>
          </cell>
        </row>
        <row r="28">
          <cell r="A28">
            <v>3345047</v>
          </cell>
          <cell r="B28" t="str">
            <v>METER INSTALLATIONS</v>
          </cell>
          <cell r="C28">
            <v>9886.74</v>
          </cell>
          <cell r="D28">
            <v>0</v>
          </cell>
          <cell r="E28">
            <v>9886.74</v>
          </cell>
        </row>
        <row r="29">
          <cell r="A29">
            <v>3355048</v>
          </cell>
          <cell r="B29" t="str">
            <v>HYDRANTS</v>
          </cell>
          <cell r="C29">
            <v>68752.42</v>
          </cell>
          <cell r="D29">
            <v>0</v>
          </cell>
          <cell r="E29">
            <v>68752.42</v>
          </cell>
        </row>
        <row r="30">
          <cell r="A30">
            <v>3406090</v>
          </cell>
          <cell r="B30" t="str">
            <v>OFF STRUCT &amp; IMPRV</v>
          </cell>
          <cell r="C30">
            <v>30739.46</v>
          </cell>
          <cell r="D30">
            <v>0</v>
          </cell>
          <cell r="E30">
            <v>30739.46</v>
          </cell>
        </row>
        <row r="31">
          <cell r="A31">
            <v>3466094</v>
          </cell>
          <cell r="B31" t="str">
            <v>TOOLS SHOP &amp; MISC EQPT</v>
          </cell>
          <cell r="C31">
            <v>8174.43</v>
          </cell>
          <cell r="D31">
            <v>0</v>
          </cell>
          <cell r="E31">
            <v>8174.43</v>
          </cell>
        </row>
        <row r="32">
          <cell r="A32">
            <v>3466097</v>
          </cell>
          <cell r="B32" t="str">
            <v>COMMUNICATION EQPT</v>
          </cell>
          <cell r="C32">
            <v>1642.69</v>
          </cell>
          <cell r="D32">
            <v>0</v>
          </cell>
          <cell r="E32">
            <v>1642.69</v>
          </cell>
        </row>
        <row r="34">
          <cell r="A34">
            <v>101.1</v>
          </cell>
          <cell r="B34" t="str">
            <v>WTR UTILITY PLANT IN SERVICE</v>
          </cell>
          <cell r="C34">
            <v>1924809.67</v>
          </cell>
          <cell r="D34">
            <v>0</v>
          </cell>
          <cell r="E34">
            <v>1924809.67</v>
          </cell>
        </row>
        <row r="36">
          <cell r="A36">
            <v>1032000</v>
          </cell>
          <cell r="B36" t="str">
            <v>PLT HELD FUTURE USE-WTR</v>
          </cell>
          <cell r="C36">
            <v>40534.410000000003</v>
          </cell>
          <cell r="D36">
            <v>0</v>
          </cell>
          <cell r="E36">
            <v>40534.410000000003</v>
          </cell>
        </row>
        <row r="38">
          <cell r="A38">
            <v>103.1</v>
          </cell>
          <cell r="B38" t="str">
            <v>PLANT HELD FOR FUTURE USE</v>
          </cell>
          <cell r="C38">
            <v>40534.410000000003</v>
          </cell>
          <cell r="D38">
            <v>0</v>
          </cell>
          <cell r="E38">
            <v>40534.410000000003</v>
          </cell>
        </row>
        <row r="40">
          <cell r="A40">
            <v>1052091</v>
          </cell>
          <cell r="B40" t="str">
            <v>WATER PLANT IN PROCESS</v>
          </cell>
          <cell r="C40">
            <v>109587.35</v>
          </cell>
          <cell r="D40">
            <v>0</v>
          </cell>
          <cell r="E40">
            <v>109587.35</v>
          </cell>
        </row>
        <row r="42">
          <cell r="A42">
            <v>105.1</v>
          </cell>
          <cell r="B42" t="str">
            <v>WORK IN PROGRESS</v>
          </cell>
          <cell r="C42">
            <v>109587.35</v>
          </cell>
          <cell r="D42">
            <v>0</v>
          </cell>
          <cell r="E42">
            <v>109587.35</v>
          </cell>
        </row>
        <row r="44">
          <cell r="A44">
            <v>1083010</v>
          </cell>
          <cell r="B44" t="str">
            <v>ACCUM DEPR-WATER PLANT</v>
          </cell>
          <cell r="C44">
            <v>-468145.84</v>
          </cell>
          <cell r="D44">
            <v>0</v>
          </cell>
          <cell r="E44">
            <v>-468145.84</v>
          </cell>
        </row>
        <row r="46">
          <cell r="A46">
            <v>108.3</v>
          </cell>
          <cell r="B46" t="str">
            <v>ACCUM DEPR WATER PLANT</v>
          </cell>
          <cell r="C46">
            <v>-468145.84</v>
          </cell>
          <cell r="D46">
            <v>0</v>
          </cell>
          <cell r="E46">
            <v>-468145.84</v>
          </cell>
        </row>
        <row r="48">
          <cell r="A48">
            <v>1311001</v>
          </cell>
          <cell r="B48" t="str">
            <v>CASH UNAPPLIED-NSF'S</v>
          </cell>
          <cell r="C48">
            <v>30</v>
          </cell>
          <cell r="D48">
            <v>0</v>
          </cell>
          <cell r="E48">
            <v>30</v>
          </cell>
        </row>
        <row r="50">
          <cell r="A50">
            <v>131.1</v>
          </cell>
          <cell r="B50" t="str">
            <v>CASH UNAPPLIED</v>
          </cell>
          <cell r="C50">
            <v>30</v>
          </cell>
          <cell r="D50">
            <v>0</v>
          </cell>
          <cell r="E50">
            <v>30</v>
          </cell>
        </row>
        <row r="52">
          <cell r="A52">
            <v>1411000</v>
          </cell>
          <cell r="B52" t="str">
            <v>A/R-CUSTOMER</v>
          </cell>
          <cell r="C52">
            <v>34122.730000000003</v>
          </cell>
          <cell r="D52">
            <v>0</v>
          </cell>
          <cell r="E52">
            <v>34122.730000000003</v>
          </cell>
        </row>
        <row r="53">
          <cell r="A53">
            <v>1411002</v>
          </cell>
          <cell r="B53" t="str">
            <v>A/R-CUSTOMER ACCRUAL</v>
          </cell>
          <cell r="C53">
            <v>27456</v>
          </cell>
          <cell r="D53">
            <v>0</v>
          </cell>
          <cell r="E53">
            <v>27456</v>
          </cell>
        </row>
        <row r="55">
          <cell r="A55">
            <v>141.1</v>
          </cell>
          <cell r="B55" t="str">
            <v>ACCOUNTS RECEIVABLE CUSTOMER</v>
          </cell>
          <cell r="C55">
            <v>61578.73</v>
          </cell>
          <cell r="D55">
            <v>0</v>
          </cell>
          <cell r="E55">
            <v>61578.73</v>
          </cell>
        </row>
        <row r="57">
          <cell r="A57">
            <v>1431000</v>
          </cell>
          <cell r="B57" t="str">
            <v>ACCUM PROV UNCOLLECT ACCTS</v>
          </cell>
          <cell r="C57">
            <v>-19694.59</v>
          </cell>
          <cell r="D57">
            <v>0</v>
          </cell>
          <cell r="E57">
            <v>-19694.59</v>
          </cell>
        </row>
        <row r="59">
          <cell r="A59">
            <v>143.1</v>
          </cell>
          <cell r="B59" t="str">
            <v>ACCUM PROV UNCOLL AC</v>
          </cell>
          <cell r="C59">
            <v>-19694.59</v>
          </cell>
          <cell r="D59">
            <v>0</v>
          </cell>
          <cell r="E59">
            <v>-19694.59</v>
          </cell>
        </row>
        <row r="61">
          <cell r="A61">
            <v>1512000</v>
          </cell>
          <cell r="B61" t="str">
            <v>INVENTORY</v>
          </cell>
          <cell r="C61">
            <v>3037.98</v>
          </cell>
          <cell r="D61">
            <v>0</v>
          </cell>
          <cell r="E61">
            <v>3037.98</v>
          </cell>
        </row>
        <row r="64">
          <cell r="A64" t="str">
            <v>PERIOD ENDING: 12/31/02               12:29:13 22 DEC 2008 (NV.1CO.TB5LY) PAGE 2</v>
          </cell>
        </row>
        <row r="65">
          <cell r="A65" t="str">
            <v xml:space="preserve">COMPANY: C-005 APPLE CANYON UTILITY CO.                                         </v>
          </cell>
        </row>
        <row r="67">
          <cell r="A67" t="str">
            <v>DETAIL TB BY SUB</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5">
          <cell r="A75">
            <v>151.19999999999999</v>
          </cell>
          <cell r="B75" t="str">
            <v>INVENTORY</v>
          </cell>
          <cell r="C75">
            <v>3037.98</v>
          </cell>
          <cell r="D75">
            <v>0</v>
          </cell>
          <cell r="E75">
            <v>3037.98</v>
          </cell>
        </row>
        <row r="77">
          <cell r="A77">
            <v>1862024</v>
          </cell>
          <cell r="B77" t="str">
            <v>DEF CHGS-TANK MAINT&amp;REP(WTR)-4</v>
          </cell>
          <cell r="C77">
            <v>9915</v>
          </cell>
          <cell r="D77">
            <v>0</v>
          </cell>
          <cell r="E77">
            <v>9915</v>
          </cell>
        </row>
        <row r="78">
          <cell r="A78">
            <v>1865024</v>
          </cell>
          <cell r="B78" t="str">
            <v>AMORT - TANK MAINT&amp;REP (WTR)-4</v>
          </cell>
          <cell r="C78">
            <v>-7952</v>
          </cell>
          <cell r="D78">
            <v>0</v>
          </cell>
          <cell r="E78">
            <v>-7952</v>
          </cell>
        </row>
        <row r="80">
          <cell r="A80">
            <v>186.2</v>
          </cell>
          <cell r="B80" t="str">
            <v>OTHER DEFERRED CHARGES</v>
          </cell>
          <cell r="C80">
            <v>1963</v>
          </cell>
          <cell r="D80">
            <v>0</v>
          </cell>
          <cell r="E80">
            <v>1963</v>
          </cell>
        </row>
        <row r="82">
          <cell r="A82">
            <v>1901011</v>
          </cell>
          <cell r="B82" t="str">
            <v>DEF FED TAX - CIAC PRE 1987</v>
          </cell>
          <cell r="C82">
            <v>6604</v>
          </cell>
          <cell r="D82">
            <v>0</v>
          </cell>
          <cell r="E82">
            <v>6604</v>
          </cell>
        </row>
        <row r="83">
          <cell r="A83">
            <v>1901012</v>
          </cell>
          <cell r="B83" t="str">
            <v>DEF FED TAX-TAP FEE POST 2000</v>
          </cell>
          <cell r="C83">
            <v>8374</v>
          </cell>
          <cell r="D83">
            <v>0</v>
          </cell>
          <cell r="E83">
            <v>8374</v>
          </cell>
        </row>
        <row r="84">
          <cell r="A84">
            <v>1901021</v>
          </cell>
          <cell r="B84" t="str">
            <v>DEF FED TAX - DEF MAINT</v>
          </cell>
          <cell r="C84">
            <v>-618</v>
          </cell>
          <cell r="D84">
            <v>0</v>
          </cell>
          <cell r="E84">
            <v>-618</v>
          </cell>
        </row>
        <row r="85">
          <cell r="A85">
            <v>1901024</v>
          </cell>
          <cell r="B85" t="str">
            <v>DEF FED TAX - ORGN EXP</v>
          </cell>
          <cell r="C85">
            <v>-176</v>
          </cell>
          <cell r="D85">
            <v>0</v>
          </cell>
          <cell r="E85">
            <v>-176</v>
          </cell>
        </row>
        <row r="86">
          <cell r="A86">
            <v>1901025</v>
          </cell>
          <cell r="B86" t="str">
            <v>DEF FED TAX - BAD DEBTS '86</v>
          </cell>
          <cell r="C86">
            <v>11910</v>
          </cell>
          <cell r="D86">
            <v>0</v>
          </cell>
          <cell r="E86">
            <v>11910</v>
          </cell>
        </row>
        <row r="87">
          <cell r="A87">
            <v>1901026</v>
          </cell>
          <cell r="B87" t="str">
            <v>DEF FED TAX - BAD DEBTS CURRENT</v>
          </cell>
          <cell r="C87">
            <v>-6065</v>
          </cell>
          <cell r="D87">
            <v>0</v>
          </cell>
          <cell r="E87">
            <v>-6065</v>
          </cell>
        </row>
        <row r="88">
          <cell r="A88">
            <v>1901031</v>
          </cell>
          <cell r="B88" t="str">
            <v>DEF FED TAX - DEPRECIATION</v>
          </cell>
          <cell r="C88">
            <v>-66897</v>
          </cell>
          <cell r="D88">
            <v>0</v>
          </cell>
          <cell r="E88">
            <v>-66897</v>
          </cell>
        </row>
        <row r="90">
          <cell r="A90">
            <v>190.1</v>
          </cell>
          <cell r="B90" t="str">
            <v>ACCUM DEFERRED FIT</v>
          </cell>
          <cell r="C90">
            <v>-46868</v>
          </cell>
          <cell r="D90">
            <v>0</v>
          </cell>
          <cell r="E90">
            <v>-46868</v>
          </cell>
        </row>
        <row r="92">
          <cell r="A92">
            <v>1902011</v>
          </cell>
          <cell r="B92" t="str">
            <v>DEF ST TAX - CIAC PRE 1987</v>
          </cell>
          <cell r="C92">
            <v>1041</v>
          </cell>
          <cell r="D92">
            <v>0</v>
          </cell>
          <cell r="E92">
            <v>1041</v>
          </cell>
        </row>
        <row r="93">
          <cell r="A93">
            <v>1902012</v>
          </cell>
          <cell r="B93" t="str">
            <v>DEF ST TAX-TAP FEE POST 2000</v>
          </cell>
          <cell r="C93">
            <v>1940</v>
          </cell>
          <cell r="D93">
            <v>0</v>
          </cell>
          <cell r="E93">
            <v>1940</v>
          </cell>
        </row>
        <row r="94">
          <cell r="A94">
            <v>1902021</v>
          </cell>
          <cell r="B94" t="str">
            <v>DEF ST TAX - DEF MAINT</v>
          </cell>
          <cell r="C94">
            <v>-142</v>
          </cell>
          <cell r="D94">
            <v>0</v>
          </cell>
          <cell r="E94">
            <v>-142</v>
          </cell>
        </row>
        <row r="96">
          <cell r="A96">
            <v>190.2</v>
          </cell>
          <cell r="B96" t="str">
            <v>ACCUM DEFERRED SIT</v>
          </cell>
          <cell r="C96">
            <v>2839</v>
          </cell>
          <cell r="D96">
            <v>0</v>
          </cell>
          <cell r="E96">
            <v>2839</v>
          </cell>
        </row>
        <row r="98">
          <cell r="A98">
            <v>2021010</v>
          </cell>
          <cell r="B98" t="str">
            <v>COMMON STOCK</v>
          </cell>
          <cell r="C98">
            <v>-450000</v>
          </cell>
          <cell r="D98">
            <v>0</v>
          </cell>
          <cell r="E98">
            <v>-450000</v>
          </cell>
        </row>
        <row r="100">
          <cell r="A100">
            <v>202.1</v>
          </cell>
          <cell r="B100" t="e">
            <v>#NAME?</v>
          </cell>
          <cell r="C100">
            <v>-450000</v>
          </cell>
          <cell r="D100">
            <v>0</v>
          </cell>
          <cell r="E100">
            <v>-450000</v>
          </cell>
        </row>
        <row r="102">
          <cell r="A102">
            <v>2112000</v>
          </cell>
          <cell r="B102" t="str">
            <v>MISC PAID-IN CAPITAL</v>
          </cell>
          <cell r="C102">
            <v>-32142.12</v>
          </cell>
          <cell r="D102">
            <v>0</v>
          </cell>
          <cell r="E102">
            <v>-32142.12</v>
          </cell>
        </row>
        <row r="104">
          <cell r="A104">
            <v>211.2</v>
          </cell>
          <cell r="B104" t="str">
            <v>MISC PAID IN CAPITAL</v>
          </cell>
          <cell r="C104">
            <v>-32142.12</v>
          </cell>
          <cell r="D104">
            <v>0</v>
          </cell>
          <cell r="E104">
            <v>-32142.12</v>
          </cell>
        </row>
        <row r="106">
          <cell r="A106">
            <v>2151000</v>
          </cell>
          <cell r="B106" t="str">
            <v>RETAINED EARN-PRIOR YEARS</v>
          </cell>
          <cell r="C106">
            <v>-187535.61</v>
          </cell>
          <cell r="D106">
            <v>-29054.87</v>
          </cell>
          <cell r="E106">
            <v>-216590.48</v>
          </cell>
        </row>
        <row r="108">
          <cell r="A108">
            <v>215.1</v>
          </cell>
          <cell r="B108" t="str">
            <v>RETAINED EARNINGS PRIOR</v>
          </cell>
          <cell r="C108">
            <v>-187535.61</v>
          </cell>
          <cell r="D108">
            <v>-29054.87</v>
          </cell>
          <cell r="E108">
            <v>-216590.48</v>
          </cell>
        </row>
        <row r="110">
          <cell r="A110">
            <v>2334002</v>
          </cell>
          <cell r="B110" t="str">
            <v>A/P WATER SERVICE CORP</v>
          </cell>
          <cell r="C110">
            <v>-1392489.68</v>
          </cell>
          <cell r="D110">
            <v>-65456.5</v>
          </cell>
          <cell r="E110">
            <v>-1457946.18</v>
          </cell>
        </row>
        <row r="111">
          <cell r="A111">
            <v>2334003</v>
          </cell>
          <cell r="B111" t="str">
            <v>A/P WATER SERVICE DISB</v>
          </cell>
          <cell r="C111">
            <v>2273305.02</v>
          </cell>
          <cell r="D111">
            <v>0</v>
          </cell>
          <cell r="E111">
            <v>2273305.02</v>
          </cell>
        </row>
        <row r="113">
          <cell r="A113">
            <v>233.4</v>
          </cell>
          <cell r="B113" t="str">
            <v>ACCTS PAYABLE ASSOC COS</v>
          </cell>
          <cell r="C113">
            <v>880815.34</v>
          </cell>
          <cell r="D113">
            <v>-65456.5</v>
          </cell>
          <cell r="E113">
            <v>815358.84</v>
          </cell>
        </row>
        <row r="115">
          <cell r="A115">
            <v>2361104</v>
          </cell>
          <cell r="B115" t="str">
            <v>ACCRUED UTIL OR COMM TAX</v>
          </cell>
          <cell r="C115">
            <v>-254</v>
          </cell>
          <cell r="D115">
            <v>0</v>
          </cell>
          <cell r="E115">
            <v>-254</v>
          </cell>
        </row>
        <row r="117">
          <cell r="A117">
            <v>236.1</v>
          </cell>
          <cell r="B117" t="str">
            <v>ACCRUED TAXES</v>
          </cell>
          <cell r="C117">
            <v>-254</v>
          </cell>
          <cell r="D117">
            <v>0</v>
          </cell>
          <cell r="E117">
            <v>-254</v>
          </cell>
        </row>
        <row r="119">
          <cell r="A119">
            <v>2413000</v>
          </cell>
          <cell r="B119" t="str">
            <v>ADVANCES FROM UTILITIES INC</v>
          </cell>
          <cell r="C119">
            <v>-642834.84</v>
          </cell>
          <cell r="D119">
            <v>-62333.5</v>
          </cell>
          <cell r="E119">
            <v>-705168.34</v>
          </cell>
        </row>
        <row r="121">
          <cell r="A121">
            <v>241.3</v>
          </cell>
          <cell r="B121" t="str">
            <v>ADVANCES FROM UI</v>
          </cell>
          <cell r="C121">
            <v>-642834.84</v>
          </cell>
          <cell r="D121">
            <v>-62333.5</v>
          </cell>
          <cell r="E121">
            <v>-705168.34</v>
          </cell>
        </row>
        <row r="123">
          <cell r="A123">
            <v>2525000</v>
          </cell>
          <cell r="B123" t="str">
            <v>ADV-IN-AID OF CONST-WATER</v>
          </cell>
          <cell r="C123">
            <v>-450000</v>
          </cell>
          <cell r="D123">
            <v>0</v>
          </cell>
          <cell r="E123">
            <v>-450000</v>
          </cell>
        </row>
        <row r="125">
          <cell r="A125" t="str">
            <v>PERIOD ENDING: 12/31/02               12:29:13 22 DEC 2008 (NV.1CO.TB5LY) PAGE 3</v>
          </cell>
        </row>
        <row r="126">
          <cell r="A126" t="str">
            <v xml:space="preserve">COMPANY: C-005 APPLE CANYON UTILITY CO.                                         </v>
          </cell>
        </row>
        <row r="128">
          <cell r="A128" t="str">
            <v>DETAIL TB BY SUB</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7">
          <cell r="A137">
            <v>252.1</v>
          </cell>
          <cell r="B137" t="str">
            <v>ADVANCES IN AID WATER</v>
          </cell>
          <cell r="C137">
            <v>-450000</v>
          </cell>
          <cell r="D137">
            <v>0</v>
          </cell>
          <cell r="E137">
            <v>-450000</v>
          </cell>
        </row>
        <row r="139">
          <cell r="A139">
            <v>2551000</v>
          </cell>
          <cell r="B139" t="str">
            <v>UNAMORT INVEST TAX CREDIT</v>
          </cell>
          <cell r="C139">
            <v>-2290</v>
          </cell>
          <cell r="D139">
            <v>0</v>
          </cell>
          <cell r="E139">
            <v>-2290</v>
          </cell>
        </row>
        <row r="141">
          <cell r="A141">
            <v>255.1</v>
          </cell>
          <cell r="B141" t="str">
            <v>UNAMORT INVEST TAX CREDIT</v>
          </cell>
          <cell r="C141">
            <v>-2290</v>
          </cell>
          <cell r="D141">
            <v>0</v>
          </cell>
          <cell r="E141">
            <v>-2290</v>
          </cell>
        </row>
        <row r="143">
          <cell r="A143">
            <v>2711000</v>
          </cell>
          <cell r="B143" t="str">
            <v>CIAC-WATER-UNDISTR.</v>
          </cell>
          <cell r="C143">
            <v>-658521.63</v>
          </cell>
          <cell r="D143">
            <v>0</v>
          </cell>
          <cell r="E143">
            <v>-658521.63</v>
          </cell>
        </row>
        <row r="144">
          <cell r="A144">
            <v>2711010</v>
          </cell>
          <cell r="B144" t="str">
            <v>CIAC-WATER-TAX</v>
          </cell>
          <cell r="C144">
            <v>-26800</v>
          </cell>
          <cell r="D144">
            <v>0</v>
          </cell>
          <cell r="E144">
            <v>-26800</v>
          </cell>
        </row>
        <row r="146">
          <cell r="A146">
            <v>271.10000000000002</v>
          </cell>
          <cell r="B146" t="str">
            <v>CONTRIBUTIONS IN AID WATER</v>
          </cell>
          <cell r="C146">
            <v>-685321.63</v>
          </cell>
          <cell r="D146">
            <v>0</v>
          </cell>
          <cell r="E146">
            <v>-685321.63</v>
          </cell>
        </row>
        <row r="148">
          <cell r="A148">
            <v>2722000</v>
          </cell>
          <cell r="B148" t="str">
            <v>ACC AMORT-CIA-WATER</v>
          </cell>
          <cell r="C148">
            <v>116736.02</v>
          </cell>
          <cell r="D148">
            <v>0</v>
          </cell>
          <cell r="E148">
            <v>116736.02</v>
          </cell>
        </row>
        <row r="150">
          <cell r="A150">
            <v>272.10000000000002</v>
          </cell>
          <cell r="B150" t="str">
            <v>ACCUM AMORT OF CIA WATER</v>
          </cell>
          <cell r="C150">
            <v>116736.02</v>
          </cell>
          <cell r="D150">
            <v>0</v>
          </cell>
          <cell r="E150">
            <v>116736.02</v>
          </cell>
        </row>
        <row r="151">
          <cell r="C151" t="str">
            <v>---------------</v>
          </cell>
          <cell r="D151" t="str">
            <v>---------------</v>
          </cell>
          <cell r="E151" t="str">
            <v>---------------</v>
          </cell>
        </row>
        <row r="152">
          <cell r="B152" t="str">
            <v>TOTAL BALANCE SHEET</v>
          </cell>
          <cell r="C152">
            <v>156844.87</v>
          </cell>
          <cell r="D152">
            <v>-156844.87</v>
          </cell>
          <cell r="E152">
            <v>0</v>
          </cell>
        </row>
        <row r="154">
          <cell r="A154" t="str">
            <v>PERIOD ENDING: 12/31/02               12:29:13 22 DEC 2008 (NV.1CO.TB5LY) PAGE 4</v>
          </cell>
        </row>
        <row r="155">
          <cell r="A155" t="str">
            <v xml:space="preserve">COMPANY: C-005 APPLE CANYON UTILITY CO.                                         </v>
          </cell>
        </row>
        <row r="157">
          <cell r="A157" t="str">
            <v>DETAIL TB BY SUB</v>
          </cell>
        </row>
        <row r="159">
          <cell r="A159" t="str">
            <v xml:space="preserve">                  U T I L I T I E S ,  I N C O R P O R A T E D</v>
          </cell>
        </row>
        <row r="161">
          <cell r="A161" t="str">
            <v xml:space="preserve">                              DETAIL TRIAL BALANCE</v>
          </cell>
        </row>
        <row r="163">
          <cell r="A163" t="str">
            <v>ACCOUNT               DESCRIPTION                  BEG-BALANCE       CURRENT       END-BALANCE</v>
          </cell>
        </row>
        <row r="164">
          <cell r="A164" t="str">
            <v>-------               -----------                  -----------       -------       -----------</v>
          </cell>
        </row>
        <row r="165">
          <cell r="A165">
            <v>4611020</v>
          </cell>
          <cell r="B165" t="str">
            <v>WATER REVENUE-METERED</v>
          </cell>
          <cell r="C165">
            <v>-241551.91</v>
          </cell>
          <cell r="D165">
            <v>0</v>
          </cell>
          <cell r="E165">
            <v>-241551.91</v>
          </cell>
        </row>
        <row r="166">
          <cell r="A166">
            <v>4611099</v>
          </cell>
          <cell r="B166" t="str">
            <v>WATER REVENUE ACCRUALS</v>
          </cell>
          <cell r="C166">
            <v>-976</v>
          </cell>
          <cell r="D166">
            <v>0</v>
          </cell>
          <cell r="E166">
            <v>-976</v>
          </cell>
        </row>
        <row r="167">
          <cell r="A167">
            <v>4612030</v>
          </cell>
          <cell r="B167" t="str">
            <v>WATER REVENUE-COMMERCIAL</v>
          </cell>
          <cell r="C167">
            <v>-7485.38</v>
          </cell>
          <cell r="D167">
            <v>0</v>
          </cell>
          <cell r="E167">
            <v>-7485.38</v>
          </cell>
        </row>
        <row r="169">
          <cell r="A169">
            <v>400.1</v>
          </cell>
          <cell r="B169" t="str">
            <v>WATER REVENUE</v>
          </cell>
          <cell r="C169">
            <v>-250013.29</v>
          </cell>
          <cell r="D169">
            <v>0</v>
          </cell>
          <cell r="E169">
            <v>-250013.29</v>
          </cell>
        </row>
        <row r="171">
          <cell r="A171">
            <v>4701000</v>
          </cell>
          <cell r="B171" t="str">
            <v>FORFEITED DISCOUNTS</v>
          </cell>
          <cell r="C171">
            <v>-1445.42</v>
          </cell>
          <cell r="D171">
            <v>0</v>
          </cell>
          <cell r="E171">
            <v>-1445.42</v>
          </cell>
        </row>
        <row r="173">
          <cell r="A173">
            <v>400.3</v>
          </cell>
          <cell r="B173" t="str">
            <v>FORFEITED DISCOUNTS</v>
          </cell>
          <cell r="C173">
            <v>-1445.42</v>
          </cell>
          <cell r="D173">
            <v>0</v>
          </cell>
          <cell r="E173">
            <v>-1445.42</v>
          </cell>
        </row>
        <row r="175">
          <cell r="A175">
            <v>4711000</v>
          </cell>
          <cell r="B175" t="str">
            <v>MISC SERVICE REVENUES</v>
          </cell>
          <cell r="C175">
            <v>-378.65</v>
          </cell>
          <cell r="D175">
            <v>0</v>
          </cell>
          <cell r="E175">
            <v>-378.65</v>
          </cell>
        </row>
        <row r="176">
          <cell r="A176">
            <v>4741001</v>
          </cell>
          <cell r="B176" t="str">
            <v>NEW CUSTOMER CHGE - WATER</v>
          </cell>
          <cell r="C176">
            <v>-450</v>
          </cell>
          <cell r="D176">
            <v>0</v>
          </cell>
          <cell r="E176">
            <v>-450</v>
          </cell>
        </row>
        <row r="177">
          <cell r="A177">
            <v>4741008</v>
          </cell>
          <cell r="B177" t="str">
            <v>NSF CHECK CHARGE</v>
          </cell>
          <cell r="C177">
            <v>-14</v>
          </cell>
          <cell r="D177">
            <v>0</v>
          </cell>
          <cell r="E177">
            <v>-14</v>
          </cell>
        </row>
        <row r="179">
          <cell r="A179">
            <v>400.4</v>
          </cell>
          <cell r="B179" t="str">
            <v>MISC. SERVICE REVENUES</v>
          </cell>
          <cell r="C179">
            <v>-842.65</v>
          </cell>
          <cell r="D179">
            <v>0</v>
          </cell>
          <cell r="E179">
            <v>-842.65</v>
          </cell>
        </row>
        <row r="181">
          <cell r="A181">
            <v>6151010</v>
          </cell>
          <cell r="B181" t="str">
            <v>ELEC PWR - WATER SYSTEM</v>
          </cell>
          <cell r="C181">
            <v>17466.990000000002</v>
          </cell>
          <cell r="D181">
            <v>0</v>
          </cell>
          <cell r="E181">
            <v>17466.990000000002</v>
          </cell>
        </row>
        <row r="183">
          <cell r="A183" t="str">
            <v>401.1E</v>
          </cell>
          <cell r="B183" t="str">
            <v>ELECTRIC POWER</v>
          </cell>
          <cell r="C183">
            <v>17466.990000000002</v>
          </cell>
          <cell r="D183">
            <v>0</v>
          </cell>
          <cell r="E183">
            <v>17466.990000000002</v>
          </cell>
        </row>
        <row r="185">
          <cell r="A185">
            <v>6181010</v>
          </cell>
          <cell r="B185" t="str">
            <v>CHLORINE</v>
          </cell>
          <cell r="C185">
            <v>4564.09</v>
          </cell>
          <cell r="D185">
            <v>0</v>
          </cell>
          <cell r="E185">
            <v>4564.09</v>
          </cell>
        </row>
        <row r="186">
          <cell r="A186">
            <v>6181090</v>
          </cell>
          <cell r="B186" t="str">
            <v>OTHER CHEMICALS (TREATMENT)</v>
          </cell>
          <cell r="C186">
            <v>3994.83</v>
          </cell>
          <cell r="D186">
            <v>0</v>
          </cell>
          <cell r="E186">
            <v>3994.83</v>
          </cell>
        </row>
        <row r="188">
          <cell r="A188" t="str">
            <v>401.1F</v>
          </cell>
          <cell r="B188" t="str">
            <v>CHEMICALS</v>
          </cell>
          <cell r="C188">
            <v>8558.92</v>
          </cell>
          <cell r="D188">
            <v>0</v>
          </cell>
          <cell r="E188">
            <v>8558.92</v>
          </cell>
        </row>
        <row r="190">
          <cell r="A190">
            <v>6361000</v>
          </cell>
          <cell r="B190" t="str">
            <v>METER READING</v>
          </cell>
          <cell r="C190">
            <v>2106</v>
          </cell>
          <cell r="D190">
            <v>0</v>
          </cell>
          <cell r="E190">
            <v>2106</v>
          </cell>
        </row>
        <row r="192">
          <cell r="A192" t="str">
            <v>401.1G</v>
          </cell>
          <cell r="B192" t="str">
            <v>METER READING</v>
          </cell>
          <cell r="C192">
            <v>2106</v>
          </cell>
          <cell r="D192">
            <v>0</v>
          </cell>
          <cell r="E192">
            <v>2106</v>
          </cell>
        </row>
        <row r="194">
          <cell r="A194">
            <v>6019020</v>
          </cell>
          <cell r="B194" t="str">
            <v>SALARIES-CHGD TO PLT-WSC</v>
          </cell>
          <cell r="C194">
            <v>-9481.5</v>
          </cell>
          <cell r="D194">
            <v>0</v>
          </cell>
          <cell r="E194">
            <v>-9481.5</v>
          </cell>
        </row>
        <row r="195">
          <cell r="A195">
            <v>6019040</v>
          </cell>
          <cell r="B195" t="str">
            <v>SALARIES-OPS FIELD</v>
          </cell>
          <cell r="C195">
            <v>0</v>
          </cell>
          <cell r="D195">
            <v>50476.5</v>
          </cell>
          <cell r="E195">
            <v>50476.5</v>
          </cell>
        </row>
        <row r="196">
          <cell r="A196">
            <v>6019045</v>
          </cell>
          <cell r="B196" t="str">
            <v>SALARIES-WTR SERV-COMPUTERS</v>
          </cell>
          <cell r="C196">
            <v>0</v>
          </cell>
          <cell r="D196">
            <v>1311</v>
          </cell>
          <cell r="E196">
            <v>1311</v>
          </cell>
        </row>
        <row r="197">
          <cell r="A197">
            <v>6019054</v>
          </cell>
          <cell r="B197" t="str">
            <v>SALARIES-IL ADMIN</v>
          </cell>
          <cell r="C197">
            <v>0</v>
          </cell>
          <cell r="D197">
            <v>8119.98</v>
          </cell>
          <cell r="E197">
            <v>8119.98</v>
          </cell>
        </row>
        <row r="198">
          <cell r="A198">
            <v>6019070</v>
          </cell>
          <cell r="B198" t="str">
            <v>SALARIES-IL ADMIN OFFICE</v>
          </cell>
          <cell r="C198">
            <v>0</v>
          </cell>
          <cell r="D198">
            <v>11432.53</v>
          </cell>
          <cell r="E198">
            <v>11432.53</v>
          </cell>
        </row>
        <row r="200">
          <cell r="A200" t="str">
            <v>401.1H</v>
          </cell>
          <cell r="B200" t="str">
            <v>SALARIES</v>
          </cell>
          <cell r="C200">
            <v>-9481.5</v>
          </cell>
          <cell r="D200">
            <v>71340.009999999995</v>
          </cell>
          <cell r="E200">
            <v>61858.51</v>
          </cell>
        </row>
        <row r="202">
          <cell r="A202">
            <v>6708000</v>
          </cell>
          <cell r="B202" t="str">
            <v>UNCOLLECTIBLE ACCOUNTS</v>
          </cell>
          <cell r="C202">
            <v>7042.64</v>
          </cell>
          <cell r="D202">
            <v>0</v>
          </cell>
          <cell r="E202">
            <v>7042.64</v>
          </cell>
        </row>
        <row r="203">
          <cell r="A203">
            <v>6708001</v>
          </cell>
          <cell r="B203" t="str">
            <v>AGENCY EXPENSE</v>
          </cell>
          <cell r="C203">
            <v>0</v>
          </cell>
          <cell r="D203">
            <v>36.1</v>
          </cell>
          <cell r="E203">
            <v>36.1</v>
          </cell>
        </row>
        <row r="205">
          <cell r="A205" t="str">
            <v>401.1K</v>
          </cell>
          <cell r="B205" t="str">
            <v>UNCOLLECTIBLE ACCOUNTS</v>
          </cell>
          <cell r="C205">
            <v>7042.64</v>
          </cell>
          <cell r="D205">
            <v>36.1</v>
          </cell>
          <cell r="E205">
            <v>7078.74</v>
          </cell>
        </row>
        <row r="207">
          <cell r="A207">
            <v>6319011</v>
          </cell>
          <cell r="B207" t="str">
            <v>ENGINEERING FEES</v>
          </cell>
          <cell r="C207">
            <v>74.34</v>
          </cell>
          <cell r="D207">
            <v>0</v>
          </cell>
          <cell r="E207">
            <v>74.34</v>
          </cell>
        </row>
        <row r="208">
          <cell r="A208">
            <v>6329002</v>
          </cell>
          <cell r="B208" t="str">
            <v>AUDIT FEES</v>
          </cell>
          <cell r="C208">
            <v>0</v>
          </cell>
          <cell r="D208">
            <v>874.95</v>
          </cell>
          <cell r="E208">
            <v>874.95</v>
          </cell>
        </row>
        <row r="209">
          <cell r="A209">
            <v>6329014</v>
          </cell>
          <cell r="B209" t="str">
            <v>TAX RETURN REVIEW</v>
          </cell>
          <cell r="C209">
            <v>0</v>
          </cell>
          <cell r="D209">
            <v>554.08000000000004</v>
          </cell>
          <cell r="E209">
            <v>554.08000000000004</v>
          </cell>
        </row>
        <row r="210">
          <cell r="A210">
            <v>6369003</v>
          </cell>
          <cell r="B210" t="str">
            <v>TEMP EMPLOY - CLERICAL</v>
          </cell>
          <cell r="C210">
            <v>0</v>
          </cell>
          <cell r="D210">
            <v>92.16</v>
          </cell>
          <cell r="E210">
            <v>92.16</v>
          </cell>
        </row>
        <row r="211">
          <cell r="A211">
            <v>6369005</v>
          </cell>
          <cell r="B211" t="str">
            <v>PAYROLL SERVICES</v>
          </cell>
          <cell r="C211">
            <v>0</v>
          </cell>
          <cell r="D211">
            <v>198</v>
          </cell>
          <cell r="E211">
            <v>198</v>
          </cell>
        </row>
        <row r="212">
          <cell r="A212">
            <v>6369006</v>
          </cell>
          <cell r="B212" t="str">
            <v>EMPLOY FINDER FEES</v>
          </cell>
          <cell r="C212">
            <v>0</v>
          </cell>
          <cell r="D212">
            <v>480.06</v>
          </cell>
          <cell r="E212">
            <v>480.06</v>
          </cell>
        </row>
        <row r="214">
          <cell r="A214" t="str">
            <v>PERIOD ENDING: 12/31/02               12:29:13 22 DEC 2008 (NV.1CO.TB5LY) PAGE 5</v>
          </cell>
        </row>
        <row r="215">
          <cell r="A215" t="str">
            <v xml:space="preserve">COMPANY: C-005 APPLE CANYON UTILITY CO.                                         </v>
          </cell>
        </row>
        <row r="217">
          <cell r="A217" t="str">
            <v>DETAIL TB BY SUB</v>
          </cell>
        </row>
        <row r="219">
          <cell r="A219" t="str">
            <v xml:space="preserve">                  U T I L I T I E S ,  I N C O R P O R A T E D</v>
          </cell>
        </row>
        <row r="221">
          <cell r="A221" t="str">
            <v xml:space="preserve">                              DETAIL TRIAL BALANCE</v>
          </cell>
        </row>
        <row r="223">
          <cell r="A223" t="str">
            <v>ACCOUNT               DESCRIPTION                  BEG-BALANCE       CURRENT       END-BALANCE</v>
          </cell>
        </row>
        <row r="224">
          <cell r="A224" t="str">
            <v>-------               -----------                  -----------       -------       -----------</v>
          </cell>
        </row>
        <row r="225">
          <cell r="A225">
            <v>6369008</v>
          </cell>
          <cell r="B225" t="str">
            <v>DIRECTORS FEES</v>
          </cell>
          <cell r="C225">
            <v>0</v>
          </cell>
          <cell r="D225">
            <v>104.94</v>
          </cell>
          <cell r="E225">
            <v>104.94</v>
          </cell>
        </row>
        <row r="226">
          <cell r="A226">
            <v>6369090</v>
          </cell>
          <cell r="B226" t="str">
            <v>OTHER DIR OUTSIDE SERVICES</v>
          </cell>
          <cell r="C226">
            <v>0</v>
          </cell>
          <cell r="D226">
            <v>59.83</v>
          </cell>
          <cell r="E226">
            <v>59.83</v>
          </cell>
        </row>
        <row r="228">
          <cell r="A228" t="str">
            <v>401.1L</v>
          </cell>
          <cell r="B228" t="str">
            <v>OUTSIDE SERVICES-DIRECT</v>
          </cell>
          <cell r="C228">
            <v>74.34</v>
          </cell>
          <cell r="D228">
            <v>2364.02</v>
          </cell>
          <cell r="E228">
            <v>2438.36</v>
          </cell>
        </row>
        <row r="230">
          <cell r="A230">
            <v>6369007</v>
          </cell>
          <cell r="B230" t="str">
            <v>COMPUTER MAINT</v>
          </cell>
          <cell r="C230">
            <v>0</v>
          </cell>
          <cell r="D230">
            <v>533.79999999999995</v>
          </cell>
          <cell r="E230">
            <v>533.79999999999995</v>
          </cell>
        </row>
        <row r="231">
          <cell r="A231">
            <v>6369009</v>
          </cell>
          <cell r="B231" t="str">
            <v>COMPUTER-AMORT &amp; PROG COST</v>
          </cell>
          <cell r="C231">
            <v>0</v>
          </cell>
          <cell r="D231">
            <v>258</v>
          </cell>
          <cell r="E231">
            <v>258</v>
          </cell>
        </row>
        <row r="232">
          <cell r="A232">
            <v>6759003</v>
          </cell>
          <cell r="B232" t="str">
            <v>COMPUTER SUPPLIES</v>
          </cell>
          <cell r="C232">
            <v>0</v>
          </cell>
          <cell r="D232">
            <v>1213.49</v>
          </cell>
          <cell r="E232">
            <v>1213.49</v>
          </cell>
        </row>
        <row r="233">
          <cell r="A233">
            <v>6759016</v>
          </cell>
          <cell r="B233" t="str">
            <v>MICROFILMING</v>
          </cell>
          <cell r="C233">
            <v>0</v>
          </cell>
          <cell r="D233">
            <v>65</v>
          </cell>
          <cell r="E233">
            <v>65</v>
          </cell>
        </row>
        <row r="235">
          <cell r="A235" t="str">
            <v>401.1LL</v>
          </cell>
          <cell r="B235" t="str">
            <v>IT DEPARTMENT</v>
          </cell>
          <cell r="C235">
            <v>0</v>
          </cell>
          <cell r="D235">
            <v>2070.29</v>
          </cell>
          <cell r="E235">
            <v>2070.29</v>
          </cell>
        </row>
        <row r="237">
          <cell r="A237">
            <v>6049010</v>
          </cell>
          <cell r="B237" t="str">
            <v>HEALTH INS REIMBURSEMENTS</v>
          </cell>
          <cell r="C237">
            <v>0</v>
          </cell>
          <cell r="D237">
            <v>7579.79</v>
          </cell>
          <cell r="E237">
            <v>7579.79</v>
          </cell>
        </row>
        <row r="238">
          <cell r="A238">
            <v>6049011</v>
          </cell>
          <cell r="B238" t="str">
            <v>EMPLOYEE INS DEDUCTIONS</v>
          </cell>
          <cell r="C238">
            <v>0</v>
          </cell>
          <cell r="D238">
            <v>-436.48</v>
          </cell>
          <cell r="E238">
            <v>-436.48</v>
          </cell>
        </row>
        <row r="239">
          <cell r="A239">
            <v>6049012</v>
          </cell>
          <cell r="B239" t="str">
            <v>HEALTH COSTS &amp; OTHER</v>
          </cell>
          <cell r="C239">
            <v>0</v>
          </cell>
          <cell r="D239">
            <v>56.19</v>
          </cell>
          <cell r="E239">
            <v>56.19</v>
          </cell>
        </row>
        <row r="240">
          <cell r="A240">
            <v>6049015</v>
          </cell>
          <cell r="B240" t="str">
            <v>DENTAL INS REIMBURSEMENTS</v>
          </cell>
          <cell r="C240">
            <v>0</v>
          </cell>
          <cell r="D240">
            <v>149.21</v>
          </cell>
          <cell r="E240">
            <v>149.21</v>
          </cell>
        </row>
        <row r="241">
          <cell r="A241">
            <v>6049020</v>
          </cell>
          <cell r="B241" t="str">
            <v>PENSION CONTRIBUTIONS</v>
          </cell>
          <cell r="C241">
            <v>0</v>
          </cell>
          <cell r="D241">
            <v>1822.93</v>
          </cell>
          <cell r="E241">
            <v>1822.93</v>
          </cell>
        </row>
        <row r="242">
          <cell r="A242">
            <v>6049050</v>
          </cell>
          <cell r="B242" t="str">
            <v>HEALTH INS PREMIUMS</v>
          </cell>
          <cell r="C242">
            <v>0</v>
          </cell>
          <cell r="D242">
            <v>360.53</v>
          </cell>
          <cell r="E242">
            <v>360.53</v>
          </cell>
        </row>
        <row r="243">
          <cell r="A243">
            <v>6049055</v>
          </cell>
          <cell r="B243" t="str">
            <v>DENTAL PREMIUMS</v>
          </cell>
          <cell r="C243">
            <v>0</v>
          </cell>
          <cell r="D243">
            <v>17.149999999999999</v>
          </cell>
          <cell r="E243">
            <v>17.149999999999999</v>
          </cell>
        </row>
        <row r="244">
          <cell r="A244">
            <v>6049060</v>
          </cell>
          <cell r="B244" t="str">
            <v>TERM LIFE INS</v>
          </cell>
          <cell r="C244">
            <v>0</v>
          </cell>
          <cell r="D244">
            <v>65.83</v>
          </cell>
          <cell r="E244">
            <v>65.83</v>
          </cell>
        </row>
        <row r="245">
          <cell r="A245">
            <v>6049070</v>
          </cell>
          <cell r="B245" t="str">
            <v>401K/ESOP CONTRIBUTIONS</v>
          </cell>
          <cell r="C245">
            <v>0</v>
          </cell>
          <cell r="D245">
            <v>2498.5700000000002</v>
          </cell>
          <cell r="E245">
            <v>2498.5700000000002</v>
          </cell>
        </row>
        <row r="246">
          <cell r="A246">
            <v>6049080</v>
          </cell>
          <cell r="B246" t="str">
            <v>DISABILITY INSURANCE</v>
          </cell>
          <cell r="C246">
            <v>0</v>
          </cell>
          <cell r="D246">
            <v>30.82</v>
          </cell>
          <cell r="E246">
            <v>30.82</v>
          </cell>
        </row>
        <row r="247">
          <cell r="A247">
            <v>6049090</v>
          </cell>
          <cell r="B247" t="str">
            <v>OTHER EMP PENS &amp; BENEFITS</v>
          </cell>
          <cell r="C247">
            <v>454.94</v>
          </cell>
          <cell r="D247">
            <v>322.33</v>
          </cell>
          <cell r="E247">
            <v>777.27</v>
          </cell>
        </row>
        <row r="249">
          <cell r="A249" t="str">
            <v>401.1N</v>
          </cell>
          <cell r="B249" t="str">
            <v>EMPLOYEE PENSION&amp;BENEFITS</v>
          </cell>
          <cell r="C249">
            <v>454.94</v>
          </cell>
          <cell r="D249">
            <v>12466.87</v>
          </cell>
          <cell r="E249">
            <v>12921.81</v>
          </cell>
        </row>
        <row r="251">
          <cell r="A251">
            <v>6599090</v>
          </cell>
          <cell r="B251" t="str">
            <v>OTHER INS</v>
          </cell>
          <cell r="C251">
            <v>0</v>
          </cell>
          <cell r="D251">
            <v>8467</v>
          </cell>
          <cell r="E251">
            <v>8467</v>
          </cell>
        </row>
        <row r="253">
          <cell r="A253" t="str">
            <v>401.1O</v>
          </cell>
          <cell r="B253" t="str">
            <v>INSURANCE</v>
          </cell>
          <cell r="C253">
            <v>0</v>
          </cell>
          <cell r="D253">
            <v>8467</v>
          </cell>
          <cell r="E253">
            <v>8467</v>
          </cell>
        </row>
        <row r="255">
          <cell r="A255">
            <v>6419027</v>
          </cell>
          <cell r="B255" t="str">
            <v>RENT-BURLA ENTERPRISES</v>
          </cell>
          <cell r="C255">
            <v>0</v>
          </cell>
          <cell r="D255">
            <v>431.28</v>
          </cell>
          <cell r="E255">
            <v>431.28</v>
          </cell>
        </row>
        <row r="257">
          <cell r="A257" t="str">
            <v>401.1Q</v>
          </cell>
          <cell r="B257" t="str">
            <v>RENT</v>
          </cell>
          <cell r="C257">
            <v>0</v>
          </cell>
          <cell r="D257">
            <v>431.28</v>
          </cell>
          <cell r="E257">
            <v>431.28</v>
          </cell>
        </row>
        <row r="259">
          <cell r="A259">
            <v>6759001</v>
          </cell>
          <cell r="B259" t="str">
            <v>PUBL SUBSCRIPTIONS &amp; TAPES</v>
          </cell>
          <cell r="C259">
            <v>0</v>
          </cell>
          <cell r="D259">
            <v>34.590000000000003</v>
          </cell>
          <cell r="E259">
            <v>34.590000000000003</v>
          </cell>
        </row>
        <row r="260">
          <cell r="A260">
            <v>6759002</v>
          </cell>
          <cell r="B260" t="str">
            <v>ANSWERING SERV</v>
          </cell>
          <cell r="C260">
            <v>0</v>
          </cell>
          <cell r="D260">
            <v>450.86</v>
          </cell>
          <cell r="E260">
            <v>450.86</v>
          </cell>
        </row>
        <row r="261">
          <cell r="A261">
            <v>6759004</v>
          </cell>
          <cell r="B261" t="str">
            <v>PRINTING &amp; BLUEPRINTS</v>
          </cell>
          <cell r="C261">
            <v>226.29</v>
          </cell>
          <cell r="D261">
            <v>340.64</v>
          </cell>
          <cell r="E261">
            <v>566.92999999999995</v>
          </cell>
        </row>
        <row r="262">
          <cell r="A262">
            <v>6759006</v>
          </cell>
          <cell r="B262" t="str">
            <v>UPS &amp; AIR FREIGHT</v>
          </cell>
          <cell r="C262">
            <v>415.78</v>
          </cell>
          <cell r="D262">
            <v>93</v>
          </cell>
          <cell r="E262">
            <v>508.78</v>
          </cell>
        </row>
        <row r="263">
          <cell r="A263">
            <v>6759008</v>
          </cell>
          <cell r="B263" t="str">
            <v>XEROX</v>
          </cell>
          <cell r="C263">
            <v>0</v>
          </cell>
          <cell r="D263">
            <v>86.01</v>
          </cell>
          <cell r="E263">
            <v>86.01</v>
          </cell>
        </row>
        <row r="264">
          <cell r="A264">
            <v>6759009</v>
          </cell>
          <cell r="B264" t="str">
            <v>OFFICE SUPPLY STORES</v>
          </cell>
          <cell r="C264">
            <v>0</v>
          </cell>
          <cell r="D264">
            <v>493.31</v>
          </cell>
          <cell r="E264">
            <v>493.31</v>
          </cell>
        </row>
        <row r="265">
          <cell r="A265">
            <v>6759010</v>
          </cell>
          <cell r="B265" t="str">
            <v>REIM OFFICE EMPLOYEE EXPENSES</v>
          </cell>
          <cell r="C265">
            <v>0</v>
          </cell>
          <cell r="D265">
            <v>32.880000000000003</v>
          </cell>
          <cell r="E265">
            <v>32.880000000000003</v>
          </cell>
        </row>
        <row r="266">
          <cell r="A266">
            <v>6759013</v>
          </cell>
          <cell r="B266" t="str">
            <v>CLEANING SUPPLIES</v>
          </cell>
          <cell r="C266">
            <v>0</v>
          </cell>
          <cell r="D266">
            <v>54.61</v>
          </cell>
          <cell r="E266">
            <v>54.61</v>
          </cell>
        </row>
        <row r="267">
          <cell r="A267">
            <v>6759014</v>
          </cell>
          <cell r="B267" t="str">
            <v>MEMBERSHIPS - OFFICE EMPLOYEE</v>
          </cell>
          <cell r="C267">
            <v>0</v>
          </cell>
          <cell r="D267">
            <v>21.87</v>
          </cell>
          <cell r="E267">
            <v>21.87</v>
          </cell>
        </row>
        <row r="268">
          <cell r="A268">
            <v>6759090</v>
          </cell>
          <cell r="B268" t="str">
            <v>OTHER OFFICE EXPENSES</v>
          </cell>
          <cell r="C268">
            <v>0</v>
          </cell>
          <cell r="D268">
            <v>28.65</v>
          </cell>
          <cell r="E268">
            <v>28.65</v>
          </cell>
        </row>
        <row r="270">
          <cell r="A270" t="str">
            <v>401.1R</v>
          </cell>
          <cell r="B270" t="str">
            <v>OFFICE SUPPLIES</v>
          </cell>
          <cell r="C270">
            <v>642.07000000000005</v>
          </cell>
          <cell r="D270">
            <v>1636.42</v>
          </cell>
          <cell r="E270">
            <v>2278.4899999999998</v>
          </cell>
        </row>
        <row r="272">
          <cell r="A272">
            <v>6759005</v>
          </cell>
          <cell r="B272" t="str">
            <v>POSTAGE &amp; POSTAGE METER-OFFICE</v>
          </cell>
          <cell r="C272">
            <v>2463</v>
          </cell>
          <cell r="D272">
            <v>145</v>
          </cell>
          <cell r="E272">
            <v>2608</v>
          </cell>
        </row>
        <row r="275">
          <cell r="A275" t="str">
            <v>PERIOD ENDING: 12/31/02               12:29:13 22 DEC 2008 (NV.1CO.TB5LY) PAGE 6</v>
          </cell>
        </row>
        <row r="276">
          <cell r="A276" t="str">
            <v xml:space="preserve">COMPANY: C-005 APPLE CANYON UTILITY CO.                                         </v>
          </cell>
        </row>
        <row r="278">
          <cell r="A278" t="str">
            <v>DETAIL TB BY SUB</v>
          </cell>
        </row>
        <row r="280">
          <cell r="A280" t="str">
            <v xml:space="preserve">                  U T I L I T I E S ,  I N C O R P O R A T E D</v>
          </cell>
        </row>
        <row r="282">
          <cell r="A282" t="str">
            <v xml:space="preserve">                              DETAIL TRIAL BALANCE</v>
          </cell>
        </row>
        <row r="284">
          <cell r="A284" t="str">
            <v>ACCOUNT               DESCRIPTION                  BEG-BALANCE       CURRENT       END-BALANCE</v>
          </cell>
        </row>
        <row r="285">
          <cell r="A285" t="str">
            <v>-------               -----------                  -----------       -------       -----------</v>
          </cell>
        </row>
        <row r="286">
          <cell r="A286" t="str">
            <v>401.1RR</v>
          </cell>
          <cell r="B286" t="str">
            <v>BILLING &amp; CUSTOMER SERVICE</v>
          </cell>
          <cell r="C286">
            <v>2463</v>
          </cell>
          <cell r="D286">
            <v>145</v>
          </cell>
          <cell r="E286">
            <v>2608</v>
          </cell>
        </row>
        <row r="288">
          <cell r="A288">
            <v>6759110</v>
          </cell>
          <cell r="B288" t="str">
            <v>OFFICE TELEPHONE</v>
          </cell>
          <cell r="C288">
            <v>0</v>
          </cell>
          <cell r="D288">
            <v>121.51</v>
          </cell>
          <cell r="E288">
            <v>121.51</v>
          </cell>
        </row>
        <row r="289">
          <cell r="A289">
            <v>6759120</v>
          </cell>
          <cell r="B289" t="str">
            <v>OFFICE ELECTRIC</v>
          </cell>
          <cell r="C289">
            <v>0</v>
          </cell>
          <cell r="D289">
            <v>370.75</v>
          </cell>
          <cell r="E289">
            <v>370.75</v>
          </cell>
        </row>
        <row r="290">
          <cell r="A290">
            <v>6759130</v>
          </cell>
          <cell r="B290" t="str">
            <v>OFFICE GAS</v>
          </cell>
          <cell r="C290">
            <v>0</v>
          </cell>
          <cell r="D290">
            <v>59.59</v>
          </cell>
          <cell r="E290">
            <v>59.59</v>
          </cell>
        </row>
        <row r="291">
          <cell r="A291">
            <v>6759135</v>
          </cell>
          <cell r="B291" t="str">
            <v>OPERATIONS TELEPHONES</v>
          </cell>
          <cell r="C291">
            <v>2140.67</v>
          </cell>
          <cell r="D291">
            <v>99.55</v>
          </cell>
          <cell r="E291">
            <v>2240.2199999999998</v>
          </cell>
        </row>
        <row r="292">
          <cell r="A292">
            <v>6759136</v>
          </cell>
          <cell r="B292" t="str">
            <v>OPERATIONS TELEPHONES-LONG DIST</v>
          </cell>
          <cell r="C292">
            <v>0</v>
          </cell>
          <cell r="D292">
            <v>47.94</v>
          </cell>
          <cell r="E292">
            <v>47.94</v>
          </cell>
        </row>
        <row r="293">
          <cell r="A293">
            <v>6759190</v>
          </cell>
          <cell r="B293" t="str">
            <v>OTHER OFFICE UTILITIES</v>
          </cell>
          <cell r="C293">
            <v>0</v>
          </cell>
          <cell r="D293">
            <v>37.26</v>
          </cell>
          <cell r="E293">
            <v>37.26</v>
          </cell>
        </row>
        <row r="295">
          <cell r="A295" t="str">
            <v>401.1S</v>
          </cell>
          <cell r="B295" t="str">
            <v>OFFICE UTILITIES</v>
          </cell>
          <cell r="C295">
            <v>2140.67</v>
          </cell>
          <cell r="D295">
            <v>736.6</v>
          </cell>
          <cell r="E295">
            <v>2877.27</v>
          </cell>
        </row>
        <row r="297">
          <cell r="A297">
            <v>6759210</v>
          </cell>
          <cell r="B297" t="str">
            <v>OFFICE CLEANING SERV</v>
          </cell>
          <cell r="C297">
            <v>0</v>
          </cell>
          <cell r="D297">
            <v>370.78</v>
          </cell>
          <cell r="E297">
            <v>370.78</v>
          </cell>
        </row>
        <row r="298">
          <cell r="A298">
            <v>6759220</v>
          </cell>
          <cell r="B298" t="str">
            <v>LNDSCPING MOWING &amp; SNOWPLWNG</v>
          </cell>
          <cell r="C298">
            <v>0</v>
          </cell>
          <cell r="D298">
            <v>328.36</v>
          </cell>
          <cell r="E298">
            <v>328.36</v>
          </cell>
        </row>
        <row r="299">
          <cell r="A299">
            <v>6759230</v>
          </cell>
          <cell r="B299" t="str">
            <v>OFFICE GARBAGE REMOVAL</v>
          </cell>
          <cell r="C299">
            <v>0</v>
          </cell>
          <cell r="D299">
            <v>19.440000000000001</v>
          </cell>
          <cell r="E299">
            <v>19.440000000000001</v>
          </cell>
        </row>
        <row r="300">
          <cell r="A300">
            <v>6759260</v>
          </cell>
          <cell r="B300" t="str">
            <v>REPAIR OFF MACH &amp; HEATING</v>
          </cell>
          <cell r="C300">
            <v>0</v>
          </cell>
          <cell r="D300">
            <v>71.81</v>
          </cell>
          <cell r="E300">
            <v>71.81</v>
          </cell>
        </row>
        <row r="301">
          <cell r="A301">
            <v>6759290</v>
          </cell>
          <cell r="B301" t="str">
            <v>OTHER OFFICE MAINT</v>
          </cell>
          <cell r="C301">
            <v>0</v>
          </cell>
          <cell r="D301">
            <v>607.75</v>
          </cell>
          <cell r="E301">
            <v>607.75</v>
          </cell>
        </row>
        <row r="303">
          <cell r="A303" t="str">
            <v>401.1U</v>
          </cell>
          <cell r="B303" t="str">
            <v>OFFICE MAINTENANCE</v>
          </cell>
          <cell r="C303">
            <v>0</v>
          </cell>
          <cell r="D303">
            <v>1398.14</v>
          </cell>
          <cell r="E303">
            <v>1398.14</v>
          </cell>
        </row>
        <row r="305">
          <cell r="A305">
            <v>7048055</v>
          </cell>
          <cell r="B305" t="str">
            <v>OFFICE EDUCATION/TRAIN. EXP</v>
          </cell>
          <cell r="C305">
            <v>0</v>
          </cell>
          <cell r="D305">
            <v>54.4</v>
          </cell>
          <cell r="E305">
            <v>54.4</v>
          </cell>
        </row>
        <row r="306">
          <cell r="A306">
            <v>7758370</v>
          </cell>
          <cell r="B306" t="str">
            <v>MEALS &amp; RELATED EXP</v>
          </cell>
          <cell r="C306">
            <v>0</v>
          </cell>
          <cell r="D306">
            <v>77.91</v>
          </cell>
          <cell r="E306">
            <v>77.91</v>
          </cell>
        </row>
        <row r="307">
          <cell r="A307">
            <v>7758380</v>
          </cell>
          <cell r="B307" t="str">
            <v>BANK SERV CHARGES</v>
          </cell>
          <cell r="C307">
            <v>0</v>
          </cell>
          <cell r="D307">
            <v>1089.72</v>
          </cell>
          <cell r="E307">
            <v>1089.72</v>
          </cell>
        </row>
        <row r="308">
          <cell r="A308">
            <v>7758390</v>
          </cell>
          <cell r="B308" t="str">
            <v>OTHER MISC GENERAL</v>
          </cell>
          <cell r="C308">
            <v>975</v>
          </cell>
          <cell r="D308">
            <v>166</v>
          </cell>
          <cell r="E308">
            <v>1141</v>
          </cell>
        </row>
        <row r="310">
          <cell r="A310" t="str">
            <v>401.1V</v>
          </cell>
          <cell r="B310" t="str">
            <v>MISCELLANEOUS EXPENSE</v>
          </cell>
          <cell r="C310">
            <v>975</v>
          </cell>
          <cell r="D310">
            <v>1388.03</v>
          </cell>
          <cell r="E310">
            <v>2363.0300000000002</v>
          </cell>
        </row>
        <row r="312">
          <cell r="A312">
            <v>6755090</v>
          </cell>
          <cell r="B312" t="str">
            <v>WATER-OTHER MAINT EXP</v>
          </cell>
          <cell r="C312">
            <v>1600.71</v>
          </cell>
          <cell r="D312">
            <v>0</v>
          </cell>
          <cell r="E312">
            <v>1600.71</v>
          </cell>
        </row>
        <row r="313">
          <cell r="A313">
            <v>6759503</v>
          </cell>
          <cell r="B313" t="str">
            <v>WATER-MAINT SUPPLIES</v>
          </cell>
          <cell r="C313">
            <v>5004.8900000000003</v>
          </cell>
          <cell r="D313">
            <v>0</v>
          </cell>
          <cell r="E313">
            <v>5004.8900000000003</v>
          </cell>
        </row>
        <row r="314">
          <cell r="A314">
            <v>6759506</v>
          </cell>
          <cell r="B314" t="str">
            <v>WATER-MAINT REPAIRS</v>
          </cell>
          <cell r="C314">
            <v>5903.29</v>
          </cell>
          <cell r="D314">
            <v>0</v>
          </cell>
          <cell r="E314">
            <v>5903.29</v>
          </cell>
        </row>
        <row r="315">
          <cell r="A315">
            <v>6759509</v>
          </cell>
          <cell r="B315" t="str">
            <v>WATER-ELEC EQUIPT REPAIR</v>
          </cell>
          <cell r="C315">
            <v>505</v>
          </cell>
          <cell r="D315">
            <v>0</v>
          </cell>
          <cell r="E315">
            <v>505</v>
          </cell>
        </row>
        <row r="317">
          <cell r="A317" t="str">
            <v>401.1X</v>
          </cell>
          <cell r="B317" t="str">
            <v>MAINTENANCE-WATER PLANT</v>
          </cell>
          <cell r="C317">
            <v>13013.89</v>
          </cell>
          <cell r="D317">
            <v>0</v>
          </cell>
          <cell r="E317">
            <v>13013.89</v>
          </cell>
        </row>
        <row r="319">
          <cell r="A319">
            <v>6759080</v>
          </cell>
          <cell r="B319" t="str">
            <v>MAINT-DEFERRED CHARGES</v>
          </cell>
          <cell r="C319">
            <v>996</v>
          </cell>
          <cell r="D319">
            <v>0</v>
          </cell>
          <cell r="E319">
            <v>996</v>
          </cell>
        </row>
        <row r="320">
          <cell r="A320">
            <v>6759405</v>
          </cell>
          <cell r="B320" t="str">
            <v>COMMUNICATION EXPENSES</v>
          </cell>
          <cell r="C320">
            <v>276.37</v>
          </cell>
          <cell r="D320">
            <v>960.61</v>
          </cell>
          <cell r="E320">
            <v>1236.98</v>
          </cell>
        </row>
        <row r="321">
          <cell r="A321">
            <v>6759412</v>
          </cell>
          <cell r="B321" t="str">
            <v>UNIFORMS</v>
          </cell>
          <cell r="C321">
            <v>281.20999999999998</v>
          </cell>
          <cell r="D321">
            <v>0</v>
          </cell>
          <cell r="E321">
            <v>281.20999999999998</v>
          </cell>
        </row>
        <row r="323">
          <cell r="A323" t="str">
            <v>401.1Z</v>
          </cell>
          <cell r="B323" t="str">
            <v>MAINTENANCE-WTR&amp;SWR PLANT</v>
          </cell>
          <cell r="C323">
            <v>1553.58</v>
          </cell>
          <cell r="D323">
            <v>960.61</v>
          </cell>
          <cell r="E323">
            <v>2514.19</v>
          </cell>
        </row>
        <row r="325">
          <cell r="A325">
            <v>6205003</v>
          </cell>
          <cell r="B325" t="str">
            <v>OPERATORS EXPENSES</v>
          </cell>
          <cell r="C325">
            <v>0</v>
          </cell>
          <cell r="D325">
            <v>51.87</v>
          </cell>
          <cell r="E325">
            <v>51.87</v>
          </cell>
        </row>
        <row r="326">
          <cell r="A326">
            <v>6759017</v>
          </cell>
          <cell r="B326" t="str">
            <v>OPERATORS-CLEANING SUPPLIES</v>
          </cell>
          <cell r="C326">
            <v>153.75</v>
          </cell>
          <cell r="D326">
            <v>0</v>
          </cell>
          <cell r="E326">
            <v>153.75</v>
          </cell>
        </row>
        <row r="327">
          <cell r="A327">
            <v>6759018</v>
          </cell>
          <cell r="B327" t="str">
            <v>OPERATORS-OTHER OFFICE EXPENSE</v>
          </cell>
          <cell r="C327">
            <v>980.93</v>
          </cell>
          <cell r="D327">
            <v>122.65</v>
          </cell>
          <cell r="E327">
            <v>1103.58</v>
          </cell>
        </row>
        <row r="328">
          <cell r="A328">
            <v>6759410</v>
          </cell>
          <cell r="B328" t="str">
            <v>OPERATORS ED EXPENSES</v>
          </cell>
          <cell r="C328">
            <v>362.86</v>
          </cell>
          <cell r="D328">
            <v>11.92</v>
          </cell>
          <cell r="E328">
            <v>374.78</v>
          </cell>
        </row>
        <row r="329">
          <cell r="A329">
            <v>6759413</v>
          </cell>
          <cell r="B329" t="str">
            <v>OPERATORS-POSTAGE</v>
          </cell>
          <cell r="C329">
            <v>485.3</v>
          </cell>
          <cell r="D329">
            <v>16.04</v>
          </cell>
          <cell r="E329">
            <v>501.34</v>
          </cell>
        </row>
        <row r="330">
          <cell r="A330">
            <v>6759414</v>
          </cell>
          <cell r="B330" t="str">
            <v>OPERATORS-OFFICE SUPPLY STORES</v>
          </cell>
          <cell r="C330">
            <v>29.12</v>
          </cell>
          <cell r="D330">
            <v>77.900000000000006</v>
          </cell>
          <cell r="E330">
            <v>107.02</v>
          </cell>
        </row>
        <row r="331">
          <cell r="A331">
            <v>6759416</v>
          </cell>
          <cell r="B331" t="str">
            <v>OPERATORS-MEMBERSHIPS</v>
          </cell>
          <cell r="C331">
            <v>110</v>
          </cell>
          <cell r="D331">
            <v>234.94</v>
          </cell>
          <cell r="E331">
            <v>344.94</v>
          </cell>
        </row>
        <row r="333">
          <cell r="A333" t="str">
            <v>401.1ZZ</v>
          </cell>
          <cell r="B333" t="str">
            <v>OPERATORS EXPENSES</v>
          </cell>
          <cell r="C333">
            <v>2121.96</v>
          </cell>
          <cell r="D333">
            <v>515.32000000000005</v>
          </cell>
          <cell r="E333">
            <v>2637.28</v>
          </cell>
        </row>
        <row r="336">
          <cell r="A336" t="str">
            <v>PERIOD ENDING: 12/31/02               12:29:13 22 DEC 2008 (NV.1CO.TB5LY) PAGE 7</v>
          </cell>
        </row>
        <row r="337">
          <cell r="A337" t="str">
            <v xml:space="preserve">COMPANY: C-005 APPLE CANYON UTILITY CO.                                         </v>
          </cell>
        </row>
        <row r="339">
          <cell r="A339" t="str">
            <v>DETAIL TB BY SUB</v>
          </cell>
        </row>
        <row r="341">
          <cell r="A341" t="str">
            <v xml:space="preserve">                  U T I L I T I E S ,  I N C O R P O R A T E D</v>
          </cell>
        </row>
        <row r="343">
          <cell r="A343" t="str">
            <v xml:space="preserve">                              DETAIL TRIAL BALANCE</v>
          </cell>
        </row>
        <row r="345">
          <cell r="A345" t="str">
            <v>ACCOUNT               DESCRIPTION                  BEG-BALANCE       CURRENT       END-BALANCE</v>
          </cell>
        </row>
        <row r="346">
          <cell r="A346" t="str">
            <v>-------               -----------                  -----------       -------       -----------</v>
          </cell>
        </row>
        <row r="347">
          <cell r="A347">
            <v>6355010</v>
          </cell>
          <cell r="B347" t="str">
            <v>WATER TESTS</v>
          </cell>
          <cell r="C347">
            <v>6263.25</v>
          </cell>
          <cell r="D347">
            <v>0</v>
          </cell>
          <cell r="E347">
            <v>6263.25</v>
          </cell>
        </row>
        <row r="348">
          <cell r="A348">
            <v>6355030</v>
          </cell>
          <cell r="B348" t="str">
            <v>TESTING EQUIP &amp; CHEM</v>
          </cell>
          <cell r="C348">
            <v>59.9</v>
          </cell>
          <cell r="D348">
            <v>0</v>
          </cell>
          <cell r="E348">
            <v>59.9</v>
          </cell>
        </row>
        <row r="350">
          <cell r="A350" t="str">
            <v>401.2B</v>
          </cell>
          <cell r="B350" t="str">
            <v>MAINTENANCE-TESTING</v>
          </cell>
          <cell r="C350">
            <v>6323.15</v>
          </cell>
          <cell r="D350">
            <v>0</v>
          </cell>
          <cell r="E350">
            <v>6323.15</v>
          </cell>
        </row>
        <row r="352">
          <cell r="A352">
            <v>6501020</v>
          </cell>
          <cell r="B352" t="str">
            <v>GASOLINE</v>
          </cell>
          <cell r="C352">
            <v>336.95</v>
          </cell>
          <cell r="D352">
            <v>2973.88</v>
          </cell>
          <cell r="E352">
            <v>3310.83</v>
          </cell>
        </row>
        <row r="353">
          <cell r="A353">
            <v>6501030</v>
          </cell>
          <cell r="B353" t="str">
            <v>AUTO REPAIR &amp; TIRES</v>
          </cell>
          <cell r="C353">
            <v>1347.37</v>
          </cell>
          <cell r="D353">
            <v>1446.1</v>
          </cell>
          <cell r="E353">
            <v>2793.47</v>
          </cell>
        </row>
        <row r="354">
          <cell r="A354">
            <v>6501040</v>
          </cell>
          <cell r="B354" t="str">
            <v>AUTO LICENSES</v>
          </cell>
          <cell r="C354">
            <v>18</v>
          </cell>
          <cell r="D354">
            <v>149.66</v>
          </cell>
          <cell r="E354">
            <v>167.66</v>
          </cell>
        </row>
        <row r="356">
          <cell r="A356" t="str">
            <v>401.2D</v>
          </cell>
          <cell r="B356" t="str">
            <v>TRANSPORTATION EXPENSE</v>
          </cell>
          <cell r="C356">
            <v>1702.32</v>
          </cell>
          <cell r="D356">
            <v>4569.6400000000003</v>
          </cell>
          <cell r="E356">
            <v>6271.96</v>
          </cell>
        </row>
        <row r="358">
          <cell r="A358">
            <v>4032010</v>
          </cell>
          <cell r="B358" t="str">
            <v>DEPRECIATION-WATER PLANT</v>
          </cell>
          <cell r="C358">
            <v>21061.86</v>
          </cell>
          <cell r="D358">
            <v>77.73</v>
          </cell>
          <cell r="E358">
            <v>21139.59</v>
          </cell>
        </row>
        <row r="359">
          <cell r="A359">
            <v>4032090</v>
          </cell>
          <cell r="B359" t="str">
            <v>DEPRECIATION-10190</v>
          </cell>
          <cell r="C359">
            <v>0</v>
          </cell>
          <cell r="D359">
            <v>916.04</v>
          </cell>
          <cell r="E359">
            <v>916.04</v>
          </cell>
        </row>
        <row r="360">
          <cell r="A360">
            <v>4032091</v>
          </cell>
          <cell r="B360" t="str">
            <v>DEPRECIATION-10191</v>
          </cell>
          <cell r="C360">
            <v>0</v>
          </cell>
          <cell r="D360">
            <v>829.26</v>
          </cell>
          <cell r="E360">
            <v>829.26</v>
          </cell>
        </row>
        <row r="361">
          <cell r="A361">
            <v>4032092</v>
          </cell>
          <cell r="B361" t="str">
            <v>DEPRECIATION-10300</v>
          </cell>
          <cell r="C361">
            <v>0</v>
          </cell>
          <cell r="D361">
            <v>4980.79</v>
          </cell>
          <cell r="E361">
            <v>4980.79</v>
          </cell>
        </row>
        <row r="362">
          <cell r="A362">
            <v>4032093</v>
          </cell>
          <cell r="B362" t="str">
            <v>DEPRECIATION-10193</v>
          </cell>
          <cell r="C362">
            <v>0</v>
          </cell>
          <cell r="D362">
            <v>38</v>
          </cell>
          <cell r="E362">
            <v>38</v>
          </cell>
        </row>
        <row r="363">
          <cell r="A363">
            <v>4032098</v>
          </cell>
          <cell r="B363" t="str">
            <v>DEPRECIATION-COMPUTER</v>
          </cell>
          <cell r="C363">
            <v>0</v>
          </cell>
          <cell r="D363">
            <v>804.84</v>
          </cell>
          <cell r="E363">
            <v>804.84</v>
          </cell>
        </row>
        <row r="365">
          <cell r="A365">
            <v>403.2</v>
          </cell>
          <cell r="B365" t="str">
            <v>DEPRECIATION EXP-WATER</v>
          </cell>
          <cell r="C365">
            <v>21061.86</v>
          </cell>
          <cell r="D365">
            <v>7646.66</v>
          </cell>
          <cell r="E365">
            <v>28708.52</v>
          </cell>
        </row>
        <row r="367">
          <cell r="A367">
            <v>4071000</v>
          </cell>
          <cell r="B367" t="str">
            <v>AMORT EXP-CIA-WATER</v>
          </cell>
          <cell r="C367">
            <v>-9991.7999999999993</v>
          </cell>
          <cell r="D367">
            <v>0</v>
          </cell>
          <cell r="E367">
            <v>-9991.7999999999993</v>
          </cell>
        </row>
        <row r="369">
          <cell r="A369">
            <v>407.6</v>
          </cell>
          <cell r="B369" t="str">
            <v>AMORT EXP-CIA-WATER</v>
          </cell>
          <cell r="C369">
            <v>-9991.7999999999993</v>
          </cell>
          <cell r="D369">
            <v>0</v>
          </cell>
          <cell r="E369">
            <v>-9991.7999999999993</v>
          </cell>
        </row>
        <row r="371">
          <cell r="A371">
            <v>4081201</v>
          </cell>
          <cell r="B371" t="str">
            <v>FICA EXPENSE</v>
          </cell>
          <cell r="C371">
            <v>0</v>
          </cell>
          <cell r="D371">
            <v>5419.63</v>
          </cell>
          <cell r="E371">
            <v>5419.63</v>
          </cell>
        </row>
        <row r="372">
          <cell r="A372">
            <v>4091050</v>
          </cell>
          <cell r="B372" t="str">
            <v>FED UNEMPLOYMENT TAX</v>
          </cell>
          <cell r="C372">
            <v>0</v>
          </cell>
          <cell r="D372">
            <v>107.96</v>
          </cell>
          <cell r="E372">
            <v>107.96</v>
          </cell>
        </row>
        <row r="373">
          <cell r="A373">
            <v>4091060</v>
          </cell>
          <cell r="B373" t="str">
            <v>ST UNEMPLOYMENT TAX</v>
          </cell>
          <cell r="C373">
            <v>0</v>
          </cell>
          <cell r="D373">
            <v>401</v>
          </cell>
          <cell r="E373">
            <v>401</v>
          </cell>
        </row>
        <row r="374">
          <cell r="A374">
            <v>4091123</v>
          </cell>
          <cell r="B374" t="str">
            <v>ST UNEMPLOYMENT TAX-IL</v>
          </cell>
          <cell r="C374">
            <v>0</v>
          </cell>
          <cell r="D374">
            <v>148.69999999999999</v>
          </cell>
          <cell r="E374">
            <v>148.69999999999999</v>
          </cell>
        </row>
        <row r="376">
          <cell r="A376">
            <v>408.2</v>
          </cell>
          <cell r="B376" t="str">
            <v>PAYROLL TAXES</v>
          </cell>
          <cell r="C376">
            <v>0</v>
          </cell>
          <cell r="D376">
            <v>6077.29</v>
          </cell>
          <cell r="E376">
            <v>6077.29</v>
          </cell>
        </row>
        <row r="378">
          <cell r="A378">
            <v>4081004</v>
          </cell>
          <cell r="B378" t="str">
            <v>UTIL OR COMMISSION TAX</v>
          </cell>
          <cell r="C378">
            <v>244</v>
          </cell>
          <cell r="D378">
            <v>0</v>
          </cell>
          <cell r="E378">
            <v>244</v>
          </cell>
        </row>
        <row r="379">
          <cell r="A379">
            <v>4081121</v>
          </cell>
          <cell r="B379" t="str">
            <v>REAL ESTATE TAX</v>
          </cell>
          <cell r="C379">
            <v>1636.46</v>
          </cell>
          <cell r="D379">
            <v>815.74</v>
          </cell>
          <cell r="E379">
            <v>2452.1999999999998</v>
          </cell>
        </row>
        <row r="380">
          <cell r="A380">
            <v>4081122</v>
          </cell>
          <cell r="B380" t="str">
            <v>PERS PROP &amp; ICT TAX</v>
          </cell>
          <cell r="C380">
            <v>5171</v>
          </cell>
          <cell r="D380">
            <v>0</v>
          </cell>
          <cell r="E380">
            <v>5171</v>
          </cell>
        </row>
        <row r="381">
          <cell r="A381">
            <v>4081303</v>
          </cell>
          <cell r="B381" t="str">
            <v>FRANCHISE TAX</v>
          </cell>
          <cell r="C381">
            <v>475</v>
          </cell>
          <cell r="D381">
            <v>0</v>
          </cell>
          <cell r="E381">
            <v>475</v>
          </cell>
        </row>
        <row r="383">
          <cell r="A383">
            <v>408.3</v>
          </cell>
          <cell r="B383" t="str">
            <v>OTHER TAXES</v>
          </cell>
          <cell r="C383">
            <v>7526.46</v>
          </cell>
          <cell r="D383">
            <v>815.74</v>
          </cell>
          <cell r="E383">
            <v>8342.2000000000007</v>
          </cell>
        </row>
        <row r="385">
          <cell r="A385">
            <v>4091000</v>
          </cell>
          <cell r="B385" t="str">
            <v>INCOME TAXES-FEDERAL</v>
          </cell>
          <cell r="C385">
            <v>7703</v>
          </cell>
          <cell r="D385">
            <v>0</v>
          </cell>
          <cell r="E385">
            <v>7703</v>
          </cell>
        </row>
        <row r="387">
          <cell r="A387">
            <v>409.1</v>
          </cell>
          <cell r="B387" t="str">
            <v>INCOME TAXES-FEDERAL</v>
          </cell>
          <cell r="C387">
            <v>7703</v>
          </cell>
          <cell r="D387">
            <v>0</v>
          </cell>
          <cell r="E387">
            <v>7703</v>
          </cell>
        </row>
        <row r="389">
          <cell r="A389">
            <v>4091100</v>
          </cell>
          <cell r="B389" t="str">
            <v>INCOME TAXES-STATE</v>
          </cell>
          <cell r="C389">
            <v>1784</v>
          </cell>
          <cell r="D389">
            <v>0</v>
          </cell>
          <cell r="E389">
            <v>1784</v>
          </cell>
        </row>
        <row r="391">
          <cell r="A391">
            <v>409.2</v>
          </cell>
          <cell r="B391" t="str">
            <v>INCOME TAXES-STATE</v>
          </cell>
          <cell r="C391">
            <v>1784</v>
          </cell>
          <cell r="D391">
            <v>0</v>
          </cell>
          <cell r="E391">
            <v>1784</v>
          </cell>
        </row>
        <row r="393">
          <cell r="A393">
            <v>4101100</v>
          </cell>
          <cell r="B393" t="str">
            <v>DEF INCOME TAXES-STATE</v>
          </cell>
          <cell r="C393">
            <v>-1060</v>
          </cell>
          <cell r="D393">
            <v>0</v>
          </cell>
          <cell r="E393">
            <v>-1060</v>
          </cell>
        </row>
        <row r="395">
          <cell r="A395">
            <v>410.2</v>
          </cell>
          <cell r="B395" t="str">
            <v>DEFERRED INCOME TAXES-ST</v>
          </cell>
          <cell r="C395">
            <v>-1060</v>
          </cell>
          <cell r="D395">
            <v>0</v>
          </cell>
          <cell r="E395">
            <v>-1060</v>
          </cell>
        </row>
        <row r="397">
          <cell r="A397" t="str">
            <v>PERIOD ENDING: 12/31/02               12:29:13 22 DEC 2008 (NV.1CO.TB5LY) PAGE 8</v>
          </cell>
        </row>
        <row r="398">
          <cell r="A398" t="str">
            <v xml:space="preserve">COMPANY: C-005 APPLE CANYON UTILITY CO.                                         </v>
          </cell>
        </row>
        <row r="400">
          <cell r="A400" t="str">
            <v>DETAIL TB BY SUB</v>
          </cell>
        </row>
        <row r="402">
          <cell r="A402" t="str">
            <v xml:space="preserve">                  U T I L I T I E S ,  I N C O R P O R A T E D</v>
          </cell>
        </row>
        <row r="404">
          <cell r="A404" t="str">
            <v xml:space="preserve">                              DETAIL TRIAL BALANCE</v>
          </cell>
        </row>
        <row r="406">
          <cell r="A406" t="str">
            <v>ACCOUNT               DESCRIPTION                  BEG-BALANCE       CURRENT       END-BALANCE</v>
          </cell>
        </row>
        <row r="407">
          <cell r="A407" t="str">
            <v>-------               -----------                  -----------       -------       -----------</v>
          </cell>
        </row>
        <row r="409">
          <cell r="A409">
            <v>4122000</v>
          </cell>
          <cell r="B409" t="str">
            <v>AMORT OF INVEST TAX CREDIT</v>
          </cell>
          <cell r="C409">
            <v>-54</v>
          </cell>
          <cell r="D409">
            <v>0</v>
          </cell>
          <cell r="E409">
            <v>-54</v>
          </cell>
        </row>
        <row r="411">
          <cell r="A411">
            <v>412.1</v>
          </cell>
          <cell r="B411" t="e">
            <v>#NAME?</v>
          </cell>
          <cell r="C411">
            <v>-54</v>
          </cell>
          <cell r="D411">
            <v>0</v>
          </cell>
          <cell r="E411">
            <v>-54</v>
          </cell>
        </row>
        <row r="413">
          <cell r="A413">
            <v>4141040</v>
          </cell>
          <cell r="B413" t="str">
            <v>SALE OF EQUIPMENT</v>
          </cell>
          <cell r="C413">
            <v>0</v>
          </cell>
          <cell r="D413">
            <v>-143.07</v>
          </cell>
          <cell r="E413">
            <v>-143.07</v>
          </cell>
        </row>
        <row r="415">
          <cell r="A415">
            <v>413.1</v>
          </cell>
          <cell r="B415" t="str">
            <v>RENTAL &amp; OTHER INCOME</v>
          </cell>
          <cell r="C415">
            <v>0</v>
          </cell>
          <cell r="D415">
            <v>-143.07</v>
          </cell>
          <cell r="E415">
            <v>-143.07</v>
          </cell>
        </row>
        <row r="417">
          <cell r="A417">
            <v>4101000</v>
          </cell>
          <cell r="B417" t="str">
            <v>DEF INCOME TAX-FEDERAL</v>
          </cell>
          <cell r="C417">
            <v>-511</v>
          </cell>
          <cell r="D417">
            <v>0</v>
          </cell>
          <cell r="E417">
            <v>-511</v>
          </cell>
        </row>
        <row r="419">
          <cell r="A419">
            <v>419.1</v>
          </cell>
          <cell r="B419" t="str">
            <v>DEFERRED INCOME TAXES-FED</v>
          </cell>
          <cell r="C419">
            <v>-511</v>
          </cell>
          <cell r="D419">
            <v>0</v>
          </cell>
          <cell r="E419">
            <v>-511</v>
          </cell>
        </row>
        <row r="421">
          <cell r="A421">
            <v>4192000</v>
          </cell>
          <cell r="B421" t="str">
            <v>INTEREST EXPENSE-INTER-CO</v>
          </cell>
          <cell r="C421">
            <v>13918</v>
          </cell>
          <cell r="D421">
            <v>5298.9</v>
          </cell>
          <cell r="E421">
            <v>19216.900000000001</v>
          </cell>
        </row>
        <row r="423">
          <cell r="A423">
            <v>419.2</v>
          </cell>
          <cell r="B423" t="str">
            <v>INTEREST EXPENSE-INTERCO</v>
          </cell>
          <cell r="C423">
            <v>13918</v>
          </cell>
          <cell r="D423">
            <v>5298.9</v>
          </cell>
          <cell r="E423">
            <v>19216.900000000001</v>
          </cell>
        </row>
        <row r="425">
          <cell r="A425">
            <v>4201000</v>
          </cell>
          <cell r="B425" t="str">
            <v>INTEREST DURING CONSTRUCTION</v>
          </cell>
          <cell r="C425">
            <v>-2078</v>
          </cell>
          <cell r="D425">
            <v>0</v>
          </cell>
          <cell r="E425">
            <v>-2078</v>
          </cell>
        </row>
        <row r="427">
          <cell r="A427">
            <v>420.1</v>
          </cell>
          <cell r="B427" t="str">
            <v>INTEREST DURING CONSTRUCTION</v>
          </cell>
          <cell r="C427">
            <v>-2078</v>
          </cell>
          <cell r="D427">
            <v>0</v>
          </cell>
          <cell r="E427">
            <v>-2078</v>
          </cell>
        </row>
        <row r="429">
          <cell r="A429">
            <v>4261000</v>
          </cell>
          <cell r="B429" t="str">
            <v>MISCELLANEOUS INCOME</v>
          </cell>
          <cell r="C429">
            <v>0</v>
          </cell>
          <cell r="D429">
            <v>-121.39</v>
          </cell>
          <cell r="E429">
            <v>-121.39</v>
          </cell>
        </row>
        <row r="431">
          <cell r="A431">
            <v>426.1</v>
          </cell>
          <cell r="B431" t="str">
            <v>MISCELLANEOUS INCOME</v>
          </cell>
          <cell r="C431">
            <v>0</v>
          </cell>
          <cell r="D431">
            <v>-121.39</v>
          </cell>
          <cell r="E431">
            <v>-121.39</v>
          </cell>
        </row>
        <row r="433">
          <cell r="A433">
            <v>4272090</v>
          </cell>
          <cell r="B433" t="str">
            <v>S/T INT EXP OTHER</v>
          </cell>
          <cell r="C433">
            <v>0</v>
          </cell>
          <cell r="D433">
            <v>-309.45999999999998</v>
          </cell>
          <cell r="E433">
            <v>-309.45999999999998</v>
          </cell>
        </row>
        <row r="435">
          <cell r="A435">
            <v>427.2</v>
          </cell>
          <cell r="B435" t="str">
            <v>SHORT TERM INTEREST EXP</v>
          </cell>
          <cell r="C435">
            <v>0</v>
          </cell>
          <cell r="D435">
            <v>-309.45999999999998</v>
          </cell>
          <cell r="E435">
            <v>-309.45999999999998</v>
          </cell>
        </row>
        <row r="436">
          <cell r="C436" t="str">
            <v>---------------</v>
          </cell>
          <cell r="D436" t="str">
            <v>---------------</v>
          </cell>
          <cell r="E436" t="str">
            <v>---------------</v>
          </cell>
        </row>
        <row r="437">
          <cell r="B437" t="str">
            <v>TOTAL INCOME STATEMENT</v>
          </cell>
          <cell r="C437">
            <v>-156844.87</v>
          </cell>
          <cell r="D437">
            <v>127790</v>
          </cell>
          <cell r="E437">
            <v>-29054.87</v>
          </cell>
        </row>
        <row r="440">
          <cell r="B440" t="str">
            <v>TOTAL BALANCE SHEET</v>
          </cell>
          <cell r="C440">
            <v>156844.87</v>
          </cell>
          <cell r="D440">
            <v>-156844.87</v>
          </cell>
          <cell r="E440">
            <v>0</v>
          </cell>
        </row>
        <row r="441">
          <cell r="B441" t="str">
            <v>TOTAL INCOME STATEMENT</v>
          </cell>
          <cell r="C441">
            <v>-156844.87</v>
          </cell>
          <cell r="D441">
            <v>127790</v>
          </cell>
          <cell r="E441">
            <v>-29054.87</v>
          </cell>
        </row>
        <row r="443">
          <cell r="A443" t="str">
            <v>Press RETURN to continue......</v>
          </cell>
        </row>
      </sheetData>
      <sheetData sheetId="42">
        <row r="1">
          <cell r="A1" t="str">
            <v xml:space="preserve">Apple Canyon </v>
          </cell>
        </row>
        <row r="2">
          <cell r="A2" t="str">
            <v>Trail Balance - 03</v>
          </cell>
        </row>
        <row r="4">
          <cell r="A4" t="str">
            <v>PERIOD ENDING: 12/31/03               12:29:11 22 DEC 2008 (NV.1CO.TB4LY) PAGE 1</v>
          </cell>
        </row>
        <row r="5">
          <cell r="A5" t="str">
            <v xml:space="preserve">COMPANY: C-005 APPLE CANYON UTILITY CO.                                         </v>
          </cell>
        </row>
        <row r="7">
          <cell r="A7" t="str">
            <v>DETAIL TB BY SUB</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24315.96</v>
          </cell>
          <cell r="D19">
            <v>0</v>
          </cell>
          <cell r="E19">
            <v>24315.96</v>
          </cell>
        </row>
        <row r="20">
          <cell r="A20">
            <v>3044031</v>
          </cell>
          <cell r="B20" t="str">
            <v>STRUCT &amp; IMPRV (WATER T P)</v>
          </cell>
          <cell r="C20">
            <v>657.81</v>
          </cell>
          <cell r="D20">
            <v>0</v>
          </cell>
          <cell r="E20">
            <v>657.81</v>
          </cell>
        </row>
        <row r="21">
          <cell r="A21">
            <v>3072014</v>
          </cell>
          <cell r="B21" t="str">
            <v>WELLS &amp; SPRINGS</v>
          </cell>
          <cell r="C21">
            <v>177455.07</v>
          </cell>
          <cell r="D21">
            <v>0</v>
          </cell>
          <cell r="E21">
            <v>177455.07</v>
          </cell>
        </row>
        <row r="22">
          <cell r="A22">
            <v>3113025</v>
          </cell>
          <cell r="B22" t="str">
            <v>ELECTRIC PUMP EQUIP</v>
          </cell>
          <cell r="C22">
            <v>79290.22</v>
          </cell>
          <cell r="D22">
            <v>0</v>
          </cell>
          <cell r="E22">
            <v>79290.22</v>
          </cell>
        </row>
        <row r="23">
          <cell r="A23">
            <v>3204032</v>
          </cell>
          <cell r="B23" t="str">
            <v>WATER TREATMENT EQPT</v>
          </cell>
          <cell r="C23">
            <v>8881.89</v>
          </cell>
          <cell r="D23">
            <v>0</v>
          </cell>
          <cell r="E23">
            <v>8881.89</v>
          </cell>
        </row>
        <row r="24">
          <cell r="A24">
            <v>3305042</v>
          </cell>
          <cell r="B24" t="str">
            <v>DIST RESV &amp; STNDPIPES</v>
          </cell>
          <cell r="C24">
            <v>58032.24</v>
          </cell>
          <cell r="D24">
            <v>0</v>
          </cell>
          <cell r="E24">
            <v>58032.24</v>
          </cell>
        </row>
        <row r="25">
          <cell r="A25">
            <v>3315043</v>
          </cell>
          <cell r="B25" t="str">
            <v>TRANS &amp; DISTR MAINS</v>
          </cell>
          <cell r="C25">
            <v>1221626.47</v>
          </cell>
          <cell r="D25">
            <v>0</v>
          </cell>
          <cell r="E25">
            <v>1221626.47</v>
          </cell>
        </row>
        <row r="26">
          <cell r="A26">
            <v>3335045</v>
          </cell>
          <cell r="B26" t="str">
            <v>SERVICE LINES</v>
          </cell>
          <cell r="C26">
            <v>328594.93</v>
          </cell>
          <cell r="D26">
            <v>0</v>
          </cell>
          <cell r="E26">
            <v>328594.93</v>
          </cell>
        </row>
        <row r="27">
          <cell r="A27">
            <v>3345046</v>
          </cell>
          <cell r="B27" t="str">
            <v>METERS</v>
          </cell>
          <cell r="C27">
            <v>30091.360000000001</v>
          </cell>
          <cell r="D27">
            <v>0</v>
          </cell>
          <cell r="E27">
            <v>30091.360000000001</v>
          </cell>
        </row>
        <row r="28">
          <cell r="A28">
            <v>3345047</v>
          </cell>
          <cell r="B28" t="str">
            <v>METER INSTALLATIONS</v>
          </cell>
          <cell r="C28">
            <v>12703.24</v>
          </cell>
          <cell r="D28">
            <v>0</v>
          </cell>
          <cell r="E28">
            <v>12703.24</v>
          </cell>
        </row>
        <row r="29">
          <cell r="A29">
            <v>3355048</v>
          </cell>
          <cell r="B29" t="str">
            <v>HYDRANTS</v>
          </cell>
          <cell r="C29">
            <v>68975.92</v>
          </cell>
          <cell r="D29">
            <v>0</v>
          </cell>
          <cell r="E29">
            <v>68975.92</v>
          </cell>
        </row>
        <row r="30">
          <cell r="A30">
            <v>3406090</v>
          </cell>
          <cell r="B30" t="str">
            <v>OFF STRUCT &amp; IMPRV</v>
          </cell>
          <cell r="C30">
            <v>30739.46</v>
          </cell>
          <cell r="D30">
            <v>0</v>
          </cell>
          <cell r="E30">
            <v>30739.46</v>
          </cell>
        </row>
        <row r="31">
          <cell r="A31">
            <v>3466094</v>
          </cell>
          <cell r="B31" t="str">
            <v>TOOLS SHOP &amp; MISC EQPT</v>
          </cell>
          <cell r="C31">
            <v>9068.9599999999991</v>
          </cell>
          <cell r="D31">
            <v>0</v>
          </cell>
          <cell r="E31">
            <v>9068.9599999999991</v>
          </cell>
        </row>
        <row r="32">
          <cell r="A32">
            <v>3466097</v>
          </cell>
          <cell r="B32" t="str">
            <v>COMMUNICATION EQPT</v>
          </cell>
          <cell r="C32">
            <v>1642.69</v>
          </cell>
          <cell r="D32">
            <v>0</v>
          </cell>
          <cell r="E32">
            <v>1642.69</v>
          </cell>
        </row>
        <row r="34">
          <cell r="A34">
            <v>101.1</v>
          </cell>
          <cell r="B34" t="str">
            <v>WTR UTILITY PLANT IN SERVICE</v>
          </cell>
          <cell r="C34">
            <v>2076326.45</v>
          </cell>
          <cell r="D34">
            <v>0</v>
          </cell>
          <cell r="E34">
            <v>2076326.45</v>
          </cell>
        </row>
        <row r="36">
          <cell r="A36">
            <v>1032000</v>
          </cell>
          <cell r="B36" t="str">
            <v>PLT HELD FUTURE USE-WTR</v>
          </cell>
          <cell r="C36">
            <v>40534.410000000003</v>
          </cell>
          <cell r="D36">
            <v>0</v>
          </cell>
          <cell r="E36">
            <v>40534.410000000003</v>
          </cell>
        </row>
        <row r="38">
          <cell r="A38">
            <v>103.1</v>
          </cell>
          <cell r="B38" t="str">
            <v>PLANT HELD FOR FUTURE USE</v>
          </cell>
          <cell r="C38">
            <v>40534.410000000003</v>
          </cell>
          <cell r="D38">
            <v>0</v>
          </cell>
          <cell r="E38">
            <v>40534.410000000003</v>
          </cell>
        </row>
        <row r="40">
          <cell r="A40">
            <v>1052091</v>
          </cell>
          <cell r="B40" t="str">
            <v>WATER PLANT IN PROCESS</v>
          </cell>
          <cell r="C40">
            <v>323.75</v>
          </cell>
          <cell r="D40">
            <v>0</v>
          </cell>
          <cell r="E40">
            <v>323.75</v>
          </cell>
        </row>
        <row r="42">
          <cell r="A42">
            <v>105.1</v>
          </cell>
          <cell r="B42" t="str">
            <v>WORK IN PROGRESS</v>
          </cell>
          <cell r="C42">
            <v>323.75</v>
          </cell>
          <cell r="D42">
            <v>0</v>
          </cell>
          <cell r="E42">
            <v>323.75</v>
          </cell>
        </row>
        <row r="44">
          <cell r="A44">
            <v>1083010</v>
          </cell>
          <cell r="B44" t="str">
            <v>ACCUM DEPR-WATER PLANT</v>
          </cell>
          <cell r="C44">
            <v>-490620.31</v>
          </cell>
          <cell r="D44">
            <v>0</v>
          </cell>
          <cell r="E44">
            <v>-490620.31</v>
          </cell>
        </row>
        <row r="46">
          <cell r="A46">
            <v>108.3</v>
          </cell>
          <cell r="B46" t="str">
            <v>ACCUM DEPR WATER PLANT</v>
          </cell>
          <cell r="C46">
            <v>-490620.31</v>
          </cell>
          <cell r="D46">
            <v>0</v>
          </cell>
          <cell r="E46">
            <v>-490620.31</v>
          </cell>
        </row>
        <row r="48">
          <cell r="A48">
            <v>1411000</v>
          </cell>
          <cell r="B48" t="str">
            <v>A/R-CUSTOMER</v>
          </cell>
          <cell r="C48">
            <v>38343.199999999997</v>
          </cell>
          <cell r="D48">
            <v>0</v>
          </cell>
          <cell r="E48">
            <v>38343.199999999997</v>
          </cell>
        </row>
        <row r="49">
          <cell r="A49">
            <v>1411002</v>
          </cell>
          <cell r="B49" t="str">
            <v>A/R-CUSTOMER ACCRUAL</v>
          </cell>
          <cell r="C49">
            <v>36554</v>
          </cell>
          <cell r="D49">
            <v>0</v>
          </cell>
          <cell r="E49">
            <v>36554</v>
          </cell>
        </row>
        <row r="51">
          <cell r="A51">
            <v>141.1</v>
          </cell>
          <cell r="B51" t="str">
            <v>ACCOUNTS RECEIVABLE CUSTOMER</v>
          </cell>
          <cell r="C51">
            <v>74897.2</v>
          </cell>
          <cell r="D51">
            <v>0</v>
          </cell>
          <cell r="E51">
            <v>74897.2</v>
          </cell>
        </row>
        <row r="53">
          <cell r="A53">
            <v>1431000</v>
          </cell>
          <cell r="B53" t="str">
            <v>ACCUM PROV UNCOLLECT ACCTS</v>
          </cell>
          <cell r="C53">
            <v>-21055.16</v>
          </cell>
          <cell r="D53">
            <v>0</v>
          </cell>
          <cell r="E53">
            <v>-21055.16</v>
          </cell>
        </row>
        <row r="55">
          <cell r="A55">
            <v>143.1</v>
          </cell>
          <cell r="B55" t="str">
            <v>ACCUM PROV UNCOLL AC</v>
          </cell>
          <cell r="C55">
            <v>-21055.16</v>
          </cell>
          <cell r="D55">
            <v>0</v>
          </cell>
          <cell r="E55">
            <v>-21055.16</v>
          </cell>
        </row>
        <row r="57">
          <cell r="A57">
            <v>1512000</v>
          </cell>
          <cell r="B57" t="str">
            <v>INVENTORY</v>
          </cell>
          <cell r="C57">
            <v>3037.98</v>
          </cell>
          <cell r="D57">
            <v>0</v>
          </cell>
          <cell r="E57">
            <v>3037.98</v>
          </cell>
        </row>
        <row r="59">
          <cell r="A59">
            <v>151.19999999999999</v>
          </cell>
          <cell r="B59" t="str">
            <v>INVENTORY</v>
          </cell>
          <cell r="C59">
            <v>3037.98</v>
          </cell>
          <cell r="D59">
            <v>0</v>
          </cell>
          <cell r="E59">
            <v>3037.98</v>
          </cell>
        </row>
        <row r="61">
          <cell r="A61">
            <v>1863012</v>
          </cell>
          <cell r="B61" t="str">
            <v>RATE CASE EXPENSE--2</v>
          </cell>
          <cell r="C61">
            <v>1179.75</v>
          </cell>
          <cell r="D61">
            <v>0</v>
          </cell>
          <cell r="E61">
            <v>1179.75</v>
          </cell>
        </row>
        <row r="62">
          <cell r="A62">
            <v>1863013</v>
          </cell>
          <cell r="B62" t="str">
            <v>RATE CASE EXPENSE--3</v>
          </cell>
          <cell r="C62">
            <v>5523</v>
          </cell>
          <cell r="D62">
            <v>0</v>
          </cell>
          <cell r="E62">
            <v>5523</v>
          </cell>
        </row>
        <row r="64">
          <cell r="A64" t="str">
            <v>PERIOD ENDING: 12/31/03               12:29:11 22 DEC 2008 (NV.1CO.TB4LY) PAGE 2</v>
          </cell>
        </row>
        <row r="65">
          <cell r="A65" t="str">
            <v xml:space="preserve">COMPANY: C-005 APPLE CANYON UTILITY CO.                                         </v>
          </cell>
        </row>
        <row r="67">
          <cell r="A67" t="str">
            <v>DETAIL TB BY SUB</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6">
          <cell r="A76">
            <v>186.1</v>
          </cell>
          <cell r="B76" t="str">
            <v>REGULATORY EXP BEING AMORT</v>
          </cell>
          <cell r="C76">
            <v>6702.75</v>
          </cell>
          <cell r="D76">
            <v>0</v>
          </cell>
          <cell r="E76">
            <v>6702.75</v>
          </cell>
        </row>
        <row r="78">
          <cell r="A78">
            <v>1862024</v>
          </cell>
          <cell r="B78" t="str">
            <v>DEF CHGS-TANK MAINT&amp;REP(WTR)-4</v>
          </cell>
          <cell r="C78">
            <v>9915</v>
          </cell>
          <cell r="D78">
            <v>0</v>
          </cell>
          <cell r="E78">
            <v>9915</v>
          </cell>
        </row>
        <row r="79">
          <cell r="A79">
            <v>1865024</v>
          </cell>
          <cell r="B79" t="str">
            <v>AMORT - TANK MAINT&amp;REP (WTR)-4</v>
          </cell>
          <cell r="C79">
            <v>-8948</v>
          </cell>
          <cell r="D79">
            <v>0</v>
          </cell>
          <cell r="E79">
            <v>-8948</v>
          </cell>
        </row>
        <row r="81">
          <cell r="A81">
            <v>186.2</v>
          </cell>
          <cell r="B81" t="str">
            <v>OTHER DEFERRED CHARGES</v>
          </cell>
          <cell r="C81">
            <v>967</v>
          </cell>
          <cell r="D81">
            <v>0</v>
          </cell>
          <cell r="E81">
            <v>967</v>
          </cell>
        </row>
        <row r="83">
          <cell r="A83">
            <v>1901011</v>
          </cell>
          <cell r="B83" t="str">
            <v>DEF FED TAX - CIAC PRE 1987</v>
          </cell>
          <cell r="C83">
            <v>5950</v>
          </cell>
          <cell r="D83">
            <v>0</v>
          </cell>
          <cell r="E83">
            <v>5950</v>
          </cell>
        </row>
        <row r="84">
          <cell r="A84">
            <v>1901012</v>
          </cell>
          <cell r="B84" t="str">
            <v>DEF FED TAX-TAP FEE POST 2000</v>
          </cell>
          <cell r="C84">
            <v>13427</v>
          </cell>
          <cell r="D84">
            <v>0</v>
          </cell>
          <cell r="E84">
            <v>13427</v>
          </cell>
        </row>
        <row r="85">
          <cell r="A85">
            <v>1901020</v>
          </cell>
          <cell r="B85" t="str">
            <v>DEF FED TAX - RATE CASE</v>
          </cell>
          <cell r="C85">
            <v>-2113</v>
          </cell>
          <cell r="D85">
            <v>0</v>
          </cell>
          <cell r="E85">
            <v>-2113</v>
          </cell>
        </row>
        <row r="86">
          <cell r="A86">
            <v>1901021</v>
          </cell>
          <cell r="B86" t="str">
            <v>DEF FED TAX - DEF MAINT</v>
          </cell>
          <cell r="C86">
            <v>-304</v>
          </cell>
          <cell r="D86">
            <v>0</v>
          </cell>
          <cell r="E86">
            <v>-304</v>
          </cell>
        </row>
        <row r="87">
          <cell r="A87">
            <v>1901024</v>
          </cell>
          <cell r="B87" t="str">
            <v>DEF FED TAX - ORGN EXP</v>
          </cell>
          <cell r="C87">
            <v>-176</v>
          </cell>
          <cell r="D87">
            <v>0</v>
          </cell>
          <cell r="E87">
            <v>-176</v>
          </cell>
        </row>
        <row r="88">
          <cell r="A88">
            <v>1901025</v>
          </cell>
          <cell r="B88" t="str">
            <v>DEF FED TAX - BAD DEBTS '86</v>
          </cell>
          <cell r="C88">
            <v>11910</v>
          </cell>
          <cell r="D88">
            <v>0</v>
          </cell>
          <cell r="E88">
            <v>11910</v>
          </cell>
        </row>
        <row r="89">
          <cell r="A89">
            <v>1901026</v>
          </cell>
          <cell r="B89" t="str">
            <v>DEF FED TAX - BAD DEBTS CURRENT</v>
          </cell>
          <cell r="C89">
            <v>-5603</v>
          </cell>
          <cell r="D89">
            <v>0</v>
          </cell>
          <cell r="E89">
            <v>-5603</v>
          </cell>
        </row>
        <row r="90">
          <cell r="A90">
            <v>1901031</v>
          </cell>
          <cell r="B90" t="str">
            <v>DEF FED TAX - DEPRECIATION</v>
          </cell>
          <cell r="C90">
            <v>-86981</v>
          </cell>
          <cell r="D90">
            <v>0</v>
          </cell>
          <cell r="E90">
            <v>-86981</v>
          </cell>
        </row>
        <row r="92">
          <cell r="A92">
            <v>190.1</v>
          </cell>
          <cell r="B92" t="str">
            <v>ACCUM DEFERRED FIT</v>
          </cell>
          <cell r="C92">
            <v>-63890</v>
          </cell>
          <cell r="D92">
            <v>0</v>
          </cell>
          <cell r="E92">
            <v>-63890</v>
          </cell>
        </row>
        <row r="94">
          <cell r="A94">
            <v>1902011</v>
          </cell>
          <cell r="B94" t="str">
            <v>DEF ST TAX - CIAC PRE 1987</v>
          </cell>
          <cell r="C94">
            <v>937</v>
          </cell>
          <cell r="D94">
            <v>0</v>
          </cell>
          <cell r="E94">
            <v>937</v>
          </cell>
        </row>
        <row r="95">
          <cell r="A95">
            <v>1902012</v>
          </cell>
          <cell r="B95" t="str">
            <v>DEF ST TAX-TAP FEE POST 2000</v>
          </cell>
          <cell r="C95">
            <v>3110</v>
          </cell>
          <cell r="D95">
            <v>0</v>
          </cell>
          <cell r="E95">
            <v>3110</v>
          </cell>
        </row>
        <row r="96">
          <cell r="A96">
            <v>1902020</v>
          </cell>
          <cell r="B96" t="str">
            <v>DEF ST TAX - RATE CASE</v>
          </cell>
          <cell r="C96">
            <v>-489</v>
          </cell>
          <cell r="D96">
            <v>0</v>
          </cell>
          <cell r="E96">
            <v>-489</v>
          </cell>
        </row>
        <row r="97">
          <cell r="A97">
            <v>1902021</v>
          </cell>
          <cell r="B97" t="str">
            <v>DEF ST TAX - DEF MAINT</v>
          </cell>
          <cell r="C97">
            <v>-69</v>
          </cell>
          <cell r="D97">
            <v>0</v>
          </cell>
          <cell r="E97">
            <v>-69</v>
          </cell>
        </row>
        <row r="99">
          <cell r="A99">
            <v>190.2</v>
          </cell>
          <cell r="B99" t="str">
            <v>ACCUM DEFERRED SIT</v>
          </cell>
          <cell r="C99">
            <v>3489</v>
          </cell>
          <cell r="D99">
            <v>0</v>
          </cell>
          <cell r="E99">
            <v>3489</v>
          </cell>
        </row>
        <row r="101">
          <cell r="A101">
            <v>2021010</v>
          </cell>
          <cell r="B101" t="str">
            <v>COMMON STOCK</v>
          </cell>
          <cell r="C101">
            <v>-450000</v>
          </cell>
          <cell r="D101">
            <v>0</v>
          </cell>
          <cell r="E101">
            <v>-450000</v>
          </cell>
        </row>
        <row r="103">
          <cell r="A103">
            <v>202.1</v>
          </cell>
          <cell r="B103" t="str">
            <v>-COMMON STOCK &amp; CS SUBS</v>
          </cell>
          <cell r="C103">
            <v>-450000</v>
          </cell>
          <cell r="D103">
            <v>0</v>
          </cell>
          <cell r="E103">
            <v>-450000</v>
          </cell>
        </row>
        <row r="105">
          <cell r="A105">
            <v>2112000</v>
          </cell>
          <cell r="B105" t="str">
            <v>MISC PAID-IN CAPITAL</v>
          </cell>
          <cell r="C105">
            <v>-142409.47</v>
          </cell>
          <cell r="D105">
            <v>0</v>
          </cell>
          <cell r="E105">
            <v>-142409.47</v>
          </cell>
        </row>
        <row r="107">
          <cell r="A107">
            <v>211.2</v>
          </cell>
          <cell r="B107" t="str">
            <v>MISC PAID IN CAPITAL</v>
          </cell>
          <cell r="C107">
            <v>-142409.47</v>
          </cell>
          <cell r="D107">
            <v>0</v>
          </cell>
          <cell r="E107">
            <v>-142409.47</v>
          </cell>
        </row>
        <row r="109">
          <cell r="A109">
            <v>2151000</v>
          </cell>
          <cell r="B109" t="str">
            <v>RETAINED EARN-PRIOR YEARS</v>
          </cell>
          <cell r="C109">
            <v>-216590.48</v>
          </cell>
          <cell r="D109">
            <v>-40198.629999999997</v>
          </cell>
          <cell r="E109">
            <v>-256789.11</v>
          </cell>
        </row>
        <row r="111">
          <cell r="A111">
            <v>215.1</v>
          </cell>
          <cell r="B111" t="str">
            <v>RETAINED EARNINGS PRIOR</v>
          </cell>
          <cell r="C111">
            <v>-216590.48</v>
          </cell>
          <cell r="D111">
            <v>-40198.629999999997</v>
          </cell>
          <cell r="E111">
            <v>-256789.11</v>
          </cell>
        </row>
        <row r="113">
          <cell r="A113">
            <v>2334002</v>
          </cell>
          <cell r="B113" t="str">
            <v>A/P WATER SERVICE CORP</v>
          </cell>
          <cell r="C113">
            <v>-1466580.18</v>
          </cell>
          <cell r="D113">
            <v>-69748.800000000003</v>
          </cell>
          <cell r="E113">
            <v>-1536328.98</v>
          </cell>
        </row>
        <row r="114">
          <cell r="A114">
            <v>2334003</v>
          </cell>
          <cell r="B114" t="str">
            <v>A/P WATER SERVICE DISB</v>
          </cell>
          <cell r="C114">
            <v>2452479.29</v>
          </cell>
          <cell r="D114">
            <v>0</v>
          </cell>
          <cell r="E114">
            <v>2452479.29</v>
          </cell>
        </row>
        <row r="116">
          <cell r="A116">
            <v>233.4</v>
          </cell>
          <cell r="B116" t="str">
            <v>ACCTS PAYABLE ASSOC COS</v>
          </cell>
          <cell r="C116">
            <v>985899.11</v>
          </cell>
          <cell r="D116">
            <v>-69748.800000000003</v>
          </cell>
          <cell r="E116">
            <v>916150.31</v>
          </cell>
        </row>
        <row r="118">
          <cell r="A118">
            <v>2361104</v>
          </cell>
          <cell r="B118" t="str">
            <v>ACCRUED UTIL OR COMM TAX</v>
          </cell>
          <cell r="C118">
            <v>-254</v>
          </cell>
          <cell r="D118">
            <v>0</v>
          </cell>
          <cell r="E118">
            <v>-254</v>
          </cell>
        </row>
        <row r="120">
          <cell r="A120">
            <v>236.1</v>
          </cell>
          <cell r="B120" t="str">
            <v>ACCRUED TAXES</v>
          </cell>
          <cell r="C120">
            <v>-254</v>
          </cell>
          <cell r="D120">
            <v>0</v>
          </cell>
          <cell r="E120">
            <v>-254</v>
          </cell>
        </row>
        <row r="122">
          <cell r="A122">
            <v>2413000</v>
          </cell>
          <cell r="B122" t="str">
            <v>ADVANCES FROM UTILITIES INC</v>
          </cell>
          <cell r="C122">
            <v>-617013.99</v>
          </cell>
          <cell r="D122">
            <v>-53109</v>
          </cell>
          <cell r="E122">
            <v>-670122.99</v>
          </cell>
        </row>
        <row r="125">
          <cell r="A125" t="str">
            <v>PERIOD ENDING: 12/31/03               12:29:11 22 DEC 2008 (NV.1CO.TB4LY) PAGE 3</v>
          </cell>
        </row>
        <row r="126">
          <cell r="A126" t="str">
            <v xml:space="preserve">COMPANY: C-005 APPLE CANYON UTILITY CO.                                         </v>
          </cell>
        </row>
        <row r="128">
          <cell r="A128" t="str">
            <v>DETAIL TB BY SUB</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6">
          <cell r="A136">
            <v>241.3</v>
          </cell>
          <cell r="B136" t="str">
            <v>ADVANCES FROM UI</v>
          </cell>
          <cell r="C136">
            <v>-617013.99</v>
          </cell>
          <cell r="D136">
            <v>-53109</v>
          </cell>
          <cell r="E136">
            <v>-670122.99</v>
          </cell>
        </row>
        <row r="138">
          <cell r="A138">
            <v>2525000</v>
          </cell>
          <cell r="B138" t="str">
            <v>ADV-IN-AID OF CONST-WATER</v>
          </cell>
          <cell r="C138">
            <v>-450000</v>
          </cell>
          <cell r="D138">
            <v>0</v>
          </cell>
          <cell r="E138">
            <v>-450000</v>
          </cell>
        </row>
        <row r="140">
          <cell r="A140">
            <v>252.1</v>
          </cell>
          <cell r="B140" t="str">
            <v>ADVANCES IN AID WATER</v>
          </cell>
          <cell r="C140">
            <v>-450000</v>
          </cell>
          <cell r="D140">
            <v>0</v>
          </cell>
          <cell r="E140">
            <v>-450000</v>
          </cell>
        </row>
        <row r="142">
          <cell r="A142">
            <v>2551000</v>
          </cell>
          <cell r="B142" t="str">
            <v>UNAMORT INVEST TAX CREDIT</v>
          </cell>
          <cell r="C142">
            <v>-2236</v>
          </cell>
          <cell r="D142">
            <v>0</v>
          </cell>
          <cell r="E142">
            <v>-2236</v>
          </cell>
        </row>
        <row r="144">
          <cell r="A144">
            <v>255.1</v>
          </cell>
          <cell r="B144" t="str">
            <v>UNAMORT INVEST TAX CREDIT</v>
          </cell>
          <cell r="C144">
            <v>-2236</v>
          </cell>
          <cell r="D144">
            <v>0</v>
          </cell>
          <cell r="E144">
            <v>-2236</v>
          </cell>
        </row>
        <row r="146">
          <cell r="A146">
            <v>2711000</v>
          </cell>
          <cell r="B146" t="str">
            <v>CIAC-WATER-UNDISTR.</v>
          </cell>
          <cell r="C146">
            <v>-658521.63</v>
          </cell>
          <cell r="D146">
            <v>0</v>
          </cell>
          <cell r="E146">
            <v>-658521.63</v>
          </cell>
        </row>
        <row r="147">
          <cell r="A147">
            <v>2711010</v>
          </cell>
          <cell r="B147" t="str">
            <v>CIAC-WATER-TAX</v>
          </cell>
          <cell r="C147">
            <v>-43600</v>
          </cell>
          <cell r="D147">
            <v>0</v>
          </cell>
          <cell r="E147">
            <v>-43600</v>
          </cell>
        </row>
        <row r="149">
          <cell r="A149">
            <v>271.10000000000002</v>
          </cell>
          <cell r="B149" t="str">
            <v>CONTRIBUTIONS IN AID WATER</v>
          </cell>
          <cell r="C149">
            <v>-702121.63</v>
          </cell>
          <cell r="D149">
            <v>0</v>
          </cell>
          <cell r="E149">
            <v>-702121.63</v>
          </cell>
        </row>
        <row r="151">
          <cell r="A151">
            <v>2722000</v>
          </cell>
          <cell r="B151" t="str">
            <v>ACC AMORT-CIA-WATER</v>
          </cell>
          <cell r="C151">
            <v>127069.82</v>
          </cell>
          <cell r="D151">
            <v>0</v>
          </cell>
          <cell r="E151">
            <v>127069.82</v>
          </cell>
        </row>
        <row r="153">
          <cell r="A153">
            <v>272.10000000000002</v>
          </cell>
          <cell r="B153" t="str">
            <v>ACCUM AMORT OF CIA WATER</v>
          </cell>
          <cell r="C153">
            <v>127069.82</v>
          </cell>
          <cell r="D153">
            <v>0</v>
          </cell>
          <cell r="E153">
            <v>127069.82</v>
          </cell>
        </row>
        <row r="154">
          <cell r="C154" t="str">
            <v>---------------</v>
          </cell>
          <cell r="D154" t="str">
            <v>---------------</v>
          </cell>
          <cell r="E154" t="str">
            <v>---------------</v>
          </cell>
        </row>
        <row r="155">
          <cell r="B155" t="str">
            <v>TOTAL BALANCE SHEET</v>
          </cell>
          <cell r="C155">
            <v>163056.43</v>
          </cell>
          <cell r="D155">
            <v>-163056.43</v>
          </cell>
          <cell r="E155">
            <v>0</v>
          </cell>
        </row>
        <row r="157">
          <cell r="A157" t="str">
            <v>PERIOD ENDING: 12/31/03               12:29:11 22 DEC 2008 (NV.1CO.TB4LY) PAGE 4</v>
          </cell>
        </row>
        <row r="158">
          <cell r="A158" t="str">
            <v xml:space="preserve">COMPANY: C-005 APPLE CANYON UTILITY CO.                                         </v>
          </cell>
        </row>
        <row r="160">
          <cell r="A160" t="str">
            <v>DETAIL TB BY SUB</v>
          </cell>
        </row>
        <row r="162">
          <cell r="A162" t="str">
            <v xml:space="preserve">                  U T I L I T I E S ,  I N C O R P O R A T E D</v>
          </cell>
        </row>
        <row r="164">
          <cell r="A164" t="str">
            <v xml:space="preserve">                              DETAIL TRIAL BALANCE</v>
          </cell>
        </row>
        <row r="166">
          <cell r="A166" t="str">
            <v>ACCOUNT               DESCRIPTION                  BEG-BALANCE       CURRENT       END-BALANCE</v>
          </cell>
        </row>
        <row r="167">
          <cell r="A167" t="str">
            <v>-------               -----------                  -----------       -------       -----------</v>
          </cell>
        </row>
        <row r="168">
          <cell r="A168">
            <v>4611020</v>
          </cell>
          <cell r="B168" t="str">
            <v>WATER REVENUE-METERED</v>
          </cell>
          <cell r="C168">
            <v>-249447.78</v>
          </cell>
          <cell r="D168">
            <v>0</v>
          </cell>
          <cell r="E168">
            <v>-249447.78</v>
          </cell>
        </row>
        <row r="169">
          <cell r="A169">
            <v>4611099</v>
          </cell>
          <cell r="B169" t="str">
            <v>WATER REVENUE ACCRUALS</v>
          </cell>
          <cell r="C169">
            <v>-9098</v>
          </cell>
          <cell r="D169">
            <v>0</v>
          </cell>
          <cell r="E169">
            <v>-9098</v>
          </cell>
        </row>
        <row r="170">
          <cell r="A170">
            <v>4612030</v>
          </cell>
          <cell r="B170" t="str">
            <v>WATER REVENUE-COMMERCIAL</v>
          </cell>
          <cell r="C170">
            <v>-5922.9</v>
          </cell>
          <cell r="D170">
            <v>0</v>
          </cell>
          <cell r="E170">
            <v>-5922.9</v>
          </cell>
        </row>
        <row r="172">
          <cell r="A172">
            <v>400.1</v>
          </cell>
          <cell r="B172" t="str">
            <v>WATER REVENUE</v>
          </cell>
          <cell r="C172">
            <v>-264468.68</v>
          </cell>
          <cell r="D172">
            <v>0</v>
          </cell>
          <cell r="E172">
            <v>-264468.68</v>
          </cell>
        </row>
        <row r="174">
          <cell r="A174">
            <v>4701000</v>
          </cell>
          <cell r="B174" t="str">
            <v>FORFEITED DISCOUNTS</v>
          </cell>
          <cell r="C174">
            <v>-1554.36</v>
          </cell>
          <cell r="D174">
            <v>0</v>
          </cell>
          <cell r="E174">
            <v>-1554.36</v>
          </cell>
        </row>
        <row r="176">
          <cell r="A176">
            <v>400.3</v>
          </cell>
          <cell r="B176" t="str">
            <v>FORFEITED DISCOUNTS</v>
          </cell>
          <cell r="C176">
            <v>-1554.36</v>
          </cell>
          <cell r="D176">
            <v>0</v>
          </cell>
          <cell r="E176">
            <v>-1554.36</v>
          </cell>
        </row>
        <row r="178">
          <cell r="A178">
            <v>4711000</v>
          </cell>
          <cell r="B178" t="str">
            <v>MISC SERVICE REVENUES</v>
          </cell>
          <cell r="C178">
            <v>-44.85</v>
          </cell>
          <cell r="D178">
            <v>0</v>
          </cell>
          <cell r="E178">
            <v>-44.85</v>
          </cell>
        </row>
        <row r="179">
          <cell r="A179">
            <v>4741001</v>
          </cell>
          <cell r="B179" t="str">
            <v>NEW CUSTOMER CHGE - WATER</v>
          </cell>
          <cell r="C179">
            <v>-720</v>
          </cell>
          <cell r="D179">
            <v>0</v>
          </cell>
          <cell r="E179">
            <v>-720</v>
          </cell>
        </row>
        <row r="180">
          <cell r="A180">
            <v>4741008</v>
          </cell>
          <cell r="B180" t="str">
            <v>NSF CHECK CHARGE</v>
          </cell>
          <cell r="C180">
            <v>-7</v>
          </cell>
          <cell r="D180">
            <v>0</v>
          </cell>
          <cell r="E180">
            <v>-7</v>
          </cell>
        </row>
        <row r="182">
          <cell r="A182">
            <v>400.4</v>
          </cell>
          <cell r="B182" t="str">
            <v>MISC. SERVICE REVENUES</v>
          </cell>
          <cell r="C182">
            <v>-771.85</v>
          </cell>
          <cell r="D182">
            <v>0</v>
          </cell>
          <cell r="E182">
            <v>-771.85</v>
          </cell>
        </row>
        <row r="184">
          <cell r="A184">
            <v>6151010</v>
          </cell>
          <cell r="B184" t="str">
            <v>ELEC PWR - WATER SYSTEM</v>
          </cell>
          <cell r="C184">
            <v>17832.400000000001</v>
          </cell>
          <cell r="D184">
            <v>0</v>
          </cell>
          <cell r="E184">
            <v>17832.400000000001</v>
          </cell>
        </row>
        <row r="186">
          <cell r="A186" t="str">
            <v>401.1E</v>
          </cell>
          <cell r="B186" t="str">
            <v>ELECTRIC POWER</v>
          </cell>
          <cell r="C186">
            <v>17832.400000000001</v>
          </cell>
          <cell r="D186">
            <v>0</v>
          </cell>
          <cell r="E186">
            <v>17832.400000000001</v>
          </cell>
        </row>
        <row r="188">
          <cell r="A188">
            <v>6181010</v>
          </cell>
          <cell r="B188" t="str">
            <v>CHLORINE</v>
          </cell>
          <cell r="C188">
            <v>3650.5</v>
          </cell>
          <cell r="D188">
            <v>0</v>
          </cell>
          <cell r="E188">
            <v>3650.5</v>
          </cell>
        </row>
        <row r="189">
          <cell r="A189">
            <v>6181090</v>
          </cell>
          <cell r="B189" t="str">
            <v>OTHER CHEMICALS (TREATMENT)</v>
          </cell>
          <cell r="C189">
            <v>3142.9</v>
          </cell>
          <cell r="D189">
            <v>0</v>
          </cell>
          <cell r="E189">
            <v>3142.9</v>
          </cell>
        </row>
        <row r="191">
          <cell r="A191" t="str">
            <v>401.1F</v>
          </cell>
          <cell r="B191" t="str">
            <v>CHEMICALS</v>
          </cell>
          <cell r="C191">
            <v>6793.4</v>
          </cell>
          <cell r="D191">
            <v>0</v>
          </cell>
          <cell r="E191">
            <v>6793.4</v>
          </cell>
        </row>
        <row r="193">
          <cell r="A193">
            <v>6361000</v>
          </cell>
          <cell r="B193" t="str">
            <v>METER READING</v>
          </cell>
          <cell r="C193">
            <v>2232.35</v>
          </cell>
          <cell r="D193">
            <v>0</v>
          </cell>
          <cell r="E193">
            <v>2232.35</v>
          </cell>
        </row>
        <row r="195">
          <cell r="A195" t="str">
            <v>401.1G</v>
          </cell>
          <cell r="B195" t="str">
            <v>METER READING</v>
          </cell>
          <cell r="C195">
            <v>2232.35</v>
          </cell>
          <cell r="D195">
            <v>0</v>
          </cell>
          <cell r="E195">
            <v>2232.35</v>
          </cell>
        </row>
        <row r="197">
          <cell r="A197">
            <v>6019020</v>
          </cell>
          <cell r="B197" t="str">
            <v>SALARIES-CHGD TO PLT-WSC</v>
          </cell>
          <cell r="C197">
            <v>-7726.75</v>
          </cell>
          <cell r="D197">
            <v>0</v>
          </cell>
          <cell r="E197">
            <v>-7726.75</v>
          </cell>
        </row>
        <row r="198">
          <cell r="A198">
            <v>6019040</v>
          </cell>
          <cell r="B198" t="str">
            <v>SALARIES-OPS FIELD</v>
          </cell>
          <cell r="C198">
            <v>0</v>
          </cell>
          <cell r="D198">
            <v>41051</v>
          </cell>
          <cell r="E198">
            <v>41051</v>
          </cell>
        </row>
        <row r="199">
          <cell r="A199">
            <v>6019045</v>
          </cell>
          <cell r="B199" t="str">
            <v>SALARIES-WTR SERV-COMPUTERS</v>
          </cell>
          <cell r="C199">
            <v>0</v>
          </cell>
          <cell r="D199">
            <v>770</v>
          </cell>
          <cell r="E199">
            <v>770</v>
          </cell>
        </row>
        <row r="200">
          <cell r="A200">
            <v>6019050</v>
          </cell>
          <cell r="B200" t="str">
            <v>SALARIES-OPS ADMIN</v>
          </cell>
          <cell r="C200">
            <v>0</v>
          </cell>
          <cell r="D200">
            <v>9517.11</v>
          </cell>
          <cell r="E200">
            <v>9517.11</v>
          </cell>
        </row>
        <row r="201">
          <cell r="A201">
            <v>6019070</v>
          </cell>
          <cell r="B201" t="str">
            <v>SALARIES-IL ADMIN OFFICE</v>
          </cell>
          <cell r="C201">
            <v>0</v>
          </cell>
          <cell r="D201">
            <v>12813.17</v>
          </cell>
          <cell r="E201">
            <v>12813.17</v>
          </cell>
        </row>
        <row r="203">
          <cell r="A203" t="str">
            <v>401.1H</v>
          </cell>
          <cell r="B203" t="str">
            <v>SALARIES</v>
          </cell>
          <cell r="C203">
            <v>-7726.75</v>
          </cell>
          <cell r="D203">
            <v>64151.28</v>
          </cell>
          <cell r="E203">
            <v>56424.53</v>
          </cell>
        </row>
        <row r="205">
          <cell r="A205">
            <v>6708000</v>
          </cell>
          <cell r="B205" t="str">
            <v>UNCOLLECTIBLE ACCOUNTS</v>
          </cell>
          <cell r="C205">
            <v>2146.0300000000002</v>
          </cell>
          <cell r="D205">
            <v>0</v>
          </cell>
          <cell r="E205">
            <v>2146.0300000000002</v>
          </cell>
        </row>
        <row r="206">
          <cell r="A206">
            <v>6708001</v>
          </cell>
          <cell r="B206" t="str">
            <v>AGENCY EXPENSE</v>
          </cell>
          <cell r="C206">
            <v>0</v>
          </cell>
          <cell r="D206">
            <v>31.09</v>
          </cell>
          <cell r="E206">
            <v>31.09</v>
          </cell>
        </row>
        <row r="208">
          <cell r="A208" t="str">
            <v>401.1K</v>
          </cell>
          <cell r="B208" t="str">
            <v>UNCOLLECTIBLE ACCOUNTS</v>
          </cell>
          <cell r="C208">
            <v>2146.0300000000002</v>
          </cell>
          <cell r="D208">
            <v>31.09</v>
          </cell>
          <cell r="E208">
            <v>2177.12</v>
          </cell>
        </row>
        <row r="210">
          <cell r="A210">
            <v>6329002</v>
          </cell>
          <cell r="B210" t="str">
            <v>AUDIT FEES</v>
          </cell>
          <cell r="C210">
            <v>0</v>
          </cell>
          <cell r="D210">
            <v>881.67</v>
          </cell>
          <cell r="E210">
            <v>881.67</v>
          </cell>
        </row>
        <row r="211">
          <cell r="A211">
            <v>6329014</v>
          </cell>
          <cell r="B211" t="str">
            <v>TAX RETURN REVIEW</v>
          </cell>
          <cell r="C211">
            <v>0</v>
          </cell>
          <cell r="D211">
            <v>415.4</v>
          </cell>
          <cell r="E211">
            <v>415.4</v>
          </cell>
        </row>
        <row r="212">
          <cell r="A212">
            <v>6338001</v>
          </cell>
          <cell r="B212" t="str">
            <v>LEGAL FEES</v>
          </cell>
          <cell r="C212">
            <v>0</v>
          </cell>
          <cell r="D212">
            <v>690.81</v>
          </cell>
          <cell r="E212">
            <v>690.81</v>
          </cell>
        </row>
        <row r="213">
          <cell r="A213">
            <v>6369003</v>
          </cell>
          <cell r="B213" t="str">
            <v>TEMP EMPLOY - CLERICAL</v>
          </cell>
          <cell r="C213">
            <v>0</v>
          </cell>
          <cell r="D213">
            <v>47.63</v>
          </cell>
          <cell r="E213">
            <v>47.63</v>
          </cell>
        </row>
        <row r="214">
          <cell r="A214">
            <v>6369005</v>
          </cell>
          <cell r="B214" t="str">
            <v>PAYROLL SERVICES</v>
          </cell>
          <cell r="C214">
            <v>0</v>
          </cell>
          <cell r="D214">
            <v>205.43</v>
          </cell>
          <cell r="E214">
            <v>205.43</v>
          </cell>
        </row>
        <row r="215">
          <cell r="A215">
            <v>6369006</v>
          </cell>
          <cell r="B215" t="str">
            <v>EMPLOY FINDER FEES</v>
          </cell>
          <cell r="C215">
            <v>0</v>
          </cell>
          <cell r="D215">
            <v>443.85</v>
          </cell>
          <cell r="E215">
            <v>443.85</v>
          </cell>
        </row>
        <row r="217">
          <cell r="A217" t="str">
            <v>PERIOD ENDING: 12/31/03               12:29:11 22 DEC 2008 (NV.1CO.TB4LY) PAGE 5</v>
          </cell>
        </row>
        <row r="218">
          <cell r="A218" t="str">
            <v xml:space="preserve">COMPANY: C-005 APPLE CANYON UTILITY CO.                                         </v>
          </cell>
        </row>
        <row r="220">
          <cell r="A220" t="str">
            <v>DETAIL TB BY SUB</v>
          </cell>
        </row>
        <row r="222">
          <cell r="A222" t="str">
            <v xml:space="preserve">                  U T I L I T I E S ,  I N C O R P O R A T E D</v>
          </cell>
        </row>
        <row r="224">
          <cell r="A224" t="str">
            <v xml:space="preserve">                              DETAIL TRIAL BALANCE</v>
          </cell>
        </row>
        <row r="226">
          <cell r="A226" t="str">
            <v>ACCOUNT               DESCRIPTION                  BEG-BALANCE       CURRENT       END-BALANCE</v>
          </cell>
        </row>
        <row r="227">
          <cell r="A227" t="str">
            <v>-------               -----------                  -----------       -------       -----------</v>
          </cell>
        </row>
        <row r="228">
          <cell r="A228">
            <v>6369090</v>
          </cell>
          <cell r="B228" t="str">
            <v>OTHER DIR OUTSIDE SERVICES</v>
          </cell>
          <cell r="C228">
            <v>0</v>
          </cell>
          <cell r="D228">
            <v>57.67</v>
          </cell>
          <cell r="E228">
            <v>57.67</v>
          </cell>
        </row>
        <row r="230">
          <cell r="A230" t="str">
            <v>401.1L</v>
          </cell>
          <cell r="B230" t="str">
            <v>OUTSIDE SERVICES-DIRECT</v>
          </cell>
          <cell r="C230">
            <v>0</v>
          </cell>
          <cell r="D230">
            <v>2742.46</v>
          </cell>
          <cell r="E230">
            <v>2742.46</v>
          </cell>
        </row>
        <row r="232">
          <cell r="A232">
            <v>6369007</v>
          </cell>
          <cell r="B232" t="str">
            <v>COMPUTER MAINT</v>
          </cell>
          <cell r="C232">
            <v>0</v>
          </cell>
          <cell r="D232">
            <v>467.6</v>
          </cell>
          <cell r="E232">
            <v>467.6</v>
          </cell>
        </row>
        <row r="233">
          <cell r="A233">
            <v>6369009</v>
          </cell>
          <cell r="B233" t="str">
            <v>COMPUTER-AMORT &amp; PROG COST</v>
          </cell>
          <cell r="C233">
            <v>0</v>
          </cell>
          <cell r="D233">
            <v>243.81</v>
          </cell>
          <cell r="E233">
            <v>243.81</v>
          </cell>
        </row>
        <row r="234">
          <cell r="A234">
            <v>6369012</v>
          </cell>
          <cell r="B234" t="str">
            <v>INTERNET SUPPLIER</v>
          </cell>
          <cell r="C234">
            <v>0</v>
          </cell>
          <cell r="D234">
            <v>11</v>
          </cell>
          <cell r="E234">
            <v>11</v>
          </cell>
        </row>
        <row r="235">
          <cell r="A235">
            <v>6759003</v>
          </cell>
          <cell r="B235" t="str">
            <v>COMPUTER SUPPLIES</v>
          </cell>
          <cell r="C235">
            <v>0</v>
          </cell>
          <cell r="D235">
            <v>59.5</v>
          </cell>
          <cell r="E235">
            <v>59.5</v>
          </cell>
        </row>
        <row r="236">
          <cell r="A236">
            <v>6759016</v>
          </cell>
          <cell r="B236" t="str">
            <v>MICROFILMING</v>
          </cell>
          <cell r="C236">
            <v>0</v>
          </cell>
          <cell r="D236">
            <v>42</v>
          </cell>
          <cell r="E236">
            <v>42</v>
          </cell>
        </row>
        <row r="238">
          <cell r="A238" t="str">
            <v>401.1LL</v>
          </cell>
          <cell r="B238" t="str">
            <v>IT DEPARTMENT</v>
          </cell>
          <cell r="C238">
            <v>0</v>
          </cell>
          <cell r="D238">
            <v>823.91</v>
          </cell>
          <cell r="E238">
            <v>823.91</v>
          </cell>
        </row>
        <row r="240">
          <cell r="A240">
            <v>6049010</v>
          </cell>
          <cell r="B240" t="str">
            <v>HEALTH INS REIMBURSEMENTS</v>
          </cell>
          <cell r="C240">
            <v>0</v>
          </cell>
          <cell r="D240">
            <v>8279.23</v>
          </cell>
          <cell r="E240">
            <v>8279.23</v>
          </cell>
        </row>
        <row r="241">
          <cell r="A241">
            <v>6049011</v>
          </cell>
          <cell r="B241" t="str">
            <v>EMPLOYEE INS DEDUCTIONS</v>
          </cell>
          <cell r="C241">
            <v>0</v>
          </cell>
          <cell r="D241">
            <v>-437.38</v>
          </cell>
          <cell r="E241">
            <v>-437.38</v>
          </cell>
        </row>
        <row r="242">
          <cell r="A242">
            <v>6049012</v>
          </cell>
          <cell r="B242" t="str">
            <v>HEALTH COSTS &amp; OTHER</v>
          </cell>
          <cell r="C242">
            <v>0</v>
          </cell>
          <cell r="D242">
            <v>40.58</v>
          </cell>
          <cell r="E242">
            <v>40.58</v>
          </cell>
        </row>
        <row r="243">
          <cell r="A243">
            <v>6049015</v>
          </cell>
          <cell r="B243" t="str">
            <v>DENTAL INS REIMBURSEMENTS</v>
          </cell>
          <cell r="C243">
            <v>0</v>
          </cell>
          <cell r="D243">
            <v>127.64</v>
          </cell>
          <cell r="E243">
            <v>127.64</v>
          </cell>
        </row>
        <row r="244">
          <cell r="A244">
            <v>6049020</v>
          </cell>
          <cell r="B244" t="str">
            <v>PENSION CONTRIBUTIONS</v>
          </cell>
          <cell r="C244">
            <v>0</v>
          </cell>
          <cell r="D244">
            <v>1599.49</v>
          </cell>
          <cell r="E244">
            <v>1599.49</v>
          </cell>
        </row>
        <row r="245">
          <cell r="A245">
            <v>6049050</v>
          </cell>
          <cell r="B245" t="str">
            <v>HEALTH INS PREMIUMS</v>
          </cell>
          <cell r="C245">
            <v>0</v>
          </cell>
          <cell r="D245">
            <v>336.33</v>
          </cell>
          <cell r="E245">
            <v>336.33</v>
          </cell>
        </row>
        <row r="246">
          <cell r="A246">
            <v>6049055</v>
          </cell>
          <cell r="B246" t="str">
            <v>DENTAL PREMIUMS</v>
          </cell>
          <cell r="C246">
            <v>0</v>
          </cell>
          <cell r="D246">
            <v>16.37</v>
          </cell>
          <cell r="E246">
            <v>16.37</v>
          </cell>
        </row>
        <row r="247">
          <cell r="A247">
            <v>6049060</v>
          </cell>
          <cell r="B247" t="str">
            <v>TERM LIFE INS</v>
          </cell>
          <cell r="C247">
            <v>0</v>
          </cell>
          <cell r="D247">
            <v>59.12</v>
          </cell>
          <cell r="E247">
            <v>59.12</v>
          </cell>
        </row>
        <row r="248">
          <cell r="A248">
            <v>6049065</v>
          </cell>
          <cell r="B248" t="str">
            <v>TERM LIFE INS - OPT</v>
          </cell>
          <cell r="C248">
            <v>0</v>
          </cell>
          <cell r="D248">
            <v>0.32</v>
          </cell>
          <cell r="E248">
            <v>0.32</v>
          </cell>
        </row>
        <row r="249">
          <cell r="A249">
            <v>6049066</v>
          </cell>
          <cell r="B249" t="str">
            <v>DEPEND LIFE INS-OPT</v>
          </cell>
          <cell r="C249">
            <v>0</v>
          </cell>
          <cell r="D249">
            <v>0.14000000000000001</v>
          </cell>
          <cell r="E249">
            <v>0.14000000000000001</v>
          </cell>
        </row>
        <row r="250">
          <cell r="A250">
            <v>6049070</v>
          </cell>
          <cell r="B250" t="str">
            <v>401K/ESOP CONTRIBUTIONS</v>
          </cell>
          <cell r="C250">
            <v>0</v>
          </cell>
          <cell r="D250">
            <v>2101.92</v>
          </cell>
          <cell r="E250">
            <v>2101.92</v>
          </cell>
        </row>
        <row r="251">
          <cell r="A251">
            <v>6049080</v>
          </cell>
          <cell r="B251" t="str">
            <v>DISABILITY INSURANCE</v>
          </cell>
          <cell r="C251">
            <v>0</v>
          </cell>
          <cell r="D251">
            <v>27.64</v>
          </cell>
          <cell r="E251">
            <v>27.64</v>
          </cell>
        </row>
        <row r="252">
          <cell r="A252">
            <v>6049090</v>
          </cell>
          <cell r="B252" t="str">
            <v>OTHER EMP PENS &amp; BENEFITS</v>
          </cell>
          <cell r="C252">
            <v>0</v>
          </cell>
          <cell r="D252">
            <v>456.51</v>
          </cell>
          <cell r="E252">
            <v>456.51</v>
          </cell>
        </row>
        <row r="254">
          <cell r="A254" t="str">
            <v>401.1N</v>
          </cell>
          <cell r="B254" t="str">
            <v>EMPLOYEE PENSION&amp;BENEFITS</v>
          </cell>
          <cell r="C254">
            <v>0</v>
          </cell>
          <cell r="D254">
            <v>12607.91</v>
          </cell>
          <cell r="E254">
            <v>12607.91</v>
          </cell>
        </row>
        <row r="256">
          <cell r="A256">
            <v>6599090</v>
          </cell>
          <cell r="B256" t="str">
            <v>OTHER INS</v>
          </cell>
          <cell r="C256">
            <v>0</v>
          </cell>
          <cell r="D256">
            <v>9064</v>
          </cell>
          <cell r="E256">
            <v>9064</v>
          </cell>
        </row>
        <row r="258">
          <cell r="A258" t="str">
            <v>401.1O</v>
          </cell>
          <cell r="B258" t="str">
            <v>INSURANCE</v>
          </cell>
          <cell r="C258">
            <v>0</v>
          </cell>
          <cell r="D258">
            <v>9064</v>
          </cell>
          <cell r="E258">
            <v>9064</v>
          </cell>
        </row>
        <row r="260">
          <cell r="A260">
            <v>6419027</v>
          </cell>
          <cell r="B260" t="str">
            <v>RENT-BURLA ENTERPRISES</v>
          </cell>
          <cell r="C260">
            <v>0</v>
          </cell>
          <cell r="D260">
            <v>189.6</v>
          </cell>
          <cell r="E260">
            <v>189.6</v>
          </cell>
        </row>
        <row r="261">
          <cell r="A261">
            <v>6419090</v>
          </cell>
          <cell r="B261" t="str">
            <v>RENT-OTHERS</v>
          </cell>
          <cell r="C261">
            <v>0</v>
          </cell>
          <cell r="D261">
            <v>346.08</v>
          </cell>
          <cell r="E261">
            <v>346.08</v>
          </cell>
        </row>
        <row r="263">
          <cell r="A263" t="str">
            <v>401.1Q</v>
          </cell>
          <cell r="B263" t="str">
            <v>RENT</v>
          </cell>
          <cell r="C263">
            <v>0</v>
          </cell>
          <cell r="D263">
            <v>535.67999999999995</v>
          </cell>
          <cell r="E263">
            <v>535.67999999999995</v>
          </cell>
        </row>
        <row r="265">
          <cell r="A265">
            <v>6759001</v>
          </cell>
          <cell r="B265" t="str">
            <v>PUBL SUBSCRIPTIONS &amp; TAPES</v>
          </cell>
          <cell r="C265">
            <v>0</v>
          </cell>
          <cell r="D265">
            <v>43.97</v>
          </cell>
          <cell r="E265">
            <v>43.97</v>
          </cell>
        </row>
        <row r="266">
          <cell r="A266">
            <v>6759002</v>
          </cell>
          <cell r="B266" t="str">
            <v>ANSWERING SERV</v>
          </cell>
          <cell r="C266">
            <v>0</v>
          </cell>
          <cell r="D266">
            <v>703.42</v>
          </cell>
          <cell r="E266">
            <v>703.42</v>
          </cell>
        </row>
        <row r="267">
          <cell r="A267">
            <v>6759004</v>
          </cell>
          <cell r="B267" t="str">
            <v>PRINTING &amp; BLUEPRINTS</v>
          </cell>
          <cell r="C267">
            <v>365.59</v>
          </cell>
          <cell r="D267">
            <v>348.97</v>
          </cell>
          <cell r="E267">
            <v>714.56</v>
          </cell>
        </row>
        <row r="268">
          <cell r="A268">
            <v>6759006</v>
          </cell>
          <cell r="B268" t="str">
            <v>UPS &amp; AIR FREIGHT</v>
          </cell>
          <cell r="C268">
            <v>133.34</v>
          </cell>
          <cell r="D268">
            <v>141.16999999999999</v>
          </cell>
          <cell r="E268">
            <v>274.51</v>
          </cell>
        </row>
        <row r="269">
          <cell r="A269">
            <v>6759008</v>
          </cell>
          <cell r="B269" t="str">
            <v>XEROX</v>
          </cell>
          <cell r="C269">
            <v>0</v>
          </cell>
          <cell r="D269">
            <v>105.88</v>
          </cell>
          <cell r="E269">
            <v>105.88</v>
          </cell>
        </row>
        <row r="270">
          <cell r="A270">
            <v>6759009</v>
          </cell>
          <cell r="B270" t="str">
            <v>OFFICE SUPPLY STORES</v>
          </cell>
          <cell r="C270">
            <v>0</v>
          </cell>
          <cell r="D270">
            <v>516.69000000000005</v>
          </cell>
          <cell r="E270">
            <v>516.69000000000005</v>
          </cell>
        </row>
        <row r="271">
          <cell r="A271">
            <v>6759010</v>
          </cell>
          <cell r="B271" t="str">
            <v>REIM OFFICE EMPLOYEE EXPENSES</v>
          </cell>
          <cell r="C271">
            <v>0</v>
          </cell>
          <cell r="D271">
            <v>40.229999999999997</v>
          </cell>
          <cell r="E271">
            <v>40.229999999999997</v>
          </cell>
        </row>
        <row r="272">
          <cell r="A272">
            <v>6759013</v>
          </cell>
          <cell r="B272" t="str">
            <v>CLEANING SUPPLIES</v>
          </cell>
          <cell r="C272">
            <v>0</v>
          </cell>
          <cell r="D272">
            <v>29.19</v>
          </cell>
          <cell r="E272">
            <v>29.19</v>
          </cell>
        </row>
        <row r="273">
          <cell r="A273">
            <v>6759014</v>
          </cell>
          <cell r="B273" t="str">
            <v>MEMBERSHIPS - OFFICE EMPLOYEE</v>
          </cell>
          <cell r="C273">
            <v>0</v>
          </cell>
          <cell r="D273">
            <v>6.7</v>
          </cell>
          <cell r="E273">
            <v>6.7</v>
          </cell>
        </row>
        <row r="274">
          <cell r="A274">
            <v>6759090</v>
          </cell>
          <cell r="B274" t="str">
            <v>OTHER OFFICE EXPENSES</v>
          </cell>
          <cell r="C274">
            <v>0</v>
          </cell>
          <cell r="D274">
            <v>44.92</v>
          </cell>
          <cell r="E274">
            <v>44.92</v>
          </cell>
        </row>
        <row r="276">
          <cell r="A276" t="str">
            <v>401.1R</v>
          </cell>
          <cell r="B276" t="str">
            <v>OFFICE SUPPLIES</v>
          </cell>
          <cell r="C276">
            <v>498.93</v>
          </cell>
          <cell r="D276">
            <v>1981.14</v>
          </cell>
          <cell r="E276">
            <v>2480.0700000000002</v>
          </cell>
        </row>
        <row r="278">
          <cell r="A278" t="str">
            <v>PERIOD ENDING: 12/31/03               12:29:11 22 DEC 2008 (NV.1CO.TB4LY) PAGE 6</v>
          </cell>
        </row>
        <row r="279">
          <cell r="A279" t="str">
            <v xml:space="preserve">COMPANY: C-005 APPLE CANYON UTILITY CO.                                         </v>
          </cell>
        </row>
        <row r="281">
          <cell r="A281" t="str">
            <v>DETAIL TB BY SUB</v>
          </cell>
        </row>
        <row r="283">
          <cell r="A283" t="str">
            <v xml:space="preserve">                  U T I L I T I E S ,  I N C O R P O R A T E D</v>
          </cell>
        </row>
        <row r="285">
          <cell r="A285" t="str">
            <v xml:space="preserve">                              DETAIL TRIAL BALANCE</v>
          </cell>
        </row>
        <row r="287">
          <cell r="A287" t="str">
            <v>ACCOUNT               DESCRIPTION                  BEG-BALANCE       CURRENT       END-BALANCE</v>
          </cell>
        </row>
        <row r="288">
          <cell r="A288" t="str">
            <v>-------               -----------                  -----------       -------       -----------</v>
          </cell>
        </row>
        <row r="290">
          <cell r="A290">
            <v>6759005</v>
          </cell>
          <cell r="B290" t="str">
            <v>POSTAGE &amp; POSTAGE METER-OFFICE</v>
          </cell>
          <cell r="C290">
            <v>3814</v>
          </cell>
          <cell r="D290">
            <v>194.3</v>
          </cell>
          <cell r="E290">
            <v>4008.3</v>
          </cell>
        </row>
        <row r="291">
          <cell r="A291">
            <v>6759007</v>
          </cell>
          <cell r="B291" t="str">
            <v>PRINTING CUSTOMER SERVICE</v>
          </cell>
          <cell r="C291">
            <v>218.42</v>
          </cell>
          <cell r="D291">
            <v>44.8</v>
          </cell>
          <cell r="E291">
            <v>263.22000000000003</v>
          </cell>
        </row>
        <row r="292">
          <cell r="A292">
            <v>6759011</v>
          </cell>
          <cell r="B292" t="str">
            <v>ENVELOPES</v>
          </cell>
          <cell r="C292">
            <v>0</v>
          </cell>
          <cell r="D292">
            <v>1343.32</v>
          </cell>
          <cell r="E292">
            <v>1343.32</v>
          </cell>
        </row>
        <row r="293">
          <cell r="A293">
            <v>6759012</v>
          </cell>
          <cell r="B293" t="str">
            <v>BILL STOCK</v>
          </cell>
          <cell r="C293">
            <v>0</v>
          </cell>
          <cell r="D293">
            <v>818.27</v>
          </cell>
          <cell r="E293">
            <v>818.27</v>
          </cell>
        </row>
        <row r="294">
          <cell r="A294">
            <v>6759051</v>
          </cell>
          <cell r="B294" t="str">
            <v>COMPUTER SUPPLIES - BILLING</v>
          </cell>
          <cell r="C294">
            <v>0</v>
          </cell>
          <cell r="D294">
            <v>133</v>
          </cell>
          <cell r="E294">
            <v>133</v>
          </cell>
        </row>
        <row r="296">
          <cell r="A296" t="str">
            <v>401.1RR</v>
          </cell>
          <cell r="B296" t="str">
            <v>BILLING &amp; CUSTOMER SERVICE</v>
          </cell>
          <cell r="C296">
            <v>4032.42</v>
          </cell>
          <cell r="D296">
            <v>2533.69</v>
          </cell>
          <cell r="E296">
            <v>6566.11</v>
          </cell>
        </row>
        <row r="298">
          <cell r="A298">
            <v>6759110</v>
          </cell>
          <cell r="B298" t="str">
            <v>OFFICE TELEPHONE</v>
          </cell>
          <cell r="C298">
            <v>0</v>
          </cell>
          <cell r="D298">
            <v>109.7</v>
          </cell>
          <cell r="E298">
            <v>109.7</v>
          </cell>
        </row>
        <row r="299">
          <cell r="A299">
            <v>6759120</v>
          </cell>
          <cell r="B299" t="str">
            <v>OFFICE ELECTRIC</v>
          </cell>
          <cell r="C299">
            <v>0</v>
          </cell>
          <cell r="D299">
            <v>322.99</v>
          </cell>
          <cell r="E299">
            <v>322.99</v>
          </cell>
        </row>
        <row r="300">
          <cell r="A300">
            <v>6759125</v>
          </cell>
          <cell r="B300" t="str">
            <v>OFFICE WATER</v>
          </cell>
          <cell r="C300">
            <v>0</v>
          </cell>
          <cell r="D300">
            <v>59.43</v>
          </cell>
          <cell r="E300">
            <v>59.43</v>
          </cell>
        </row>
        <row r="301">
          <cell r="A301">
            <v>6759130</v>
          </cell>
          <cell r="B301" t="str">
            <v>OFFICE GAS</v>
          </cell>
          <cell r="C301">
            <v>0</v>
          </cell>
          <cell r="D301">
            <v>71.98</v>
          </cell>
          <cell r="E301">
            <v>71.98</v>
          </cell>
        </row>
        <row r="302">
          <cell r="A302">
            <v>6759135</v>
          </cell>
          <cell r="B302" t="str">
            <v>OPERATIONS TELEPHONES</v>
          </cell>
          <cell r="C302">
            <v>2793.73</v>
          </cell>
          <cell r="D302">
            <v>130.13</v>
          </cell>
          <cell r="E302">
            <v>2923.86</v>
          </cell>
        </row>
        <row r="303">
          <cell r="A303">
            <v>6759136</v>
          </cell>
          <cell r="B303" t="str">
            <v>OPERATIONS TELEPHONES-LONG DIST</v>
          </cell>
          <cell r="C303">
            <v>0</v>
          </cell>
          <cell r="D303">
            <v>4.9000000000000004</v>
          </cell>
          <cell r="E303">
            <v>4.9000000000000004</v>
          </cell>
        </row>
        <row r="305">
          <cell r="A305" t="str">
            <v>401.1S</v>
          </cell>
          <cell r="B305" t="str">
            <v>OFFICE UTILITIES</v>
          </cell>
          <cell r="C305">
            <v>2793.73</v>
          </cell>
          <cell r="D305">
            <v>699.13</v>
          </cell>
          <cell r="E305">
            <v>3492.86</v>
          </cell>
        </row>
        <row r="307">
          <cell r="A307">
            <v>6759210</v>
          </cell>
          <cell r="B307" t="str">
            <v>OFFICE CLEANING SERV</v>
          </cell>
          <cell r="C307">
            <v>0</v>
          </cell>
          <cell r="D307">
            <v>335.91</v>
          </cell>
          <cell r="E307">
            <v>335.91</v>
          </cell>
        </row>
        <row r="308">
          <cell r="A308">
            <v>6759220</v>
          </cell>
          <cell r="B308" t="str">
            <v>LNDSCPING MOWING &amp; SNOWPLWNG</v>
          </cell>
          <cell r="C308">
            <v>0</v>
          </cell>
          <cell r="D308">
            <v>274.20999999999998</v>
          </cell>
          <cell r="E308">
            <v>274.20999999999998</v>
          </cell>
        </row>
        <row r="309">
          <cell r="A309">
            <v>6759230</v>
          </cell>
          <cell r="B309" t="str">
            <v>OFFICE GARBAGE REMOVAL</v>
          </cell>
          <cell r="C309">
            <v>0</v>
          </cell>
          <cell r="D309">
            <v>19.77</v>
          </cell>
          <cell r="E309">
            <v>19.77</v>
          </cell>
        </row>
        <row r="310">
          <cell r="A310">
            <v>6759260</v>
          </cell>
          <cell r="B310" t="str">
            <v>REPAIR OFF MACH &amp; HEATING</v>
          </cell>
          <cell r="C310">
            <v>0</v>
          </cell>
          <cell r="D310">
            <v>41.28</v>
          </cell>
          <cell r="E310">
            <v>41.28</v>
          </cell>
        </row>
        <row r="311">
          <cell r="A311">
            <v>6759290</v>
          </cell>
          <cell r="B311" t="str">
            <v>OTHER OFFICE MAINT</v>
          </cell>
          <cell r="C311">
            <v>0</v>
          </cell>
          <cell r="D311">
            <v>660.03</v>
          </cell>
          <cell r="E311">
            <v>660.03</v>
          </cell>
        </row>
        <row r="313">
          <cell r="A313" t="str">
            <v>401.1U</v>
          </cell>
          <cell r="B313" t="str">
            <v>OFFICE MAINTENANCE</v>
          </cell>
          <cell r="C313">
            <v>0</v>
          </cell>
          <cell r="D313">
            <v>1331.2</v>
          </cell>
          <cell r="E313">
            <v>1331.2</v>
          </cell>
        </row>
        <row r="315">
          <cell r="A315">
            <v>6759330</v>
          </cell>
          <cell r="B315" t="str">
            <v>MEMBERSHIPS - COMPANY</v>
          </cell>
          <cell r="C315">
            <v>0</v>
          </cell>
          <cell r="D315">
            <v>4.42</v>
          </cell>
          <cell r="E315">
            <v>4.42</v>
          </cell>
        </row>
        <row r="316">
          <cell r="A316">
            <v>7048050</v>
          </cell>
          <cell r="B316" t="str">
            <v>EMPLOYEES ED EXPENSES</v>
          </cell>
          <cell r="C316">
            <v>0</v>
          </cell>
          <cell r="D316">
            <v>12.46</v>
          </cell>
          <cell r="E316">
            <v>12.46</v>
          </cell>
        </row>
        <row r="317">
          <cell r="A317">
            <v>7048055</v>
          </cell>
          <cell r="B317" t="str">
            <v>OFFICE EDUCATION/TRAIN. EXP</v>
          </cell>
          <cell r="C317">
            <v>0</v>
          </cell>
          <cell r="D317">
            <v>396.44</v>
          </cell>
          <cell r="E317">
            <v>396.44</v>
          </cell>
        </row>
        <row r="318">
          <cell r="A318">
            <v>7758370</v>
          </cell>
          <cell r="B318" t="str">
            <v>MEALS &amp; RELATED EXP</v>
          </cell>
          <cell r="C318">
            <v>0</v>
          </cell>
          <cell r="D318">
            <v>50.24</v>
          </cell>
          <cell r="E318">
            <v>50.24</v>
          </cell>
        </row>
        <row r="319">
          <cell r="A319">
            <v>7758380</v>
          </cell>
          <cell r="B319" t="str">
            <v>BANK SERV CHARGES</v>
          </cell>
          <cell r="C319">
            <v>0</v>
          </cell>
          <cell r="D319">
            <v>1205.8800000000001</v>
          </cell>
          <cell r="E319">
            <v>1205.8800000000001</v>
          </cell>
        </row>
        <row r="320">
          <cell r="A320">
            <v>7758390</v>
          </cell>
          <cell r="B320" t="str">
            <v>OTHER MISC GENERAL</v>
          </cell>
          <cell r="C320">
            <v>458</v>
          </cell>
          <cell r="D320">
            <v>121.97</v>
          </cell>
          <cell r="E320">
            <v>579.97</v>
          </cell>
        </row>
        <row r="322">
          <cell r="A322" t="str">
            <v>401.1V</v>
          </cell>
          <cell r="B322" t="str">
            <v>MISCELLANEOUS EXPENSE</v>
          </cell>
          <cell r="C322">
            <v>458</v>
          </cell>
          <cell r="D322">
            <v>1791.41</v>
          </cell>
          <cell r="E322">
            <v>2249.41</v>
          </cell>
        </row>
        <row r="324">
          <cell r="A324">
            <v>6755090</v>
          </cell>
          <cell r="B324" t="str">
            <v>WATER-OTHER MAINT EXP</v>
          </cell>
          <cell r="C324">
            <v>95.68</v>
          </cell>
          <cell r="D324">
            <v>0</v>
          </cell>
          <cell r="E324">
            <v>95.68</v>
          </cell>
        </row>
        <row r="325">
          <cell r="A325">
            <v>6759503</v>
          </cell>
          <cell r="B325" t="str">
            <v>WATER-MAINT SUPPLIES</v>
          </cell>
          <cell r="C325">
            <v>1896.55</v>
          </cell>
          <cell r="D325">
            <v>0</v>
          </cell>
          <cell r="E325">
            <v>1896.55</v>
          </cell>
        </row>
        <row r="326">
          <cell r="A326">
            <v>6759506</v>
          </cell>
          <cell r="B326" t="str">
            <v>WATER-MAINT REPAIRS</v>
          </cell>
          <cell r="C326">
            <v>3261.6</v>
          </cell>
          <cell r="D326">
            <v>0</v>
          </cell>
          <cell r="E326">
            <v>3261.6</v>
          </cell>
        </row>
        <row r="327">
          <cell r="A327">
            <v>6759507</v>
          </cell>
          <cell r="B327" t="str">
            <v>WATER-MAIN BREAKS</v>
          </cell>
          <cell r="C327">
            <v>426.69</v>
          </cell>
          <cell r="D327">
            <v>0</v>
          </cell>
          <cell r="E327">
            <v>426.69</v>
          </cell>
        </row>
        <row r="329">
          <cell r="A329" t="str">
            <v>401.1X</v>
          </cell>
          <cell r="B329" t="str">
            <v>MAINTENANCE-WATER PLANT</v>
          </cell>
          <cell r="C329">
            <v>5680.52</v>
          </cell>
          <cell r="D329">
            <v>0</v>
          </cell>
          <cell r="E329">
            <v>5680.52</v>
          </cell>
        </row>
        <row r="331">
          <cell r="A331">
            <v>6759080</v>
          </cell>
          <cell r="B331" t="str">
            <v>MAINT-DEFERRED CHARGES</v>
          </cell>
          <cell r="C331">
            <v>996</v>
          </cell>
          <cell r="D331">
            <v>0</v>
          </cell>
          <cell r="E331">
            <v>996</v>
          </cell>
        </row>
        <row r="332">
          <cell r="A332">
            <v>6759405</v>
          </cell>
          <cell r="B332" t="str">
            <v>COMMUNICATION EXPENSES</v>
          </cell>
          <cell r="C332">
            <v>175.89</v>
          </cell>
          <cell r="D332">
            <v>1384.91</v>
          </cell>
          <cell r="E332">
            <v>1560.8</v>
          </cell>
        </row>
        <row r="333">
          <cell r="A333">
            <v>6759412</v>
          </cell>
          <cell r="B333" t="str">
            <v>UNIFORMS</v>
          </cell>
          <cell r="C333">
            <v>533.95000000000005</v>
          </cell>
          <cell r="D333">
            <v>0</v>
          </cell>
          <cell r="E333">
            <v>533.95000000000005</v>
          </cell>
        </row>
        <row r="334">
          <cell r="A334">
            <v>6759430</v>
          </cell>
          <cell r="B334" t="str">
            <v>SALES/USE TAX EXPENSE</v>
          </cell>
          <cell r="C334">
            <v>48.26</v>
          </cell>
          <cell r="D334">
            <v>0</v>
          </cell>
          <cell r="E334">
            <v>48.26</v>
          </cell>
        </row>
        <row r="336">
          <cell r="A336" t="str">
            <v>401.1Z</v>
          </cell>
          <cell r="B336" t="str">
            <v>MAINTENANCE-WTR&amp;SWR PLANT</v>
          </cell>
          <cell r="C336">
            <v>1754.1</v>
          </cell>
          <cell r="D336">
            <v>1384.91</v>
          </cell>
          <cell r="E336">
            <v>3139.01</v>
          </cell>
        </row>
        <row r="339">
          <cell r="A339" t="str">
            <v>PERIOD ENDING: 12/31/03               12:29:11 22 DEC 2008 (NV.1CO.TB4LY) PAGE 7</v>
          </cell>
        </row>
        <row r="340">
          <cell r="A340" t="str">
            <v xml:space="preserve">COMPANY: C-005 APPLE CANYON UTILITY CO.                                         </v>
          </cell>
        </row>
        <row r="342">
          <cell r="A342" t="str">
            <v>DETAIL TB BY SUB</v>
          </cell>
        </row>
        <row r="344">
          <cell r="A344" t="str">
            <v xml:space="preserve">                  U T I L I T I E S ,  I N C O R P O R A T E D</v>
          </cell>
        </row>
        <row r="346">
          <cell r="A346" t="str">
            <v xml:space="preserve">                              DETAIL TRIAL BALANCE</v>
          </cell>
        </row>
        <row r="348">
          <cell r="A348" t="str">
            <v>ACCOUNT               DESCRIPTION                  BEG-BALANCE       CURRENT       END-BALANCE</v>
          </cell>
        </row>
        <row r="349">
          <cell r="A349" t="str">
            <v>-------               -----------                  -----------       -------       -----------</v>
          </cell>
        </row>
        <row r="350">
          <cell r="A350">
            <v>6205003</v>
          </cell>
          <cell r="B350" t="str">
            <v>OPERATORS EXPENSES</v>
          </cell>
          <cell r="C350">
            <v>0</v>
          </cell>
          <cell r="D350">
            <v>218.28</v>
          </cell>
          <cell r="E350">
            <v>218.28</v>
          </cell>
        </row>
        <row r="351">
          <cell r="A351">
            <v>6759017</v>
          </cell>
          <cell r="B351" t="str">
            <v>OPERATORS-CLEANING SUPPLIES</v>
          </cell>
          <cell r="C351">
            <v>160.94</v>
          </cell>
          <cell r="D351">
            <v>1.75</v>
          </cell>
          <cell r="E351">
            <v>162.69</v>
          </cell>
        </row>
        <row r="352">
          <cell r="A352">
            <v>6759018</v>
          </cell>
          <cell r="B352" t="str">
            <v>OPERATORS-OTHER OFFICE EXPENSE</v>
          </cell>
          <cell r="C352">
            <v>363.47</v>
          </cell>
          <cell r="D352">
            <v>97.17</v>
          </cell>
          <cell r="E352">
            <v>460.64</v>
          </cell>
        </row>
        <row r="353">
          <cell r="A353">
            <v>6759019</v>
          </cell>
          <cell r="B353" t="str">
            <v>OPERATORS-PUBLICATIONS/SUSCRIPTIONS</v>
          </cell>
          <cell r="C353">
            <v>0</v>
          </cell>
          <cell r="D353">
            <v>42.16</v>
          </cell>
          <cell r="E353">
            <v>42.16</v>
          </cell>
        </row>
        <row r="354">
          <cell r="A354">
            <v>6759410</v>
          </cell>
          <cell r="B354" t="str">
            <v>OPERATORS ED EXPENSES</v>
          </cell>
          <cell r="C354">
            <v>0</v>
          </cell>
          <cell r="D354">
            <v>32.549999999999997</v>
          </cell>
          <cell r="E354">
            <v>32.549999999999997</v>
          </cell>
        </row>
        <row r="355">
          <cell r="A355">
            <v>6759413</v>
          </cell>
          <cell r="B355" t="str">
            <v>OPERATORS-POSTAGE</v>
          </cell>
          <cell r="C355">
            <v>699.26</v>
          </cell>
          <cell r="D355">
            <v>67.73</v>
          </cell>
          <cell r="E355">
            <v>766.99</v>
          </cell>
        </row>
        <row r="356">
          <cell r="A356">
            <v>6759414</v>
          </cell>
          <cell r="B356" t="str">
            <v>OPERATORS-OFFICE SUPPLY STORES</v>
          </cell>
          <cell r="C356">
            <v>43.68</v>
          </cell>
          <cell r="D356">
            <v>15.71</v>
          </cell>
          <cell r="E356">
            <v>59.39</v>
          </cell>
        </row>
        <row r="357">
          <cell r="A357">
            <v>6759416</v>
          </cell>
          <cell r="B357" t="str">
            <v>OPERATORS-MEMBERSHIPS</v>
          </cell>
          <cell r="C357">
            <v>259.89999999999998</v>
          </cell>
          <cell r="D357">
            <v>288.68</v>
          </cell>
          <cell r="E357">
            <v>548.58000000000004</v>
          </cell>
        </row>
        <row r="359">
          <cell r="A359" t="str">
            <v>401.1ZZ</v>
          </cell>
          <cell r="B359" t="str">
            <v>OPERATORS EXPENSES</v>
          </cell>
          <cell r="C359">
            <v>1527.25</v>
          </cell>
          <cell r="D359">
            <v>764.03</v>
          </cell>
          <cell r="E359">
            <v>2291.2800000000002</v>
          </cell>
        </row>
        <row r="361">
          <cell r="A361">
            <v>6355010</v>
          </cell>
          <cell r="B361" t="str">
            <v>WATER TESTS</v>
          </cell>
          <cell r="C361">
            <v>5810.46</v>
          </cell>
          <cell r="D361">
            <v>0</v>
          </cell>
          <cell r="E361">
            <v>5810.46</v>
          </cell>
        </row>
        <row r="362">
          <cell r="A362">
            <v>6355030</v>
          </cell>
          <cell r="B362" t="str">
            <v>TESTING EQUIP &amp; CHEM</v>
          </cell>
          <cell r="C362">
            <v>132.80000000000001</v>
          </cell>
          <cell r="D362">
            <v>0</v>
          </cell>
          <cell r="E362">
            <v>132.80000000000001</v>
          </cell>
        </row>
        <row r="364">
          <cell r="A364" t="str">
            <v>401.2B</v>
          </cell>
          <cell r="B364" t="str">
            <v>MAINTENANCE-TESTING</v>
          </cell>
          <cell r="C364">
            <v>5943.26</v>
          </cell>
          <cell r="D364">
            <v>0</v>
          </cell>
          <cell r="E364">
            <v>5943.26</v>
          </cell>
        </row>
        <row r="366">
          <cell r="A366">
            <v>6501020</v>
          </cell>
          <cell r="B366" t="str">
            <v>GASOLINE</v>
          </cell>
          <cell r="C366">
            <v>73.61</v>
          </cell>
          <cell r="D366">
            <v>3017.97</v>
          </cell>
          <cell r="E366">
            <v>3091.58</v>
          </cell>
        </row>
        <row r="367">
          <cell r="A367">
            <v>6501030</v>
          </cell>
          <cell r="B367" t="str">
            <v>AUTO REPAIR &amp; TIRES</v>
          </cell>
          <cell r="C367">
            <v>238.36</v>
          </cell>
          <cell r="D367">
            <v>1162.33</v>
          </cell>
          <cell r="E367">
            <v>1400.69</v>
          </cell>
        </row>
        <row r="368">
          <cell r="A368">
            <v>6501040</v>
          </cell>
          <cell r="B368" t="str">
            <v>AUTO LICENSES</v>
          </cell>
          <cell r="C368">
            <v>0</v>
          </cell>
          <cell r="D368">
            <v>179.37</v>
          </cell>
          <cell r="E368">
            <v>179.37</v>
          </cell>
        </row>
        <row r="370">
          <cell r="A370" t="str">
            <v>401.2D</v>
          </cell>
          <cell r="B370" t="str">
            <v>TRANSPORTATION EXPENSE</v>
          </cell>
          <cell r="C370">
            <v>311.97000000000003</v>
          </cell>
          <cell r="D370">
            <v>4359.67</v>
          </cell>
          <cell r="E370">
            <v>4671.6400000000003</v>
          </cell>
        </row>
        <row r="372">
          <cell r="A372">
            <v>4032010</v>
          </cell>
          <cell r="B372" t="str">
            <v>DEPRECIATION-WATER PLANT</v>
          </cell>
          <cell r="C372">
            <v>23481.47</v>
          </cell>
          <cell r="D372">
            <v>82.31</v>
          </cell>
          <cell r="E372">
            <v>23563.78</v>
          </cell>
        </row>
        <row r="373">
          <cell r="A373">
            <v>4032090</v>
          </cell>
          <cell r="B373" t="str">
            <v>DEPRECIATION-10190</v>
          </cell>
          <cell r="C373">
            <v>0</v>
          </cell>
          <cell r="D373">
            <v>854.26</v>
          </cell>
          <cell r="E373">
            <v>854.26</v>
          </cell>
        </row>
        <row r="374">
          <cell r="A374">
            <v>4032091</v>
          </cell>
          <cell r="B374" t="str">
            <v>DEPRECIATION-10191</v>
          </cell>
          <cell r="C374">
            <v>0</v>
          </cell>
          <cell r="D374">
            <v>869.74</v>
          </cell>
          <cell r="E374">
            <v>869.74</v>
          </cell>
        </row>
        <row r="375">
          <cell r="A375">
            <v>4032092</v>
          </cell>
          <cell r="B375" t="str">
            <v>DEPRECIATION-10300</v>
          </cell>
          <cell r="C375">
            <v>0</v>
          </cell>
          <cell r="D375">
            <v>5576.25</v>
          </cell>
          <cell r="E375">
            <v>5576.25</v>
          </cell>
        </row>
        <row r="376">
          <cell r="A376">
            <v>4032093</v>
          </cell>
          <cell r="B376" t="str">
            <v>DEPRECIATION-10193</v>
          </cell>
          <cell r="C376">
            <v>0</v>
          </cell>
          <cell r="D376">
            <v>34.43</v>
          </cell>
          <cell r="E376">
            <v>34.43</v>
          </cell>
        </row>
        <row r="377">
          <cell r="A377">
            <v>4032098</v>
          </cell>
          <cell r="B377" t="str">
            <v>DEPRECIATION-COMPUTER</v>
          </cell>
          <cell r="C377">
            <v>0</v>
          </cell>
          <cell r="D377">
            <v>1504.74</v>
          </cell>
          <cell r="E377">
            <v>1504.74</v>
          </cell>
        </row>
        <row r="379">
          <cell r="A379">
            <v>403.2</v>
          </cell>
          <cell r="B379" t="str">
            <v>DEPRECIATION EXP-WATER</v>
          </cell>
          <cell r="C379">
            <v>23481.47</v>
          </cell>
          <cell r="D379">
            <v>8921.73</v>
          </cell>
          <cell r="E379">
            <v>32403.200000000001</v>
          </cell>
        </row>
        <row r="381">
          <cell r="A381">
            <v>4071000</v>
          </cell>
          <cell r="B381" t="str">
            <v>AMORT EXP-CIA-WATER</v>
          </cell>
          <cell r="C381">
            <v>-10333.799999999999</v>
          </cell>
          <cell r="D381">
            <v>0</v>
          </cell>
          <cell r="E381">
            <v>-10333.799999999999</v>
          </cell>
        </row>
        <row r="383">
          <cell r="A383">
            <v>407.6</v>
          </cell>
          <cell r="B383" t="str">
            <v>AMORT EXP-CIA-WATER</v>
          </cell>
          <cell r="C383">
            <v>-10333.799999999999</v>
          </cell>
          <cell r="D383">
            <v>0</v>
          </cell>
          <cell r="E383">
            <v>-10333.799999999999</v>
          </cell>
        </row>
        <row r="385">
          <cell r="A385">
            <v>4081201</v>
          </cell>
          <cell r="B385" t="str">
            <v>FICA EXPENSE</v>
          </cell>
          <cell r="C385">
            <v>0</v>
          </cell>
          <cell r="D385">
            <v>5077.18</v>
          </cell>
          <cell r="E385">
            <v>5077.18</v>
          </cell>
        </row>
        <row r="386">
          <cell r="A386">
            <v>4091050</v>
          </cell>
          <cell r="B386" t="str">
            <v>FED UNEMPLOYMENT TAX</v>
          </cell>
          <cell r="C386">
            <v>0</v>
          </cell>
          <cell r="D386">
            <v>98.69</v>
          </cell>
          <cell r="E386">
            <v>98.69</v>
          </cell>
        </row>
        <row r="387">
          <cell r="A387">
            <v>4091060</v>
          </cell>
          <cell r="B387" t="str">
            <v>ST UNEMPLOYMENT TAX</v>
          </cell>
          <cell r="C387">
            <v>0</v>
          </cell>
          <cell r="D387">
            <v>198.29</v>
          </cell>
          <cell r="E387">
            <v>198.29</v>
          </cell>
        </row>
        <row r="389">
          <cell r="A389">
            <v>408.2</v>
          </cell>
          <cell r="B389" t="str">
            <v>PAYROLL TAXES</v>
          </cell>
          <cell r="C389">
            <v>0</v>
          </cell>
          <cell r="D389">
            <v>5374.16</v>
          </cell>
          <cell r="E389">
            <v>5374.16</v>
          </cell>
        </row>
        <row r="391">
          <cell r="A391">
            <v>4081004</v>
          </cell>
          <cell r="B391" t="str">
            <v>UTIL OR COMMISSION TAX</v>
          </cell>
          <cell r="C391">
            <v>245</v>
          </cell>
          <cell r="D391">
            <v>0</v>
          </cell>
          <cell r="E391">
            <v>245</v>
          </cell>
        </row>
        <row r="392">
          <cell r="A392">
            <v>4081121</v>
          </cell>
          <cell r="B392" t="str">
            <v>REAL ESTATE TAX</v>
          </cell>
          <cell r="C392">
            <v>1649.18</v>
          </cell>
          <cell r="D392">
            <v>746.31</v>
          </cell>
          <cell r="E392">
            <v>2395.4899999999998</v>
          </cell>
        </row>
        <row r="393">
          <cell r="A393">
            <v>4081122</v>
          </cell>
          <cell r="B393" t="str">
            <v>PERS PROP &amp; ICT TAX</v>
          </cell>
          <cell r="C393">
            <v>5513</v>
          </cell>
          <cell r="D393">
            <v>0</v>
          </cell>
          <cell r="E393">
            <v>5513</v>
          </cell>
        </row>
        <row r="394">
          <cell r="A394">
            <v>4081303</v>
          </cell>
          <cell r="B394" t="str">
            <v>FRANCHISE TAX</v>
          </cell>
          <cell r="C394">
            <v>475</v>
          </cell>
          <cell r="D394">
            <v>1.26</v>
          </cell>
          <cell r="E394">
            <v>476.26</v>
          </cell>
        </row>
        <row r="396">
          <cell r="A396">
            <v>408.3</v>
          </cell>
          <cell r="B396" t="str">
            <v>OTHER TAXES</v>
          </cell>
          <cell r="C396">
            <v>7882.18</v>
          </cell>
          <cell r="D396">
            <v>747.57</v>
          </cell>
          <cell r="E396">
            <v>8629.75</v>
          </cell>
        </row>
        <row r="398">
          <cell r="A398">
            <v>4091000</v>
          </cell>
          <cell r="B398" t="str">
            <v>INCOME TAXES-FEDERAL</v>
          </cell>
          <cell r="C398">
            <v>-2558</v>
          </cell>
          <cell r="D398">
            <v>0</v>
          </cell>
          <cell r="E398">
            <v>-2558</v>
          </cell>
        </row>
        <row r="400">
          <cell r="A400" t="str">
            <v>PERIOD ENDING: 12/31/03               12:29:11 22 DEC 2008 (NV.1CO.TB4LY) PAGE 8</v>
          </cell>
        </row>
        <row r="401">
          <cell r="A401" t="str">
            <v xml:space="preserve">COMPANY: C-005 APPLE CANYON UTILITY CO.                                         </v>
          </cell>
        </row>
        <row r="403">
          <cell r="A403" t="str">
            <v>DETAIL TB BY SUB</v>
          </cell>
        </row>
        <row r="405">
          <cell r="A405" t="str">
            <v xml:space="preserve">                  U T I L I T I E S ,  I N C O R P O R A T E D</v>
          </cell>
        </row>
        <row r="407">
          <cell r="A407" t="str">
            <v xml:space="preserve">                              DETAIL TRIAL BALANCE</v>
          </cell>
        </row>
        <row r="409">
          <cell r="A409" t="str">
            <v>ACCOUNT               DESCRIPTION                  BEG-BALANCE       CURRENT       END-BALANCE</v>
          </cell>
        </row>
        <row r="410">
          <cell r="A410" t="str">
            <v>-------               -----------                  -----------       -------       -----------</v>
          </cell>
        </row>
        <row r="412">
          <cell r="A412">
            <v>409.1</v>
          </cell>
          <cell r="B412" t="str">
            <v>INCOME TAXES-FEDERAL</v>
          </cell>
          <cell r="C412">
            <v>-2558</v>
          </cell>
          <cell r="D412">
            <v>0</v>
          </cell>
          <cell r="E412">
            <v>-2558</v>
          </cell>
        </row>
        <row r="414">
          <cell r="A414">
            <v>4091100</v>
          </cell>
          <cell r="B414" t="str">
            <v>INCOME TAXES-STATE</v>
          </cell>
          <cell r="C414">
            <v>-592</v>
          </cell>
          <cell r="D414">
            <v>0</v>
          </cell>
          <cell r="E414">
            <v>-592</v>
          </cell>
        </row>
        <row r="416">
          <cell r="A416">
            <v>409.2</v>
          </cell>
          <cell r="B416" t="str">
            <v>INCOME TAXES-STATE</v>
          </cell>
          <cell r="C416">
            <v>-592</v>
          </cell>
          <cell r="D416">
            <v>0</v>
          </cell>
          <cell r="E416">
            <v>-592</v>
          </cell>
        </row>
        <row r="418">
          <cell r="A418">
            <v>4101100</v>
          </cell>
          <cell r="B418" t="str">
            <v>DEF INCOME TAXES-STATE</v>
          </cell>
          <cell r="C418">
            <v>-650</v>
          </cell>
          <cell r="D418">
            <v>0</v>
          </cell>
          <cell r="E418">
            <v>-650</v>
          </cell>
        </row>
        <row r="420">
          <cell r="A420">
            <v>410.2</v>
          </cell>
          <cell r="B420" t="str">
            <v>DEFERRED INCOME TAXES-ST</v>
          </cell>
          <cell r="C420">
            <v>-650</v>
          </cell>
          <cell r="D420">
            <v>0</v>
          </cell>
          <cell r="E420">
            <v>-650</v>
          </cell>
        </row>
        <row r="422">
          <cell r="A422">
            <v>4122000</v>
          </cell>
          <cell r="B422" t="str">
            <v>AMORT OF INVEST TAX CREDIT</v>
          </cell>
          <cell r="C422">
            <v>-54</v>
          </cell>
          <cell r="D422">
            <v>0</v>
          </cell>
          <cell r="E422">
            <v>-54</v>
          </cell>
        </row>
        <row r="424">
          <cell r="A424">
            <v>412.1</v>
          </cell>
          <cell r="B424" t="str">
            <v>-AMORT OF INVEST TAX</v>
          </cell>
          <cell r="C424">
            <v>-54</v>
          </cell>
          <cell r="D424">
            <v>0</v>
          </cell>
          <cell r="E424">
            <v>-54</v>
          </cell>
        </row>
        <row r="426">
          <cell r="A426">
            <v>4141040</v>
          </cell>
          <cell r="B426" t="str">
            <v>SALE OF EQUIPMENT</v>
          </cell>
          <cell r="C426">
            <v>0</v>
          </cell>
          <cell r="D426">
            <v>-684.78</v>
          </cell>
          <cell r="E426">
            <v>-684.78</v>
          </cell>
        </row>
        <row r="428">
          <cell r="A428">
            <v>413.1</v>
          </cell>
          <cell r="B428" t="str">
            <v>RENTAL &amp; OTHER INCOME</v>
          </cell>
          <cell r="C428">
            <v>0</v>
          </cell>
          <cell r="D428">
            <v>-684.78</v>
          </cell>
          <cell r="E428">
            <v>-684.78</v>
          </cell>
        </row>
        <row r="430">
          <cell r="A430">
            <v>4101000</v>
          </cell>
          <cell r="B430" t="str">
            <v>DEF INCOME TAX-FEDERAL</v>
          </cell>
          <cell r="C430">
            <v>16832</v>
          </cell>
          <cell r="D430">
            <v>0</v>
          </cell>
          <cell r="E430">
            <v>16832</v>
          </cell>
        </row>
        <row r="432">
          <cell r="A432">
            <v>419.1</v>
          </cell>
          <cell r="B432" t="str">
            <v>DEFERRED INCOME TAXES-FED</v>
          </cell>
          <cell r="C432">
            <v>16832</v>
          </cell>
          <cell r="D432">
            <v>0</v>
          </cell>
          <cell r="E432">
            <v>16832</v>
          </cell>
        </row>
        <row r="434">
          <cell r="A434">
            <v>4192000</v>
          </cell>
          <cell r="B434" t="str">
            <v>INTEREST EXPENSE-INTER-CO</v>
          </cell>
          <cell r="C434">
            <v>25453</v>
          </cell>
          <cell r="D434">
            <v>4051.65</v>
          </cell>
          <cell r="E434">
            <v>29504.65</v>
          </cell>
        </row>
        <row r="436">
          <cell r="A436">
            <v>419.2</v>
          </cell>
          <cell r="B436" t="str">
            <v>INTEREST EXPENSE-INTERCO</v>
          </cell>
          <cell r="C436">
            <v>25453</v>
          </cell>
          <cell r="D436">
            <v>4051.65</v>
          </cell>
          <cell r="E436">
            <v>29504.65</v>
          </cell>
        </row>
        <row r="438">
          <cell r="A438">
            <v>4261000</v>
          </cell>
          <cell r="B438" t="str">
            <v>MISCELLANEOUS INCOME</v>
          </cell>
          <cell r="C438">
            <v>0</v>
          </cell>
          <cell r="D438">
            <v>-100.94</v>
          </cell>
          <cell r="E438">
            <v>-100.94</v>
          </cell>
        </row>
        <row r="440">
          <cell r="A440">
            <v>426.1</v>
          </cell>
          <cell r="B440" t="str">
            <v>MISCELLANEOUS INCOME</v>
          </cell>
          <cell r="C440">
            <v>0</v>
          </cell>
          <cell r="D440">
            <v>-100.94</v>
          </cell>
          <cell r="E440">
            <v>-100.94</v>
          </cell>
        </row>
        <row r="442">
          <cell r="A442">
            <v>4272090</v>
          </cell>
          <cell r="B442" t="str">
            <v>S/T INT EXP OTHER</v>
          </cell>
          <cell r="C442">
            <v>0</v>
          </cell>
          <cell r="D442">
            <v>-253.1</v>
          </cell>
          <cell r="E442">
            <v>-253.1</v>
          </cell>
        </row>
        <row r="444">
          <cell r="A444">
            <v>427.2</v>
          </cell>
          <cell r="B444" t="str">
            <v>SHORT TERM INTEREST EXP</v>
          </cell>
          <cell r="C444">
            <v>0</v>
          </cell>
          <cell r="D444">
            <v>-253.1</v>
          </cell>
          <cell r="E444">
            <v>-253.1</v>
          </cell>
        </row>
        <row r="445">
          <cell r="C445" t="str">
            <v>---------------</v>
          </cell>
          <cell r="D445" t="str">
            <v>---------------</v>
          </cell>
          <cell r="E445" t="str">
            <v>---------------</v>
          </cell>
        </row>
        <row r="446">
          <cell r="B446" t="str">
            <v>TOTAL INCOME STATEMENT</v>
          </cell>
          <cell r="C446">
            <v>-163056.43</v>
          </cell>
          <cell r="D446">
            <v>122857.8</v>
          </cell>
          <cell r="E446">
            <v>-40198.629999999997</v>
          </cell>
        </row>
        <row r="449">
          <cell r="B449" t="str">
            <v>TOTAL BALANCE SHEET</v>
          </cell>
          <cell r="C449">
            <v>163056.43</v>
          </cell>
          <cell r="D449">
            <v>-163056.43</v>
          </cell>
          <cell r="E449">
            <v>0</v>
          </cell>
        </row>
        <row r="450">
          <cell r="B450" t="str">
            <v>TOTAL INCOME STATEMENT</v>
          </cell>
          <cell r="C450">
            <v>-163056.43</v>
          </cell>
          <cell r="D450">
            <v>122857.8</v>
          </cell>
          <cell r="E450">
            <v>-40198.629999999997</v>
          </cell>
        </row>
        <row r="452">
          <cell r="A452" t="str">
            <v>Press RETURN to continue......</v>
          </cell>
        </row>
      </sheetData>
      <sheetData sheetId="43">
        <row r="1">
          <cell r="A1" t="str">
            <v xml:space="preserve">Apple Canyon </v>
          </cell>
        </row>
        <row r="2">
          <cell r="A2" t="str">
            <v>Trail Balance - 04</v>
          </cell>
        </row>
        <row r="4">
          <cell r="A4" t="str">
            <v>PERIOD ENDING: 12/31/04               12:29:09 22 DEC 2008 (NV.1CO.TB3LY) PAGE 1</v>
          </cell>
        </row>
        <row r="5">
          <cell r="A5" t="str">
            <v xml:space="preserve">COMPANY: C-005 APPLE CANYON UTILITY CO.                                         </v>
          </cell>
        </row>
        <row r="7">
          <cell r="A7" t="str">
            <v>DETAIL TB BY SUB</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24639.71</v>
          </cell>
          <cell r="D19">
            <v>0</v>
          </cell>
          <cell r="E19">
            <v>24639.71</v>
          </cell>
        </row>
        <row r="20">
          <cell r="A20">
            <v>3044031</v>
          </cell>
          <cell r="B20" t="str">
            <v>STRUCT &amp; IMPRV (WATER T P)</v>
          </cell>
          <cell r="C20">
            <v>918.68</v>
          </cell>
          <cell r="D20">
            <v>0</v>
          </cell>
          <cell r="E20">
            <v>918.68</v>
          </cell>
        </row>
        <row r="21">
          <cell r="A21">
            <v>3072014</v>
          </cell>
          <cell r="B21" t="str">
            <v>WELLS &amp; SPRINGS</v>
          </cell>
          <cell r="C21">
            <v>178352.57</v>
          </cell>
          <cell r="D21">
            <v>0</v>
          </cell>
          <cell r="E21">
            <v>178352.57</v>
          </cell>
        </row>
        <row r="22">
          <cell r="A22">
            <v>3113025</v>
          </cell>
          <cell r="B22" t="str">
            <v>ELECTRIC PUMP EQUIP</v>
          </cell>
          <cell r="C22">
            <v>88792.24</v>
          </cell>
          <cell r="D22">
            <v>0</v>
          </cell>
          <cell r="E22">
            <v>88792.24</v>
          </cell>
        </row>
        <row r="23">
          <cell r="A23">
            <v>3204032</v>
          </cell>
          <cell r="B23" t="str">
            <v>WATER TREATMENT EQPT</v>
          </cell>
          <cell r="C23">
            <v>8944.14</v>
          </cell>
          <cell r="D23">
            <v>0</v>
          </cell>
          <cell r="E23">
            <v>8944.14</v>
          </cell>
        </row>
        <row r="24">
          <cell r="A24">
            <v>3305042</v>
          </cell>
          <cell r="B24" t="str">
            <v>DIST RESV &amp; STNDPIPES</v>
          </cell>
          <cell r="C24">
            <v>133435.60999999999</v>
          </cell>
          <cell r="D24">
            <v>0</v>
          </cell>
          <cell r="E24">
            <v>133435.60999999999</v>
          </cell>
        </row>
        <row r="25">
          <cell r="A25">
            <v>3315043</v>
          </cell>
          <cell r="B25" t="str">
            <v>TRANS &amp; DISTR MAINS</v>
          </cell>
          <cell r="C25">
            <v>1222911.82</v>
          </cell>
          <cell r="D25">
            <v>0</v>
          </cell>
          <cell r="E25">
            <v>1222911.82</v>
          </cell>
        </row>
        <row r="26">
          <cell r="A26">
            <v>3335045</v>
          </cell>
          <cell r="B26" t="str">
            <v>SERVICE LINES</v>
          </cell>
          <cell r="C26">
            <v>360718.07</v>
          </cell>
          <cell r="D26">
            <v>0</v>
          </cell>
          <cell r="E26">
            <v>360718.07</v>
          </cell>
        </row>
        <row r="27">
          <cell r="A27">
            <v>3345046</v>
          </cell>
          <cell r="B27" t="str">
            <v>METERS</v>
          </cell>
          <cell r="C27">
            <v>32528.15</v>
          </cell>
          <cell r="D27">
            <v>0</v>
          </cell>
          <cell r="E27">
            <v>32528.15</v>
          </cell>
        </row>
        <row r="28">
          <cell r="A28">
            <v>3345047</v>
          </cell>
          <cell r="B28" t="str">
            <v>METER INSTALLATIONS</v>
          </cell>
          <cell r="C28">
            <v>14847.24</v>
          </cell>
          <cell r="D28">
            <v>0</v>
          </cell>
          <cell r="E28">
            <v>14847.24</v>
          </cell>
        </row>
        <row r="29">
          <cell r="A29">
            <v>3355048</v>
          </cell>
          <cell r="B29" t="str">
            <v>HYDRANTS</v>
          </cell>
          <cell r="C29">
            <v>68975.92</v>
          </cell>
          <cell r="D29">
            <v>0</v>
          </cell>
          <cell r="E29">
            <v>68975.92</v>
          </cell>
        </row>
        <row r="30">
          <cell r="A30">
            <v>3406090</v>
          </cell>
          <cell r="B30" t="str">
            <v>OFF STRUCT &amp; IMPRV</v>
          </cell>
          <cell r="C30">
            <v>30739.46</v>
          </cell>
          <cell r="D30">
            <v>0</v>
          </cell>
          <cell r="E30">
            <v>30739.46</v>
          </cell>
        </row>
        <row r="31">
          <cell r="A31">
            <v>3466094</v>
          </cell>
          <cell r="B31" t="str">
            <v>TOOLS SHOP &amp; MISC EQPT</v>
          </cell>
          <cell r="C31">
            <v>9068.9599999999991</v>
          </cell>
          <cell r="D31">
            <v>0</v>
          </cell>
          <cell r="E31">
            <v>9068.9599999999991</v>
          </cell>
        </row>
        <row r="32">
          <cell r="A32">
            <v>3466097</v>
          </cell>
          <cell r="B32" t="str">
            <v>COMMUNICATION EQPT</v>
          </cell>
          <cell r="C32">
            <v>1776.26</v>
          </cell>
          <cell r="D32">
            <v>0</v>
          </cell>
          <cell r="E32">
            <v>1776.26</v>
          </cell>
        </row>
        <row r="34">
          <cell r="A34">
            <v>101.1</v>
          </cell>
          <cell r="B34" t="str">
            <v>WTR UTILITY PLANT IN SERVICE</v>
          </cell>
          <cell r="C34">
            <v>2200899.06</v>
          </cell>
          <cell r="D34">
            <v>0</v>
          </cell>
          <cell r="E34">
            <v>2200899.06</v>
          </cell>
        </row>
        <row r="36">
          <cell r="A36">
            <v>1032000</v>
          </cell>
          <cell r="B36" t="str">
            <v>PLT HELD FUTURE USE-WTR</v>
          </cell>
          <cell r="C36">
            <v>40534.410000000003</v>
          </cell>
          <cell r="D36">
            <v>0</v>
          </cell>
          <cell r="E36">
            <v>40534.410000000003</v>
          </cell>
        </row>
        <row r="38">
          <cell r="A38">
            <v>103.1</v>
          </cell>
          <cell r="B38" t="str">
            <v>PLANT HELD FOR FUTURE USE</v>
          </cell>
          <cell r="C38">
            <v>40534.410000000003</v>
          </cell>
          <cell r="D38">
            <v>0</v>
          </cell>
          <cell r="E38">
            <v>40534.410000000003</v>
          </cell>
        </row>
        <row r="40">
          <cell r="A40">
            <v>1083010</v>
          </cell>
          <cell r="B40" t="str">
            <v>ACCUM DEPR-WATER PLANT</v>
          </cell>
          <cell r="C40">
            <v>-513688.43</v>
          </cell>
          <cell r="D40">
            <v>0</v>
          </cell>
          <cell r="E40">
            <v>-513688.43</v>
          </cell>
        </row>
        <row r="42">
          <cell r="A42">
            <v>108.3</v>
          </cell>
          <cell r="B42" t="str">
            <v>ACCUM DEPR WATER PLANT</v>
          </cell>
          <cell r="C42">
            <v>-513688.43</v>
          </cell>
          <cell r="D42">
            <v>0</v>
          </cell>
          <cell r="E42">
            <v>-513688.43</v>
          </cell>
        </row>
        <row r="44">
          <cell r="A44">
            <v>1411000</v>
          </cell>
          <cell r="B44" t="str">
            <v>A/R-CUSTOMER</v>
          </cell>
          <cell r="C44">
            <v>43895.72</v>
          </cell>
          <cell r="D44">
            <v>0</v>
          </cell>
          <cell r="E44">
            <v>43895.72</v>
          </cell>
        </row>
        <row r="45">
          <cell r="A45">
            <v>1411002</v>
          </cell>
          <cell r="B45" t="str">
            <v>A/R-CUSTOMER ACCRUAL</v>
          </cell>
          <cell r="C45">
            <v>30369</v>
          </cell>
          <cell r="D45">
            <v>0</v>
          </cell>
          <cell r="E45">
            <v>30369</v>
          </cell>
        </row>
        <row r="47">
          <cell r="A47">
            <v>141.1</v>
          </cell>
          <cell r="B47" t="str">
            <v>ACCOUNTS RECEIVABLE CUSTOMER</v>
          </cell>
          <cell r="C47">
            <v>74264.72</v>
          </cell>
          <cell r="D47">
            <v>0</v>
          </cell>
          <cell r="E47">
            <v>74264.72</v>
          </cell>
        </row>
        <row r="49">
          <cell r="A49">
            <v>1431000</v>
          </cell>
          <cell r="B49" t="str">
            <v>ACCUM PROV UNCOLLECT ACCTS</v>
          </cell>
          <cell r="C49">
            <v>-22319.25</v>
          </cell>
          <cell r="D49">
            <v>0</v>
          </cell>
          <cell r="E49">
            <v>-22319.25</v>
          </cell>
        </row>
        <row r="51">
          <cell r="A51">
            <v>143.1</v>
          </cell>
          <cell r="B51" t="str">
            <v>ACCUM PROV UNCOLL AC</v>
          </cell>
          <cell r="C51">
            <v>-22319.25</v>
          </cell>
          <cell r="D51">
            <v>0</v>
          </cell>
          <cell r="E51">
            <v>-22319.25</v>
          </cell>
        </row>
        <row r="53">
          <cell r="A53">
            <v>1512000</v>
          </cell>
          <cell r="B53" t="str">
            <v>INVENTORY</v>
          </cell>
          <cell r="C53">
            <v>3037.98</v>
          </cell>
          <cell r="D53">
            <v>0</v>
          </cell>
          <cell r="E53">
            <v>3037.98</v>
          </cell>
        </row>
        <row r="55">
          <cell r="A55">
            <v>151.19999999999999</v>
          </cell>
          <cell r="B55" t="str">
            <v>INVENTORY</v>
          </cell>
          <cell r="C55">
            <v>3037.98</v>
          </cell>
          <cell r="D55">
            <v>0</v>
          </cell>
          <cell r="E55">
            <v>3037.98</v>
          </cell>
        </row>
        <row r="57">
          <cell r="A57">
            <v>1863013</v>
          </cell>
          <cell r="B57" t="str">
            <v>RATE CASE EXPENSE--3</v>
          </cell>
          <cell r="C57">
            <v>7131.76</v>
          </cell>
          <cell r="D57">
            <v>0</v>
          </cell>
          <cell r="E57">
            <v>7131.76</v>
          </cell>
        </row>
        <row r="58">
          <cell r="A58">
            <v>1863063</v>
          </cell>
          <cell r="B58" t="str">
            <v>RATE CASE EXP AMORT--3</v>
          </cell>
          <cell r="C58">
            <v>-1309</v>
          </cell>
          <cell r="D58">
            <v>0</v>
          </cell>
          <cell r="E58">
            <v>-1309</v>
          </cell>
        </row>
        <row r="60">
          <cell r="A60">
            <v>186.1</v>
          </cell>
          <cell r="B60" t="str">
            <v>REGULATORY EXP BEING AMORT</v>
          </cell>
          <cell r="C60">
            <v>5822.76</v>
          </cell>
          <cell r="D60">
            <v>0</v>
          </cell>
          <cell r="E60">
            <v>5822.76</v>
          </cell>
        </row>
        <row r="62">
          <cell r="A62">
            <v>1901011</v>
          </cell>
          <cell r="B62" t="str">
            <v>DEF FED TAX - CIAC PRE 1987</v>
          </cell>
          <cell r="C62">
            <v>5297</v>
          </cell>
          <cell r="D62">
            <v>0</v>
          </cell>
          <cell r="E62">
            <v>5297</v>
          </cell>
        </row>
        <row r="64">
          <cell r="A64" t="str">
            <v>PERIOD ENDING: 12/31/04               12:29:09 22 DEC 2008 (NV.1CO.TB3LY) PAGE 2</v>
          </cell>
        </row>
        <row r="65">
          <cell r="A65" t="str">
            <v xml:space="preserve">COMPANY: C-005 APPLE CANYON UTILITY CO.                                         </v>
          </cell>
        </row>
        <row r="67">
          <cell r="A67" t="str">
            <v>DETAIL TB BY SUB</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5">
          <cell r="A75">
            <v>1901012</v>
          </cell>
          <cell r="B75" t="str">
            <v>DEF FED TAX-TAP FEE POST 2000</v>
          </cell>
          <cell r="C75">
            <v>16891</v>
          </cell>
          <cell r="D75">
            <v>0</v>
          </cell>
          <cell r="E75">
            <v>16891</v>
          </cell>
        </row>
        <row r="76">
          <cell r="A76">
            <v>1901020</v>
          </cell>
          <cell r="B76" t="str">
            <v>DEF FED TAX - RATE CASE</v>
          </cell>
          <cell r="C76">
            <v>-1836</v>
          </cell>
          <cell r="D76">
            <v>0</v>
          </cell>
          <cell r="E76">
            <v>-1836</v>
          </cell>
        </row>
        <row r="77">
          <cell r="A77">
            <v>1901021</v>
          </cell>
          <cell r="B77" t="str">
            <v>DEF FED TAX - DEF MAINT</v>
          </cell>
          <cell r="C77">
            <v>1</v>
          </cell>
          <cell r="D77">
            <v>0</v>
          </cell>
          <cell r="E77">
            <v>1</v>
          </cell>
        </row>
        <row r="78">
          <cell r="A78">
            <v>1901024</v>
          </cell>
          <cell r="B78" t="str">
            <v>DEF FED TAX - ORGN EXP</v>
          </cell>
          <cell r="C78">
            <v>-176</v>
          </cell>
          <cell r="D78">
            <v>0</v>
          </cell>
          <cell r="E78">
            <v>-176</v>
          </cell>
        </row>
        <row r="79">
          <cell r="A79">
            <v>1901025</v>
          </cell>
          <cell r="B79" t="str">
            <v>DEF FED TAX - BAD DEBTS '86</v>
          </cell>
          <cell r="C79">
            <v>11910</v>
          </cell>
          <cell r="D79">
            <v>0</v>
          </cell>
          <cell r="E79">
            <v>11910</v>
          </cell>
        </row>
        <row r="80">
          <cell r="A80">
            <v>1901026</v>
          </cell>
          <cell r="B80" t="str">
            <v>DEF FED TAX - BAD DEBTS CURRENT</v>
          </cell>
          <cell r="C80">
            <v>-6033</v>
          </cell>
          <cell r="D80">
            <v>0</v>
          </cell>
          <cell r="E80">
            <v>-6033</v>
          </cell>
        </row>
        <row r="81">
          <cell r="A81">
            <v>1901031</v>
          </cell>
          <cell r="B81" t="str">
            <v>DEF FED TAX - DEPRECIATION</v>
          </cell>
          <cell r="C81">
            <v>-122901</v>
          </cell>
          <cell r="D81">
            <v>0</v>
          </cell>
          <cell r="E81">
            <v>-122901</v>
          </cell>
        </row>
        <row r="83">
          <cell r="A83">
            <v>190.1</v>
          </cell>
          <cell r="B83" t="str">
            <v>ACCUM DEFERRED FIT</v>
          </cell>
          <cell r="C83">
            <v>-96847</v>
          </cell>
          <cell r="D83">
            <v>0</v>
          </cell>
          <cell r="E83">
            <v>-96847</v>
          </cell>
        </row>
        <row r="85">
          <cell r="A85">
            <v>1902011</v>
          </cell>
          <cell r="B85" t="str">
            <v>DEF ST TAX - CIAC PRE 1987</v>
          </cell>
          <cell r="C85">
            <v>833</v>
          </cell>
          <cell r="D85">
            <v>0</v>
          </cell>
          <cell r="E85">
            <v>833</v>
          </cell>
        </row>
        <row r="86">
          <cell r="A86">
            <v>1902012</v>
          </cell>
          <cell r="B86" t="str">
            <v>DEF ST TAX-TAP FEE POST 2000</v>
          </cell>
          <cell r="C86">
            <v>3912</v>
          </cell>
          <cell r="D86">
            <v>0</v>
          </cell>
          <cell r="E86">
            <v>3912</v>
          </cell>
        </row>
        <row r="87">
          <cell r="A87">
            <v>1902020</v>
          </cell>
          <cell r="B87" t="str">
            <v>DEF ST TAX - RATE CASE</v>
          </cell>
          <cell r="C87">
            <v>-424</v>
          </cell>
          <cell r="D87">
            <v>0</v>
          </cell>
          <cell r="E87">
            <v>-424</v>
          </cell>
        </row>
        <row r="88">
          <cell r="A88">
            <v>1902021</v>
          </cell>
          <cell r="B88" t="str">
            <v>DEF ST TAX - DEF MAINT</v>
          </cell>
          <cell r="C88">
            <v>2</v>
          </cell>
          <cell r="D88">
            <v>0</v>
          </cell>
          <cell r="E88">
            <v>2</v>
          </cell>
        </row>
        <row r="90">
          <cell r="A90">
            <v>190.2</v>
          </cell>
          <cell r="B90" t="str">
            <v>ACCUM DEFERRED SIT</v>
          </cell>
          <cell r="C90">
            <v>4323</v>
          </cell>
          <cell r="D90">
            <v>0</v>
          </cell>
          <cell r="E90">
            <v>4323</v>
          </cell>
        </row>
        <row r="92">
          <cell r="A92">
            <v>2021010</v>
          </cell>
          <cell r="B92" t="str">
            <v>COMMON STOCK</v>
          </cell>
          <cell r="C92">
            <v>-450000</v>
          </cell>
          <cell r="D92">
            <v>0</v>
          </cell>
          <cell r="E92">
            <v>-450000</v>
          </cell>
        </row>
        <row r="94">
          <cell r="A94">
            <v>202.1</v>
          </cell>
          <cell r="B94" t="str">
            <v>-COMMON STOCK &amp; CS SUBS</v>
          </cell>
          <cell r="C94">
            <v>-450000</v>
          </cell>
          <cell r="D94">
            <v>0</v>
          </cell>
          <cell r="E94">
            <v>-450000</v>
          </cell>
        </row>
        <row r="96">
          <cell r="A96">
            <v>2112000</v>
          </cell>
          <cell r="B96" t="str">
            <v>MISC PAID-IN CAPITAL</v>
          </cell>
          <cell r="C96">
            <v>-216814.97</v>
          </cell>
          <cell r="D96">
            <v>0</v>
          </cell>
          <cell r="E96">
            <v>-216814.97</v>
          </cell>
        </row>
        <row r="98">
          <cell r="A98">
            <v>211.2</v>
          </cell>
          <cell r="B98" t="str">
            <v>MISC PAID IN CAPITAL</v>
          </cell>
          <cell r="C98">
            <v>-216814.97</v>
          </cell>
          <cell r="D98">
            <v>0</v>
          </cell>
          <cell r="E98">
            <v>-216814.97</v>
          </cell>
        </row>
        <row r="100">
          <cell r="A100">
            <v>2151000</v>
          </cell>
          <cell r="B100" t="str">
            <v>RETAINED EARN-PRIOR YEARS</v>
          </cell>
          <cell r="C100">
            <v>-256789.11</v>
          </cell>
          <cell r="D100">
            <v>-43569.34</v>
          </cell>
          <cell r="E100">
            <v>-300358.45</v>
          </cell>
        </row>
        <row r="102">
          <cell r="A102">
            <v>215.1</v>
          </cell>
          <cell r="B102" t="str">
            <v>RETAINED EARNINGS PRIOR</v>
          </cell>
          <cell r="C102">
            <v>-256789.11</v>
          </cell>
          <cell r="D102">
            <v>-43569.34</v>
          </cell>
          <cell r="E102">
            <v>-300358.45</v>
          </cell>
        </row>
        <row r="104">
          <cell r="A104">
            <v>2334002</v>
          </cell>
          <cell r="B104" t="str">
            <v>A/P WATER SERVICE CORP</v>
          </cell>
          <cell r="C104">
            <v>-1581735.98</v>
          </cell>
          <cell r="D104">
            <v>-14998</v>
          </cell>
          <cell r="E104">
            <v>-1596733.98</v>
          </cell>
        </row>
        <row r="105">
          <cell r="A105">
            <v>2334003</v>
          </cell>
          <cell r="B105" t="str">
            <v>A/P WATER SERVICE DISB</v>
          </cell>
          <cell r="C105">
            <v>2555663.4500000002</v>
          </cell>
          <cell r="D105">
            <v>0</v>
          </cell>
          <cell r="E105">
            <v>2555663.4500000002</v>
          </cell>
        </row>
        <row r="107">
          <cell r="A107">
            <v>233.4</v>
          </cell>
          <cell r="B107" t="str">
            <v>ACCTS PAYABLE ASSOC COS</v>
          </cell>
          <cell r="C107">
            <v>973927.47</v>
          </cell>
          <cell r="D107">
            <v>-14998</v>
          </cell>
          <cell r="E107">
            <v>958929.47</v>
          </cell>
        </row>
        <row r="109">
          <cell r="A109">
            <v>2361104</v>
          </cell>
          <cell r="B109" t="str">
            <v>ACCRUED UTIL OR COMM TAX</v>
          </cell>
          <cell r="C109">
            <v>-254</v>
          </cell>
          <cell r="D109">
            <v>0</v>
          </cell>
          <cell r="E109">
            <v>-254</v>
          </cell>
        </row>
        <row r="111">
          <cell r="A111">
            <v>236.1</v>
          </cell>
          <cell r="B111" t="str">
            <v>ACCRUED TAXES</v>
          </cell>
          <cell r="C111">
            <v>-254</v>
          </cell>
          <cell r="D111">
            <v>0</v>
          </cell>
          <cell r="E111">
            <v>-254</v>
          </cell>
        </row>
        <row r="113">
          <cell r="A113">
            <v>2413000</v>
          </cell>
          <cell r="B113" t="str">
            <v>ADVANCES FROM UTILITIES INC</v>
          </cell>
          <cell r="C113">
            <v>-643952.04</v>
          </cell>
          <cell r="D113">
            <v>-14502.25</v>
          </cell>
          <cell r="E113">
            <v>-658454.29</v>
          </cell>
        </row>
        <row r="115">
          <cell r="A115">
            <v>241.3</v>
          </cell>
          <cell r="B115" t="str">
            <v>ADVANCES FROM UI</v>
          </cell>
          <cell r="C115">
            <v>-643952.04</v>
          </cell>
          <cell r="D115">
            <v>-14502.25</v>
          </cell>
          <cell r="E115">
            <v>-658454.29</v>
          </cell>
        </row>
        <row r="117">
          <cell r="A117">
            <v>2525000</v>
          </cell>
          <cell r="B117" t="str">
            <v>ADV-IN-AID OF CONST-WATER</v>
          </cell>
          <cell r="C117">
            <v>-450000</v>
          </cell>
          <cell r="D117">
            <v>0</v>
          </cell>
          <cell r="E117">
            <v>-450000</v>
          </cell>
        </row>
        <row r="119">
          <cell r="A119">
            <v>252.1</v>
          </cell>
          <cell r="B119" t="str">
            <v>ADVANCES IN AID WATER</v>
          </cell>
          <cell r="C119">
            <v>-450000</v>
          </cell>
          <cell r="D119">
            <v>0</v>
          </cell>
          <cell r="E119">
            <v>-450000</v>
          </cell>
        </row>
        <row r="121">
          <cell r="A121">
            <v>2551000</v>
          </cell>
          <cell r="B121" t="str">
            <v>UNAMORT INVEST TAX CREDIT</v>
          </cell>
          <cell r="C121">
            <v>-2182</v>
          </cell>
          <cell r="D121">
            <v>0</v>
          </cell>
          <cell r="E121">
            <v>-2182</v>
          </cell>
        </row>
        <row r="123">
          <cell r="A123">
            <v>255.1</v>
          </cell>
          <cell r="B123" t="str">
            <v>UNAMORT INVEST TAX CREDIT</v>
          </cell>
          <cell r="C123">
            <v>-2182</v>
          </cell>
          <cell r="D123">
            <v>0</v>
          </cell>
          <cell r="E123">
            <v>-2182</v>
          </cell>
        </row>
        <row r="125">
          <cell r="A125" t="str">
            <v>PERIOD ENDING: 12/31/04               12:29:09 22 DEC 2008 (NV.1CO.TB3LY) PAGE 3</v>
          </cell>
        </row>
        <row r="126">
          <cell r="A126" t="str">
            <v xml:space="preserve">COMPANY: C-005 APPLE CANYON UTILITY CO.                                         </v>
          </cell>
        </row>
        <row r="128">
          <cell r="A128" t="str">
            <v>DETAIL TB BY SUB</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7">
          <cell r="A137">
            <v>2711000</v>
          </cell>
          <cell r="B137" t="str">
            <v>CIAC-WATER-UNDISTR.</v>
          </cell>
          <cell r="C137">
            <v>-658521.63</v>
          </cell>
          <cell r="D137">
            <v>0</v>
          </cell>
          <cell r="E137">
            <v>-658521.63</v>
          </cell>
        </row>
        <row r="138">
          <cell r="A138">
            <v>2711010</v>
          </cell>
          <cell r="B138" t="str">
            <v>CIAC-WATER-TAX</v>
          </cell>
          <cell r="C138">
            <v>-56000</v>
          </cell>
          <cell r="D138">
            <v>0</v>
          </cell>
          <cell r="E138">
            <v>-56000</v>
          </cell>
        </row>
        <row r="140">
          <cell r="A140">
            <v>271.10000000000002</v>
          </cell>
          <cell r="B140" t="str">
            <v>CONTRIBUTIONS IN AID WATER</v>
          </cell>
          <cell r="C140">
            <v>-714521.63</v>
          </cell>
          <cell r="D140">
            <v>0</v>
          </cell>
          <cell r="E140">
            <v>-714521.63</v>
          </cell>
        </row>
        <row r="142">
          <cell r="A142">
            <v>2722000</v>
          </cell>
          <cell r="B142" t="str">
            <v>ACC AMORT-CIA-WATER</v>
          </cell>
          <cell r="C142">
            <v>137628.62</v>
          </cell>
          <cell r="D142">
            <v>0</v>
          </cell>
          <cell r="E142">
            <v>137628.62</v>
          </cell>
        </row>
        <row r="144">
          <cell r="A144">
            <v>272.10000000000002</v>
          </cell>
          <cell r="B144" t="str">
            <v>ACCUM AMORT OF CIA WATER</v>
          </cell>
          <cell r="C144">
            <v>137628.62</v>
          </cell>
          <cell r="D144">
            <v>0</v>
          </cell>
          <cell r="E144">
            <v>137628.62</v>
          </cell>
        </row>
        <row r="145">
          <cell r="C145" t="str">
            <v>---------------</v>
          </cell>
          <cell r="D145" t="str">
            <v>---------------</v>
          </cell>
          <cell r="E145" t="str">
            <v>---------------</v>
          </cell>
        </row>
        <row r="146">
          <cell r="B146" t="str">
            <v>TOTAL BALANCE SHEET</v>
          </cell>
          <cell r="C146">
            <v>73069.59</v>
          </cell>
          <cell r="D146">
            <v>-73069.59</v>
          </cell>
          <cell r="E146">
            <v>0</v>
          </cell>
        </row>
        <row r="148">
          <cell r="A148" t="str">
            <v>PERIOD ENDING: 12/31/04               12:29:09 22 DEC 2008 (NV.1CO.TB3LY) PAGE 4</v>
          </cell>
        </row>
        <row r="149">
          <cell r="A149" t="str">
            <v xml:space="preserve">COMPANY: C-005 APPLE CANYON UTILITY CO.                                         </v>
          </cell>
        </row>
        <row r="151">
          <cell r="A151" t="str">
            <v>DETAIL TB BY SUB</v>
          </cell>
        </row>
        <row r="153">
          <cell r="A153" t="str">
            <v xml:space="preserve">                  U T I L I T I E S ,  I N C O R P O R A T E D</v>
          </cell>
        </row>
        <row r="155">
          <cell r="A155" t="str">
            <v xml:space="preserve">                              DETAIL TRIAL BALANCE</v>
          </cell>
        </row>
        <row r="157">
          <cell r="A157" t="str">
            <v>ACCOUNT               DESCRIPTION                  BEG-BALANCE       CURRENT       END-BALANCE</v>
          </cell>
        </row>
        <row r="158">
          <cell r="A158" t="str">
            <v>-------               -----------                  -----------       -------       -----------</v>
          </cell>
        </row>
        <row r="159">
          <cell r="A159">
            <v>4611020</v>
          </cell>
          <cell r="B159" t="str">
            <v>WATER REVENUE-METERED</v>
          </cell>
          <cell r="C159">
            <v>-253240.67</v>
          </cell>
          <cell r="D159">
            <v>0</v>
          </cell>
          <cell r="E159">
            <v>-253240.67</v>
          </cell>
        </row>
        <row r="160">
          <cell r="A160">
            <v>4611099</v>
          </cell>
          <cell r="B160" t="str">
            <v>WATER REVENUE ACCRUALS</v>
          </cell>
          <cell r="C160">
            <v>6185</v>
          </cell>
          <cell r="D160">
            <v>0</v>
          </cell>
          <cell r="E160">
            <v>6185</v>
          </cell>
        </row>
        <row r="161">
          <cell r="A161">
            <v>4612030</v>
          </cell>
          <cell r="B161" t="str">
            <v>WATER REVENUE-COMMERCIAL</v>
          </cell>
          <cell r="C161">
            <v>-6650.26</v>
          </cell>
          <cell r="D161">
            <v>0</v>
          </cell>
          <cell r="E161">
            <v>-6650.26</v>
          </cell>
        </row>
        <row r="163">
          <cell r="A163">
            <v>400.1</v>
          </cell>
          <cell r="B163" t="str">
            <v>WATER REVENUE</v>
          </cell>
          <cell r="C163">
            <v>-253705.93</v>
          </cell>
          <cell r="D163">
            <v>0</v>
          </cell>
          <cell r="E163">
            <v>-253705.93</v>
          </cell>
        </row>
        <row r="165">
          <cell r="A165">
            <v>4701000</v>
          </cell>
          <cell r="B165" t="str">
            <v>FORFEITED DISCOUNTS</v>
          </cell>
          <cell r="C165">
            <v>-1645.37</v>
          </cell>
          <cell r="D165">
            <v>0</v>
          </cell>
          <cell r="E165">
            <v>-1645.37</v>
          </cell>
        </row>
        <row r="167">
          <cell r="A167">
            <v>400.3</v>
          </cell>
          <cell r="B167" t="str">
            <v>FORFEITED DISCOUNTS</v>
          </cell>
          <cell r="C167">
            <v>-1645.37</v>
          </cell>
          <cell r="D167">
            <v>0</v>
          </cell>
          <cell r="E167">
            <v>-1645.37</v>
          </cell>
        </row>
        <row r="169">
          <cell r="A169">
            <v>4711000</v>
          </cell>
          <cell r="B169" t="str">
            <v>MISC SERVICE REVENUES</v>
          </cell>
          <cell r="C169">
            <v>-5389.87</v>
          </cell>
          <cell r="D169">
            <v>0</v>
          </cell>
          <cell r="E169">
            <v>-5389.87</v>
          </cell>
        </row>
        <row r="170">
          <cell r="A170">
            <v>4741001</v>
          </cell>
          <cell r="B170" t="str">
            <v>NEW CUSTOMER CHGE - WATER</v>
          </cell>
          <cell r="C170">
            <v>-780</v>
          </cell>
          <cell r="D170">
            <v>0</v>
          </cell>
          <cell r="E170">
            <v>-780</v>
          </cell>
        </row>
        <row r="171">
          <cell r="A171">
            <v>4741008</v>
          </cell>
          <cell r="B171" t="str">
            <v>NSF CHECK CHARGE</v>
          </cell>
          <cell r="C171">
            <v>-5</v>
          </cell>
          <cell r="D171">
            <v>0</v>
          </cell>
          <cell r="E171">
            <v>-5</v>
          </cell>
        </row>
        <row r="173">
          <cell r="A173">
            <v>400.4</v>
          </cell>
          <cell r="B173" t="str">
            <v>MISC. SERVICE REVENUES</v>
          </cell>
          <cell r="C173">
            <v>-6174.87</v>
          </cell>
          <cell r="D173">
            <v>0</v>
          </cell>
          <cell r="E173">
            <v>-6174.87</v>
          </cell>
        </row>
        <row r="175">
          <cell r="A175">
            <v>6151010</v>
          </cell>
          <cell r="B175" t="str">
            <v>ELEC PWR - WATER SYSTEM</v>
          </cell>
          <cell r="C175">
            <v>18713.5</v>
          </cell>
          <cell r="D175">
            <v>0</v>
          </cell>
          <cell r="E175">
            <v>18713.5</v>
          </cell>
        </row>
        <row r="177">
          <cell r="A177" t="str">
            <v>401.1E</v>
          </cell>
          <cell r="B177" t="str">
            <v>ELECTRIC POWER</v>
          </cell>
          <cell r="C177">
            <v>18713.5</v>
          </cell>
          <cell r="D177">
            <v>0</v>
          </cell>
          <cell r="E177">
            <v>18713.5</v>
          </cell>
        </row>
        <row r="179">
          <cell r="A179">
            <v>6181010</v>
          </cell>
          <cell r="B179" t="str">
            <v>CHLORINE</v>
          </cell>
          <cell r="C179">
            <v>5160.5</v>
          </cell>
          <cell r="D179">
            <v>0</v>
          </cell>
          <cell r="E179">
            <v>5160.5</v>
          </cell>
        </row>
        <row r="180">
          <cell r="A180">
            <v>6181050</v>
          </cell>
          <cell r="B180" t="str">
            <v>ODOR CONTROL CHEMICALS</v>
          </cell>
          <cell r="C180">
            <v>38.880000000000003</v>
          </cell>
          <cell r="D180">
            <v>0</v>
          </cell>
          <cell r="E180">
            <v>38.880000000000003</v>
          </cell>
        </row>
        <row r="181">
          <cell r="A181">
            <v>6181090</v>
          </cell>
          <cell r="B181" t="str">
            <v>OTHER CHEMICALS (TREATMENT)</v>
          </cell>
          <cell r="C181">
            <v>3039.05</v>
          </cell>
          <cell r="D181">
            <v>0</v>
          </cell>
          <cell r="E181">
            <v>3039.05</v>
          </cell>
        </row>
        <row r="183">
          <cell r="A183" t="str">
            <v>401.1F</v>
          </cell>
          <cell r="B183" t="str">
            <v>CHEMICALS</v>
          </cell>
          <cell r="C183">
            <v>8238.43</v>
          </cell>
          <cell r="D183">
            <v>0</v>
          </cell>
          <cell r="E183">
            <v>8238.43</v>
          </cell>
        </row>
        <row r="185">
          <cell r="A185">
            <v>6361000</v>
          </cell>
          <cell r="B185" t="str">
            <v>METER READING</v>
          </cell>
          <cell r="C185">
            <v>2387.14</v>
          </cell>
          <cell r="D185">
            <v>0</v>
          </cell>
          <cell r="E185">
            <v>2387.14</v>
          </cell>
        </row>
        <row r="187">
          <cell r="A187" t="str">
            <v>401.1G</v>
          </cell>
          <cell r="B187" t="str">
            <v>METER READING</v>
          </cell>
          <cell r="C187">
            <v>2387.14</v>
          </cell>
          <cell r="D187">
            <v>0</v>
          </cell>
          <cell r="E187">
            <v>2387.14</v>
          </cell>
        </row>
        <row r="189">
          <cell r="A189">
            <v>6019020</v>
          </cell>
          <cell r="B189" t="str">
            <v>SALARIES-CHGD TO PLT-WSC</v>
          </cell>
          <cell r="C189">
            <v>-8511</v>
          </cell>
          <cell r="D189">
            <v>0</v>
          </cell>
          <cell r="E189">
            <v>-8511</v>
          </cell>
        </row>
        <row r="190">
          <cell r="A190">
            <v>6019040</v>
          </cell>
          <cell r="B190" t="str">
            <v>SALARIES-OPS FIELD</v>
          </cell>
          <cell r="C190">
            <v>30132.75</v>
          </cell>
          <cell r="D190">
            <v>10044.25</v>
          </cell>
          <cell r="E190">
            <v>40177</v>
          </cell>
        </row>
        <row r="191">
          <cell r="A191">
            <v>6019045</v>
          </cell>
          <cell r="B191" t="str">
            <v>SALARIES-WTR SERV-COMPUTERS</v>
          </cell>
          <cell r="C191">
            <v>675</v>
          </cell>
          <cell r="D191">
            <v>225</v>
          </cell>
          <cell r="E191">
            <v>900</v>
          </cell>
        </row>
        <row r="192">
          <cell r="A192">
            <v>6019050</v>
          </cell>
          <cell r="B192" t="str">
            <v>SALARIES-OPS ADMIN</v>
          </cell>
          <cell r="C192">
            <v>11889.75</v>
          </cell>
          <cell r="D192">
            <v>3963.25</v>
          </cell>
          <cell r="E192">
            <v>15853</v>
          </cell>
        </row>
        <row r="193">
          <cell r="A193">
            <v>6019070</v>
          </cell>
          <cell r="B193" t="str">
            <v>SALARIES-IL ADMIN OFFICE</v>
          </cell>
          <cell r="C193">
            <v>6283.5</v>
          </cell>
          <cell r="D193">
            <v>2094.5</v>
          </cell>
          <cell r="E193">
            <v>8378</v>
          </cell>
        </row>
        <row r="195">
          <cell r="A195" t="str">
            <v>401.1H</v>
          </cell>
          <cell r="B195" t="str">
            <v>SALARIES</v>
          </cell>
          <cell r="C195">
            <v>40470</v>
          </cell>
          <cell r="D195">
            <v>16327</v>
          </cell>
          <cell r="E195">
            <v>56797</v>
          </cell>
        </row>
        <row r="197">
          <cell r="A197">
            <v>6708000</v>
          </cell>
          <cell r="B197" t="str">
            <v>UNCOLLECTIBLE ACCOUNTS</v>
          </cell>
          <cell r="C197">
            <v>1973.68</v>
          </cell>
          <cell r="D197">
            <v>0</v>
          </cell>
          <cell r="E197">
            <v>1973.68</v>
          </cell>
        </row>
        <row r="198">
          <cell r="A198">
            <v>6708001</v>
          </cell>
          <cell r="B198" t="str">
            <v>AGENCY EXPENSE</v>
          </cell>
          <cell r="C198">
            <v>44.25</v>
          </cell>
          <cell r="D198">
            <v>14.75</v>
          </cell>
          <cell r="E198">
            <v>59</v>
          </cell>
        </row>
        <row r="200">
          <cell r="A200" t="str">
            <v>401.1K</v>
          </cell>
          <cell r="B200" t="str">
            <v>UNCOLLECTIBLE ACCOUNTS</v>
          </cell>
          <cell r="C200">
            <v>2017.93</v>
          </cell>
          <cell r="D200">
            <v>14.75</v>
          </cell>
          <cell r="E200">
            <v>2032.68</v>
          </cell>
        </row>
        <row r="202">
          <cell r="A202">
            <v>6319011</v>
          </cell>
          <cell r="B202" t="str">
            <v>ENGINEERING FEES</v>
          </cell>
          <cell r="C202">
            <v>0.75</v>
          </cell>
          <cell r="D202">
            <v>0.25</v>
          </cell>
          <cell r="E202">
            <v>1</v>
          </cell>
        </row>
        <row r="203">
          <cell r="A203">
            <v>6329002</v>
          </cell>
          <cell r="B203" t="str">
            <v>AUDIT FEES</v>
          </cell>
          <cell r="C203">
            <v>864</v>
          </cell>
          <cell r="D203">
            <v>288</v>
          </cell>
          <cell r="E203">
            <v>1152</v>
          </cell>
        </row>
        <row r="204">
          <cell r="A204">
            <v>6329014</v>
          </cell>
          <cell r="B204" t="str">
            <v>TAX RETURN REVIEW</v>
          </cell>
          <cell r="C204">
            <v>206.25</v>
          </cell>
          <cell r="D204">
            <v>68.75</v>
          </cell>
          <cell r="E204">
            <v>275</v>
          </cell>
        </row>
        <row r="205">
          <cell r="A205">
            <v>6338001</v>
          </cell>
          <cell r="B205" t="str">
            <v>LEGAL FEES</v>
          </cell>
          <cell r="C205">
            <v>30</v>
          </cell>
          <cell r="D205">
            <v>10</v>
          </cell>
          <cell r="E205">
            <v>40</v>
          </cell>
        </row>
        <row r="206">
          <cell r="A206">
            <v>6369003</v>
          </cell>
          <cell r="B206" t="str">
            <v>TEMP EMPLOY - CLERICAL</v>
          </cell>
          <cell r="C206">
            <v>7.5</v>
          </cell>
          <cell r="D206">
            <v>2.5</v>
          </cell>
          <cell r="E206">
            <v>10</v>
          </cell>
        </row>
        <row r="208">
          <cell r="A208" t="str">
            <v>PERIOD ENDING: 12/31/04               12:29:09 22 DEC 2008 (NV.1CO.TB3LY) PAGE 5</v>
          </cell>
        </row>
        <row r="209">
          <cell r="A209" t="str">
            <v xml:space="preserve">COMPANY: C-005 APPLE CANYON UTILITY CO.                                         </v>
          </cell>
        </row>
        <row r="211">
          <cell r="A211" t="str">
            <v>DETAIL TB BY SUB</v>
          </cell>
        </row>
        <row r="213">
          <cell r="A213" t="str">
            <v xml:space="preserve">                  U T I L I T I E S ,  I N C O R P O R A T E D</v>
          </cell>
        </row>
        <row r="215">
          <cell r="A215" t="str">
            <v xml:space="preserve">                              DETAIL TRIAL BALANCE</v>
          </cell>
        </row>
        <row r="217">
          <cell r="A217" t="str">
            <v>ACCOUNT               DESCRIPTION                  BEG-BALANCE       CURRENT       END-BALANCE</v>
          </cell>
        </row>
        <row r="218">
          <cell r="A218" t="str">
            <v>-------               -----------                  -----------       -------       -----------</v>
          </cell>
        </row>
        <row r="219">
          <cell r="A219">
            <v>6369005</v>
          </cell>
          <cell r="B219" t="str">
            <v>PAYROLL SERVICES</v>
          </cell>
          <cell r="C219">
            <v>190.5</v>
          </cell>
          <cell r="D219">
            <v>63.5</v>
          </cell>
          <cell r="E219">
            <v>254</v>
          </cell>
        </row>
        <row r="220">
          <cell r="A220">
            <v>6369006</v>
          </cell>
          <cell r="B220" t="str">
            <v>EMPLOY FINDER FEES</v>
          </cell>
          <cell r="C220">
            <v>231</v>
          </cell>
          <cell r="D220">
            <v>77</v>
          </cell>
          <cell r="E220">
            <v>308</v>
          </cell>
        </row>
        <row r="222">
          <cell r="A222" t="str">
            <v>401.1L</v>
          </cell>
          <cell r="B222" t="str">
            <v>OUTSIDE SERVICES-DIRECT</v>
          </cell>
          <cell r="C222">
            <v>1530</v>
          </cell>
          <cell r="D222">
            <v>510</v>
          </cell>
          <cell r="E222">
            <v>2040</v>
          </cell>
        </row>
        <row r="224">
          <cell r="A224">
            <v>6369007</v>
          </cell>
          <cell r="B224" t="str">
            <v>COMPUTER MAINT</v>
          </cell>
          <cell r="C224">
            <v>237.75</v>
          </cell>
          <cell r="D224">
            <v>79.25</v>
          </cell>
          <cell r="E224">
            <v>317</v>
          </cell>
        </row>
        <row r="225">
          <cell r="A225">
            <v>6369009</v>
          </cell>
          <cell r="B225" t="str">
            <v>COMPUTER-AMORT &amp; PROG COST</v>
          </cell>
          <cell r="C225">
            <v>75.75</v>
          </cell>
          <cell r="D225">
            <v>25.25</v>
          </cell>
          <cell r="E225">
            <v>101</v>
          </cell>
        </row>
        <row r="226">
          <cell r="A226">
            <v>6369012</v>
          </cell>
          <cell r="B226" t="str">
            <v>INTERNET SUPPLIER</v>
          </cell>
          <cell r="C226">
            <v>27</v>
          </cell>
          <cell r="D226">
            <v>9</v>
          </cell>
          <cell r="E226">
            <v>36</v>
          </cell>
        </row>
        <row r="227">
          <cell r="A227">
            <v>6759003</v>
          </cell>
          <cell r="B227" t="str">
            <v>COMPUTER SUPPLIES</v>
          </cell>
          <cell r="C227">
            <v>66</v>
          </cell>
          <cell r="D227">
            <v>22</v>
          </cell>
          <cell r="E227">
            <v>88</v>
          </cell>
        </row>
        <row r="228">
          <cell r="A228">
            <v>6759016</v>
          </cell>
          <cell r="B228" t="str">
            <v>MICROFILMING</v>
          </cell>
          <cell r="C228">
            <v>51</v>
          </cell>
          <cell r="D228">
            <v>17</v>
          </cell>
          <cell r="E228">
            <v>68</v>
          </cell>
        </row>
        <row r="230">
          <cell r="A230" t="str">
            <v>401.1LL</v>
          </cell>
          <cell r="B230" t="str">
            <v>IT DEPARTMENT</v>
          </cell>
          <cell r="C230">
            <v>457.5</v>
          </cell>
          <cell r="D230">
            <v>152.5</v>
          </cell>
          <cell r="E230">
            <v>610</v>
          </cell>
        </row>
        <row r="232">
          <cell r="A232">
            <v>6049010</v>
          </cell>
          <cell r="B232" t="str">
            <v>HEALTH INS REIMBURSEMENTS</v>
          </cell>
          <cell r="C232">
            <v>4587.75</v>
          </cell>
          <cell r="D232">
            <v>1529.25</v>
          </cell>
          <cell r="E232">
            <v>6117</v>
          </cell>
        </row>
        <row r="233">
          <cell r="A233">
            <v>6049011</v>
          </cell>
          <cell r="B233" t="str">
            <v>EMPLOYEE INS DEDUCTIONS</v>
          </cell>
          <cell r="C233">
            <v>-288</v>
          </cell>
          <cell r="D233">
            <v>-96</v>
          </cell>
          <cell r="E233">
            <v>-384</v>
          </cell>
        </row>
        <row r="234">
          <cell r="A234">
            <v>6049012</v>
          </cell>
          <cell r="B234" t="str">
            <v>HEALTH COSTS &amp; OTHER</v>
          </cell>
          <cell r="C234">
            <v>23.25</v>
          </cell>
          <cell r="D234">
            <v>7.75</v>
          </cell>
          <cell r="E234">
            <v>31</v>
          </cell>
        </row>
        <row r="235">
          <cell r="A235">
            <v>6049015</v>
          </cell>
          <cell r="B235" t="str">
            <v>DENTAL INS REIMBURSEMENTS</v>
          </cell>
          <cell r="C235">
            <v>82.5</v>
          </cell>
          <cell r="D235">
            <v>27.5</v>
          </cell>
          <cell r="E235">
            <v>110</v>
          </cell>
        </row>
        <row r="236">
          <cell r="A236">
            <v>6049020</v>
          </cell>
          <cell r="B236" t="str">
            <v>PENSION CONTRIBUTIONS</v>
          </cell>
          <cell r="C236">
            <v>1208.25</v>
          </cell>
          <cell r="D236">
            <v>402.75</v>
          </cell>
          <cell r="E236">
            <v>1611</v>
          </cell>
        </row>
        <row r="237">
          <cell r="A237">
            <v>6049050</v>
          </cell>
          <cell r="B237" t="str">
            <v>HEALTH INS PREMIUMS</v>
          </cell>
          <cell r="C237">
            <v>203.25</v>
          </cell>
          <cell r="D237">
            <v>67.75</v>
          </cell>
          <cell r="E237">
            <v>271</v>
          </cell>
        </row>
        <row r="238">
          <cell r="A238">
            <v>6049055</v>
          </cell>
          <cell r="B238" t="str">
            <v>DENTAL PREMIUMS</v>
          </cell>
          <cell r="C238">
            <v>6</v>
          </cell>
          <cell r="D238">
            <v>2</v>
          </cell>
          <cell r="E238">
            <v>8</v>
          </cell>
        </row>
        <row r="239">
          <cell r="A239">
            <v>6049060</v>
          </cell>
          <cell r="B239" t="str">
            <v>TERM LIFE INS</v>
          </cell>
          <cell r="C239">
            <v>41.25</v>
          </cell>
          <cell r="D239">
            <v>13.75</v>
          </cell>
          <cell r="E239">
            <v>55</v>
          </cell>
        </row>
        <row r="240">
          <cell r="A240">
            <v>6049065</v>
          </cell>
          <cell r="B240" t="str">
            <v>TERM LIFE INS - OPT</v>
          </cell>
          <cell r="C240">
            <v>0.75</v>
          </cell>
          <cell r="D240">
            <v>0.25</v>
          </cell>
          <cell r="E240">
            <v>1</v>
          </cell>
        </row>
        <row r="241">
          <cell r="A241">
            <v>6049070</v>
          </cell>
          <cell r="B241" t="str">
            <v>401K/ESOP CONTRIBUTIONS</v>
          </cell>
          <cell r="C241">
            <v>1596</v>
          </cell>
          <cell r="D241">
            <v>532</v>
          </cell>
          <cell r="E241">
            <v>2128</v>
          </cell>
        </row>
        <row r="242">
          <cell r="A242">
            <v>6049080</v>
          </cell>
          <cell r="B242" t="str">
            <v>DISABILITY INSURANCE</v>
          </cell>
          <cell r="C242">
            <v>17.25</v>
          </cell>
          <cell r="D242">
            <v>5.75</v>
          </cell>
          <cell r="E242">
            <v>23</v>
          </cell>
        </row>
        <row r="243">
          <cell r="A243">
            <v>6049090</v>
          </cell>
          <cell r="B243" t="str">
            <v>OTHER EMP PENS &amp; BENEFITS</v>
          </cell>
          <cell r="C243">
            <v>354.75</v>
          </cell>
          <cell r="D243">
            <v>118.25</v>
          </cell>
          <cell r="E243">
            <v>473</v>
          </cell>
        </row>
        <row r="245">
          <cell r="A245" t="str">
            <v>401.1N</v>
          </cell>
          <cell r="B245" t="str">
            <v>EMPLOYEE PENSION&amp;BENEFITS</v>
          </cell>
          <cell r="C245">
            <v>7833</v>
          </cell>
          <cell r="D245">
            <v>2611</v>
          </cell>
          <cell r="E245">
            <v>10444</v>
          </cell>
        </row>
        <row r="247">
          <cell r="A247">
            <v>6599090</v>
          </cell>
          <cell r="B247" t="str">
            <v>OTHER INS</v>
          </cell>
          <cell r="C247">
            <v>8500.5</v>
          </cell>
          <cell r="D247">
            <v>2833.5</v>
          </cell>
          <cell r="E247">
            <v>11334</v>
          </cell>
        </row>
        <row r="249">
          <cell r="A249" t="str">
            <v>401.1O</v>
          </cell>
          <cell r="B249" t="str">
            <v>INSURANCE</v>
          </cell>
          <cell r="C249">
            <v>8500.5</v>
          </cell>
          <cell r="D249">
            <v>2833.5</v>
          </cell>
          <cell r="E249">
            <v>11334</v>
          </cell>
        </row>
        <row r="251">
          <cell r="A251">
            <v>7668010</v>
          </cell>
          <cell r="B251" t="str">
            <v>RATE CASE EXPENSE</v>
          </cell>
          <cell r="C251">
            <v>2131.8000000000002</v>
          </cell>
          <cell r="D251">
            <v>0</v>
          </cell>
          <cell r="E251">
            <v>2131.8000000000002</v>
          </cell>
        </row>
        <row r="253">
          <cell r="A253" t="str">
            <v>401.1P</v>
          </cell>
          <cell r="B253" t="str">
            <v>REGULATORY COMMISSION EXP</v>
          </cell>
          <cell r="C253">
            <v>2131.8000000000002</v>
          </cell>
          <cell r="D253">
            <v>0</v>
          </cell>
          <cell r="E253">
            <v>2131.8000000000002</v>
          </cell>
        </row>
        <row r="255">
          <cell r="A255">
            <v>6759001</v>
          </cell>
          <cell r="B255" t="str">
            <v>PUBL SUBSCRIPTIONS &amp; TAPES</v>
          </cell>
          <cell r="C255">
            <v>33.75</v>
          </cell>
          <cell r="D255">
            <v>11.25</v>
          </cell>
          <cell r="E255">
            <v>45</v>
          </cell>
        </row>
        <row r="256">
          <cell r="A256">
            <v>6759002</v>
          </cell>
          <cell r="B256" t="str">
            <v>ANSWERING SERV</v>
          </cell>
          <cell r="C256">
            <v>537</v>
          </cell>
          <cell r="D256">
            <v>179</v>
          </cell>
          <cell r="E256">
            <v>716</v>
          </cell>
        </row>
        <row r="257">
          <cell r="A257">
            <v>6759004</v>
          </cell>
          <cell r="B257" t="str">
            <v>PRINTING &amp; BLUEPRINTS</v>
          </cell>
          <cell r="C257">
            <v>105.75</v>
          </cell>
          <cell r="D257">
            <v>35.25</v>
          </cell>
          <cell r="E257">
            <v>141</v>
          </cell>
        </row>
        <row r="258">
          <cell r="A258">
            <v>6759006</v>
          </cell>
          <cell r="B258" t="str">
            <v>UPS &amp; AIR FREIGHT</v>
          </cell>
          <cell r="C258">
            <v>437.88</v>
          </cell>
          <cell r="D258">
            <v>22.25</v>
          </cell>
          <cell r="E258">
            <v>460.13</v>
          </cell>
        </row>
        <row r="259">
          <cell r="A259">
            <v>6759008</v>
          </cell>
          <cell r="B259" t="str">
            <v>XEROX</v>
          </cell>
          <cell r="C259">
            <v>96.75</v>
          </cell>
          <cell r="D259">
            <v>32.25</v>
          </cell>
          <cell r="E259">
            <v>129</v>
          </cell>
        </row>
        <row r="260">
          <cell r="A260">
            <v>6759009</v>
          </cell>
          <cell r="B260" t="str">
            <v>OFFICE SUPPLY STORES</v>
          </cell>
          <cell r="C260">
            <v>288.26</v>
          </cell>
          <cell r="D260">
            <v>57.5</v>
          </cell>
          <cell r="E260">
            <v>345.76</v>
          </cell>
        </row>
        <row r="261">
          <cell r="A261">
            <v>6759010</v>
          </cell>
          <cell r="B261" t="str">
            <v>REIM OFFICE EMPLOYEE EXPENSES</v>
          </cell>
          <cell r="C261">
            <v>11.25</v>
          </cell>
          <cell r="D261">
            <v>3.75</v>
          </cell>
          <cell r="E261">
            <v>15</v>
          </cell>
        </row>
        <row r="262">
          <cell r="A262">
            <v>6759013</v>
          </cell>
          <cell r="B262" t="str">
            <v>CLEANING SUPPLIES</v>
          </cell>
          <cell r="C262">
            <v>14.25</v>
          </cell>
          <cell r="D262">
            <v>4.75</v>
          </cell>
          <cell r="E262">
            <v>19</v>
          </cell>
        </row>
        <row r="263">
          <cell r="A263">
            <v>6759014</v>
          </cell>
          <cell r="B263" t="str">
            <v>MEMBERSHIPS - OFFICE EMPLOYEE</v>
          </cell>
          <cell r="C263">
            <v>3.75</v>
          </cell>
          <cell r="D263">
            <v>1.25</v>
          </cell>
          <cell r="E263">
            <v>5</v>
          </cell>
        </row>
        <row r="264">
          <cell r="A264">
            <v>6759090</v>
          </cell>
          <cell r="B264" t="str">
            <v>OTHER OFFICE EXPENSES</v>
          </cell>
          <cell r="C264">
            <v>36.75</v>
          </cell>
          <cell r="D264">
            <v>12.25</v>
          </cell>
          <cell r="E264">
            <v>49</v>
          </cell>
        </row>
        <row r="266">
          <cell r="A266" t="str">
            <v>401.1R</v>
          </cell>
          <cell r="B266" t="str">
            <v>OFFICE SUPPLIES</v>
          </cell>
          <cell r="C266">
            <v>1565.39</v>
          </cell>
          <cell r="D266">
            <v>359.5</v>
          </cell>
          <cell r="E266">
            <v>1924.89</v>
          </cell>
        </row>
        <row r="269">
          <cell r="A269" t="str">
            <v>PERIOD ENDING: 12/31/04               12:29:09 22 DEC 2008 (NV.1CO.TB3LY) PAGE 6</v>
          </cell>
        </row>
        <row r="270">
          <cell r="A270" t="str">
            <v xml:space="preserve">COMPANY: C-005 APPLE CANYON UTILITY CO.                                         </v>
          </cell>
        </row>
        <row r="272">
          <cell r="A272" t="str">
            <v>DETAIL TB BY SUB</v>
          </cell>
        </row>
        <row r="274">
          <cell r="A274" t="str">
            <v xml:space="preserve">                  U T I L I T I E S ,  I N C O R P O R A T E D</v>
          </cell>
        </row>
        <row r="276">
          <cell r="A276" t="str">
            <v xml:space="preserve">                              DETAIL TRIAL BALANCE</v>
          </cell>
        </row>
        <row r="278">
          <cell r="A278" t="str">
            <v>ACCOUNT               DESCRIPTION                  BEG-BALANCE       CURRENT       END-BALANCE</v>
          </cell>
        </row>
        <row r="279">
          <cell r="A279" t="str">
            <v>-------               -----------                  -----------       -------       -----------</v>
          </cell>
        </row>
        <row r="280">
          <cell r="A280">
            <v>6759005</v>
          </cell>
          <cell r="B280" t="str">
            <v>POSTAGE &amp; POSTAGE METER-OFFICE</v>
          </cell>
          <cell r="C280">
            <v>2968.5</v>
          </cell>
          <cell r="D280">
            <v>11.5</v>
          </cell>
          <cell r="E280">
            <v>2980</v>
          </cell>
        </row>
        <row r="281">
          <cell r="A281">
            <v>6759007</v>
          </cell>
          <cell r="B281" t="str">
            <v>PRINTING CUSTOMER SERVICE</v>
          </cell>
          <cell r="C281">
            <v>282.29000000000002</v>
          </cell>
          <cell r="D281">
            <v>13</v>
          </cell>
          <cell r="E281">
            <v>295.29000000000002</v>
          </cell>
        </row>
        <row r="282">
          <cell r="A282">
            <v>6759011</v>
          </cell>
          <cell r="B282" t="str">
            <v>ENVELOPES</v>
          </cell>
          <cell r="C282">
            <v>871.5</v>
          </cell>
          <cell r="D282">
            <v>290.5</v>
          </cell>
          <cell r="E282">
            <v>1162</v>
          </cell>
        </row>
        <row r="283">
          <cell r="A283">
            <v>6759012</v>
          </cell>
          <cell r="B283" t="str">
            <v>BILL STOCK</v>
          </cell>
          <cell r="C283">
            <v>327.75</v>
          </cell>
          <cell r="D283">
            <v>109.25</v>
          </cell>
          <cell r="E283">
            <v>437</v>
          </cell>
        </row>
        <row r="284">
          <cell r="A284">
            <v>6759051</v>
          </cell>
          <cell r="B284" t="str">
            <v>COMPUTER SUPPLIES - BILLING</v>
          </cell>
          <cell r="C284">
            <v>79.5</v>
          </cell>
          <cell r="D284">
            <v>26.5</v>
          </cell>
          <cell r="E284">
            <v>106</v>
          </cell>
        </row>
        <row r="286">
          <cell r="A286" t="str">
            <v>401.1RR</v>
          </cell>
          <cell r="B286" t="str">
            <v>BILLING &amp; CUSTOMER SERVICE</v>
          </cell>
          <cell r="C286">
            <v>4529.54</v>
          </cell>
          <cell r="D286">
            <v>450.75</v>
          </cell>
          <cell r="E286">
            <v>4980.29</v>
          </cell>
        </row>
        <row r="288">
          <cell r="A288">
            <v>6759110</v>
          </cell>
          <cell r="B288" t="str">
            <v>OFFICE TELEPHONE</v>
          </cell>
          <cell r="C288">
            <v>24.75</v>
          </cell>
          <cell r="D288">
            <v>8.25</v>
          </cell>
          <cell r="E288">
            <v>33</v>
          </cell>
        </row>
        <row r="289">
          <cell r="A289">
            <v>6759120</v>
          </cell>
          <cell r="B289" t="str">
            <v>OFFICE ELECTRIC</v>
          </cell>
          <cell r="C289">
            <v>161.25</v>
          </cell>
          <cell r="D289">
            <v>53.75</v>
          </cell>
          <cell r="E289">
            <v>215</v>
          </cell>
        </row>
        <row r="290">
          <cell r="A290">
            <v>6759125</v>
          </cell>
          <cell r="B290" t="str">
            <v>OFFICE WATER</v>
          </cell>
          <cell r="C290">
            <v>35.25</v>
          </cell>
          <cell r="D290">
            <v>11.75</v>
          </cell>
          <cell r="E290">
            <v>47</v>
          </cell>
        </row>
        <row r="291">
          <cell r="A291">
            <v>6759130</v>
          </cell>
          <cell r="B291" t="str">
            <v>OFFICE GAS</v>
          </cell>
          <cell r="C291">
            <v>51</v>
          </cell>
          <cell r="D291">
            <v>17</v>
          </cell>
          <cell r="E291">
            <v>68</v>
          </cell>
        </row>
        <row r="292">
          <cell r="A292">
            <v>6759135</v>
          </cell>
          <cell r="B292" t="str">
            <v>OPERATIONS TELEPHONES</v>
          </cell>
          <cell r="C292">
            <v>2357.91</v>
          </cell>
          <cell r="D292">
            <v>18.5</v>
          </cell>
          <cell r="E292">
            <v>2376.41</v>
          </cell>
        </row>
        <row r="293">
          <cell r="A293">
            <v>6759136</v>
          </cell>
          <cell r="B293" t="str">
            <v>OPERATIONS TELEPHONES-LONG DIST</v>
          </cell>
          <cell r="C293">
            <v>18</v>
          </cell>
          <cell r="D293">
            <v>6</v>
          </cell>
          <cell r="E293">
            <v>24</v>
          </cell>
        </row>
        <row r="295">
          <cell r="A295" t="str">
            <v>401.1S</v>
          </cell>
          <cell r="B295" t="str">
            <v>OFFICE UTILITIES</v>
          </cell>
          <cell r="C295">
            <v>2648.16</v>
          </cell>
          <cell r="D295">
            <v>115.25</v>
          </cell>
          <cell r="E295">
            <v>2763.41</v>
          </cell>
        </row>
        <row r="297">
          <cell r="A297">
            <v>6759210</v>
          </cell>
          <cell r="B297" t="str">
            <v>OFFICE CLEANING SERV</v>
          </cell>
          <cell r="C297">
            <v>174</v>
          </cell>
          <cell r="D297">
            <v>58</v>
          </cell>
          <cell r="E297">
            <v>232</v>
          </cell>
        </row>
        <row r="298">
          <cell r="A298">
            <v>6759220</v>
          </cell>
          <cell r="B298" t="str">
            <v>LNDSCPING MOWING &amp; SNOWPLWNG</v>
          </cell>
          <cell r="C298">
            <v>188.25</v>
          </cell>
          <cell r="D298">
            <v>62.75</v>
          </cell>
          <cell r="E298">
            <v>251</v>
          </cell>
        </row>
        <row r="299">
          <cell r="A299">
            <v>6759230</v>
          </cell>
          <cell r="B299" t="str">
            <v>OFFICE GARBAGE REMOVAL</v>
          </cell>
          <cell r="C299">
            <v>11.25</v>
          </cell>
          <cell r="D299">
            <v>3.75</v>
          </cell>
          <cell r="E299">
            <v>15</v>
          </cell>
        </row>
        <row r="300">
          <cell r="A300">
            <v>6759260</v>
          </cell>
          <cell r="B300" t="str">
            <v>REPAIR OFF MACH &amp; HEATING</v>
          </cell>
          <cell r="C300">
            <v>16.5</v>
          </cell>
          <cell r="D300">
            <v>5.5</v>
          </cell>
          <cell r="E300">
            <v>22</v>
          </cell>
        </row>
        <row r="301">
          <cell r="A301">
            <v>6759290</v>
          </cell>
          <cell r="B301" t="str">
            <v>OTHER OFFICE MAINT</v>
          </cell>
          <cell r="C301">
            <v>311.25</v>
          </cell>
          <cell r="D301">
            <v>103.75</v>
          </cell>
          <cell r="E301">
            <v>415</v>
          </cell>
        </row>
        <row r="303">
          <cell r="A303" t="str">
            <v>401.1U</v>
          </cell>
          <cell r="B303" t="str">
            <v>OFFICE MAINTENANCE</v>
          </cell>
          <cell r="C303">
            <v>701.25</v>
          </cell>
          <cell r="D303">
            <v>233.75</v>
          </cell>
          <cell r="E303">
            <v>935</v>
          </cell>
        </row>
        <row r="305">
          <cell r="A305">
            <v>6759330</v>
          </cell>
          <cell r="B305" t="str">
            <v>MEMBERSHIPS - COMPANY</v>
          </cell>
          <cell r="C305">
            <v>5.25</v>
          </cell>
          <cell r="D305">
            <v>1.75</v>
          </cell>
          <cell r="E305">
            <v>7</v>
          </cell>
        </row>
        <row r="306">
          <cell r="A306">
            <v>7048050</v>
          </cell>
          <cell r="B306" t="str">
            <v>EMPLOYEES ED EXPENSES</v>
          </cell>
          <cell r="C306">
            <v>17.25</v>
          </cell>
          <cell r="D306">
            <v>5.75</v>
          </cell>
          <cell r="E306">
            <v>23</v>
          </cell>
        </row>
        <row r="307">
          <cell r="A307">
            <v>7048055</v>
          </cell>
          <cell r="B307" t="str">
            <v>OFFICE EDUCATION/TRAIN. EXP</v>
          </cell>
          <cell r="C307">
            <v>159.75</v>
          </cell>
          <cell r="D307">
            <v>53.25</v>
          </cell>
          <cell r="E307">
            <v>213</v>
          </cell>
        </row>
        <row r="308">
          <cell r="A308">
            <v>7758370</v>
          </cell>
          <cell r="B308" t="str">
            <v>MEALS &amp; RELATED EXP</v>
          </cell>
          <cell r="C308">
            <v>39.65</v>
          </cell>
          <cell r="D308">
            <v>10</v>
          </cell>
          <cell r="E308">
            <v>49.65</v>
          </cell>
        </row>
        <row r="309">
          <cell r="A309">
            <v>7758380</v>
          </cell>
          <cell r="B309" t="str">
            <v>BANK SERV CHARGES</v>
          </cell>
          <cell r="C309">
            <v>990.75</v>
          </cell>
          <cell r="D309">
            <v>330.25</v>
          </cell>
          <cell r="E309">
            <v>1321</v>
          </cell>
        </row>
        <row r="310">
          <cell r="A310">
            <v>7758390</v>
          </cell>
          <cell r="B310" t="str">
            <v>OTHER MISC GENERAL</v>
          </cell>
          <cell r="C310">
            <v>73</v>
          </cell>
          <cell r="D310">
            <v>32</v>
          </cell>
          <cell r="E310">
            <v>105</v>
          </cell>
        </row>
        <row r="312">
          <cell r="A312" t="str">
            <v>401.1V</v>
          </cell>
          <cell r="B312" t="str">
            <v>MISCELLANEOUS EXPENSE</v>
          </cell>
          <cell r="C312">
            <v>1285.6500000000001</v>
          </cell>
          <cell r="D312">
            <v>433</v>
          </cell>
          <cell r="E312">
            <v>1718.65</v>
          </cell>
        </row>
        <row r="314">
          <cell r="A314">
            <v>6755070</v>
          </cell>
          <cell r="B314" t="str">
            <v>WATER PERMITS</v>
          </cell>
          <cell r="C314">
            <v>250</v>
          </cell>
          <cell r="D314">
            <v>0</v>
          </cell>
          <cell r="E314">
            <v>250</v>
          </cell>
        </row>
        <row r="315">
          <cell r="A315">
            <v>6755090</v>
          </cell>
          <cell r="B315" t="str">
            <v>WATER-OTHER MAINT EXP</v>
          </cell>
          <cell r="C315">
            <v>101.48</v>
          </cell>
          <cell r="D315">
            <v>0</v>
          </cell>
          <cell r="E315">
            <v>101.48</v>
          </cell>
        </row>
        <row r="316">
          <cell r="A316">
            <v>6759503</v>
          </cell>
          <cell r="B316" t="str">
            <v>WATER-MAINT SUPPLIES</v>
          </cell>
          <cell r="C316">
            <v>1916.22</v>
          </cell>
          <cell r="D316">
            <v>0</v>
          </cell>
          <cell r="E316">
            <v>1916.22</v>
          </cell>
        </row>
        <row r="317">
          <cell r="A317">
            <v>6759506</v>
          </cell>
          <cell r="B317" t="str">
            <v>WATER-MAINT REPAIRS</v>
          </cell>
          <cell r="C317">
            <v>1506.81</v>
          </cell>
          <cell r="D317">
            <v>0</v>
          </cell>
          <cell r="E317">
            <v>1506.81</v>
          </cell>
        </row>
        <row r="318">
          <cell r="A318">
            <v>6759507</v>
          </cell>
          <cell r="B318" t="str">
            <v>WATER-MAIN BREAKS</v>
          </cell>
          <cell r="C318">
            <v>600</v>
          </cell>
          <cell r="D318">
            <v>0</v>
          </cell>
          <cell r="E318">
            <v>600</v>
          </cell>
        </row>
        <row r="320">
          <cell r="A320" t="str">
            <v>401.1X</v>
          </cell>
          <cell r="B320" t="str">
            <v>MAINTENANCE-WATER PLANT</v>
          </cell>
          <cell r="C320">
            <v>4374.51</v>
          </cell>
          <cell r="D320">
            <v>0</v>
          </cell>
          <cell r="E320">
            <v>4374.51</v>
          </cell>
        </row>
        <row r="322">
          <cell r="A322">
            <v>6759080</v>
          </cell>
          <cell r="B322" t="str">
            <v>MAINT-DEFERRED CHARGES</v>
          </cell>
          <cell r="C322">
            <v>967</v>
          </cell>
          <cell r="D322">
            <v>0</v>
          </cell>
          <cell r="E322">
            <v>967</v>
          </cell>
        </row>
        <row r="323">
          <cell r="A323">
            <v>6759405</v>
          </cell>
          <cell r="B323" t="str">
            <v>COMMUNICATION EXPENSES</v>
          </cell>
          <cell r="C323">
            <v>750.75</v>
          </cell>
          <cell r="D323">
            <v>250.25</v>
          </cell>
          <cell r="E323">
            <v>1001</v>
          </cell>
        </row>
        <row r="324">
          <cell r="A324">
            <v>6759412</v>
          </cell>
          <cell r="B324" t="str">
            <v>UNIFORMS</v>
          </cell>
          <cell r="C324">
            <v>263.22000000000003</v>
          </cell>
          <cell r="D324">
            <v>0</v>
          </cell>
          <cell r="E324">
            <v>263.22000000000003</v>
          </cell>
        </row>
        <row r="325">
          <cell r="A325">
            <v>6759430</v>
          </cell>
          <cell r="B325" t="str">
            <v>SALES/USE TAX EXPENSE</v>
          </cell>
          <cell r="C325">
            <v>167.18</v>
          </cell>
          <cell r="D325">
            <v>0</v>
          </cell>
          <cell r="E325">
            <v>167.18</v>
          </cell>
        </row>
        <row r="327">
          <cell r="A327" t="str">
            <v>401.1Z</v>
          </cell>
          <cell r="B327" t="str">
            <v>MAINTENANCE-WTR&amp;SWR PLANT</v>
          </cell>
          <cell r="C327">
            <v>2148.15</v>
          </cell>
          <cell r="D327">
            <v>250.25</v>
          </cell>
          <cell r="E327">
            <v>2398.4</v>
          </cell>
        </row>
        <row r="330">
          <cell r="A330" t="str">
            <v>PERIOD ENDING: 12/31/04               12:29:09 22 DEC 2008 (NV.1CO.TB3LY) PAGE 7</v>
          </cell>
        </row>
        <row r="331">
          <cell r="A331" t="str">
            <v xml:space="preserve">COMPANY: C-005 APPLE CANYON UTILITY CO.                                         </v>
          </cell>
        </row>
        <row r="333">
          <cell r="A333" t="str">
            <v>DETAIL TB BY SUB</v>
          </cell>
        </row>
        <row r="335">
          <cell r="A335" t="str">
            <v xml:space="preserve">                  U T I L I T I E S ,  I N C O R P O R A T E D</v>
          </cell>
        </row>
        <row r="337">
          <cell r="A337" t="str">
            <v xml:space="preserve">                              DETAIL TRIAL BALANCE</v>
          </cell>
        </row>
        <row r="339">
          <cell r="A339" t="str">
            <v>ACCOUNT               DESCRIPTION                  BEG-BALANCE       CURRENT       END-BALANCE</v>
          </cell>
        </row>
        <row r="340">
          <cell r="A340" t="str">
            <v>-------               -----------                  -----------       -------       -----------</v>
          </cell>
        </row>
        <row r="341">
          <cell r="A341">
            <v>6205003</v>
          </cell>
          <cell r="B341" t="str">
            <v>OPERATORS EXPENSES</v>
          </cell>
          <cell r="C341">
            <v>21.75</v>
          </cell>
          <cell r="D341">
            <v>7.25</v>
          </cell>
          <cell r="E341">
            <v>29</v>
          </cell>
        </row>
        <row r="342">
          <cell r="A342">
            <v>6759017</v>
          </cell>
          <cell r="B342" t="str">
            <v>OPERATORS-CLEANING SUPPLIES</v>
          </cell>
          <cell r="C342">
            <v>31.54</v>
          </cell>
          <cell r="D342">
            <v>0</v>
          </cell>
          <cell r="E342">
            <v>31.54</v>
          </cell>
        </row>
        <row r="343">
          <cell r="A343">
            <v>6759018</v>
          </cell>
          <cell r="B343" t="str">
            <v>OPERATORS-OTHER OFFICE EXPENSE</v>
          </cell>
          <cell r="C343">
            <v>395.39</v>
          </cell>
          <cell r="D343">
            <v>5.75</v>
          </cell>
          <cell r="E343">
            <v>401.14</v>
          </cell>
        </row>
        <row r="344">
          <cell r="A344">
            <v>6759019</v>
          </cell>
          <cell r="B344" t="str">
            <v>OPERATORS-PUBLICATIONS/SUSCRIPTIONS</v>
          </cell>
          <cell r="C344">
            <v>0.75</v>
          </cell>
          <cell r="D344">
            <v>0.25</v>
          </cell>
          <cell r="E344">
            <v>1</v>
          </cell>
        </row>
        <row r="345">
          <cell r="A345">
            <v>6759410</v>
          </cell>
          <cell r="B345" t="str">
            <v>OPERATORS ED EXPENSES</v>
          </cell>
          <cell r="C345">
            <v>36</v>
          </cell>
          <cell r="D345">
            <v>0</v>
          </cell>
          <cell r="E345">
            <v>36</v>
          </cell>
        </row>
        <row r="346">
          <cell r="A346">
            <v>6759413</v>
          </cell>
          <cell r="B346" t="str">
            <v>OPERATORS-POSTAGE</v>
          </cell>
          <cell r="C346">
            <v>498.34</v>
          </cell>
          <cell r="D346">
            <v>2.25</v>
          </cell>
          <cell r="E346">
            <v>500.59</v>
          </cell>
        </row>
        <row r="347">
          <cell r="A347">
            <v>6759414</v>
          </cell>
          <cell r="B347" t="str">
            <v>OPERATORS-OFFICE SUPPLY STORES</v>
          </cell>
          <cell r="C347">
            <v>287.86</v>
          </cell>
          <cell r="D347">
            <v>2.75</v>
          </cell>
          <cell r="E347">
            <v>290.61</v>
          </cell>
        </row>
        <row r="348">
          <cell r="A348">
            <v>6759416</v>
          </cell>
          <cell r="B348" t="str">
            <v>OPERATORS-MEMBERSHIPS</v>
          </cell>
          <cell r="C348">
            <v>220.5</v>
          </cell>
          <cell r="D348">
            <v>73.5</v>
          </cell>
          <cell r="E348">
            <v>294</v>
          </cell>
        </row>
        <row r="350">
          <cell r="A350" t="str">
            <v>401.1ZZ</v>
          </cell>
          <cell r="B350" t="str">
            <v>OPERATORS EXPENSES</v>
          </cell>
          <cell r="C350">
            <v>1492.13</v>
          </cell>
          <cell r="D350">
            <v>91.75</v>
          </cell>
          <cell r="E350">
            <v>1583.88</v>
          </cell>
        </row>
        <row r="352">
          <cell r="A352">
            <v>6355010</v>
          </cell>
          <cell r="B352" t="str">
            <v>WATER TESTS</v>
          </cell>
          <cell r="C352">
            <v>2714.38</v>
          </cell>
          <cell r="D352">
            <v>0</v>
          </cell>
          <cell r="E352">
            <v>2714.38</v>
          </cell>
        </row>
        <row r="354">
          <cell r="A354" t="str">
            <v>401.2B</v>
          </cell>
          <cell r="B354" t="str">
            <v>MAINTENANCE-TESTING</v>
          </cell>
          <cell r="C354">
            <v>2714.38</v>
          </cell>
          <cell r="D354">
            <v>0</v>
          </cell>
          <cell r="E354">
            <v>2714.38</v>
          </cell>
        </row>
        <row r="356">
          <cell r="A356">
            <v>6501020</v>
          </cell>
          <cell r="B356" t="str">
            <v>GASOLINE</v>
          </cell>
          <cell r="C356">
            <v>3109.83</v>
          </cell>
          <cell r="D356">
            <v>898</v>
          </cell>
          <cell r="E356">
            <v>4007.83</v>
          </cell>
        </row>
        <row r="357">
          <cell r="A357">
            <v>6501030</v>
          </cell>
          <cell r="B357" t="str">
            <v>AUTO REPAIR &amp; TIRES</v>
          </cell>
          <cell r="C357">
            <v>2147.38</v>
          </cell>
          <cell r="D357">
            <v>212.5</v>
          </cell>
          <cell r="E357">
            <v>2359.88</v>
          </cell>
        </row>
        <row r="358">
          <cell r="A358">
            <v>6501040</v>
          </cell>
          <cell r="B358" t="str">
            <v>AUTO LICENSES</v>
          </cell>
          <cell r="C358">
            <v>111.75</v>
          </cell>
          <cell r="D358">
            <v>31.25</v>
          </cell>
          <cell r="E358">
            <v>143</v>
          </cell>
        </row>
        <row r="360">
          <cell r="A360" t="str">
            <v>401.2D</v>
          </cell>
          <cell r="B360" t="str">
            <v>TRANSPORTATION EXPENSE</v>
          </cell>
          <cell r="C360">
            <v>5368.96</v>
          </cell>
          <cell r="D360">
            <v>1141.75</v>
          </cell>
          <cell r="E360">
            <v>6510.71</v>
          </cell>
        </row>
        <row r="362">
          <cell r="A362">
            <v>4032010</v>
          </cell>
          <cell r="B362" t="str">
            <v>DEPRECIATION-WATER PLANT</v>
          </cell>
          <cell r="C362">
            <v>24234.12</v>
          </cell>
          <cell r="D362">
            <v>22</v>
          </cell>
          <cell r="E362">
            <v>24256.12</v>
          </cell>
        </row>
        <row r="363">
          <cell r="A363">
            <v>4032090</v>
          </cell>
          <cell r="B363" t="str">
            <v>DEPRECIATION-10190</v>
          </cell>
          <cell r="C363">
            <v>446.25</v>
          </cell>
          <cell r="D363">
            <v>148.75</v>
          </cell>
          <cell r="E363">
            <v>595</v>
          </cell>
        </row>
        <row r="364">
          <cell r="A364">
            <v>4032091</v>
          </cell>
          <cell r="B364" t="str">
            <v>DEPRECIATION-10191</v>
          </cell>
          <cell r="C364">
            <v>441.75</v>
          </cell>
          <cell r="D364">
            <v>147.25</v>
          </cell>
          <cell r="E364">
            <v>589</v>
          </cell>
        </row>
        <row r="365">
          <cell r="A365">
            <v>4032092</v>
          </cell>
          <cell r="B365" t="str">
            <v>DEPRECIATION-10300</v>
          </cell>
          <cell r="C365">
            <v>3748.5</v>
          </cell>
          <cell r="D365">
            <v>1249.5</v>
          </cell>
          <cell r="E365">
            <v>4998</v>
          </cell>
        </row>
        <row r="366">
          <cell r="A366">
            <v>4032093</v>
          </cell>
          <cell r="B366" t="str">
            <v>DEPRECIATION-10193</v>
          </cell>
          <cell r="C366">
            <v>18</v>
          </cell>
          <cell r="D366">
            <v>6</v>
          </cell>
          <cell r="E366">
            <v>24</v>
          </cell>
        </row>
        <row r="367">
          <cell r="A367">
            <v>4032098</v>
          </cell>
          <cell r="B367" t="str">
            <v>DEPRECIATION-COMPUTER</v>
          </cell>
          <cell r="C367">
            <v>948</v>
          </cell>
          <cell r="D367">
            <v>316</v>
          </cell>
          <cell r="E367">
            <v>1264</v>
          </cell>
        </row>
        <row r="369">
          <cell r="A369">
            <v>403.2</v>
          </cell>
          <cell r="B369" t="str">
            <v>DEPRECIATION EXP-WATER</v>
          </cell>
          <cell r="C369">
            <v>29836.62</v>
          </cell>
          <cell r="D369">
            <v>1889.5</v>
          </cell>
          <cell r="E369">
            <v>31726.12</v>
          </cell>
        </row>
        <row r="371">
          <cell r="A371">
            <v>4071000</v>
          </cell>
          <cell r="B371" t="str">
            <v>AMORT EXP-CIA-WATER</v>
          </cell>
          <cell r="C371">
            <v>-10558.8</v>
          </cell>
          <cell r="D371">
            <v>0</v>
          </cell>
          <cell r="E371">
            <v>-10558.8</v>
          </cell>
        </row>
        <row r="373">
          <cell r="A373">
            <v>407.6</v>
          </cell>
          <cell r="B373" t="str">
            <v>AMORT EXP-CIA-WATER</v>
          </cell>
          <cell r="C373">
            <v>-10558.8</v>
          </cell>
          <cell r="D373">
            <v>0</v>
          </cell>
          <cell r="E373">
            <v>-10558.8</v>
          </cell>
        </row>
        <row r="375">
          <cell r="A375">
            <v>4081201</v>
          </cell>
          <cell r="B375" t="str">
            <v>FICA EXPENSE</v>
          </cell>
          <cell r="C375">
            <v>3634.5</v>
          </cell>
          <cell r="D375">
            <v>1211.5</v>
          </cell>
          <cell r="E375">
            <v>4846</v>
          </cell>
        </row>
        <row r="376">
          <cell r="A376">
            <v>4091050</v>
          </cell>
          <cell r="B376" t="str">
            <v>FED UNEMPLOYMENT TAX</v>
          </cell>
          <cell r="C376">
            <v>73.5</v>
          </cell>
          <cell r="D376">
            <v>24.5</v>
          </cell>
          <cell r="E376">
            <v>98</v>
          </cell>
        </row>
        <row r="377">
          <cell r="A377">
            <v>4091060</v>
          </cell>
          <cell r="B377" t="str">
            <v>ST UNEMPLOYMENT TAX</v>
          </cell>
          <cell r="C377">
            <v>206.25</v>
          </cell>
          <cell r="D377">
            <v>68.75</v>
          </cell>
          <cell r="E377">
            <v>275</v>
          </cell>
        </row>
        <row r="379">
          <cell r="A379">
            <v>408.2</v>
          </cell>
          <cell r="B379" t="str">
            <v>PAYROLL TAXES</v>
          </cell>
          <cell r="C379">
            <v>3914.25</v>
          </cell>
          <cell r="D379">
            <v>1304.75</v>
          </cell>
          <cell r="E379">
            <v>5219</v>
          </cell>
        </row>
        <row r="381">
          <cell r="A381">
            <v>4081004</v>
          </cell>
          <cell r="B381" t="str">
            <v>UTIL OR COMMISSION TAX</v>
          </cell>
          <cell r="C381">
            <v>265</v>
          </cell>
          <cell r="D381">
            <v>0</v>
          </cell>
          <cell r="E381">
            <v>265</v>
          </cell>
        </row>
        <row r="382">
          <cell r="A382">
            <v>4081121</v>
          </cell>
          <cell r="B382" t="str">
            <v>REAL ESTATE TAX</v>
          </cell>
          <cell r="C382">
            <v>1997.34</v>
          </cell>
          <cell r="D382">
            <v>135.5</v>
          </cell>
          <cell r="E382">
            <v>2132.84</v>
          </cell>
        </row>
        <row r="383">
          <cell r="A383">
            <v>4081122</v>
          </cell>
          <cell r="B383" t="str">
            <v>PERS PROP &amp; ICT TAX</v>
          </cell>
          <cell r="C383">
            <v>6094</v>
          </cell>
          <cell r="D383">
            <v>0</v>
          </cell>
          <cell r="E383">
            <v>6094</v>
          </cell>
        </row>
        <row r="384">
          <cell r="A384">
            <v>4081303</v>
          </cell>
          <cell r="B384" t="str">
            <v>FRANCHISE TAX</v>
          </cell>
          <cell r="C384">
            <v>525.75</v>
          </cell>
          <cell r="D384">
            <v>0.25</v>
          </cell>
          <cell r="E384">
            <v>526</v>
          </cell>
        </row>
        <row r="386">
          <cell r="A386">
            <v>408.3</v>
          </cell>
          <cell r="B386" t="str">
            <v>OTHER TAXES</v>
          </cell>
          <cell r="C386">
            <v>8882.09</v>
          </cell>
          <cell r="D386">
            <v>135.75</v>
          </cell>
          <cell r="E386">
            <v>9017.84</v>
          </cell>
        </row>
        <row r="388">
          <cell r="A388">
            <v>4091000</v>
          </cell>
          <cell r="B388" t="str">
            <v>INCOME TAXES-FEDERAL</v>
          </cell>
          <cell r="C388">
            <v>-7205</v>
          </cell>
          <cell r="D388">
            <v>0</v>
          </cell>
          <cell r="E388">
            <v>-7205</v>
          </cell>
        </row>
        <row r="391">
          <cell r="A391" t="str">
            <v>PERIOD ENDING: 12/31/04               12:29:09 22 DEC 2008 (NV.1CO.TB3LY) PAGE 8</v>
          </cell>
        </row>
        <row r="392">
          <cell r="A392" t="str">
            <v xml:space="preserve">COMPANY: C-005 APPLE CANYON UTILITY CO.                                         </v>
          </cell>
        </row>
        <row r="394">
          <cell r="A394" t="str">
            <v>DETAIL TB BY SUB</v>
          </cell>
        </row>
        <row r="396">
          <cell r="A396" t="str">
            <v xml:space="preserve">                  U T I L I T I E S ,  I N C O R P O R A T E D</v>
          </cell>
        </row>
        <row r="398">
          <cell r="A398" t="str">
            <v xml:space="preserve">                              DETAIL TRIAL BALANCE</v>
          </cell>
        </row>
        <row r="400">
          <cell r="A400" t="str">
            <v>ACCOUNT               DESCRIPTION                  BEG-BALANCE       CURRENT       END-BALANCE</v>
          </cell>
        </row>
        <row r="401">
          <cell r="A401" t="str">
            <v>-------               -----------                  -----------       -------       -----------</v>
          </cell>
        </row>
        <row r="402">
          <cell r="A402">
            <v>409.1</v>
          </cell>
          <cell r="B402" t="str">
            <v>INCOME TAXES-FEDERAL</v>
          </cell>
          <cell r="C402">
            <v>-7205</v>
          </cell>
          <cell r="D402">
            <v>0</v>
          </cell>
          <cell r="E402">
            <v>-7205</v>
          </cell>
        </row>
        <row r="404">
          <cell r="A404">
            <v>4091100</v>
          </cell>
          <cell r="B404" t="str">
            <v>INCOME TAXES-STATE</v>
          </cell>
          <cell r="C404">
            <v>-1669</v>
          </cell>
          <cell r="D404">
            <v>0</v>
          </cell>
          <cell r="E404">
            <v>-1669</v>
          </cell>
        </row>
        <row r="406">
          <cell r="A406">
            <v>409.2</v>
          </cell>
          <cell r="B406" t="str">
            <v>INCOME TAXES-STATE</v>
          </cell>
          <cell r="C406">
            <v>-1669</v>
          </cell>
          <cell r="D406">
            <v>0</v>
          </cell>
          <cell r="E406">
            <v>-1669</v>
          </cell>
        </row>
        <row r="408">
          <cell r="A408">
            <v>4101100</v>
          </cell>
          <cell r="B408" t="str">
            <v>DEF INCOME TAXES-STATE</v>
          </cell>
          <cell r="C408">
            <v>-834</v>
          </cell>
          <cell r="D408">
            <v>0</v>
          </cell>
          <cell r="E408">
            <v>-834</v>
          </cell>
        </row>
        <row r="410">
          <cell r="A410">
            <v>410.2</v>
          </cell>
          <cell r="B410" t="str">
            <v>DEFERRED INCOME TAXES-ST</v>
          </cell>
          <cell r="C410">
            <v>-834</v>
          </cell>
          <cell r="D410">
            <v>0</v>
          </cell>
          <cell r="E410">
            <v>-834</v>
          </cell>
        </row>
        <row r="412">
          <cell r="A412">
            <v>4122000</v>
          </cell>
          <cell r="B412" t="str">
            <v>AMORT OF INVEST TAX CREDIT</v>
          </cell>
          <cell r="C412">
            <v>-54</v>
          </cell>
          <cell r="D412">
            <v>0</v>
          </cell>
          <cell r="E412">
            <v>-54</v>
          </cell>
        </row>
        <row r="414">
          <cell r="A414">
            <v>412.1</v>
          </cell>
          <cell r="B414" t="str">
            <v>-AMORT OF INVEST TAX</v>
          </cell>
          <cell r="C414">
            <v>-54</v>
          </cell>
          <cell r="D414">
            <v>0</v>
          </cell>
          <cell r="E414">
            <v>-54</v>
          </cell>
        </row>
        <row r="416">
          <cell r="A416">
            <v>4141040</v>
          </cell>
          <cell r="B416" t="str">
            <v>SALE OF EQUIPMENT</v>
          </cell>
          <cell r="C416">
            <v>-368.25</v>
          </cell>
          <cell r="D416">
            <v>-122.75</v>
          </cell>
          <cell r="E416">
            <v>-491</v>
          </cell>
        </row>
        <row r="418">
          <cell r="A418">
            <v>413.1</v>
          </cell>
          <cell r="B418" t="str">
            <v>RENTAL &amp; OTHER INCOME</v>
          </cell>
          <cell r="C418">
            <v>-368.25</v>
          </cell>
          <cell r="D418">
            <v>-122.75</v>
          </cell>
          <cell r="E418">
            <v>-491</v>
          </cell>
        </row>
        <row r="420">
          <cell r="A420">
            <v>4101000</v>
          </cell>
          <cell r="B420" t="str">
            <v>DEF INCOME TAX-FEDERAL</v>
          </cell>
          <cell r="C420">
            <v>23232</v>
          </cell>
          <cell r="D420">
            <v>0</v>
          </cell>
          <cell r="E420">
            <v>23232</v>
          </cell>
        </row>
        <row r="422">
          <cell r="A422">
            <v>419.1</v>
          </cell>
          <cell r="B422" t="str">
            <v>DEFERRED INCOME TAXES-FED</v>
          </cell>
          <cell r="C422">
            <v>23232</v>
          </cell>
          <cell r="D422">
            <v>0</v>
          </cell>
          <cell r="E422">
            <v>23232</v>
          </cell>
        </row>
        <row r="424">
          <cell r="A424">
            <v>4192000</v>
          </cell>
          <cell r="B424" t="str">
            <v>INTEREST EXPENSE-INTER-CO</v>
          </cell>
          <cell r="C424">
            <v>24902.5</v>
          </cell>
          <cell r="D424">
            <v>809.5</v>
          </cell>
          <cell r="E424">
            <v>25712</v>
          </cell>
        </row>
        <row r="426">
          <cell r="A426">
            <v>419.2</v>
          </cell>
          <cell r="B426" t="str">
            <v>INTEREST EXPENSE-INTERCO</v>
          </cell>
          <cell r="C426">
            <v>24902.5</v>
          </cell>
          <cell r="D426">
            <v>809.5</v>
          </cell>
          <cell r="E426">
            <v>25712</v>
          </cell>
        </row>
        <row r="428">
          <cell r="A428">
            <v>4201000</v>
          </cell>
          <cell r="B428" t="str">
            <v>INTEREST DURING CONSTRUCTION</v>
          </cell>
          <cell r="C428">
            <v>-606</v>
          </cell>
          <cell r="D428">
            <v>0</v>
          </cell>
          <cell r="E428">
            <v>-606</v>
          </cell>
        </row>
        <row r="430">
          <cell r="A430">
            <v>420.1</v>
          </cell>
          <cell r="B430" t="str">
            <v>INTEREST DURING CONSTRUCTION</v>
          </cell>
          <cell r="C430">
            <v>-606</v>
          </cell>
          <cell r="D430">
            <v>0</v>
          </cell>
          <cell r="E430">
            <v>-606</v>
          </cell>
        </row>
        <row r="432">
          <cell r="A432">
            <v>4261000</v>
          </cell>
          <cell r="B432" t="str">
            <v>MISCELLANEOUS INCOME</v>
          </cell>
          <cell r="C432">
            <v>-105</v>
          </cell>
          <cell r="D432">
            <v>-35</v>
          </cell>
          <cell r="E432">
            <v>-140</v>
          </cell>
        </row>
        <row r="434">
          <cell r="A434">
            <v>426.1</v>
          </cell>
          <cell r="B434" t="str">
            <v>MISCELLANEOUS INCOME</v>
          </cell>
          <cell r="C434">
            <v>-105</v>
          </cell>
          <cell r="D434">
            <v>-35</v>
          </cell>
          <cell r="E434">
            <v>-140</v>
          </cell>
        </row>
        <row r="436">
          <cell r="A436">
            <v>4272090</v>
          </cell>
          <cell r="B436" t="str">
            <v>S/T INT EXP OTHER</v>
          </cell>
          <cell r="C436">
            <v>-18.75</v>
          </cell>
          <cell r="D436">
            <v>-6.25</v>
          </cell>
          <cell r="E436">
            <v>-25</v>
          </cell>
        </row>
        <row r="438">
          <cell r="A438">
            <v>427.2</v>
          </cell>
          <cell r="B438" t="str">
            <v>SHORT TERM INTEREST EXP</v>
          </cell>
          <cell r="C438">
            <v>-18.75</v>
          </cell>
          <cell r="D438">
            <v>-6.25</v>
          </cell>
          <cell r="E438">
            <v>-25</v>
          </cell>
        </row>
        <row r="439">
          <cell r="C439" t="str">
            <v>---------------</v>
          </cell>
          <cell r="D439" t="str">
            <v>---------------</v>
          </cell>
          <cell r="E439" t="str">
            <v>---------------</v>
          </cell>
        </row>
        <row r="440">
          <cell r="B440" t="str">
            <v>TOTAL INCOME STATEMENT</v>
          </cell>
          <cell r="C440">
            <v>-73069.59</v>
          </cell>
          <cell r="D440">
            <v>29500.25</v>
          </cell>
          <cell r="E440">
            <v>-43569.34</v>
          </cell>
        </row>
        <row r="443">
          <cell r="B443" t="str">
            <v>TOTAL BALANCE SHEET</v>
          </cell>
          <cell r="C443">
            <v>73069.59</v>
          </cell>
          <cell r="D443">
            <v>-73069.59</v>
          </cell>
          <cell r="E443">
            <v>0</v>
          </cell>
        </row>
        <row r="444">
          <cell r="B444" t="str">
            <v>TOTAL INCOME STATEMENT</v>
          </cell>
          <cell r="C444">
            <v>-73069.59</v>
          </cell>
          <cell r="D444">
            <v>29500.25</v>
          </cell>
          <cell r="E444">
            <v>-43569.34</v>
          </cell>
        </row>
        <row r="446">
          <cell r="A446" t="str">
            <v>Press RETURN to continue......</v>
          </cell>
        </row>
      </sheetData>
      <sheetData sheetId="44">
        <row r="1">
          <cell r="A1" t="str">
            <v xml:space="preserve">Apple Canyon </v>
          </cell>
        </row>
        <row r="2">
          <cell r="A2" t="str">
            <v>Trail Balance - 05</v>
          </cell>
        </row>
        <row r="4">
          <cell r="A4" t="str">
            <v>PERIOD ENDING: 12/31/05               12:29:07 22 DEC 2008 (NV.1CO.TB2LY) PAGE 1</v>
          </cell>
        </row>
        <row r="5">
          <cell r="A5" t="str">
            <v xml:space="preserve">COMPANY: C-005 APPLE CANYON UTILITY CO.                                         </v>
          </cell>
        </row>
        <row r="7">
          <cell r="A7" t="str">
            <v>DETAIL TB BY SUB</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24639.71</v>
          </cell>
          <cell r="D19">
            <v>0</v>
          </cell>
          <cell r="E19">
            <v>24639.71</v>
          </cell>
        </row>
        <row r="20">
          <cell r="A20">
            <v>3044031</v>
          </cell>
          <cell r="B20" t="str">
            <v>STRUCT &amp; IMPRV (WATER T P)</v>
          </cell>
          <cell r="C20">
            <v>918.68</v>
          </cell>
          <cell r="D20">
            <v>0</v>
          </cell>
          <cell r="E20">
            <v>918.68</v>
          </cell>
        </row>
        <row r="21">
          <cell r="A21">
            <v>3072014</v>
          </cell>
          <cell r="B21" t="str">
            <v>WELLS &amp; SPRINGS</v>
          </cell>
          <cell r="C21">
            <v>178486.57</v>
          </cell>
          <cell r="D21">
            <v>0</v>
          </cell>
          <cell r="E21">
            <v>178486.57</v>
          </cell>
        </row>
        <row r="22">
          <cell r="A22">
            <v>3113025</v>
          </cell>
          <cell r="B22" t="str">
            <v>ELECTRIC PUMP EQUIP</v>
          </cell>
          <cell r="C22">
            <v>89119.360000000001</v>
          </cell>
          <cell r="D22">
            <v>0</v>
          </cell>
          <cell r="E22">
            <v>89119.360000000001</v>
          </cell>
        </row>
        <row r="23">
          <cell r="A23">
            <v>3204032</v>
          </cell>
          <cell r="B23" t="str">
            <v>WATER TREATMENT EQPT</v>
          </cell>
          <cell r="C23">
            <v>8944.14</v>
          </cell>
          <cell r="D23">
            <v>0</v>
          </cell>
          <cell r="E23">
            <v>8944.14</v>
          </cell>
        </row>
        <row r="24">
          <cell r="A24">
            <v>3305042</v>
          </cell>
          <cell r="B24" t="str">
            <v>DIST RESV &amp; STNDPIPES</v>
          </cell>
          <cell r="C24">
            <v>133669.4</v>
          </cell>
          <cell r="D24">
            <v>0</v>
          </cell>
          <cell r="E24">
            <v>133669.4</v>
          </cell>
        </row>
        <row r="25">
          <cell r="A25">
            <v>3315043</v>
          </cell>
          <cell r="B25" t="str">
            <v>TRANS &amp; DISTR MAINS</v>
          </cell>
          <cell r="C25">
            <v>1222993.82</v>
          </cell>
          <cell r="D25">
            <v>0</v>
          </cell>
          <cell r="E25">
            <v>1222993.82</v>
          </cell>
        </row>
        <row r="26">
          <cell r="A26">
            <v>3335045</v>
          </cell>
          <cell r="B26" t="str">
            <v>SERVICE LINES</v>
          </cell>
          <cell r="C26">
            <v>390927.34</v>
          </cell>
          <cell r="D26">
            <v>0</v>
          </cell>
          <cell r="E26">
            <v>390927.34</v>
          </cell>
        </row>
        <row r="27">
          <cell r="A27">
            <v>3345046</v>
          </cell>
          <cell r="B27" t="str">
            <v>METERS</v>
          </cell>
          <cell r="C27">
            <v>33938.589999999997</v>
          </cell>
          <cell r="D27">
            <v>0</v>
          </cell>
          <cell r="E27">
            <v>33938.589999999997</v>
          </cell>
        </row>
        <row r="28">
          <cell r="A28">
            <v>3345047</v>
          </cell>
          <cell r="B28" t="str">
            <v>METER INSTALLATIONS</v>
          </cell>
          <cell r="C28">
            <v>17237.740000000002</v>
          </cell>
          <cell r="D28">
            <v>0</v>
          </cell>
          <cell r="E28">
            <v>17237.740000000002</v>
          </cell>
        </row>
        <row r="29">
          <cell r="A29">
            <v>3355048</v>
          </cell>
          <cell r="B29" t="str">
            <v>HYDRANTS</v>
          </cell>
          <cell r="C29">
            <v>68975.92</v>
          </cell>
          <cell r="D29">
            <v>0</v>
          </cell>
          <cell r="E29">
            <v>68975.92</v>
          </cell>
        </row>
        <row r="30">
          <cell r="A30">
            <v>3406090</v>
          </cell>
          <cell r="B30" t="str">
            <v>OFF STRUCT &amp; IMPRV</v>
          </cell>
          <cell r="C30">
            <v>30739.46</v>
          </cell>
          <cell r="D30">
            <v>0</v>
          </cell>
          <cell r="E30">
            <v>30739.46</v>
          </cell>
        </row>
        <row r="31">
          <cell r="A31">
            <v>3466094</v>
          </cell>
          <cell r="B31" t="str">
            <v>TOOLS SHOP &amp; MISC EQPT</v>
          </cell>
          <cell r="C31">
            <v>9068.9599999999991</v>
          </cell>
          <cell r="D31">
            <v>0</v>
          </cell>
          <cell r="E31">
            <v>9068.9599999999991</v>
          </cell>
        </row>
        <row r="32">
          <cell r="A32">
            <v>3466097</v>
          </cell>
          <cell r="B32" t="str">
            <v>COMMUNICATION EQPT</v>
          </cell>
          <cell r="C32">
            <v>1776.26</v>
          </cell>
          <cell r="D32">
            <v>0</v>
          </cell>
          <cell r="E32">
            <v>1776.26</v>
          </cell>
        </row>
        <row r="34">
          <cell r="A34">
            <v>101.1</v>
          </cell>
          <cell r="B34" t="str">
            <v>WTR UTILITY PLANT IN SERVICE</v>
          </cell>
          <cell r="C34">
            <v>2235686.1800000002</v>
          </cell>
          <cell r="D34">
            <v>0</v>
          </cell>
          <cell r="E34">
            <v>2235686.1800000002</v>
          </cell>
        </row>
        <row r="36">
          <cell r="A36">
            <v>1032000</v>
          </cell>
          <cell r="B36" t="str">
            <v>PLT HELD FUTURE USE-WTR</v>
          </cell>
          <cell r="C36">
            <v>40534.410000000003</v>
          </cell>
          <cell r="D36">
            <v>0</v>
          </cell>
          <cell r="E36">
            <v>40534.410000000003</v>
          </cell>
        </row>
        <row r="38">
          <cell r="A38">
            <v>103.1</v>
          </cell>
          <cell r="B38" t="str">
            <v>PLANT HELD FOR FUTURE USE</v>
          </cell>
          <cell r="C38">
            <v>40534.410000000003</v>
          </cell>
          <cell r="D38">
            <v>0</v>
          </cell>
          <cell r="E38">
            <v>40534.410000000003</v>
          </cell>
        </row>
        <row r="40">
          <cell r="A40">
            <v>1083010</v>
          </cell>
          <cell r="B40" t="str">
            <v>ACCUM DEPR-WATER PLANT</v>
          </cell>
          <cell r="C40">
            <v>-538733.71</v>
          </cell>
          <cell r="D40">
            <v>0</v>
          </cell>
          <cell r="E40">
            <v>-538733.71</v>
          </cell>
        </row>
        <row r="42">
          <cell r="A42">
            <v>108.3</v>
          </cell>
          <cell r="B42" t="str">
            <v>ACCUM DEPR WATER PLANT</v>
          </cell>
          <cell r="C42">
            <v>-538733.71</v>
          </cell>
          <cell r="D42">
            <v>0</v>
          </cell>
          <cell r="E42">
            <v>-538733.71</v>
          </cell>
        </row>
        <row r="44">
          <cell r="A44">
            <v>1411000</v>
          </cell>
          <cell r="B44" t="str">
            <v>A/R-CUSTOMER</v>
          </cell>
          <cell r="C44">
            <v>45215.19</v>
          </cell>
          <cell r="D44">
            <v>0</v>
          </cell>
          <cell r="E44">
            <v>45215.19</v>
          </cell>
        </row>
        <row r="45">
          <cell r="A45">
            <v>1411002</v>
          </cell>
          <cell r="B45" t="str">
            <v>A/R-CUSTOMER ACCRUAL</v>
          </cell>
          <cell r="C45">
            <v>35955</v>
          </cell>
          <cell r="D45">
            <v>0</v>
          </cell>
          <cell r="E45">
            <v>35955</v>
          </cell>
        </row>
        <row r="47">
          <cell r="A47">
            <v>141.1</v>
          </cell>
          <cell r="B47" t="str">
            <v>ACCOUNTS RECEIVABLE CUSTOMER</v>
          </cell>
          <cell r="C47">
            <v>81170.19</v>
          </cell>
          <cell r="D47">
            <v>0</v>
          </cell>
          <cell r="E47">
            <v>81170.19</v>
          </cell>
        </row>
        <row r="49">
          <cell r="A49">
            <v>1431000</v>
          </cell>
          <cell r="B49" t="str">
            <v>ACCUM PROV UNCOLLECT ACCTS</v>
          </cell>
          <cell r="C49">
            <v>-24607.88</v>
          </cell>
          <cell r="D49">
            <v>0</v>
          </cell>
          <cell r="E49">
            <v>-24607.88</v>
          </cell>
        </row>
        <row r="51">
          <cell r="A51">
            <v>143.1</v>
          </cell>
          <cell r="B51" t="str">
            <v>ACCUM PROV UNCOLL AC</v>
          </cell>
          <cell r="C51">
            <v>-24607.88</v>
          </cell>
          <cell r="D51">
            <v>0</v>
          </cell>
          <cell r="E51">
            <v>-24607.88</v>
          </cell>
        </row>
        <row r="53">
          <cell r="A53">
            <v>1512000</v>
          </cell>
          <cell r="B53" t="str">
            <v>INVENTORY</v>
          </cell>
          <cell r="C53">
            <v>3037.98</v>
          </cell>
          <cell r="D53">
            <v>0</v>
          </cell>
          <cell r="E53">
            <v>3037.98</v>
          </cell>
        </row>
        <row r="55">
          <cell r="A55">
            <v>151.19999999999999</v>
          </cell>
          <cell r="B55" t="str">
            <v>INVENTORY</v>
          </cell>
          <cell r="C55">
            <v>3037.98</v>
          </cell>
          <cell r="D55">
            <v>0</v>
          </cell>
          <cell r="E55">
            <v>3037.98</v>
          </cell>
        </row>
        <row r="57">
          <cell r="A57">
            <v>1863013</v>
          </cell>
          <cell r="B57" t="str">
            <v>RATE CASE EXPENSE--3</v>
          </cell>
          <cell r="C57">
            <v>7131.76</v>
          </cell>
          <cell r="D57">
            <v>0</v>
          </cell>
          <cell r="E57">
            <v>7131.76</v>
          </cell>
        </row>
        <row r="58">
          <cell r="A58">
            <v>1863063</v>
          </cell>
          <cell r="B58" t="str">
            <v>RATE CASE EXP AMORT--3</v>
          </cell>
          <cell r="C58">
            <v>-3685</v>
          </cell>
          <cell r="D58">
            <v>0</v>
          </cell>
          <cell r="E58">
            <v>-3685</v>
          </cell>
        </row>
        <row r="60">
          <cell r="A60">
            <v>186.1</v>
          </cell>
          <cell r="B60" t="str">
            <v>REGULATORY EXP BEING AMORT</v>
          </cell>
          <cell r="C60">
            <v>3446.76</v>
          </cell>
          <cell r="D60">
            <v>0</v>
          </cell>
          <cell r="E60">
            <v>3446.76</v>
          </cell>
        </row>
        <row r="62">
          <cell r="A62">
            <v>1901011</v>
          </cell>
          <cell r="B62" t="str">
            <v>DEF FED TAX - CIAC PRE 1987</v>
          </cell>
          <cell r="C62">
            <v>4644</v>
          </cell>
          <cell r="D62">
            <v>0</v>
          </cell>
          <cell r="E62">
            <v>4644</v>
          </cell>
        </row>
        <row r="64">
          <cell r="A64" t="str">
            <v>PERIOD ENDING: 12/31/05               12:29:07 22 DEC 2008 (NV.1CO.TB2LY) PAGE 2</v>
          </cell>
        </row>
        <row r="65">
          <cell r="A65" t="str">
            <v xml:space="preserve">COMPANY: C-005 APPLE CANYON UTILITY CO.                                         </v>
          </cell>
        </row>
        <row r="67">
          <cell r="A67" t="str">
            <v>DETAIL TB BY SUB</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5">
          <cell r="A75">
            <v>1901012</v>
          </cell>
          <cell r="B75" t="str">
            <v>DEF FED TAX-TAP FEE POST 2000</v>
          </cell>
          <cell r="C75">
            <v>21684</v>
          </cell>
          <cell r="D75">
            <v>0</v>
          </cell>
          <cell r="E75">
            <v>21684</v>
          </cell>
        </row>
        <row r="76">
          <cell r="A76">
            <v>1901020</v>
          </cell>
          <cell r="B76" t="str">
            <v>DEF FED TAX - RATE CASE</v>
          </cell>
          <cell r="C76">
            <v>-1087</v>
          </cell>
          <cell r="D76">
            <v>0</v>
          </cell>
          <cell r="E76">
            <v>-1087</v>
          </cell>
        </row>
        <row r="77">
          <cell r="A77">
            <v>1901021</v>
          </cell>
          <cell r="B77" t="str">
            <v>DEF FED TAX - DEF MAINT</v>
          </cell>
          <cell r="C77">
            <v>1</v>
          </cell>
          <cell r="D77">
            <v>0</v>
          </cell>
          <cell r="E77">
            <v>1</v>
          </cell>
        </row>
        <row r="78">
          <cell r="A78">
            <v>1901024</v>
          </cell>
          <cell r="B78" t="str">
            <v>DEF FED TAX - ORGN EXP</v>
          </cell>
          <cell r="C78">
            <v>-176</v>
          </cell>
          <cell r="D78">
            <v>0</v>
          </cell>
          <cell r="E78">
            <v>-176</v>
          </cell>
        </row>
        <row r="79">
          <cell r="A79">
            <v>1901025</v>
          </cell>
          <cell r="B79" t="str">
            <v>DEF FED TAX - BAD DEBTS '86</v>
          </cell>
          <cell r="C79">
            <v>11910</v>
          </cell>
          <cell r="D79">
            <v>0</v>
          </cell>
          <cell r="E79">
            <v>11910</v>
          </cell>
        </row>
        <row r="80">
          <cell r="A80">
            <v>1901026</v>
          </cell>
          <cell r="B80" t="str">
            <v>DEF FED TAX - BAD DEBTS CURRENT</v>
          </cell>
          <cell r="C80">
            <v>-5312</v>
          </cell>
          <cell r="D80">
            <v>0</v>
          </cell>
          <cell r="E80">
            <v>-5312</v>
          </cell>
        </row>
        <row r="81">
          <cell r="A81">
            <v>1901031</v>
          </cell>
          <cell r="B81" t="str">
            <v>DEF FED TAX - DEPRECIATION</v>
          </cell>
          <cell r="C81">
            <v>-131105</v>
          </cell>
          <cell r="D81">
            <v>0</v>
          </cell>
          <cell r="E81">
            <v>-131105</v>
          </cell>
        </row>
        <row r="83">
          <cell r="A83">
            <v>190.1</v>
          </cell>
          <cell r="B83" t="str">
            <v>ACCUM DEFERRED FIT</v>
          </cell>
          <cell r="C83">
            <v>-99441</v>
          </cell>
          <cell r="D83">
            <v>0</v>
          </cell>
          <cell r="E83">
            <v>-99441</v>
          </cell>
        </row>
        <row r="85">
          <cell r="A85">
            <v>1902011</v>
          </cell>
          <cell r="B85" t="str">
            <v>DEF ST TAX - CIAC PRE 1987</v>
          </cell>
          <cell r="C85">
            <v>729</v>
          </cell>
          <cell r="D85">
            <v>0</v>
          </cell>
          <cell r="E85">
            <v>729</v>
          </cell>
        </row>
        <row r="86">
          <cell r="A86">
            <v>1902012</v>
          </cell>
          <cell r="B86" t="str">
            <v>DEF ST TAX-TAP FEE POST 2000</v>
          </cell>
          <cell r="C86">
            <v>5023</v>
          </cell>
          <cell r="D86">
            <v>0</v>
          </cell>
          <cell r="E86">
            <v>5023</v>
          </cell>
        </row>
        <row r="87">
          <cell r="A87">
            <v>1902020</v>
          </cell>
          <cell r="B87" t="str">
            <v>DEF ST TAX - RATE CASE</v>
          </cell>
          <cell r="C87">
            <v>-251</v>
          </cell>
          <cell r="D87">
            <v>0</v>
          </cell>
          <cell r="E87">
            <v>-251</v>
          </cell>
        </row>
        <row r="88">
          <cell r="A88">
            <v>1902021</v>
          </cell>
          <cell r="B88" t="str">
            <v>DEF ST TAX - DEF MAINT</v>
          </cell>
          <cell r="C88">
            <v>2</v>
          </cell>
          <cell r="D88">
            <v>0</v>
          </cell>
          <cell r="E88">
            <v>2</v>
          </cell>
        </row>
        <row r="89">
          <cell r="A89">
            <v>1902026</v>
          </cell>
          <cell r="B89" t="str">
            <v>DEF ST TAX - BAD DEBT</v>
          </cell>
          <cell r="C89">
            <v>167</v>
          </cell>
          <cell r="D89">
            <v>0</v>
          </cell>
          <cell r="E89">
            <v>167</v>
          </cell>
        </row>
        <row r="90">
          <cell r="A90">
            <v>1902031</v>
          </cell>
          <cell r="B90" t="str">
            <v>DEF ST TAX - DEPRECIATION</v>
          </cell>
          <cell r="C90">
            <v>-1918</v>
          </cell>
          <cell r="D90">
            <v>0</v>
          </cell>
          <cell r="E90">
            <v>-1918</v>
          </cell>
        </row>
        <row r="92">
          <cell r="A92">
            <v>190.2</v>
          </cell>
          <cell r="B92" t="str">
            <v>ACCUM DEFERRED SIT</v>
          </cell>
          <cell r="C92">
            <v>3752</v>
          </cell>
          <cell r="D92">
            <v>0</v>
          </cell>
          <cell r="E92">
            <v>3752</v>
          </cell>
        </row>
        <row r="94">
          <cell r="A94">
            <v>2021010</v>
          </cell>
          <cell r="B94" t="str">
            <v>COMMON STOCK</v>
          </cell>
          <cell r="C94">
            <v>-450000</v>
          </cell>
          <cell r="D94">
            <v>0</v>
          </cell>
          <cell r="E94">
            <v>-450000</v>
          </cell>
        </row>
        <row r="96">
          <cell r="A96">
            <v>202.1</v>
          </cell>
          <cell r="B96" t="str">
            <v>-COMMON STOCK &amp; CS SUBS</v>
          </cell>
          <cell r="C96">
            <v>-450000</v>
          </cell>
          <cell r="D96">
            <v>0</v>
          </cell>
          <cell r="E96">
            <v>-450000</v>
          </cell>
        </row>
        <row r="98">
          <cell r="A98">
            <v>2112000</v>
          </cell>
          <cell r="B98" t="str">
            <v>MISC PAID-IN CAPITAL</v>
          </cell>
          <cell r="C98">
            <v>-216814.97</v>
          </cell>
          <cell r="D98">
            <v>0</v>
          </cell>
          <cell r="E98">
            <v>-216814.97</v>
          </cell>
        </row>
        <row r="100">
          <cell r="A100">
            <v>211.2</v>
          </cell>
          <cell r="B100" t="str">
            <v>MISC PAID IN CAPITAL</v>
          </cell>
          <cell r="C100">
            <v>-216814.97</v>
          </cell>
          <cell r="D100">
            <v>0</v>
          </cell>
          <cell r="E100">
            <v>-216814.97</v>
          </cell>
        </row>
        <row r="102">
          <cell r="A102">
            <v>2151000</v>
          </cell>
          <cell r="B102" t="str">
            <v>RETAINED EARN-PRIOR YEARS</v>
          </cell>
          <cell r="C102">
            <v>-300358.45</v>
          </cell>
          <cell r="D102">
            <v>-41284.47</v>
          </cell>
          <cell r="E102">
            <v>-341642.92</v>
          </cell>
        </row>
        <row r="104">
          <cell r="A104">
            <v>215.1</v>
          </cell>
          <cell r="B104" t="str">
            <v>RETAINED EARNINGS PRIOR</v>
          </cell>
          <cell r="C104">
            <v>-300358.45</v>
          </cell>
          <cell r="D104">
            <v>-41284.47</v>
          </cell>
          <cell r="E104">
            <v>-341642.92</v>
          </cell>
        </row>
        <row r="106">
          <cell r="A106">
            <v>2311050</v>
          </cell>
          <cell r="B106" t="str">
            <v>A/P TRADE - ACCRUAL</v>
          </cell>
          <cell r="C106">
            <v>-2171.4699999999998</v>
          </cell>
          <cell r="D106">
            <v>0</v>
          </cell>
          <cell r="E106">
            <v>-2171.4699999999998</v>
          </cell>
        </row>
        <row r="108">
          <cell r="A108">
            <v>231.1</v>
          </cell>
          <cell r="B108" t="str">
            <v>ACCOUNTS PAYABLE TRADE</v>
          </cell>
          <cell r="C108">
            <v>-2171.4699999999998</v>
          </cell>
          <cell r="D108">
            <v>0</v>
          </cell>
          <cell r="E108">
            <v>-2171.4699999999998</v>
          </cell>
        </row>
        <row r="110">
          <cell r="A110">
            <v>2334002</v>
          </cell>
          <cell r="B110" t="str">
            <v>A/P WATER SERVICE CORP</v>
          </cell>
          <cell r="C110">
            <v>-1644934.98</v>
          </cell>
          <cell r="D110">
            <v>-17617</v>
          </cell>
          <cell r="E110">
            <v>-1662551.98</v>
          </cell>
        </row>
        <row r="111">
          <cell r="A111">
            <v>2334003</v>
          </cell>
          <cell r="B111" t="str">
            <v>A/P WATER SERVICE DISB</v>
          </cell>
          <cell r="C111">
            <v>2774727.31</v>
          </cell>
          <cell r="D111">
            <v>0</v>
          </cell>
          <cell r="E111">
            <v>2774727.31</v>
          </cell>
        </row>
        <row r="113">
          <cell r="A113">
            <v>233.4</v>
          </cell>
          <cell r="B113" t="str">
            <v>ACCTS PAYABLE ASSOC COS</v>
          </cell>
          <cell r="C113">
            <v>1129792.33</v>
          </cell>
          <cell r="D113">
            <v>-17617</v>
          </cell>
          <cell r="E113">
            <v>1112175.33</v>
          </cell>
        </row>
        <row r="115">
          <cell r="A115">
            <v>2361104</v>
          </cell>
          <cell r="B115" t="str">
            <v>ACCRUED UTIL OR COMM TAX</v>
          </cell>
          <cell r="C115">
            <v>-254</v>
          </cell>
          <cell r="D115">
            <v>0</v>
          </cell>
          <cell r="E115">
            <v>-254</v>
          </cell>
        </row>
        <row r="116">
          <cell r="A116">
            <v>2361121</v>
          </cell>
          <cell r="B116" t="str">
            <v>ACCRUED REAL EST TAX</v>
          </cell>
          <cell r="C116">
            <v>-1620</v>
          </cell>
          <cell r="D116">
            <v>0</v>
          </cell>
          <cell r="E116">
            <v>-1620</v>
          </cell>
        </row>
        <row r="118">
          <cell r="A118">
            <v>236.1</v>
          </cell>
          <cell r="B118" t="str">
            <v>ACCRUED TAXES</v>
          </cell>
          <cell r="C118">
            <v>-1874</v>
          </cell>
          <cell r="D118">
            <v>0</v>
          </cell>
          <cell r="E118">
            <v>-1874</v>
          </cell>
        </row>
        <row r="120">
          <cell r="A120">
            <v>2413000</v>
          </cell>
          <cell r="B120" t="str">
            <v>ADVANCES FROM UTILITIES INC</v>
          </cell>
          <cell r="C120">
            <v>-753504.69</v>
          </cell>
          <cell r="D120">
            <v>-15548</v>
          </cell>
          <cell r="E120">
            <v>-769052.69</v>
          </cell>
        </row>
        <row r="122">
          <cell r="A122">
            <v>241.3</v>
          </cell>
          <cell r="B122" t="str">
            <v>ADVANCES FROM UI</v>
          </cell>
          <cell r="C122">
            <v>-753504.69</v>
          </cell>
          <cell r="D122">
            <v>-15548</v>
          </cell>
          <cell r="E122">
            <v>-769052.69</v>
          </cell>
        </row>
        <row r="125">
          <cell r="A125" t="str">
            <v>PERIOD ENDING: 12/31/05               12:29:07 22 DEC 2008 (NV.1CO.TB2LY) PAGE 3</v>
          </cell>
        </row>
        <row r="126">
          <cell r="A126" t="str">
            <v xml:space="preserve">COMPANY: C-005 APPLE CANYON UTILITY CO.                                         </v>
          </cell>
        </row>
        <row r="128">
          <cell r="A128" t="str">
            <v>DETAIL TB BY SUB</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6">
          <cell r="A136">
            <v>2525000</v>
          </cell>
          <cell r="B136" t="str">
            <v>ADV-IN-AID OF CONST-WATER</v>
          </cell>
          <cell r="C136">
            <v>-450000</v>
          </cell>
          <cell r="D136">
            <v>0</v>
          </cell>
          <cell r="E136">
            <v>-450000</v>
          </cell>
        </row>
        <row r="138">
          <cell r="A138">
            <v>252.1</v>
          </cell>
          <cell r="B138" t="str">
            <v>ADVANCES IN AID WATER</v>
          </cell>
          <cell r="C138">
            <v>-450000</v>
          </cell>
          <cell r="D138">
            <v>0</v>
          </cell>
          <cell r="E138">
            <v>-450000</v>
          </cell>
        </row>
        <row r="140">
          <cell r="A140">
            <v>2551000</v>
          </cell>
          <cell r="B140" t="str">
            <v>UNAMORT INVEST TAX CREDIT</v>
          </cell>
          <cell r="C140">
            <v>-2128</v>
          </cell>
          <cell r="D140">
            <v>0</v>
          </cell>
          <cell r="E140">
            <v>-2128</v>
          </cell>
        </row>
        <row r="142">
          <cell r="A142">
            <v>255.1</v>
          </cell>
          <cell r="B142" t="str">
            <v>UNAMORT INVEST TAX CREDIT</v>
          </cell>
          <cell r="C142">
            <v>-2128</v>
          </cell>
          <cell r="D142">
            <v>0</v>
          </cell>
          <cell r="E142">
            <v>-2128</v>
          </cell>
        </row>
        <row r="144">
          <cell r="A144">
            <v>2711000</v>
          </cell>
          <cell r="B144" t="str">
            <v>CIAC-WATER-UNDISTR.</v>
          </cell>
          <cell r="C144">
            <v>-658521.63</v>
          </cell>
          <cell r="D144">
            <v>0</v>
          </cell>
          <cell r="E144">
            <v>-658521.63</v>
          </cell>
        </row>
        <row r="145">
          <cell r="A145">
            <v>2711010</v>
          </cell>
          <cell r="B145" t="str">
            <v>CIAC-WATER-TAX</v>
          </cell>
          <cell r="C145">
            <v>-73200</v>
          </cell>
          <cell r="D145">
            <v>0</v>
          </cell>
          <cell r="E145">
            <v>-73200</v>
          </cell>
        </row>
        <row r="147">
          <cell r="A147">
            <v>271.10000000000002</v>
          </cell>
          <cell r="B147" t="str">
            <v>CONTRIBUTIONS IN AID WATER</v>
          </cell>
          <cell r="C147">
            <v>-731721.63</v>
          </cell>
          <cell r="D147">
            <v>0</v>
          </cell>
          <cell r="E147">
            <v>-731721.63</v>
          </cell>
        </row>
        <row r="149">
          <cell r="A149">
            <v>2722000</v>
          </cell>
          <cell r="B149" t="str">
            <v>ACC AMORT-CIA-WATER</v>
          </cell>
          <cell r="C149">
            <v>148385.42000000001</v>
          </cell>
          <cell r="D149">
            <v>0</v>
          </cell>
          <cell r="E149">
            <v>148385.42000000001</v>
          </cell>
        </row>
        <row r="151">
          <cell r="A151">
            <v>272.10000000000002</v>
          </cell>
          <cell r="B151" t="str">
            <v>ACCUM AMORT OF CIA WATER</v>
          </cell>
          <cell r="C151">
            <v>148385.42000000001</v>
          </cell>
          <cell r="D151">
            <v>0</v>
          </cell>
          <cell r="E151">
            <v>148385.42000000001</v>
          </cell>
        </row>
        <row r="152">
          <cell r="C152" t="str">
            <v>---------------</v>
          </cell>
          <cell r="D152" t="str">
            <v>---------------</v>
          </cell>
          <cell r="E152" t="str">
            <v>---------------</v>
          </cell>
        </row>
        <row r="153">
          <cell r="B153" t="str">
            <v>TOTAL BALANCE SHEET</v>
          </cell>
          <cell r="C153">
            <v>74449.47</v>
          </cell>
          <cell r="D153">
            <v>-74449.47</v>
          </cell>
          <cell r="E153">
            <v>0</v>
          </cell>
        </row>
        <row r="155">
          <cell r="A155" t="str">
            <v>PERIOD ENDING: 12/31/05               12:29:07 22 DEC 2008 (NV.1CO.TB2LY) PAGE 4</v>
          </cell>
        </row>
        <row r="156">
          <cell r="A156" t="str">
            <v xml:space="preserve">COMPANY: C-005 APPLE CANYON UTILITY CO.                                         </v>
          </cell>
        </row>
        <row r="158">
          <cell r="A158" t="str">
            <v>DETAIL TB BY SUB</v>
          </cell>
        </row>
        <row r="160">
          <cell r="A160" t="str">
            <v xml:space="preserve">                  U T I L I T I E S ,  I N C O R P O R A T E D</v>
          </cell>
        </row>
        <row r="162">
          <cell r="A162" t="str">
            <v xml:space="preserve">                              DETAIL TRIAL BALANCE</v>
          </cell>
        </row>
        <row r="164">
          <cell r="A164" t="str">
            <v>ACCOUNT               DESCRIPTION                  BEG-BALANCE       CURRENT       END-BALANCE</v>
          </cell>
        </row>
        <row r="165">
          <cell r="A165" t="str">
            <v>-------               -----------                  -----------       -------       -----------</v>
          </cell>
        </row>
        <row r="166">
          <cell r="A166">
            <v>4611020</v>
          </cell>
          <cell r="B166" t="str">
            <v>WATER REVENUE-METERED</v>
          </cell>
          <cell r="C166">
            <v>-278529.98</v>
          </cell>
          <cell r="D166">
            <v>0</v>
          </cell>
          <cell r="E166">
            <v>-278529.98</v>
          </cell>
        </row>
        <row r="167">
          <cell r="A167">
            <v>4611099</v>
          </cell>
          <cell r="B167" t="str">
            <v>WATER REVENUE ACCRUALS</v>
          </cell>
          <cell r="C167">
            <v>-5586</v>
          </cell>
          <cell r="D167">
            <v>0</v>
          </cell>
          <cell r="E167">
            <v>-5586</v>
          </cell>
        </row>
        <row r="168">
          <cell r="A168">
            <v>4612030</v>
          </cell>
          <cell r="B168" t="str">
            <v>WATER REVENUE-COMMERCIAL</v>
          </cell>
          <cell r="C168">
            <v>-7767.07</v>
          </cell>
          <cell r="D168">
            <v>0</v>
          </cell>
          <cell r="E168">
            <v>-7767.07</v>
          </cell>
        </row>
        <row r="170">
          <cell r="A170">
            <v>400.1</v>
          </cell>
          <cell r="B170" t="str">
            <v>WATER REVENUE</v>
          </cell>
          <cell r="C170">
            <v>-291883.05</v>
          </cell>
          <cell r="D170">
            <v>0</v>
          </cell>
          <cell r="E170">
            <v>-291883.05</v>
          </cell>
        </row>
        <row r="172">
          <cell r="A172">
            <v>4701000</v>
          </cell>
          <cell r="B172" t="str">
            <v>FORFEITED DISCOUNTS</v>
          </cell>
          <cell r="C172">
            <v>-1856.82</v>
          </cell>
          <cell r="D172">
            <v>0</v>
          </cell>
          <cell r="E172">
            <v>-1856.82</v>
          </cell>
        </row>
        <row r="174">
          <cell r="A174">
            <v>400.3</v>
          </cell>
          <cell r="B174" t="str">
            <v>FORFEITED DISCOUNTS</v>
          </cell>
          <cell r="C174">
            <v>-1856.82</v>
          </cell>
          <cell r="D174">
            <v>0</v>
          </cell>
          <cell r="E174">
            <v>-1856.82</v>
          </cell>
        </row>
        <row r="176">
          <cell r="A176">
            <v>4711000</v>
          </cell>
          <cell r="B176" t="str">
            <v>MISC SERVICE REVENUES</v>
          </cell>
          <cell r="C176">
            <v>775.86</v>
          </cell>
          <cell r="D176">
            <v>0</v>
          </cell>
          <cell r="E176">
            <v>775.86</v>
          </cell>
        </row>
        <row r="177">
          <cell r="A177">
            <v>4741001</v>
          </cell>
          <cell r="B177" t="str">
            <v>NEW CUSTOMER CHGE - WATER</v>
          </cell>
          <cell r="C177">
            <v>-1215</v>
          </cell>
          <cell r="D177">
            <v>0</v>
          </cell>
          <cell r="E177">
            <v>-1215</v>
          </cell>
        </row>
        <row r="178">
          <cell r="A178">
            <v>4741008</v>
          </cell>
          <cell r="B178" t="str">
            <v>NSF CHECK CHARGE</v>
          </cell>
          <cell r="C178">
            <v>-27</v>
          </cell>
          <cell r="D178">
            <v>0</v>
          </cell>
          <cell r="E178">
            <v>-27</v>
          </cell>
        </row>
        <row r="180">
          <cell r="A180">
            <v>400.4</v>
          </cell>
          <cell r="B180" t="str">
            <v>MISC. SERVICE REVENUES</v>
          </cell>
          <cell r="C180">
            <v>-466.14</v>
          </cell>
          <cell r="D180">
            <v>0</v>
          </cell>
          <cell r="E180">
            <v>-466.14</v>
          </cell>
        </row>
        <row r="182">
          <cell r="A182">
            <v>6151010</v>
          </cell>
          <cell r="B182" t="str">
            <v>ELEC PWR - WATER SYSTEM</v>
          </cell>
          <cell r="C182">
            <v>15991.93</v>
          </cell>
          <cell r="D182">
            <v>0</v>
          </cell>
          <cell r="E182">
            <v>15991.93</v>
          </cell>
        </row>
        <row r="184">
          <cell r="A184" t="str">
            <v>401.1E</v>
          </cell>
          <cell r="B184" t="str">
            <v>ELECTRIC POWER</v>
          </cell>
          <cell r="C184">
            <v>15991.93</v>
          </cell>
          <cell r="D184">
            <v>0</v>
          </cell>
          <cell r="E184">
            <v>15991.93</v>
          </cell>
        </row>
        <row r="186">
          <cell r="A186">
            <v>6181010</v>
          </cell>
          <cell r="B186" t="str">
            <v>CHLORINE</v>
          </cell>
          <cell r="C186">
            <v>5615.75</v>
          </cell>
          <cell r="D186">
            <v>0</v>
          </cell>
          <cell r="E186">
            <v>5615.75</v>
          </cell>
        </row>
        <row r="187">
          <cell r="A187">
            <v>6181090</v>
          </cell>
          <cell r="B187" t="str">
            <v>OTHER CHEMICALS (TREATMENT)</v>
          </cell>
          <cell r="C187">
            <v>3646.37</v>
          </cell>
          <cell r="D187">
            <v>0</v>
          </cell>
          <cell r="E187">
            <v>3646.37</v>
          </cell>
        </row>
        <row r="189">
          <cell r="A189" t="str">
            <v>401.1F</v>
          </cell>
          <cell r="B189" t="str">
            <v>CHEMICALS</v>
          </cell>
          <cell r="C189">
            <v>9262.1200000000008</v>
          </cell>
          <cell r="D189">
            <v>0</v>
          </cell>
          <cell r="E189">
            <v>9262.1200000000008</v>
          </cell>
        </row>
        <row r="191">
          <cell r="A191">
            <v>6361000</v>
          </cell>
          <cell r="B191" t="str">
            <v>METER READING</v>
          </cell>
          <cell r="C191">
            <v>3156.6</v>
          </cell>
          <cell r="D191">
            <v>0</v>
          </cell>
          <cell r="E191">
            <v>3156.6</v>
          </cell>
        </row>
        <row r="193">
          <cell r="A193" t="str">
            <v>401.1G</v>
          </cell>
          <cell r="B193" t="str">
            <v>METER READING</v>
          </cell>
          <cell r="C193">
            <v>3156.6</v>
          </cell>
          <cell r="D193">
            <v>0</v>
          </cell>
          <cell r="E193">
            <v>3156.6</v>
          </cell>
        </row>
        <row r="195">
          <cell r="A195">
            <v>6019020</v>
          </cell>
          <cell r="B195" t="str">
            <v>SALARIES-CHGD TO PLT-WSC</v>
          </cell>
          <cell r="C195">
            <v>-5619.75</v>
          </cell>
          <cell r="D195">
            <v>0</v>
          </cell>
          <cell r="E195">
            <v>-5619.75</v>
          </cell>
        </row>
        <row r="196">
          <cell r="A196">
            <v>6019040</v>
          </cell>
          <cell r="B196" t="str">
            <v>SALARIES-OPS FIELD</v>
          </cell>
          <cell r="C196">
            <v>30521</v>
          </cell>
          <cell r="D196">
            <v>11119</v>
          </cell>
          <cell r="E196">
            <v>41640</v>
          </cell>
        </row>
        <row r="197">
          <cell r="A197">
            <v>6019045</v>
          </cell>
          <cell r="B197" t="str">
            <v>SALARIES-WTR SERV-COMPUTERS</v>
          </cell>
          <cell r="C197">
            <v>680</v>
          </cell>
          <cell r="D197">
            <v>27</v>
          </cell>
          <cell r="E197">
            <v>707</v>
          </cell>
        </row>
        <row r="198">
          <cell r="A198">
            <v>6019050</v>
          </cell>
          <cell r="B198" t="str">
            <v>SALARIES-OPS ADMIN</v>
          </cell>
          <cell r="C198">
            <v>13771</v>
          </cell>
          <cell r="D198">
            <v>5995</v>
          </cell>
          <cell r="E198">
            <v>19766</v>
          </cell>
        </row>
        <row r="199">
          <cell r="A199">
            <v>6019070</v>
          </cell>
          <cell r="B199" t="str">
            <v>SALARIES-IL ADMIN OFFICE</v>
          </cell>
          <cell r="C199">
            <v>6478</v>
          </cell>
          <cell r="D199">
            <v>-193</v>
          </cell>
          <cell r="E199">
            <v>6285</v>
          </cell>
        </row>
        <row r="201">
          <cell r="A201" t="str">
            <v>401.1H</v>
          </cell>
          <cell r="B201" t="str">
            <v>SALARIES</v>
          </cell>
          <cell r="C201">
            <v>45830.25</v>
          </cell>
          <cell r="D201">
            <v>16948</v>
          </cell>
          <cell r="E201">
            <v>62778.25</v>
          </cell>
        </row>
        <row r="203">
          <cell r="A203">
            <v>6708000</v>
          </cell>
          <cell r="B203" t="str">
            <v>UNCOLLECTIBLE ACCOUNTS</v>
          </cell>
          <cell r="C203">
            <v>2871.29</v>
          </cell>
          <cell r="D203">
            <v>0</v>
          </cell>
          <cell r="E203">
            <v>2871.29</v>
          </cell>
        </row>
        <row r="204">
          <cell r="A204">
            <v>6708001</v>
          </cell>
          <cell r="B204" t="str">
            <v>AGENCY EXPENSE</v>
          </cell>
          <cell r="C204">
            <v>70.510000000000005</v>
          </cell>
          <cell r="D204">
            <v>24</v>
          </cell>
          <cell r="E204">
            <v>94.51</v>
          </cell>
        </row>
        <row r="206">
          <cell r="A206" t="str">
            <v>401.1K</v>
          </cell>
          <cell r="B206" t="str">
            <v>UNCOLLECTIBLE ACCOUNTS</v>
          </cell>
          <cell r="C206">
            <v>2941.8</v>
          </cell>
          <cell r="D206">
            <v>24</v>
          </cell>
          <cell r="E206">
            <v>2965.8</v>
          </cell>
        </row>
        <row r="208">
          <cell r="A208">
            <v>6319011</v>
          </cell>
          <cell r="B208" t="str">
            <v>ENGINEERING FEES</v>
          </cell>
          <cell r="C208">
            <v>32</v>
          </cell>
          <cell r="D208">
            <v>0</v>
          </cell>
          <cell r="E208">
            <v>32</v>
          </cell>
        </row>
        <row r="209">
          <cell r="A209">
            <v>6329002</v>
          </cell>
          <cell r="B209" t="str">
            <v>AUDIT FEES</v>
          </cell>
          <cell r="C209">
            <v>705</v>
          </cell>
          <cell r="D209">
            <v>610</v>
          </cell>
          <cell r="E209">
            <v>1315</v>
          </cell>
        </row>
        <row r="210">
          <cell r="A210">
            <v>6329014</v>
          </cell>
          <cell r="B210" t="str">
            <v>TAX RETURN REVIEW</v>
          </cell>
          <cell r="C210">
            <v>201</v>
          </cell>
          <cell r="D210">
            <v>93</v>
          </cell>
          <cell r="E210">
            <v>294</v>
          </cell>
        </row>
        <row r="211">
          <cell r="A211">
            <v>6338001</v>
          </cell>
          <cell r="B211" t="str">
            <v>LEGAL FEES</v>
          </cell>
          <cell r="C211">
            <v>426</v>
          </cell>
          <cell r="D211">
            <v>0</v>
          </cell>
          <cell r="E211">
            <v>426</v>
          </cell>
        </row>
        <row r="212">
          <cell r="A212">
            <v>6369003</v>
          </cell>
          <cell r="B212" t="str">
            <v>TEMP EMPLOY - CLERICAL</v>
          </cell>
          <cell r="C212">
            <v>31</v>
          </cell>
          <cell r="D212">
            <v>82</v>
          </cell>
          <cell r="E212">
            <v>113</v>
          </cell>
        </row>
        <row r="213">
          <cell r="A213">
            <v>6369005</v>
          </cell>
          <cell r="B213" t="str">
            <v>PAYROLL SERVICES</v>
          </cell>
          <cell r="C213">
            <v>183</v>
          </cell>
          <cell r="D213">
            <v>82</v>
          </cell>
          <cell r="E213">
            <v>265</v>
          </cell>
        </row>
        <row r="215">
          <cell r="A215" t="str">
            <v>PERIOD ENDING: 12/31/05               12:29:07 22 DEC 2008 (NV.1CO.TB2LY) PAGE 5</v>
          </cell>
        </row>
        <row r="216">
          <cell r="A216" t="str">
            <v xml:space="preserve">COMPANY: C-005 APPLE CANYON UTILITY CO.                                         </v>
          </cell>
        </row>
        <row r="218">
          <cell r="A218" t="str">
            <v>DETAIL TB BY SUB</v>
          </cell>
        </row>
        <row r="220">
          <cell r="A220" t="str">
            <v xml:space="preserve">                  U T I L I T I E S ,  I N C O R P O R A T E D</v>
          </cell>
        </row>
        <row r="222">
          <cell r="A222" t="str">
            <v xml:space="preserve">                              DETAIL TRIAL BALANCE</v>
          </cell>
        </row>
        <row r="224">
          <cell r="A224" t="str">
            <v>ACCOUNT               DESCRIPTION                  BEG-BALANCE       CURRENT       END-BALANCE</v>
          </cell>
        </row>
        <row r="225">
          <cell r="A225" t="str">
            <v>-------               -----------                  -----------       -------       -----------</v>
          </cell>
        </row>
        <row r="226">
          <cell r="A226">
            <v>6369006</v>
          </cell>
          <cell r="B226" t="str">
            <v>EMPLOY FINDER FEES</v>
          </cell>
          <cell r="C226">
            <v>514</v>
          </cell>
          <cell r="D226">
            <v>-520</v>
          </cell>
          <cell r="E226">
            <v>-6</v>
          </cell>
        </row>
        <row r="227">
          <cell r="A227">
            <v>6369090</v>
          </cell>
          <cell r="B227" t="str">
            <v>OTHER DIR OUTSIDE SERVICES</v>
          </cell>
          <cell r="C227">
            <v>0</v>
          </cell>
          <cell r="D227">
            <v>43</v>
          </cell>
          <cell r="E227">
            <v>43</v>
          </cell>
        </row>
        <row r="229">
          <cell r="A229" t="str">
            <v>401.1L</v>
          </cell>
          <cell r="B229" t="str">
            <v>OUTSIDE SERVICES-DIRECT</v>
          </cell>
          <cell r="C229">
            <v>2092</v>
          </cell>
          <cell r="D229">
            <v>390</v>
          </cell>
          <cell r="E229">
            <v>2482</v>
          </cell>
        </row>
        <row r="231">
          <cell r="A231">
            <v>6369007</v>
          </cell>
          <cell r="B231" t="str">
            <v>COMPUTER MAINT</v>
          </cell>
          <cell r="C231">
            <v>209</v>
          </cell>
          <cell r="D231">
            <v>37</v>
          </cell>
          <cell r="E231">
            <v>246</v>
          </cell>
        </row>
        <row r="232">
          <cell r="A232">
            <v>6369009</v>
          </cell>
          <cell r="B232" t="str">
            <v>COMPUTER-AMORT &amp; PROG COST</v>
          </cell>
          <cell r="C232">
            <v>63</v>
          </cell>
          <cell r="D232">
            <v>21</v>
          </cell>
          <cell r="E232">
            <v>84</v>
          </cell>
        </row>
        <row r="233">
          <cell r="A233">
            <v>6369012</v>
          </cell>
          <cell r="B233" t="str">
            <v>INTERNET SUPPLIER</v>
          </cell>
          <cell r="C233">
            <v>24</v>
          </cell>
          <cell r="D233">
            <v>9</v>
          </cell>
          <cell r="E233">
            <v>33</v>
          </cell>
        </row>
        <row r="234">
          <cell r="A234">
            <v>6759003</v>
          </cell>
          <cell r="B234" t="str">
            <v>COMPUTER SUPPLIES</v>
          </cell>
          <cell r="C234">
            <v>69</v>
          </cell>
          <cell r="D234">
            <v>22</v>
          </cell>
          <cell r="E234">
            <v>91</v>
          </cell>
        </row>
        <row r="235">
          <cell r="A235">
            <v>6759016</v>
          </cell>
          <cell r="B235" t="str">
            <v>MICROFILMING</v>
          </cell>
          <cell r="C235">
            <v>51</v>
          </cell>
          <cell r="D235">
            <v>8</v>
          </cell>
          <cell r="E235">
            <v>59</v>
          </cell>
        </row>
        <row r="237">
          <cell r="A237" t="str">
            <v>401.1LL</v>
          </cell>
          <cell r="B237" t="str">
            <v>IT DEPARTMENT</v>
          </cell>
          <cell r="C237">
            <v>416</v>
          </cell>
          <cell r="D237">
            <v>97</v>
          </cell>
          <cell r="E237">
            <v>513</v>
          </cell>
        </row>
        <row r="239">
          <cell r="A239">
            <v>6049000</v>
          </cell>
          <cell r="B239" t="str">
            <v>EMP PENSIONS &amp; BENEFITS</v>
          </cell>
          <cell r="C239">
            <v>0</v>
          </cell>
          <cell r="D239">
            <v>1082</v>
          </cell>
          <cell r="E239">
            <v>1082</v>
          </cell>
        </row>
        <row r="240">
          <cell r="A240">
            <v>6049010</v>
          </cell>
          <cell r="B240" t="str">
            <v>HEALTH INS REIMBURSEMENTS</v>
          </cell>
          <cell r="C240">
            <v>4899</v>
          </cell>
          <cell r="D240">
            <v>1717</v>
          </cell>
          <cell r="E240">
            <v>6616</v>
          </cell>
        </row>
        <row r="241">
          <cell r="A241">
            <v>6049011</v>
          </cell>
          <cell r="B241" t="str">
            <v>EMPLOYEE INS DEDUCTIONS</v>
          </cell>
          <cell r="C241">
            <v>-412</v>
          </cell>
          <cell r="D241">
            <v>-271</v>
          </cell>
          <cell r="E241">
            <v>-683</v>
          </cell>
        </row>
        <row r="242">
          <cell r="A242">
            <v>6049012</v>
          </cell>
          <cell r="B242" t="str">
            <v>HEALTH COSTS &amp; OTHER</v>
          </cell>
          <cell r="C242">
            <v>35</v>
          </cell>
          <cell r="D242">
            <v>36</v>
          </cell>
          <cell r="E242">
            <v>71</v>
          </cell>
        </row>
        <row r="243">
          <cell r="A243">
            <v>6049015</v>
          </cell>
          <cell r="B243" t="str">
            <v>DENTAL INS REIMBURSEMENTS</v>
          </cell>
          <cell r="C243">
            <v>130</v>
          </cell>
          <cell r="D243">
            <v>95</v>
          </cell>
          <cell r="E243">
            <v>225</v>
          </cell>
        </row>
        <row r="244">
          <cell r="A244">
            <v>6049020</v>
          </cell>
          <cell r="B244" t="str">
            <v>PENSION CONTRIBUTIONS</v>
          </cell>
          <cell r="C244">
            <v>1254</v>
          </cell>
          <cell r="D244">
            <v>478</v>
          </cell>
          <cell r="E244">
            <v>1732</v>
          </cell>
        </row>
        <row r="245">
          <cell r="A245">
            <v>6049050</v>
          </cell>
          <cell r="B245" t="str">
            <v>HEALTH INS PREMIUMS</v>
          </cell>
          <cell r="C245">
            <v>238</v>
          </cell>
          <cell r="D245">
            <v>183</v>
          </cell>
          <cell r="E245">
            <v>421</v>
          </cell>
        </row>
        <row r="246">
          <cell r="A246">
            <v>6049055</v>
          </cell>
          <cell r="B246" t="str">
            <v>DENTAL PREMIUMS</v>
          </cell>
          <cell r="C246">
            <v>22</v>
          </cell>
          <cell r="D246">
            <v>13</v>
          </cell>
          <cell r="E246">
            <v>35</v>
          </cell>
        </row>
        <row r="247">
          <cell r="A247">
            <v>6049060</v>
          </cell>
          <cell r="B247" t="str">
            <v>TERM LIFE INS</v>
          </cell>
          <cell r="C247">
            <v>51</v>
          </cell>
          <cell r="D247">
            <v>42</v>
          </cell>
          <cell r="E247">
            <v>93</v>
          </cell>
        </row>
        <row r="248">
          <cell r="A248">
            <v>6049065</v>
          </cell>
          <cell r="B248" t="str">
            <v>TERM LIFE INS - OPT</v>
          </cell>
          <cell r="C248">
            <v>1</v>
          </cell>
          <cell r="D248">
            <v>1</v>
          </cell>
          <cell r="E248">
            <v>2</v>
          </cell>
        </row>
        <row r="249">
          <cell r="A249">
            <v>6049067</v>
          </cell>
          <cell r="B249" t="str">
            <v>AFLAC</v>
          </cell>
          <cell r="C249">
            <v>0</v>
          </cell>
          <cell r="D249">
            <v>2</v>
          </cell>
          <cell r="E249">
            <v>2</v>
          </cell>
        </row>
        <row r="250">
          <cell r="A250">
            <v>6049070</v>
          </cell>
          <cell r="B250" t="str">
            <v>401K/ESOP CONTRIBUTIONS</v>
          </cell>
          <cell r="C250">
            <v>1655</v>
          </cell>
          <cell r="D250">
            <v>590</v>
          </cell>
          <cell r="E250">
            <v>2245</v>
          </cell>
        </row>
        <row r="251">
          <cell r="A251">
            <v>6049080</v>
          </cell>
          <cell r="B251" t="str">
            <v>DISABILITY INSURANCE</v>
          </cell>
          <cell r="C251">
            <v>28</v>
          </cell>
          <cell r="D251">
            <v>23</v>
          </cell>
          <cell r="E251">
            <v>51</v>
          </cell>
        </row>
        <row r="252">
          <cell r="A252">
            <v>6049090</v>
          </cell>
          <cell r="B252" t="str">
            <v>OTHER EMP PENS &amp; BENEFITS</v>
          </cell>
          <cell r="C252">
            <v>285</v>
          </cell>
          <cell r="D252">
            <v>91</v>
          </cell>
          <cell r="E252">
            <v>376</v>
          </cell>
        </row>
        <row r="254">
          <cell r="A254" t="str">
            <v>401.1N</v>
          </cell>
          <cell r="B254" t="str">
            <v>EMPLOYEE PENSION&amp;BENEFITS</v>
          </cell>
          <cell r="C254">
            <v>8186</v>
          </cell>
          <cell r="D254">
            <v>4082</v>
          </cell>
          <cell r="E254">
            <v>12268</v>
          </cell>
        </row>
        <row r="256">
          <cell r="A256">
            <v>6599090</v>
          </cell>
          <cell r="B256" t="str">
            <v>OTHER INS</v>
          </cell>
          <cell r="C256">
            <v>8320</v>
          </cell>
          <cell r="D256">
            <v>2713</v>
          </cell>
          <cell r="E256">
            <v>11033</v>
          </cell>
        </row>
        <row r="258">
          <cell r="A258" t="str">
            <v>401.1O</v>
          </cell>
          <cell r="B258" t="str">
            <v>INSURANCE</v>
          </cell>
          <cell r="C258">
            <v>8320</v>
          </cell>
          <cell r="D258">
            <v>2713</v>
          </cell>
          <cell r="E258">
            <v>11033</v>
          </cell>
        </row>
        <row r="260">
          <cell r="A260">
            <v>7668010</v>
          </cell>
          <cell r="B260" t="str">
            <v>RATE CASE EXPENSE</v>
          </cell>
          <cell r="C260">
            <v>3926.4</v>
          </cell>
          <cell r="D260">
            <v>0</v>
          </cell>
          <cell r="E260">
            <v>3926.4</v>
          </cell>
        </row>
        <row r="262">
          <cell r="A262" t="str">
            <v>401.1P</v>
          </cell>
          <cell r="B262" t="str">
            <v>REGULATORY COMMISSION EXP</v>
          </cell>
          <cell r="C262">
            <v>3926.4</v>
          </cell>
          <cell r="D262">
            <v>0</v>
          </cell>
          <cell r="E262">
            <v>3926.4</v>
          </cell>
        </row>
        <row r="264">
          <cell r="A264">
            <v>6759001</v>
          </cell>
          <cell r="B264" t="str">
            <v>PUBL SUBSCRIPTIONS &amp; TAPES</v>
          </cell>
          <cell r="C264">
            <v>41</v>
          </cell>
          <cell r="D264">
            <v>12</v>
          </cell>
          <cell r="E264">
            <v>53</v>
          </cell>
        </row>
        <row r="265">
          <cell r="A265">
            <v>6759002</v>
          </cell>
          <cell r="B265" t="str">
            <v>ANSWERING SERV</v>
          </cell>
          <cell r="C265">
            <v>-1</v>
          </cell>
          <cell r="D265">
            <v>753</v>
          </cell>
          <cell r="E265">
            <v>752</v>
          </cell>
        </row>
        <row r="266">
          <cell r="A266">
            <v>6759004</v>
          </cell>
          <cell r="B266" t="str">
            <v>PRINTING &amp; BLUEPRINTS</v>
          </cell>
          <cell r="C266">
            <v>66</v>
          </cell>
          <cell r="D266">
            <v>79</v>
          </cell>
          <cell r="E266">
            <v>145</v>
          </cell>
        </row>
        <row r="267">
          <cell r="A267">
            <v>6759006</v>
          </cell>
          <cell r="B267" t="str">
            <v>UPS &amp; AIR FREIGHT</v>
          </cell>
          <cell r="C267">
            <v>669.15</v>
          </cell>
          <cell r="D267">
            <v>33</v>
          </cell>
          <cell r="E267">
            <v>702.15</v>
          </cell>
        </row>
        <row r="268">
          <cell r="A268">
            <v>6759008</v>
          </cell>
          <cell r="B268" t="str">
            <v>XEROX</v>
          </cell>
          <cell r="C268">
            <v>56</v>
          </cell>
          <cell r="D268">
            <v>10</v>
          </cell>
          <cell r="E268">
            <v>66</v>
          </cell>
        </row>
        <row r="269">
          <cell r="A269">
            <v>6759009</v>
          </cell>
          <cell r="B269" t="str">
            <v>OFFICE SUPPLY STORES</v>
          </cell>
          <cell r="C269">
            <v>161</v>
          </cell>
          <cell r="D269">
            <v>97</v>
          </cell>
          <cell r="E269">
            <v>258</v>
          </cell>
        </row>
        <row r="270">
          <cell r="A270">
            <v>6759010</v>
          </cell>
          <cell r="B270" t="str">
            <v>REIM OFFICE EMPLOYEE EXPENSES</v>
          </cell>
          <cell r="C270">
            <v>11</v>
          </cell>
          <cell r="D270">
            <v>7</v>
          </cell>
          <cell r="E270">
            <v>18</v>
          </cell>
        </row>
        <row r="271">
          <cell r="A271">
            <v>6759013</v>
          </cell>
          <cell r="B271" t="str">
            <v>CLEANING SUPPLIES</v>
          </cell>
          <cell r="C271">
            <v>14</v>
          </cell>
          <cell r="D271">
            <v>5</v>
          </cell>
          <cell r="E271">
            <v>19</v>
          </cell>
        </row>
        <row r="272">
          <cell r="A272">
            <v>6759014</v>
          </cell>
          <cell r="B272" t="str">
            <v>MEMBERSHIPS - OFFICE EMPLOYEE</v>
          </cell>
          <cell r="C272">
            <v>5</v>
          </cell>
          <cell r="D272">
            <v>2</v>
          </cell>
          <cell r="E272">
            <v>7</v>
          </cell>
        </row>
        <row r="273">
          <cell r="A273">
            <v>6759090</v>
          </cell>
          <cell r="B273" t="str">
            <v>OTHER OFFICE EXPENSES</v>
          </cell>
          <cell r="C273">
            <v>57</v>
          </cell>
          <cell r="D273">
            <v>15</v>
          </cell>
          <cell r="E273">
            <v>72</v>
          </cell>
        </row>
        <row r="276">
          <cell r="A276" t="str">
            <v>PERIOD ENDING: 12/31/05               12:29:07 22 DEC 2008 (NV.1CO.TB2LY) PAGE 6</v>
          </cell>
        </row>
        <row r="277">
          <cell r="A277" t="str">
            <v xml:space="preserve">COMPANY: C-005 APPLE CANYON UTILITY CO.                                         </v>
          </cell>
        </row>
        <row r="279">
          <cell r="A279" t="str">
            <v>DETAIL TB BY SUB</v>
          </cell>
        </row>
        <row r="281">
          <cell r="A281" t="str">
            <v xml:space="preserve">                  U T I L I T I E S ,  I N C O R P O R A T E D</v>
          </cell>
        </row>
        <row r="283">
          <cell r="A283" t="str">
            <v xml:space="preserve">                              DETAIL TRIAL BALANCE</v>
          </cell>
        </row>
        <row r="285">
          <cell r="A285" t="str">
            <v>ACCOUNT               DESCRIPTION                  BEG-BALANCE       CURRENT       END-BALANCE</v>
          </cell>
        </row>
        <row r="286">
          <cell r="A286" t="str">
            <v>-------               -----------                  -----------       -------       -----------</v>
          </cell>
        </row>
        <row r="287">
          <cell r="A287" t="str">
            <v>401.1R</v>
          </cell>
          <cell r="B287" t="str">
            <v>OFFICE SUPPLIES</v>
          </cell>
          <cell r="C287">
            <v>1079.1500000000001</v>
          </cell>
          <cell r="D287">
            <v>1013</v>
          </cell>
          <cell r="E287">
            <v>2092.15</v>
          </cell>
        </row>
        <row r="289">
          <cell r="A289">
            <v>6759005</v>
          </cell>
          <cell r="B289" t="str">
            <v>POSTAGE &amp; POSTAGE METER-OFFICE</v>
          </cell>
          <cell r="C289">
            <v>2695</v>
          </cell>
          <cell r="D289">
            <v>41</v>
          </cell>
          <cell r="E289">
            <v>2736</v>
          </cell>
        </row>
        <row r="290">
          <cell r="A290">
            <v>6759007</v>
          </cell>
          <cell r="B290" t="str">
            <v>PRINTING CUSTOMER SERVICE</v>
          </cell>
          <cell r="C290">
            <v>278.08</v>
          </cell>
          <cell r="D290">
            <v>8</v>
          </cell>
          <cell r="E290">
            <v>286.08</v>
          </cell>
        </row>
        <row r="291">
          <cell r="A291">
            <v>6759011</v>
          </cell>
          <cell r="B291" t="str">
            <v>ENVELOPES</v>
          </cell>
          <cell r="C291">
            <v>1046</v>
          </cell>
          <cell r="D291">
            <v>242</v>
          </cell>
          <cell r="E291">
            <v>1288</v>
          </cell>
        </row>
        <row r="292">
          <cell r="A292">
            <v>6759012</v>
          </cell>
          <cell r="B292" t="str">
            <v>BILL STOCK</v>
          </cell>
          <cell r="C292">
            <v>171</v>
          </cell>
          <cell r="D292">
            <v>49</v>
          </cell>
          <cell r="E292">
            <v>220</v>
          </cell>
        </row>
        <row r="293">
          <cell r="A293">
            <v>6759051</v>
          </cell>
          <cell r="B293" t="str">
            <v>COMPUTER SUPPLIES - BILLING</v>
          </cell>
          <cell r="C293">
            <v>86</v>
          </cell>
          <cell r="D293">
            <v>27</v>
          </cell>
          <cell r="E293">
            <v>113</v>
          </cell>
        </row>
        <row r="295">
          <cell r="A295" t="str">
            <v>401.1RR</v>
          </cell>
          <cell r="B295" t="str">
            <v>BILLING &amp; CUSTOMER SERVICE</v>
          </cell>
          <cell r="C295">
            <v>4276.08</v>
          </cell>
          <cell r="D295">
            <v>367</v>
          </cell>
          <cell r="E295">
            <v>4643.08</v>
          </cell>
        </row>
        <row r="297">
          <cell r="A297">
            <v>6759110</v>
          </cell>
          <cell r="B297" t="str">
            <v>OFFICE TELEPHONE</v>
          </cell>
          <cell r="C297">
            <v>22</v>
          </cell>
          <cell r="D297">
            <v>4</v>
          </cell>
          <cell r="E297">
            <v>26</v>
          </cell>
        </row>
        <row r="298">
          <cell r="A298">
            <v>6759120</v>
          </cell>
          <cell r="B298" t="str">
            <v>OFFICE ELECTRIC</v>
          </cell>
          <cell r="C298">
            <v>161</v>
          </cell>
          <cell r="D298">
            <v>45</v>
          </cell>
          <cell r="E298">
            <v>206</v>
          </cell>
        </row>
        <row r="299">
          <cell r="A299">
            <v>6759125</v>
          </cell>
          <cell r="B299" t="str">
            <v>OFFICE WATER</v>
          </cell>
          <cell r="C299">
            <v>33</v>
          </cell>
          <cell r="D299">
            <v>14</v>
          </cell>
          <cell r="E299">
            <v>47</v>
          </cell>
        </row>
        <row r="300">
          <cell r="A300">
            <v>6759130</v>
          </cell>
          <cell r="B300" t="str">
            <v>OFFICE GAS</v>
          </cell>
          <cell r="C300">
            <v>59</v>
          </cell>
          <cell r="D300">
            <v>18</v>
          </cell>
          <cell r="E300">
            <v>77</v>
          </cell>
        </row>
        <row r="301">
          <cell r="A301">
            <v>6759135</v>
          </cell>
          <cell r="B301" t="str">
            <v>OPERATIONS TELEPHONES</v>
          </cell>
          <cell r="C301">
            <v>2484.35</v>
          </cell>
          <cell r="D301">
            <v>57</v>
          </cell>
          <cell r="E301">
            <v>2541.35</v>
          </cell>
        </row>
        <row r="302">
          <cell r="A302">
            <v>6759136</v>
          </cell>
          <cell r="B302" t="str">
            <v>OPERATIONS TELEPHONES-LONG DIST</v>
          </cell>
          <cell r="C302">
            <v>30</v>
          </cell>
          <cell r="D302">
            <v>10</v>
          </cell>
          <cell r="E302">
            <v>40</v>
          </cell>
        </row>
        <row r="304">
          <cell r="A304" t="str">
            <v>401.1S</v>
          </cell>
          <cell r="B304" t="str">
            <v>OFFICE UTILITIES</v>
          </cell>
          <cell r="C304">
            <v>2789.35</v>
          </cell>
          <cell r="D304">
            <v>148</v>
          </cell>
          <cell r="E304">
            <v>2937.35</v>
          </cell>
        </row>
        <row r="306">
          <cell r="A306">
            <v>6759210</v>
          </cell>
          <cell r="B306" t="str">
            <v>OFFICE CLEANING SERV</v>
          </cell>
          <cell r="C306">
            <v>168</v>
          </cell>
          <cell r="D306">
            <v>55</v>
          </cell>
          <cell r="E306">
            <v>223</v>
          </cell>
        </row>
        <row r="307">
          <cell r="A307">
            <v>6759220</v>
          </cell>
          <cell r="B307" t="str">
            <v>LNDSCPING MOWING &amp; SNOWPLWNG</v>
          </cell>
          <cell r="C307">
            <v>166</v>
          </cell>
          <cell r="D307">
            <v>80</v>
          </cell>
          <cell r="E307">
            <v>246</v>
          </cell>
        </row>
        <row r="308">
          <cell r="A308">
            <v>6759230</v>
          </cell>
          <cell r="B308" t="str">
            <v>OFFICE GARBAGE REMOVAL</v>
          </cell>
          <cell r="C308">
            <v>12</v>
          </cell>
          <cell r="D308">
            <v>4</v>
          </cell>
          <cell r="E308">
            <v>16</v>
          </cell>
        </row>
        <row r="309">
          <cell r="A309">
            <v>6759260</v>
          </cell>
          <cell r="B309" t="str">
            <v>REPAIR OFF MACH &amp; HEATING</v>
          </cell>
          <cell r="C309">
            <v>52</v>
          </cell>
          <cell r="D309">
            <v>0</v>
          </cell>
          <cell r="E309">
            <v>52</v>
          </cell>
        </row>
        <row r="310">
          <cell r="A310">
            <v>6759290</v>
          </cell>
          <cell r="B310" t="str">
            <v>OTHER OFFICE MAINT</v>
          </cell>
          <cell r="C310">
            <v>257</v>
          </cell>
          <cell r="D310">
            <v>163</v>
          </cell>
          <cell r="E310">
            <v>420</v>
          </cell>
        </row>
        <row r="312">
          <cell r="A312" t="str">
            <v>401.1U</v>
          </cell>
          <cell r="B312" t="str">
            <v>OFFICE MAINTENANCE</v>
          </cell>
          <cell r="C312">
            <v>655</v>
          </cell>
          <cell r="D312">
            <v>302</v>
          </cell>
          <cell r="E312">
            <v>957</v>
          </cell>
        </row>
        <row r="314">
          <cell r="A314">
            <v>6759330</v>
          </cell>
          <cell r="B314" t="str">
            <v>MEMBERSHIPS - COMPANY</v>
          </cell>
          <cell r="C314">
            <v>0</v>
          </cell>
          <cell r="D314">
            <v>2</v>
          </cell>
          <cell r="E314">
            <v>2</v>
          </cell>
        </row>
        <row r="315">
          <cell r="A315">
            <v>7048050</v>
          </cell>
          <cell r="B315" t="str">
            <v>EMPLOYEES ED EXPENSES</v>
          </cell>
          <cell r="C315">
            <v>1</v>
          </cell>
          <cell r="D315">
            <v>0</v>
          </cell>
          <cell r="E315">
            <v>1</v>
          </cell>
        </row>
        <row r="316">
          <cell r="A316">
            <v>7048055</v>
          </cell>
          <cell r="B316" t="str">
            <v>OFFICE EDUCATION/TRAIN. EXP</v>
          </cell>
          <cell r="C316">
            <v>225</v>
          </cell>
          <cell r="D316">
            <v>58</v>
          </cell>
          <cell r="E316">
            <v>283</v>
          </cell>
        </row>
        <row r="317">
          <cell r="A317">
            <v>7758370</v>
          </cell>
          <cell r="B317" t="str">
            <v>MEALS &amp; RELATED EXP</v>
          </cell>
          <cell r="C317">
            <v>42</v>
          </cell>
          <cell r="D317">
            <v>30</v>
          </cell>
          <cell r="E317">
            <v>72</v>
          </cell>
        </row>
        <row r="318">
          <cell r="A318">
            <v>7758380</v>
          </cell>
          <cell r="B318" t="str">
            <v>BANK SERV CHARGES</v>
          </cell>
          <cell r="C318">
            <v>882</v>
          </cell>
          <cell r="D318">
            <v>376</v>
          </cell>
          <cell r="E318">
            <v>1258</v>
          </cell>
        </row>
        <row r="319">
          <cell r="A319">
            <v>7758390</v>
          </cell>
          <cell r="B319" t="str">
            <v>OTHER MISC GENERAL</v>
          </cell>
          <cell r="C319">
            <v>142</v>
          </cell>
          <cell r="D319">
            <v>48</v>
          </cell>
          <cell r="E319">
            <v>190</v>
          </cell>
        </row>
        <row r="321">
          <cell r="A321" t="str">
            <v>401.1V</v>
          </cell>
          <cell r="B321" t="str">
            <v>MISCELLANEOUS EXPENSE</v>
          </cell>
          <cell r="C321">
            <v>1292</v>
          </cell>
          <cell r="D321">
            <v>514</v>
          </cell>
          <cell r="E321">
            <v>1806</v>
          </cell>
        </row>
        <row r="323">
          <cell r="A323">
            <v>6755070</v>
          </cell>
          <cell r="B323" t="str">
            <v>WATER PERMITS</v>
          </cell>
          <cell r="C323">
            <v>250</v>
          </cell>
          <cell r="D323">
            <v>0</v>
          </cell>
          <cell r="E323">
            <v>250</v>
          </cell>
        </row>
        <row r="324">
          <cell r="A324">
            <v>6755090</v>
          </cell>
          <cell r="B324" t="str">
            <v>WATER-OTHER MAINT EXP</v>
          </cell>
          <cell r="C324">
            <v>90.44</v>
          </cell>
          <cell r="D324">
            <v>0</v>
          </cell>
          <cell r="E324">
            <v>90.44</v>
          </cell>
        </row>
        <row r="325">
          <cell r="A325">
            <v>6759503</v>
          </cell>
          <cell r="B325" t="str">
            <v>WATER-MAINT SUPPLIES</v>
          </cell>
          <cell r="C325">
            <v>2231.52</v>
          </cell>
          <cell r="D325">
            <v>0</v>
          </cell>
          <cell r="E325">
            <v>2231.52</v>
          </cell>
        </row>
        <row r="326">
          <cell r="A326">
            <v>6759506</v>
          </cell>
          <cell r="B326" t="str">
            <v>WATER-MAINT REPAIRS</v>
          </cell>
          <cell r="C326">
            <v>1046.77</v>
          </cell>
          <cell r="D326">
            <v>0</v>
          </cell>
          <cell r="E326">
            <v>1046.77</v>
          </cell>
        </row>
        <row r="327">
          <cell r="A327">
            <v>6759507</v>
          </cell>
          <cell r="B327" t="str">
            <v>WATER-MAIN BREAKS</v>
          </cell>
          <cell r="C327">
            <v>878.15</v>
          </cell>
          <cell r="D327">
            <v>0</v>
          </cell>
          <cell r="E327">
            <v>878.15</v>
          </cell>
        </row>
        <row r="329">
          <cell r="A329" t="str">
            <v>401.1X</v>
          </cell>
          <cell r="B329" t="str">
            <v>MAINTENANCE-WATER PLANT</v>
          </cell>
          <cell r="C329">
            <v>4496.88</v>
          </cell>
          <cell r="D329">
            <v>0</v>
          </cell>
          <cell r="E329">
            <v>4496.88</v>
          </cell>
        </row>
        <row r="331">
          <cell r="A331">
            <v>6759405</v>
          </cell>
          <cell r="B331" t="str">
            <v>COMMUNICATION EXPENSES</v>
          </cell>
          <cell r="C331">
            <v>785</v>
          </cell>
          <cell r="D331">
            <v>313</v>
          </cell>
          <cell r="E331">
            <v>1098</v>
          </cell>
        </row>
        <row r="332">
          <cell r="A332">
            <v>6759412</v>
          </cell>
          <cell r="B332" t="str">
            <v>UNIFORMS</v>
          </cell>
          <cell r="C332">
            <v>380.84</v>
          </cell>
          <cell r="D332">
            <v>0</v>
          </cell>
          <cell r="E332">
            <v>380.84</v>
          </cell>
        </row>
        <row r="333">
          <cell r="A333">
            <v>6759430</v>
          </cell>
          <cell r="B333" t="str">
            <v>SALES/USE TAX EXPENSE</v>
          </cell>
          <cell r="C333">
            <v>354.02</v>
          </cell>
          <cell r="D333">
            <v>0</v>
          </cell>
          <cell r="E333">
            <v>354.02</v>
          </cell>
        </row>
        <row r="335">
          <cell r="A335" t="str">
            <v>401.1Z</v>
          </cell>
          <cell r="B335" t="str">
            <v>MAINTENANCE-WTR&amp;SWR PLANT</v>
          </cell>
          <cell r="C335">
            <v>1519.86</v>
          </cell>
          <cell r="D335">
            <v>313</v>
          </cell>
          <cell r="E335">
            <v>1832.86</v>
          </cell>
        </row>
        <row r="337">
          <cell r="A337" t="str">
            <v>PERIOD ENDING: 12/31/05               12:29:07 22 DEC 2008 (NV.1CO.TB2LY) PAGE 7</v>
          </cell>
        </row>
        <row r="338">
          <cell r="A338" t="str">
            <v xml:space="preserve">COMPANY: C-005 APPLE CANYON UTILITY CO.                                         </v>
          </cell>
        </row>
        <row r="340">
          <cell r="A340" t="str">
            <v>DETAIL TB BY SUB</v>
          </cell>
        </row>
        <row r="342">
          <cell r="A342" t="str">
            <v xml:space="preserve">                  U T I L I T I E S ,  I N C O R P O R A T E D</v>
          </cell>
        </row>
        <row r="344">
          <cell r="A344" t="str">
            <v xml:space="preserve">                              DETAIL TRIAL BALANCE</v>
          </cell>
        </row>
        <row r="346">
          <cell r="A346" t="str">
            <v>ACCOUNT               DESCRIPTION                  BEG-BALANCE       CURRENT       END-BALANCE</v>
          </cell>
        </row>
        <row r="347">
          <cell r="A347" t="str">
            <v>-------               -----------                  -----------       -------       -----------</v>
          </cell>
        </row>
        <row r="349">
          <cell r="A349">
            <v>6759017</v>
          </cell>
          <cell r="B349" t="str">
            <v>OPERATORS-CLEANING SUPPLIES</v>
          </cell>
          <cell r="C349">
            <v>134.94999999999999</v>
          </cell>
          <cell r="D349">
            <v>0</v>
          </cell>
          <cell r="E349">
            <v>134.94999999999999</v>
          </cell>
        </row>
        <row r="350">
          <cell r="A350">
            <v>6759018</v>
          </cell>
          <cell r="B350" t="str">
            <v>OPERATORS-OTHER OFFICE EXPENSE</v>
          </cell>
          <cell r="C350">
            <v>211.55</v>
          </cell>
          <cell r="D350">
            <v>-2</v>
          </cell>
          <cell r="E350">
            <v>209.55</v>
          </cell>
        </row>
        <row r="351">
          <cell r="A351">
            <v>6759019</v>
          </cell>
          <cell r="B351" t="str">
            <v>OPERATORS-PUBLICATIONS/SUSCRIPTIONS</v>
          </cell>
          <cell r="C351">
            <v>3</v>
          </cell>
          <cell r="D351">
            <v>0</v>
          </cell>
          <cell r="E351">
            <v>3</v>
          </cell>
        </row>
        <row r="352">
          <cell r="A352">
            <v>6759410</v>
          </cell>
          <cell r="B352" t="str">
            <v>OPERATORS ED EXPENSES</v>
          </cell>
          <cell r="C352">
            <v>0</v>
          </cell>
          <cell r="D352">
            <v>82</v>
          </cell>
          <cell r="E352">
            <v>82</v>
          </cell>
        </row>
        <row r="353">
          <cell r="A353">
            <v>6759413</v>
          </cell>
          <cell r="B353" t="str">
            <v>OPERATORS-POSTAGE</v>
          </cell>
          <cell r="C353">
            <v>193.6</v>
          </cell>
          <cell r="D353">
            <v>0</v>
          </cell>
          <cell r="E353">
            <v>193.6</v>
          </cell>
        </row>
        <row r="354">
          <cell r="A354">
            <v>6759414</v>
          </cell>
          <cell r="B354" t="str">
            <v>OPERATORS-OFFICE SUPPLY STORES</v>
          </cell>
          <cell r="C354">
            <v>398.3</v>
          </cell>
          <cell r="D354">
            <v>45</v>
          </cell>
          <cell r="E354">
            <v>443.3</v>
          </cell>
        </row>
        <row r="355">
          <cell r="A355">
            <v>6759416</v>
          </cell>
          <cell r="B355" t="str">
            <v>OPERATORS-MEMBERSHIPS</v>
          </cell>
          <cell r="C355">
            <v>201</v>
          </cell>
          <cell r="D355">
            <v>73</v>
          </cell>
          <cell r="E355">
            <v>274</v>
          </cell>
        </row>
        <row r="357">
          <cell r="A357" t="str">
            <v>401.1ZZ</v>
          </cell>
          <cell r="B357" t="str">
            <v>OPERATORS EXPENSES</v>
          </cell>
          <cell r="C357">
            <v>1142.4000000000001</v>
          </cell>
          <cell r="D357">
            <v>198</v>
          </cell>
          <cell r="E357">
            <v>1340.4</v>
          </cell>
        </row>
        <row r="359">
          <cell r="A359">
            <v>6355010</v>
          </cell>
          <cell r="B359" t="str">
            <v>WATER TESTS</v>
          </cell>
          <cell r="C359">
            <v>7379.35</v>
          </cell>
          <cell r="D359">
            <v>0</v>
          </cell>
          <cell r="E359">
            <v>7379.35</v>
          </cell>
        </row>
        <row r="360">
          <cell r="A360">
            <v>6355030</v>
          </cell>
          <cell r="B360" t="str">
            <v>TESTING EQUIP &amp; CHEM</v>
          </cell>
          <cell r="C360">
            <v>100.09</v>
          </cell>
          <cell r="D360">
            <v>0</v>
          </cell>
          <cell r="E360">
            <v>100.09</v>
          </cell>
        </row>
        <row r="362">
          <cell r="A362" t="str">
            <v>401.2B</v>
          </cell>
          <cell r="B362" t="str">
            <v>MAINTENANCE-TESTING</v>
          </cell>
          <cell r="C362">
            <v>7479.44</v>
          </cell>
          <cell r="D362">
            <v>0</v>
          </cell>
          <cell r="E362">
            <v>7479.44</v>
          </cell>
        </row>
        <row r="364">
          <cell r="A364">
            <v>6501020</v>
          </cell>
          <cell r="B364" t="str">
            <v>GASOLINE</v>
          </cell>
          <cell r="C364">
            <v>3252.45</v>
          </cell>
          <cell r="D364">
            <v>1188</v>
          </cell>
          <cell r="E364">
            <v>4440.45</v>
          </cell>
        </row>
        <row r="365">
          <cell r="A365">
            <v>6501030</v>
          </cell>
          <cell r="B365" t="str">
            <v>AUTO REPAIR &amp; TIRES</v>
          </cell>
          <cell r="C365">
            <v>1627.85</v>
          </cell>
          <cell r="D365">
            <v>516</v>
          </cell>
          <cell r="E365">
            <v>2143.85</v>
          </cell>
        </row>
        <row r="366">
          <cell r="A366">
            <v>6501040</v>
          </cell>
          <cell r="B366" t="str">
            <v>AUTO LICENSES</v>
          </cell>
          <cell r="C366">
            <v>95</v>
          </cell>
          <cell r="D366">
            <v>37</v>
          </cell>
          <cell r="E366">
            <v>132</v>
          </cell>
        </row>
        <row r="368">
          <cell r="A368" t="str">
            <v>401.2D</v>
          </cell>
          <cell r="B368" t="str">
            <v>TRANSPORTATION EXPENSE</v>
          </cell>
          <cell r="C368">
            <v>4975.3</v>
          </cell>
          <cell r="D368">
            <v>1741</v>
          </cell>
          <cell r="E368">
            <v>6716.3</v>
          </cell>
        </row>
        <row r="370">
          <cell r="A370">
            <v>4032010</v>
          </cell>
          <cell r="B370" t="str">
            <v>DEPRECIATION-WATER PLANT</v>
          </cell>
          <cell r="C370">
            <v>26044.04</v>
          </cell>
          <cell r="D370">
            <v>22</v>
          </cell>
          <cell r="E370">
            <v>26066.04</v>
          </cell>
        </row>
        <row r="371">
          <cell r="A371">
            <v>4032090</v>
          </cell>
          <cell r="B371" t="str">
            <v>DEPRECIATION-10190</v>
          </cell>
          <cell r="C371">
            <v>427</v>
          </cell>
          <cell r="D371">
            <v>134</v>
          </cell>
          <cell r="E371">
            <v>561</v>
          </cell>
        </row>
        <row r="372">
          <cell r="A372">
            <v>4032091</v>
          </cell>
          <cell r="B372" t="str">
            <v>DEPRECIATION-10191</v>
          </cell>
          <cell r="C372">
            <v>522</v>
          </cell>
          <cell r="D372">
            <v>294</v>
          </cell>
          <cell r="E372">
            <v>816</v>
          </cell>
        </row>
        <row r="373">
          <cell r="A373">
            <v>4032092</v>
          </cell>
          <cell r="B373" t="str">
            <v>DEPRECIATION-10300</v>
          </cell>
          <cell r="C373">
            <v>3500</v>
          </cell>
          <cell r="D373">
            <v>1556</v>
          </cell>
          <cell r="E373">
            <v>5056</v>
          </cell>
        </row>
        <row r="374">
          <cell r="A374">
            <v>4032093</v>
          </cell>
          <cell r="B374" t="str">
            <v>DEPRECIATION-10193</v>
          </cell>
          <cell r="C374">
            <v>18</v>
          </cell>
          <cell r="D374">
            <v>5</v>
          </cell>
          <cell r="E374">
            <v>23</v>
          </cell>
        </row>
        <row r="375">
          <cell r="A375">
            <v>4032098</v>
          </cell>
          <cell r="B375" t="str">
            <v>DEPRECIATION-COMPUTER</v>
          </cell>
          <cell r="C375">
            <v>817</v>
          </cell>
          <cell r="D375">
            <v>335</v>
          </cell>
          <cell r="E375">
            <v>1152</v>
          </cell>
        </row>
        <row r="377">
          <cell r="A377">
            <v>403.2</v>
          </cell>
          <cell r="B377" t="str">
            <v>DEPRECIATION EXP-WATER</v>
          </cell>
          <cell r="C377">
            <v>31328.04</v>
          </cell>
          <cell r="D377">
            <v>2346</v>
          </cell>
          <cell r="E377">
            <v>33674.04</v>
          </cell>
        </row>
        <row r="379">
          <cell r="A379">
            <v>4071000</v>
          </cell>
          <cell r="B379" t="str">
            <v>AMORT EXP-CIA-WATER</v>
          </cell>
          <cell r="C379">
            <v>-10756.8</v>
          </cell>
          <cell r="D379">
            <v>0</v>
          </cell>
          <cell r="E379">
            <v>-10756.8</v>
          </cell>
        </row>
        <row r="381">
          <cell r="A381">
            <v>407.6</v>
          </cell>
          <cell r="B381" t="str">
            <v>AMORT EXP-CIA-WATER</v>
          </cell>
          <cell r="C381">
            <v>-10756.8</v>
          </cell>
          <cell r="D381">
            <v>0</v>
          </cell>
          <cell r="E381">
            <v>-10756.8</v>
          </cell>
        </row>
        <row r="383">
          <cell r="A383">
            <v>4081201</v>
          </cell>
          <cell r="B383" t="str">
            <v>FICA EXPENSE</v>
          </cell>
          <cell r="C383">
            <v>3904</v>
          </cell>
          <cell r="D383">
            <v>1189</v>
          </cell>
          <cell r="E383">
            <v>5093</v>
          </cell>
        </row>
        <row r="384">
          <cell r="A384">
            <v>4091050</v>
          </cell>
          <cell r="B384" t="str">
            <v>FED UNEMPLOYMENT TAX</v>
          </cell>
          <cell r="C384">
            <v>52</v>
          </cell>
          <cell r="D384">
            <v>-13</v>
          </cell>
          <cell r="E384">
            <v>39</v>
          </cell>
        </row>
        <row r="385">
          <cell r="A385">
            <v>4091060</v>
          </cell>
          <cell r="B385" t="str">
            <v>ST UNEMPLOYMENT TAX</v>
          </cell>
          <cell r="C385">
            <v>230</v>
          </cell>
          <cell r="D385">
            <v>-94</v>
          </cell>
          <cell r="E385">
            <v>136</v>
          </cell>
        </row>
        <row r="387">
          <cell r="A387">
            <v>408.2</v>
          </cell>
          <cell r="B387" t="str">
            <v>PAYROLL TAXES</v>
          </cell>
          <cell r="C387">
            <v>4186</v>
          </cell>
          <cell r="D387">
            <v>1082</v>
          </cell>
          <cell r="E387">
            <v>5268</v>
          </cell>
        </row>
        <row r="389">
          <cell r="A389">
            <v>4081004</v>
          </cell>
          <cell r="B389" t="str">
            <v>UTIL OR COMMISSION TAX</v>
          </cell>
          <cell r="C389">
            <v>260</v>
          </cell>
          <cell r="D389">
            <v>0</v>
          </cell>
          <cell r="E389">
            <v>260</v>
          </cell>
        </row>
        <row r="390">
          <cell r="A390">
            <v>4081121</v>
          </cell>
          <cell r="B390" t="str">
            <v>REAL ESTATE TAX</v>
          </cell>
          <cell r="C390">
            <v>3505.74</v>
          </cell>
          <cell r="D390">
            <v>336</v>
          </cell>
          <cell r="E390">
            <v>3841.74</v>
          </cell>
        </row>
        <row r="391">
          <cell r="A391">
            <v>4081122</v>
          </cell>
          <cell r="B391" t="str">
            <v>PERS PROP &amp; ICT TAX</v>
          </cell>
          <cell r="C391">
            <v>6321</v>
          </cell>
          <cell r="D391">
            <v>0</v>
          </cell>
          <cell r="E391">
            <v>6321</v>
          </cell>
        </row>
        <row r="392">
          <cell r="A392">
            <v>4081303</v>
          </cell>
          <cell r="B392" t="str">
            <v>FRANCHISE TAX</v>
          </cell>
          <cell r="C392">
            <v>526</v>
          </cell>
          <cell r="D392">
            <v>0</v>
          </cell>
          <cell r="E392">
            <v>526</v>
          </cell>
        </row>
        <row r="394">
          <cell r="A394">
            <v>408.3</v>
          </cell>
          <cell r="B394" t="str">
            <v>OTHER TAXES</v>
          </cell>
          <cell r="C394">
            <v>10612.74</v>
          </cell>
          <cell r="D394">
            <v>336</v>
          </cell>
          <cell r="E394">
            <v>10948.74</v>
          </cell>
        </row>
        <row r="396">
          <cell r="A396">
            <v>4091000</v>
          </cell>
          <cell r="B396" t="str">
            <v>INCOME TAXES-FEDERAL</v>
          </cell>
          <cell r="C396">
            <v>18631</v>
          </cell>
          <cell r="D396">
            <v>0</v>
          </cell>
          <cell r="E396">
            <v>18631</v>
          </cell>
        </row>
        <row r="398">
          <cell r="A398" t="str">
            <v>PERIOD ENDING: 12/31/05               12:29:07 22 DEC 2008 (NV.1CO.TB2LY) PAGE 8</v>
          </cell>
        </row>
        <row r="399">
          <cell r="A399" t="str">
            <v xml:space="preserve">COMPANY: C-005 APPLE CANYON UTILITY CO.                                         </v>
          </cell>
        </row>
        <row r="401">
          <cell r="A401" t="str">
            <v>DETAIL TB BY SUB</v>
          </cell>
        </row>
        <row r="403">
          <cell r="A403" t="str">
            <v xml:space="preserve">                  U T I L I T I E S ,  I N C O R P O R A T E D</v>
          </cell>
        </row>
        <row r="405">
          <cell r="A405" t="str">
            <v xml:space="preserve">                              DETAIL TRIAL BALANCE</v>
          </cell>
        </row>
        <row r="407">
          <cell r="A407" t="str">
            <v>ACCOUNT               DESCRIPTION                  BEG-BALANCE       CURRENT       END-BALANCE</v>
          </cell>
        </row>
        <row r="408">
          <cell r="A408" t="str">
            <v>-------               -----------                  -----------       -------       -----------</v>
          </cell>
        </row>
        <row r="410">
          <cell r="A410">
            <v>409.1</v>
          </cell>
          <cell r="B410" t="str">
            <v>INCOME TAXES-FEDERAL</v>
          </cell>
          <cell r="C410">
            <v>18631</v>
          </cell>
          <cell r="D410">
            <v>0</v>
          </cell>
          <cell r="E410">
            <v>18631</v>
          </cell>
        </row>
        <row r="412">
          <cell r="A412">
            <v>4091100</v>
          </cell>
          <cell r="B412" t="str">
            <v>INCOME TAXES-STATE</v>
          </cell>
          <cell r="C412">
            <v>4315</v>
          </cell>
          <cell r="D412">
            <v>0</v>
          </cell>
          <cell r="E412">
            <v>4315</v>
          </cell>
        </row>
        <row r="414">
          <cell r="A414">
            <v>409.2</v>
          </cell>
          <cell r="B414" t="str">
            <v>INCOME TAXES-STATE</v>
          </cell>
          <cell r="C414">
            <v>4315</v>
          </cell>
          <cell r="D414">
            <v>0</v>
          </cell>
          <cell r="E414">
            <v>4315</v>
          </cell>
        </row>
        <row r="416">
          <cell r="A416">
            <v>4101100</v>
          </cell>
          <cell r="B416" t="str">
            <v>DEF INCOME TAXES-STATE</v>
          </cell>
          <cell r="C416">
            <v>571</v>
          </cell>
          <cell r="D416">
            <v>0</v>
          </cell>
          <cell r="E416">
            <v>571</v>
          </cell>
        </row>
        <row r="418">
          <cell r="A418">
            <v>410.2</v>
          </cell>
          <cell r="B418" t="str">
            <v>DEFERRED INCOME TAXES-ST</v>
          </cell>
          <cell r="C418">
            <v>571</v>
          </cell>
          <cell r="D418">
            <v>0</v>
          </cell>
          <cell r="E418">
            <v>571</v>
          </cell>
        </row>
        <row r="420">
          <cell r="A420">
            <v>4122000</v>
          </cell>
          <cell r="B420" t="str">
            <v>AMORT OF INVEST TAX CREDIT</v>
          </cell>
          <cell r="C420">
            <v>-54</v>
          </cell>
          <cell r="D420">
            <v>0</v>
          </cell>
          <cell r="E420">
            <v>-54</v>
          </cell>
        </row>
        <row r="422">
          <cell r="A422">
            <v>412.1</v>
          </cell>
          <cell r="B422" t="str">
            <v>-AMORT OF INVEST TAX</v>
          </cell>
          <cell r="C422">
            <v>-54</v>
          </cell>
          <cell r="D422">
            <v>0</v>
          </cell>
          <cell r="E422">
            <v>-54</v>
          </cell>
        </row>
        <row r="424">
          <cell r="A424">
            <v>4131020</v>
          </cell>
          <cell r="B424" t="str">
            <v>RENTAL INCOME</v>
          </cell>
          <cell r="C424">
            <v>-10</v>
          </cell>
          <cell r="D424">
            <v>-7</v>
          </cell>
          <cell r="E424">
            <v>-17</v>
          </cell>
        </row>
        <row r="425">
          <cell r="A425">
            <v>4141040</v>
          </cell>
          <cell r="B425" t="str">
            <v>SALE OF EQUIPMENT</v>
          </cell>
          <cell r="C425">
            <v>-74</v>
          </cell>
          <cell r="D425">
            <v>0</v>
          </cell>
          <cell r="E425">
            <v>-74</v>
          </cell>
        </row>
        <row r="426">
          <cell r="A426">
            <v>4191010</v>
          </cell>
          <cell r="B426" t="str">
            <v>INTEREST INCOME-OTHER</v>
          </cell>
          <cell r="C426">
            <v>-1</v>
          </cell>
          <cell r="D426">
            <v>0</v>
          </cell>
          <cell r="E426">
            <v>-1</v>
          </cell>
        </row>
        <row r="428">
          <cell r="A428">
            <v>413.1</v>
          </cell>
          <cell r="B428" t="str">
            <v>RENTAL &amp; OTHER INCOME</v>
          </cell>
          <cell r="C428">
            <v>-85</v>
          </cell>
          <cell r="D428">
            <v>-7</v>
          </cell>
          <cell r="E428">
            <v>-92</v>
          </cell>
        </row>
        <row r="430">
          <cell r="A430">
            <v>4101000</v>
          </cell>
          <cell r="B430" t="str">
            <v>DEF INCOME TAX-FEDERAL</v>
          </cell>
          <cell r="C430">
            <v>2594</v>
          </cell>
          <cell r="D430">
            <v>78</v>
          </cell>
          <cell r="E430">
            <v>2672</v>
          </cell>
        </row>
        <row r="432">
          <cell r="A432">
            <v>419.1</v>
          </cell>
          <cell r="B432" t="str">
            <v>DEFERRED INCOME TAXES-FED</v>
          </cell>
          <cell r="C432">
            <v>2594</v>
          </cell>
          <cell r="D432">
            <v>78</v>
          </cell>
          <cell r="E432">
            <v>2672</v>
          </cell>
        </row>
        <row r="434">
          <cell r="A434">
            <v>4192000</v>
          </cell>
          <cell r="B434" t="str">
            <v>INTEREST EXPENSE-INTER-CO</v>
          </cell>
          <cell r="C434">
            <v>28869</v>
          </cell>
          <cell r="D434">
            <v>593</v>
          </cell>
          <cell r="E434">
            <v>29462</v>
          </cell>
        </row>
        <row r="436">
          <cell r="A436">
            <v>419.2</v>
          </cell>
          <cell r="B436" t="str">
            <v>INTEREST EXPENSE-INTERCO</v>
          </cell>
          <cell r="C436">
            <v>28869</v>
          </cell>
          <cell r="D436">
            <v>593</v>
          </cell>
          <cell r="E436">
            <v>29462</v>
          </cell>
        </row>
        <row r="438">
          <cell r="A438">
            <v>4272090</v>
          </cell>
          <cell r="B438" t="str">
            <v>S/T INT EXP OTHER</v>
          </cell>
          <cell r="C438">
            <v>-283</v>
          </cell>
          <cell r="D438">
            <v>-113</v>
          </cell>
          <cell r="E438">
            <v>-396</v>
          </cell>
        </row>
        <row r="440">
          <cell r="A440">
            <v>427.2</v>
          </cell>
          <cell r="B440" t="str">
            <v>SHORT TERM INTEREST EXP</v>
          </cell>
          <cell r="C440">
            <v>-283</v>
          </cell>
          <cell r="D440">
            <v>-113</v>
          </cell>
          <cell r="E440">
            <v>-396</v>
          </cell>
        </row>
        <row r="441">
          <cell r="C441" t="str">
            <v>---------------</v>
          </cell>
          <cell r="D441" t="str">
            <v>---------------</v>
          </cell>
          <cell r="E441" t="str">
            <v>---------------</v>
          </cell>
        </row>
        <row r="442">
          <cell r="B442" t="str">
            <v>TOTAL INCOME STATEMENT</v>
          </cell>
          <cell r="C442">
            <v>-74449.47</v>
          </cell>
          <cell r="D442">
            <v>33165</v>
          </cell>
          <cell r="E442">
            <v>-41284.47</v>
          </cell>
        </row>
        <row r="445">
          <cell r="B445" t="str">
            <v>TOTAL BALANCE SHEET</v>
          </cell>
          <cell r="C445">
            <v>74449.47</v>
          </cell>
          <cell r="D445">
            <v>-74449.47</v>
          </cell>
          <cell r="E445">
            <v>0</v>
          </cell>
        </row>
        <row r="446">
          <cell r="B446" t="str">
            <v>TOTAL INCOME STATEMENT</v>
          </cell>
          <cell r="C446">
            <v>-74449.47</v>
          </cell>
          <cell r="D446">
            <v>33165</v>
          </cell>
          <cell r="E446">
            <v>-41284.47</v>
          </cell>
        </row>
        <row r="448">
          <cell r="A448" t="str">
            <v>Press RETURN to continue......</v>
          </cell>
        </row>
      </sheetData>
      <sheetData sheetId="45">
        <row r="1">
          <cell r="A1" t="str">
            <v xml:space="preserve">Apple Canyon </v>
          </cell>
        </row>
        <row r="2">
          <cell r="A2" t="str">
            <v>Trail Balance - 06</v>
          </cell>
        </row>
        <row r="4">
          <cell r="A4" t="str">
            <v>PERIOD ENDING: 12/31/06               12:29:05 22 DEC 2008 (NV.1CO.TB.LY) PAGE 1</v>
          </cell>
        </row>
        <row r="5">
          <cell r="A5" t="str">
            <v xml:space="preserve">COMPANY: C-005 APPLE CANYON UTILITY CO.                                         </v>
          </cell>
        </row>
        <row r="7">
          <cell r="A7" t="str">
            <v>DETAIL TB BY COMPANY</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24639.71</v>
          </cell>
          <cell r="D19">
            <v>0</v>
          </cell>
          <cell r="E19">
            <v>24639.71</v>
          </cell>
        </row>
        <row r="20">
          <cell r="A20">
            <v>3044031</v>
          </cell>
          <cell r="B20" t="str">
            <v>STRUCT &amp; IMPRV (WATER T P)</v>
          </cell>
          <cell r="C20">
            <v>918.68</v>
          </cell>
          <cell r="D20">
            <v>0</v>
          </cell>
          <cell r="E20">
            <v>918.68</v>
          </cell>
        </row>
        <row r="21">
          <cell r="A21">
            <v>3072014</v>
          </cell>
          <cell r="B21" t="str">
            <v>WELLS &amp; SPRINGS</v>
          </cell>
          <cell r="C21">
            <v>179083.57</v>
          </cell>
          <cell r="D21">
            <v>0</v>
          </cell>
          <cell r="E21">
            <v>179083.57</v>
          </cell>
        </row>
        <row r="22">
          <cell r="A22">
            <v>3113025</v>
          </cell>
          <cell r="B22" t="str">
            <v>ELECTRIC PUMP EQUIP</v>
          </cell>
          <cell r="C22">
            <v>92060.99</v>
          </cell>
          <cell r="D22">
            <v>0</v>
          </cell>
          <cell r="E22">
            <v>92060.99</v>
          </cell>
        </row>
        <row r="23">
          <cell r="A23">
            <v>3204032</v>
          </cell>
          <cell r="B23" t="str">
            <v>WATER TREATMENT EQPT</v>
          </cell>
          <cell r="C23">
            <v>9925.83</v>
          </cell>
          <cell r="D23">
            <v>0</v>
          </cell>
          <cell r="E23">
            <v>9925.83</v>
          </cell>
        </row>
        <row r="24">
          <cell r="A24">
            <v>3305042</v>
          </cell>
          <cell r="B24" t="str">
            <v>DIST RESV &amp; STNDPIPES</v>
          </cell>
          <cell r="C24">
            <v>133906.76</v>
          </cell>
          <cell r="D24">
            <v>0</v>
          </cell>
          <cell r="E24">
            <v>133906.76</v>
          </cell>
        </row>
        <row r="25">
          <cell r="A25">
            <v>3315043</v>
          </cell>
          <cell r="B25" t="str">
            <v>TRANS &amp; DISTR MAINS</v>
          </cell>
          <cell r="C25">
            <v>1225568.82</v>
          </cell>
          <cell r="D25">
            <v>0</v>
          </cell>
          <cell r="E25">
            <v>1225568.82</v>
          </cell>
        </row>
        <row r="26">
          <cell r="A26">
            <v>3335045</v>
          </cell>
          <cell r="B26" t="str">
            <v>SERVICE LINES</v>
          </cell>
          <cell r="C26">
            <v>426496.49</v>
          </cell>
          <cell r="D26">
            <v>0</v>
          </cell>
          <cell r="E26">
            <v>426496.49</v>
          </cell>
        </row>
        <row r="27">
          <cell r="A27">
            <v>3345046</v>
          </cell>
          <cell r="B27" t="str">
            <v>METERS</v>
          </cell>
          <cell r="C27">
            <v>38334.6</v>
          </cell>
          <cell r="D27">
            <v>0</v>
          </cell>
          <cell r="E27">
            <v>38334.6</v>
          </cell>
        </row>
        <row r="28">
          <cell r="A28">
            <v>3345047</v>
          </cell>
          <cell r="B28" t="str">
            <v>METER INSTALLATIONS</v>
          </cell>
          <cell r="C28">
            <v>19836.740000000002</v>
          </cell>
          <cell r="D28">
            <v>0</v>
          </cell>
          <cell r="E28">
            <v>19836.740000000002</v>
          </cell>
        </row>
        <row r="29">
          <cell r="A29">
            <v>3355048</v>
          </cell>
          <cell r="B29" t="str">
            <v>HYDRANTS</v>
          </cell>
          <cell r="C29">
            <v>68975.92</v>
          </cell>
          <cell r="D29">
            <v>0</v>
          </cell>
          <cell r="E29">
            <v>68975.92</v>
          </cell>
        </row>
        <row r="30">
          <cell r="A30">
            <v>3406090</v>
          </cell>
          <cell r="B30" t="str">
            <v>OFF STRUCT &amp; IMPRV</v>
          </cell>
          <cell r="C30">
            <v>30739.46</v>
          </cell>
          <cell r="D30">
            <v>0</v>
          </cell>
          <cell r="E30">
            <v>30739.46</v>
          </cell>
        </row>
        <row r="31">
          <cell r="A31">
            <v>3446095</v>
          </cell>
          <cell r="B31" t="str">
            <v>LABORATORY EQPT</v>
          </cell>
          <cell r="C31">
            <v>792.74</v>
          </cell>
          <cell r="D31">
            <v>0</v>
          </cell>
          <cell r="E31">
            <v>792.74</v>
          </cell>
        </row>
        <row r="32">
          <cell r="A32">
            <v>3466094</v>
          </cell>
          <cell r="B32" t="str">
            <v>TOOLS SHOP &amp; MISC EQPT</v>
          </cell>
          <cell r="C32">
            <v>16340.88</v>
          </cell>
          <cell r="D32">
            <v>0</v>
          </cell>
          <cell r="E32">
            <v>16340.88</v>
          </cell>
        </row>
        <row r="33">
          <cell r="A33">
            <v>3466097</v>
          </cell>
          <cell r="B33" t="str">
            <v>COMMUNICATION EQPT</v>
          </cell>
          <cell r="C33">
            <v>1776.26</v>
          </cell>
          <cell r="D33">
            <v>0</v>
          </cell>
          <cell r="E33">
            <v>1776.26</v>
          </cell>
        </row>
        <row r="35">
          <cell r="A35">
            <v>101.1</v>
          </cell>
          <cell r="B35" t="str">
            <v>WTR UTILITY PLANT IN SERVICE</v>
          </cell>
          <cell r="C35">
            <v>2293647.6800000002</v>
          </cell>
          <cell r="D35">
            <v>0</v>
          </cell>
          <cell r="E35">
            <v>2293647.6800000002</v>
          </cell>
        </row>
        <row r="37">
          <cell r="A37">
            <v>3917000</v>
          </cell>
          <cell r="B37" t="str">
            <v>TRANSPORTATION EQPT</v>
          </cell>
          <cell r="C37">
            <v>66495.92</v>
          </cell>
          <cell r="D37">
            <v>0</v>
          </cell>
          <cell r="E37">
            <v>66495.92</v>
          </cell>
        </row>
        <row r="39">
          <cell r="A39">
            <v>101.3</v>
          </cell>
          <cell r="B39" t="str">
            <v>TRANSPORTATION EQPT</v>
          </cell>
          <cell r="C39">
            <v>66495.92</v>
          </cell>
          <cell r="D39">
            <v>0</v>
          </cell>
          <cell r="E39">
            <v>66495.92</v>
          </cell>
        </row>
        <row r="41">
          <cell r="A41">
            <v>1032000</v>
          </cell>
          <cell r="B41" t="str">
            <v>PLT HELD FUTURE USE-WTR</v>
          </cell>
          <cell r="C41">
            <v>40534.410000000003</v>
          </cell>
          <cell r="D41">
            <v>0</v>
          </cell>
          <cell r="E41">
            <v>40534.410000000003</v>
          </cell>
        </row>
        <row r="43">
          <cell r="A43">
            <v>103.1</v>
          </cell>
          <cell r="B43" t="str">
            <v>PLANT HELD FOR FUTURE USE</v>
          </cell>
          <cell r="C43">
            <v>40534.410000000003</v>
          </cell>
          <cell r="D43">
            <v>0</v>
          </cell>
          <cell r="E43">
            <v>40534.410000000003</v>
          </cell>
        </row>
        <row r="45">
          <cell r="A45">
            <v>1082000</v>
          </cell>
          <cell r="B45" t="str">
            <v>ACCUM DEPR-TRANSPORTATION</v>
          </cell>
          <cell r="C45">
            <v>-54758.55</v>
          </cell>
          <cell r="D45">
            <v>0</v>
          </cell>
          <cell r="E45">
            <v>-54758.55</v>
          </cell>
        </row>
        <row r="47">
          <cell r="A47">
            <v>108.2</v>
          </cell>
          <cell r="B47" t="str">
            <v>ACCUM DEPR TRANSPORTATION</v>
          </cell>
          <cell r="C47">
            <v>-54758.55</v>
          </cell>
          <cell r="D47">
            <v>0</v>
          </cell>
          <cell r="E47">
            <v>-54758.55</v>
          </cell>
        </row>
        <row r="49">
          <cell r="A49">
            <v>1083010</v>
          </cell>
          <cell r="B49" t="str">
            <v>ACCUM DEPR-WATER PLANT</v>
          </cell>
          <cell r="C49">
            <v>-570454.55000000005</v>
          </cell>
          <cell r="D49">
            <v>0</v>
          </cell>
          <cell r="E49">
            <v>-570454.55000000005</v>
          </cell>
        </row>
        <row r="51">
          <cell r="A51">
            <v>108.3</v>
          </cell>
          <cell r="B51" t="str">
            <v>ACCUM DEPR WATER PLANT</v>
          </cell>
          <cell r="C51">
            <v>-570454.55000000005</v>
          </cell>
          <cell r="D51">
            <v>0</v>
          </cell>
          <cell r="E51">
            <v>-570454.55000000005</v>
          </cell>
        </row>
        <row r="53">
          <cell r="A53">
            <v>1411000</v>
          </cell>
          <cell r="B53" t="str">
            <v>A/R-CUSTOMER</v>
          </cell>
          <cell r="C53">
            <v>39316.230000000003</v>
          </cell>
          <cell r="D53">
            <v>0</v>
          </cell>
          <cell r="E53">
            <v>39316.230000000003</v>
          </cell>
        </row>
        <row r="54">
          <cell r="A54">
            <v>1411002</v>
          </cell>
          <cell r="B54" t="str">
            <v>A/R-CUSTOMER ACCRUAL</v>
          </cell>
          <cell r="C54">
            <v>39139</v>
          </cell>
          <cell r="D54">
            <v>0</v>
          </cell>
          <cell r="E54">
            <v>39139</v>
          </cell>
        </row>
        <row r="55">
          <cell r="A55">
            <v>1411003</v>
          </cell>
          <cell r="B55" t="str">
            <v>A/R-CUSTOMER REFUNDS</v>
          </cell>
          <cell r="C55">
            <v>33.92</v>
          </cell>
          <cell r="D55">
            <v>0</v>
          </cell>
          <cell r="E55">
            <v>33.92</v>
          </cell>
        </row>
        <row r="57">
          <cell r="A57">
            <v>141.1</v>
          </cell>
          <cell r="B57" t="str">
            <v>ACCOUNTS RECEIVABLE CUSTOMER</v>
          </cell>
          <cell r="C57">
            <v>78489.149999999994</v>
          </cell>
          <cell r="D57">
            <v>0</v>
          </cell>
          <cell r="E57">
            <v>78489.149999999994</v>
          </cell>
        </row>
        <row r="59">
          <cell r="A59">
            <v>1431000</v>
          </cell>
          <cell r="B59" t="str">
            <v>ACCUM PROV UNCOLLECT ACCTS</v>
          </cell>
          <cell r="C59">
            <v>-18314.830000000002</v>
          </cell>
          <cell r="D59">
            <v>0</v>
          </cell>
          <cell r="E59">
            <v>-18314.830000000002</v>
          </cell>
        </row>
        <row r="61">
          <cell r="A61">
            <v>143.1</v>
          </cell>
          <cell r="B61" t="str">
            <v>ACCUM PROV UNCOLL AC</v>
          </cell>
          <cell r="C61">
            <v>-18314.830000000002</v>
          </cell>
          <cell r="D61">
            <v>0</v>
          </cell>
          <cell r="E61">
            <v>-18314.830000000002</v>
          </cell>
        </row>
        <row r="64">
          <cell r="A64" t="str">
            <v>PERIOD ENDING: 12/31/06               12:29:05 22 DEC 2008 (NV.1CO.TB.LY) PAGE 2</v>
          </cell>
        </row>
        <row r="65">
          <cell r="A65" t="str">
            <v xml:space="preserve">COMPANY: C-005 APPLE CANYON UTILITY CO.                                         </v>
          </cell>
        </row>
        <row r="67">
          <cell r="A67" t="str">
            <v>DETAIL TB BY COMPANY</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5">
          <cell r="A75">
            <v>1512000</v>
          </cell>
          <cell r="B75" t="str">
            <v>INVENTORY</v>
          </cell>
          <cell r="C75">
            <v>3037.98</v>
          </cell>
          <cell r="D75">
            <v>0</v>
          </cell>
          <cell r="E75">
            <v>3037.98</v>
          </cell>
        </row>
        <row r="77">
          <cell r="A77">
            <v>151.19999999999999</v>
          </cell>
          <cell r="B77" t="str">
            <v>INVENTORY</v>
          </cell>
          <cell r="C77">
            <v>3037.98</v>
          </cell>
          <cell r="D77">
            <v>0</v>
          </cell>
          <cell r="E77">
            <v>3037.98</v>
          </cell>
        </row>
        <row r="79">
          <cell r="A79">
            <v>1863013</v>
          </cell>
          <cell r="B79" t="str">
            <v>RATE CASE EXPENSE--3</v>
          </cell>
          <cell r="C79">
            <v>7131.76</v>
          </cell>
          <cell r="D79">
            <v>0</v>
          </cell>
          <cell r="E79">
            <v>7131.76</v>
          </cell>
        </row>
        <row r="80">
          <cell r="A80">
            <v>1863063</v>
          </cell>
          <cell r="B80" t="str">
            <v>RATE CASE EXP AMORT--3</v>
          </cell>
          <cell r="C80">
            <v>-6061</v>
          </cell>
          <cell r="D80">
            <v>0</v>
          </cell>
          <cell r="E80">
            <v>-6061</v>
          </cell>
        </row>
        <row r="82">
          <cell r="A82">
            <v>186.1</v>
          </cell>
          <cell r="B82" t="str">
            <v>REGULATORY EXP BEING AMORT</v>
          </cell>
          <cell r="C82">
            <v>1070.76</v>
          </cell>
          <cell r="D82">
            <v>0</v>
          </cell>
          <cell r="E82">
            <v>1070.76</v>
          </cell>
        </row>
        <row r="84">
          <cell r="A84">
            <v>1862049</v>
          </cell>
          <cell r="B84" t="str">
            <v>DEF CHGS-VOC TESTING</v>
          </cell>
          <cell r="C84">
            <v>1846.3</v>
          </cell>
          <cell r="D84">
            <v>0</v>
          </cell>
          <cell r="E84">
            <v>1846.3</v>
          </cell>
        </row>
        <row r="85">
          <cell r="A85">
            <v>1865049</v>
          </cell>
          <cell r="B85" t="str">
            <v>AMORT - VOC TESTING</v>
          </cell>
          <cell r="C85">
            <v>-372</v>
          </cell>
          <cell r="D85">
            <v>0</v>
          </cell>
          <cell r="E85">
            <v>-372</v>
          </cell>
        </row>
        <row r="87">
          <cell r="A87">
            <v>186.2</v>
          </cell>
          <cell r="B87" t="str">
            <v>OTHER DEFERRED CHARGES</v>
          </cell>
          <cell r="C87">
            <v>1474.3</v>
          </cell>
          <cell r="D87">
            <v>0</v>
          </cell>
          <cell r="E87">
            <v>1474.3</v>
          </cell>
        </row>
        <row r="89">
          <cell r="A89">
            <v>1901011</v>
          </cell>
          <cell r="B89" t="str">
            <v>DEF FED TAX - CIAC PRE 1987</v>
          </cell>
          <cell r="C89">
            <v>4644</v>
          </cell>
          <cell r="D89">
            <v>0</v>
          </cell>
          <cell r="E89">
            <v>4644</v>
          </cell>
        </row>
        <row r="90">
          <cell r="A90">
            <v>1901012</v>
          </cell>
          <cell r="B90" t="str">
            <v>DEF FED TAX-TAP FEE POST 2000</v>
          </cell>
          <cell r="C90">
            <v>25088</v>
          </cell>
          <cell r="D90">
            <v>0</v>
          </cell>
          <cell r="E90">
            <v>25088</v>
          </cell>
        </row>
        <row r="91">
          <cell r="A91">
            <v>1901020</v>
          </cell>
          <cell r="B91" t="str">
            <v>DEF FED TAX - RATE CASE</v>
          </cell>
          <cell r="C91">
            <v>-338</v>
          </cell>
          <cell r="D91">
            <v>0</v>
          </cell>
          <cell r="E91">
            <v>-338</v>
          </cell>
        </row>
        <row r="92">
          <cell r="A92">
            <v>1901021</v>
          </cell>
          <cell r="B92" t="str">
            <v>DEF FED TAX - DEF MAINT</v>
          </cell>
          <cell r="C92">
            <v>-464</v>
          </cell>
          <cell r="D92">
            <v>0</v>
          </cell>
          <cell r="E92">
            <v>-464</v>
          </cell>
        </row>
        <row r="93">
          <cell r="A93">
            <v>1901024</v>
          </cell>
          <cell r="B93" t="str">
            <v>DEF FED TAX - ORGN EXP</v>
          </cell>
          <cell r="C93">
            <v>-176</v>
          </cell>
          <cell r="D93">
            <v>0</v>
          </cell>
          <cell r="E93">
            <v>-176</v>
          </cell>
        </row>
        <row r="94">
          <cell r="A94">
            <v>1901025</v>
          </cell>
          <cell r="B94" t="str">
            <v>DEF FED TAX - BAD DEBTS '86</v>
          </cell>
          <cell r="C94">
            <v>11910</v>
          </cell>
          <cell r="D94">
            <v>0</v>
          </cell>
          <cell r="E94">
            <v>11910</v>
          </cell>
        </row>
        <row r="95">
          <cell r="A95">
            <v>1901026</v>
          </cell>
          <cell r="B95" t="str">
            <v>DEF FED TAX - BAD DEBTS CURRENT</v>
          </cell>
          <cell r="C95">
            <v>-7296</v>
          </cell>
          <cell r="D95">
            <v>0</v>
          </cell>
          <cell r="E95">
            <v>-7296</v>
          </cell>
        </row>
        <row r="96">
          <cell r="A96">
            <v>1901031</v>
          </cell>
          <cell r="B96" t="str">
            <v>DEF FED TAX - DEPRECIATION</v>
          </cell>
          <cell r="C96">
            <v>-136464</v>
          </cell>
          <cell r="D96">
            <v>0</v>
          </cell>
          <cell r="E96">
            <v>-136464</v>
          </cell>
        </row>
        <row r="98">
          <cell r="A98">
            <v>190.1</v>
          </cell>
          <cell r="B98" t="str">
            <v>ACCUM DEFERRED FIT</v>
          </cell>
          <cell r="C98">
            <v>-103096</v>
          </cell>
          <cell r="D98">
            <v>0</v>
          </cell>
          <cell r="E98">
            <v>-103096</v>
          </cell>
        </row>
        <row r="100">
          <cell r="A100">
            <v>1902011</v>
          </cell>
          <cell r="B100" t="str">
            <v>DEF ST TAX - CIAC PRE 1987</v>
          </cell>
          <cell r="C100">
            <v>729</v>
          </cell>
          <cell r="D100">
            <v>0</v>
          </cell>
          <cell r="E100">
            <v>729</v>
          </cell>
        </row>
        <row r="101">
          <cell r="A101">
            <v>1902012</v>
          </cell>
          <cell r="B101" t="str">
            <v>DEF ST TAX-TAP FEE POST 2000</v>
          </cell>
          <cell r="C101">
            <v>5811</v>
          </cell>
          <cell r="D101">
            <v>0</v>
          </cell>
          <cell r="E101">
            <v>5811</v>
          </cell>
        </row>
        <row r="102">
          <cell r="A102">
            <v>1902020</v>
          </cell>
          <cell r="B102" t="str">
            <v>DEF ST TAX - RATE CASE</v>
          </cell>
          <cell r="C102">
            <v>-78</v>
          </cell>
          <cell r="D102">
            <v>0</v>
          </cell>
          <cell r="E102">
            <v>-78</v>
          </cell>
        </row>
        <row r="103">
          <cell r="A103">
            <v>1902021</v>
          </cell>
          <cell r="B103" t="str">
            <v>DEF ST TAX - DEF MAINT</v>
          </cell>
          <cell r="C103">
            <v>-106</v>
          </cell>
          <cell r="D103">
            <v>0</v>
          </cell>
          <cell r="E103">
            <v>-106</v>
          </cell>
        </row>
        <row r="104">
          <cell r="A104">
            <v>1902026</v>
          </cell>
          <cell r="B104" t="str">
            <v>DEF ST TAX - BAD DEBT</v>
          </cell>
          <cell r="C104">
            <v>-292</v>
          </cell>
          <cell r="D104">
            <v>0</v>
          </cell>
          <cell r="E104">
            <v>-292</v>
          </cell>
        </row>
        <row r="105">
          <cell r="A105">
            <v>1902031</v>
          </cell>
          <cell r="B105" t="str">
            <v>DEF ST TAX - DEPRECIATION</v>
          </cell>
          <cell r="C105">
            <v>-3193</v>
          </cell>
          <cell r="D105">
            <v>0</v>
          </cell>
          <cell r="E105">
            <v>-3193</v>
          </cell>
        </row>
        <row r="107">
          <cell r="A107">
            <v>190.2</v>
          </cell>
          <cell r="B107" t="str">
            <v>ACCUM DEFERRED SIT</v>
          </cell>
          <cell r="C107">
            <v>2871</v>
          </cell>
          <cell r="D107">
            <v>0</v>
          </cell>
          <cell r="E107">
            <v>2871</v>
          </cell>
        </row>
        <row r="109">
          <cell r="A109">
            <v>2021010</v>
          </cell>
          <cell r="B109" t="str">
            <v>COMMON STOCK</v>
          </cell>
          <cell r="C109">
            <v>-450000</v>
          </cell>
          <cell r="D109">
            <v>0</v>
          </cell>
          <cell r="E109">
            <v>-450000</v>
          </cell>
        </row>
        <row r="111">
          <cell r="A111">
            <v>202.1</v>
          </cell>
          <cell r="B111" t="str">
            <v>-COMMON STOCK &amp; CS SUBS</v>
          </cell>
          <cell r="C111">
            <v>-450000</v>
          </cell>
          <cell r="D111">
            <v>0</v>
          </cell>
          <cell r="E111">
            <v>-450000</v>
          </cell>
        </row>
        <row r="113">
          <cell r="A113">
            <v>2112000</v>
          </cell>
          <cell r="B113" t="str">
            <v>MISC PAID-IN CAPITAL</v>
          </cell>
          <cell r="C113">
            <v>-216814.97</v>
          </cell>
          <cell r="D113">
            <v>0</v>
          </cell>
          <cell r="E113">
            <v>-216814.97</v>
          </cell>
        </row>
        <row r="115">
          <cell r="A115">
            <v>211.2</v>
          </cell>
          <cell r="B115" t="str">
            <v>MISC PAID IN CAPITAL</v>
          </cell>
          <cell r="C115">
            <v>-216814.97</v>
          </cell>
          <cell r="D115">
            <v>0</v>
          </cell>
          <cell r="E115">
            <v>-216814.97</v>
          </cell>
        </row>
        <row r="117">
          <cell r="A117">
            <v>2151000</v>
          </cell>
          <cell r="B117" t="str">
            <v>RETAINED EARN-PRIOR YEARS</v>
          </cell>
          <cell r="C117">
            <v>-341642.92</v>
          </cell>
          <cell r="D117">
            <v>-22731.07</v>
          </cell>
          <cell r="E117">
            <v>-364373.99</v>
          </cell>
        </row>
        <row r="119">
          <cell r="A119">
            <v>215.1</v>
          </cell>
          <cell r="B119" t="str">
            <v>RETAINED EARNINGS PRIOR</v>
          </cell>
          <cell r="C119">
            <v>-341642.92</v>
          </cell>
          <cell r="D119">
            <v>-22731.07</v>
          </cell>
          <cell r="E119">
            <v>-364373.99</v>
          </cell>
        </row>
        <row r="121">
          <cell r="A121">
            <v>2311050</v>
          </cell>
          <cell r="B121" t="str">
            <v>A/P TRADE - ACCRUAL</v>
          </cell>
          <cell r="C121">
            <v>-1049.93</v>
          </cell>
          <cell r="D121">
            <v>0</v>
          </cell>
          <cell r="E121">
            <v>-1049.93</v>
          </cell>
        </row>
        <row r="123">
          <cell r="A123">
            <v>231.1</v>
          </cell>
          <cell r="B123" t="str">
            <v>ACCOUNTS PAYABLE TRADE</v>
          </cell>
          <cell r="C123">
            <v>-1049.93</v>
          </cell>
          <cell r="D123">
            <v>0</v>
          </cell>
          <cell r="E123">
            <v>-1049.93</v>
          </cell>
        </row>
        <row r="125">
          <cell r="A125" t="str">
            <v>PERIOD ENDING: 12/31/06               12:29:05 22 DEC 2008 (NV.1CO.TB.LY) PAGE 3</v>
          </cell>
        </row>
        <row r="126">
          <cell r="A126" t="str">
            <v xml:space="preserve">COMPANY: C-005 APPLE CANYON UTILITY CO.                                         </v>
          </cell>
        </row>
        <row r="128">
          <cell r="A128" t="str">
            <v>DETAIL TB BY COMPANY</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7">
          <cell r="A137">
            <v>2334002</v>
          </cell>
          <cell r="B137" t="str">
            <v>A/P WATER SERVICE CORP</v>
          </cell>
          <cell r="C137">
            <v>-1695184.98</v>
          </cell>
          <cell r="D137">
            <v>0</v>
          </cell>
          <cell r="E137">
            <v>-1695184.98</v>
          </cell>
        </row>
        <row r="138">
          <cell r="A138">
            <v>2334003</v>
          </cell>
          <cell r="B138" t="str">
            <v>A/P WATER SERVICE DISB</v>
          </cell>
          <cell r="C138">
            <v>2954840.09</v>
          </cell>
          <cell r="D138">
            <v>0</v>
          </cell>
          <cell r="E138">
            <v>2954840.09</v>
          </cell>
        </row>
        <row r="140">
          <cell r="A140">
            <v>233.4</v>
          </cell>
          <cell r="B140" t="str">
            <v>ACCTS PAYABLE ASSOC COS</v>
          </cell>
          <cell r="C140">
            <v>1259655.1100000001</v>
          </cell>
          <cell r="D140">
            <v>0</v>
          </cell>
          <cell r="E140">
            <v>1259655.1100000001</v>
          </cell>
        </row>
        <row r="142">
          <cell r="A142">
            <v>2361104</v>
          </cell>
          <cell r="B142" t="str">
            <v>ACCRUED UTIL OR COMM TAX</v>
          </cell>
          <cell r="C142">
            <v>-254</v>
          </cell>
          <cell r="D142">
            <v>0</v>
          </cell>
          <cell r="E142">
            <v>-254</v>
          </cell>
        </row>
        <row r="143">
          <cell r="A143">
            <v>2361121</v>
          </cell>
          <cell r="B143" t="str">
            <v>ACCRUED REAL EST TAX</v>
          </cell>
          <cell r="C143">
            <v>-1620</v>
          </cell>
          <cell r="D143">
            <v>0</v>
          </cell>
          <cell r="E143">
            <v>-1620</v>
          </cell>
        </row>
        <row r="145">
          <cell r="A145">
            <v>236.1</v>
          </cell>
          <cell r="B145" t="str">
            <v>ACCRUED TAXES</v>
          </cell>
          <cell r="C145">
            <v>-1874</v>
          </cell>
          <cell r="D145">
            <v>0</v>
          </cell>
          <cell r="E145">
            <v>-1874</v>
          </cell>
        </row>
        <row r="147">
          <cell r="A147">
            <v>2413000</v>
          </cell>
          <cell r="B147" t="str">
            <v>ADVANCES FROM UTILITIES INC</v>
          </cell>
          <cell r="C147">
            <v>-931373.58</v>
          </cell>
          <cell r="D147">
            <v>0</v>
          </cell>
          <cell r="E147">
            <v>-931373.58</v>
          </cell>
        </row>
        <row r="149">
          <cell r="A149">
            <v>241.3</v>
          </cell>
          <cell r="B149" t="str">
            <v>ADVANCES FROM UI</v>
          </cell>
          <cell r="C149">
            <v>-931373.58</v>
          </cell>
          <cell r="D149">
            <v>0</v>
          </cell>
          <cell r="E149">
            <v>-931373.58</v>
          </cell>
        </row>
        <row r="151">
          <cell r="A151">
            <v>2525000</v>
          </cell>
          <cell r="B151" t="str">
            <v>ADV-IN-AID OF CONST-WATER</v>
          </cell>
          <cell r="C151">
            <v>-450000</v>
          </cell>
          <cell r="D151">
            <v>0</v>
          </cell>
          <cell r="E151">
            <v>-450000</v>
          </cell>
        </row>
        <row r="153">
          <cell r="A153">
            <v>252.1</v>
          </cell>
          <cell r="B153" t="str">
            <v>ADVANCES IN AID WATER</v>
          </cell>
          <cell r="C153">
            <v>-450000</v>
          </cell>
          <cell r="D153">
            <v>0</v>
          </cell>
          <cell r="E153">
            <v>-450000</v>
          </cell>
        </row>
        <row r="155">
          <cell r="A155">
            <v>2551000</v>
          </cell>
          <cell r="B155" t="str">
            <v>UNAMORT INVEST TAX CREDIT</v>
          </cell>
          <cell r="C155">
            <v>-2074</v>
          </cell>
          <cell r="D155">
            <v>0</v>
          </cell>
          <cell r="E155">
            <v>-2074</v>
          </cell>
        </row>
        <row r="157">
          <cell r="A157">
            <v>255.1</v>
          </cell>
          <cell r="B157" t="str">
            <v>UNAMORT INVEST TAX CREDIT</v>
          </cell>
          <cell r="C157">
            <v>-2074</v>
          </cell>
          <cell r="D157">
            <v>0</v>
          </cell>
          <cell r="E157">
            <v>-2074</v>
          </cell>
        </row>
        <row r="159">
          <cell r="A159">
            <v>2711000</v>
          </cell>
          <cell r="B159" t="str">
            <v>CIAC-WATER-UNDISTR.</v>
          </cell>
          <cell r="C159">
            <v>-658521.63</v>
          </cell>
          <cell r="D159">
            <v>0</v>
          </cell>
          <cell r="E159">
            <v>-658521.63</v>
          </cell>
        </row>
        <row r="160">
          <cell r="A160">
            <v>2711010</v>
          </cell>
          <cell r="B160" t="str">
            <v>CIAC-WATER-TAX</v>
          </cell>
          <cell r="C160">
            <v>-84000</v>
          </cell>
          <cell r="D160">
            <v>0</v>
          </cell>
          <cell r="E160">
            <v>-84000</v>
          </cell>
        </row>
        <row r="162">
          <cell r="A162">
            <v>271.10000000000002</v>
          </cell>
          <cell r="B162" t="str">
            <v>CONTRIBUTIONS IN AID WATER</v>
          </cell>
          <cell r="C162">
            <v>-742521.63</v>
          </cell>
          <cell r="D162">
            <v>0</v>
          </cell>
          <cell r="E162">
            <v>-742521.63</v>
          </cell>
        </row>
        <row r="164">
          <cell r="A164">
            <v>2722000</v>
          </cell>
          <cell r="B164" t="str">
            <v>ACC AMORT-CIA-WATER</v>
          </cell>
          <cell r="C164">
            <v>158880.72</v>
          </cell>
          <cell r="D164">
            <v>0</v>
          </cell>
          <cell r="E164">
            <v>158880.72</v>
          </cell>
        </row>
        <row r="165">
          <cell r="A165">
            <v>2722010</v>
          </cell>
          <cell r="B165" t="str">
            <v>ACC AMORT CIAC TAX</v>
          </cell>
          <cell r="C165">
            <v>549</v>
          </cell>
          <cell r="D165">
            <v>0</v>
          </cell>
          <cell r="E165">
            <v>549</v>
          </cell>
        </row>
        <row r="167">
          <cell r="A167">
            <v>272.10000000000002</v>
          </cell>
          <cell r="B167" t="str">
            <v>ACCUM AMORT OF CIA WATER</v>
          </cell>
          <cell r="C167">
            <v>159429.72</v>
          </cell>
          <cell r="D167">
            <v>0</v>
          </cell>
          <cell r="E167">
            <v>159429.72</v>
          </cell>
        </row>
        <row r="168">
          <cell r="C168" t="str">
            <v>---------------</v>
          </cell>
          <cell r="D168" t="str">
            <v>---------------</v>
          </cell>
          <cell r="E168" t="str">
            <v>---------------</v>
          </cell>
        </row>
        <row r="169">
          <cell r="B169" t="str">
            <v>TOTAL BALANCE SHEET</v>
          </cell>
          <cell r="C169">
            <v>22731.07</v>
          </cell>
          <cell r="D169">
            <v>-22731.07</v>
          </cell>
          <cell r="E169">
            <v>0</v>
          </cell>
        </row>
        <row r="171">
          <cell r="A171" t="str">
            <v>PERIOD ENDING: 12/31/06               12:29:05 22 DEC 2008 (NV.1CO.TB.LY) PAGE 4</v>
          </cell>
        </row>
        <row r="172">
          <cell r="A172" t="str">
            <v xml:space="preserve">COMPANY: C-005 APPLE CANYON UTILITY CO.                                         </v>
          </cell>
        </row>
        <row r="174">
          <cell r="A174" t="str">
            <v>DETAIL TB BY COMPANY</v>
          </cell>
        </row>
        <row r="176">
          <cell r="A176" t="str">
            <v xml:space="preserve">                  U T I L I T I E S ,  I N C O R P O R A T E D</v>
          </cell>
        </row>
        <row r="178">
          <cell r="A178" t="str">
            <v xml:space="preserve">                              DETAIL TRIAL BALANCE</v>
          </cell>
        </row>
        <row r="180">
          <cell r="A180" t="str">
            <v>ACCOUNT               DESCRIPTION                  BEG-BALANCE       CURRENT       END-BALANCE</v>
          </cell>
        </row>
        <row r="181">
          <cell r="A181" t="str">
            <v>-------               -----------                  -----------       -------       -----------</v>
          </cell>
        </row>
        <row r="182">
          <cell r="A182">
            <v>4611020</v>
          </cell>
          <cell r="B182" t="str">
            <v>WATER REVENUE-METERED</v>
          </cell>
          <cell r="C182">
            <v>-269672.2</v>
          </cell>
          <cell r="D182">
            <v>0</v>
          </cell>
          <cell r="E182">
            <v>-269672.2</v>
          </cell>
        </row>
        <row r="183">
          <cell r="A183">
            <v>4611099</v>
          </cell>
          <cell r="B183" t="str">
            <v>WATER REVENUE ACCRUALS</v>
          </cell>
          <cell r="C183">
            <v>-3184</v>
          </cell>
          <cell r="D183">
            <v>0</v>
          </cell>
          <cell r="E183">
            <v>-3184</v>
          </cell>
        </row>
        <row r="184">
          <cell r="A184">
            <v>4612030</v>
          </cell>
          <cell r="B184" t="str">
            <v>WATER REVENUE-COMMERCIAL</v>
          </cell>
          <cell r="C184">
            <v>-6241.72</v>
          </cell>
          <cell r="D184">
            <v>0</v>
          </cell>
          <cell r="E184">
            <v>-6241.72</v>
          </cell>
        </row>
        <row r="186">
          <cell r="A186">
            <v>400.1</v>
          </cell>
          <cell r="B186" t="str">
            <v>WATER REVENUE</v>
          </cell>
          <cell r="C186">
            <v>-279097.92</v>
          </cell>
          <cell r="D186">
            <v>0</v>
          </cell>
          <cell r="E186">
            <v>-279097.92</v>
          </cell>
        </row>
        <row r="188">
          <cell r="A188">
            <v>4701000</v>
          </cell>
          <cell r="B188" t="str">
            <v>FORFEITED DISCOUNTS</v>
          </cell>
          <cell r="C188">
            <v>-1806.65</v>
          </cell>
          <cell r="D188">
            <v>0</v>
          </cell>
          <cell r="E188">
            <v>-1806.65</v>
          </cell>
        </row>
        <row r="190">
          <cell r="A190">
            <v>400.3</v>
          </cell>
          <cell r="B190" t="str">
            <v>FORFEITED DISCOUNTS</v>
          </cell>
          <cell r="C190">
            <v>-1806.65</v>
          </cell>
          <cell r="D190">
            <v>0</v>
          </cell>
          <cell r="E190">
            <v>-1806.65</v>
          </cell>
        </row>
        <row r="192">
          <cell r="A192">
            <v>4711000</v>
          </cell>
          <cell r="B192" t="str">
            <v>MISC SERVICE REVENUES</v>
          </cell>
          <cell r="C192">
            <v>-3.06</v>
          </cell>
          <cell r="D192">
            <v>0</v>
          </cell>
          <cell r="E192">
            <v>-3.06</v>
          </cell>
        </row>
        <row r="193">
          <cell r="A193">
            <v>4741001</v>
          </cell>
          <cell r="B193" t="str">
            <v>NEW CUSTOMER CHGE - WATER</v>
          </cell>
          <cell r="C193">
            <v>-1305</v>
          </cell>
          <cell r="D193">
            <v>0</v>
          </cell>
          <cell r="E193">
            <v>-1305</v>
          </cell>
        </row>
        <row r="194">
          <cell r="A194">
            <v>4741008</v>
          </cell>
          <cell r="B194" t="str">
            <v>NSF CHECK CHARGE</v>
          </cell>
          <cell r="C194">
            <v>-14</v>
          </cell>
          <cell r="D194">
            <v>0</v>
          </cell>
          <cell r="E194">
            <v>-14</v>
          </cell>
        </row>
        <row r="195">
          <cell r="A195">
            <v>4741009</v>
          </cell>
          <cell r="B195" t="str">
            <v>CUT-OFF CHARGE</v>
          </cell>
          <cell r="C195">
            <v>-20</v>
          </cell>
          <cell r="D195">
            <v>0</v>
          </cell>
          <cell r="E195">
            <v>-20</v>
          </cell>
        </row>
        <row r="197">
          <cell r="A197">
            <v>400.4</v>
          </cell>
          <cell r="B197" t="str">
            <v>MISC. SERVICE REVENUES</v>
          </cell>
          <cell r="C197">
            <v>-1342.06</v>
          </cell>
          <cell r="D197">
            <v>0</v>
          </cell>
          <cell r="E197">
            <v>-1342.06</v>
          </cell>
        </row>
        <row r="199">
          <cell r="A199">
            <v>6151010</v>
          </cell>
          <cell r="B199" t="str">
            <v>ELEC PWR - WATER SYSTEM</v>
          </cell>
          <cell r="C199">
            <v>20941.759999999998</v>
          </cell>
          <cell r="D199">
            <v>0</v>
          </cell>
          <cell r="E199">
            <v>20941.759999999998</v>
          </cell>
        </row>
        <row r="201">
          <cell r="A201" t="str">
            <v>401.1E</v>
          </cell>
          <cell r="B201" t="str">
            <v>ELECTRIC POWER</v>
          </cell>
          <cell r="C201">
            <v>20941.759999999998</v>
          </cell>
          <cell r="D201">
            <v>0</v>
          </cell>
          <cell r="E201">
            <v>20941.759999999998</v>
          </cell>
        </row>
        <row r="203">
          <cell r="A203">
            <v>6181010</v>
          </cell>
          <cell r="B203" t="str">
            <v>CHLORINE</v>
          </cell>
          <cell r="C203">
            <v>4877.6400000000003</v>
          </cell>
          <cell r="D203">
            <v>0</v>
          </cell>
          <cell r="E203">
            <v>4877.6400000000003</v>
          </cell>
        </row>
        <row r="204">
          <cell r="A204">
            <v>6181090</v>
          </cell>
          <cell r="B204" t="str">
            <v>OTHER CHEMICALS (TREATMENT)</v>
          </cell>
          <cell r="C204">
            <v>3443.86</v>
          </cell>
          <cell r="D204">
            <v>0</v>
          </cell>
          <cell r="E204">
            <v>3443.86</v>
          </cell>
        </row>
        <row r="206">
          <cell r="A206" t="str">
            <v>401.1F</v>
          </cell>
          <cell r="B206" t="str">
            <v>CHEMICALS</v>
          </cell>
          <cell r="C206">
            <v>8321.5</v>
          </cell>
          <cell r="D206">
            <v>0</v>
          </cell>
          <cell r="E206">
            <v>8321.5</v>
          </cell>
        </row>
        <row r="208">
          <cell r="A208">
            <v>6361000</v>
          </cell>
          <cell r="B208" t="str">
            <v>METER READING</v>
          </cell>
          <cell r="C208">
            <v>2765.05</v>
          </cell>
          <cell r="D208">
            <v>0</v>
          </cell>
          <cell r="E208">
            <v>2765.05</v>
          </cell>
        </row>
        <row r="210">
          <cell r="A210" t="str">
            <v>401.1G</v>
          </cell>
          <cell r="B210" t="str">
            <v>METER READING</v>
          </cell>
          <cell r="C210">
            <v>2765.05</v>
          </cell>
          <cell r="D210">
            <v>0</v>
          </cell>
          <cell r="E210">
            <v>2765.05</v>
          </cell>
        </row>
        <row r="212">
          <cell r="A212">
            <v>6019020</v>
          </cell>
          <cell r="B212" t="str">
            <v>SALARIES-CHGD TO PLT-WSC</v>
          </cell>
          <cell r="C212">
            <v>-6133.75</v>
          </cell>
          <cell r="D212">
            <v>0</v>
          </cell>
          <cell r="E212">
            <v>-6133.75</v>
          </cell>
        </row>
        <row r="213">
          <cell r="A213">
            <v>6019030</v>
          </cell>
          <cell r="B213" t="str">
            <v>CAPITALIZED SALARIES - ADMIN</v>
          </cell>
          <cell r="C213">
            <v>-41</v>
          </cell>
          <cell r="D213">
            <v>0</v>
          </cell>
          <cell r="E213">
            <v>-41</v>
          </cell>
        </row>
        <row r="214">
          <cell r="A214">
            <v>6019040</v>
          </cell>
          <cell r="B214" t="str">
            <v>SALARIES-OPS FIELD</v>
          </cell>
          <cell r="C214">
            <v>46534.54</v>
          </cell>
          <cell r="D214">
            <v>0</v>
          </cell>
          <cell r="E214">
            <v>46534.54</v>
          </cell>
        </row>
        <row r="215">
          <cell r="A215">
            <v>6019050</v>
          </cell>
          <cell r="B215" t="str">
            <v>SALARIES-OPS ADMIN</v>
          </cell>
          <cell r="C215">
            <v>33049.94</v>
          </cell>
          <cell r="D215">
            <v>0</v>
          </cell>
          <cell r="E215">
            <v>33049.94</v>
          </cell>
        </row>
        <row r="217">
          <cell r="A217" t="str">
            <v>401.1H</v>
          </cell>
          <cell r="B217" t="str">
            <v>SALARIES</v>
          </cell>
          <cell r="C217">
            <v>73409.73</v>
          </cell>
          <cell r="D217">
            <v>0</v>
          </cell>
          <cell r="E217">
            <v>73409.73</v>
          </cell>
        </row>
        <row r="219">
          <cell r="A219">
            <v>6708000</v>
          </cell>
          <cell r="B219" t="str">
            <v>UNCOLLECTIBLE ACCOUNTS</v>
          </cell>
          <cell r="C219">
            <v>-5207.3999999999996</v>
          </cell>
          <cell r="D219">
            <v>0</v>
          </cell>
          <cell r="E219">
            <v>-5207.3999999999996</v>
          </cell>
        </row>
        <row r="220">
          <cell r="A220">
            <v>6708001</v>
          </cell>
          <cell r="B220" t="str">
            <v>AGENCY EXPENSE</v>
          </cell>
          <cell r="C220">
            <v>149.11000000000001</v>
          </cell>
          <cell r="D220">
            <v>0</v>
          </cell>
          <cell r="E220">
            <v>149.11000000000001</v>
          </cell>
        </row>
        <row r="222">
          <cell r="A222" t="str">
            <v>401.1K</v>
          </cell>
          <cell r="B222" t="str">
            <v>UNCOLLECTIBLE ACCOUNTS</v>
          </cell>
          <cell r="C222">
            <v>-5058.29</v>
          </cell>
          <cell r="D222">
            <v>0</v>
          </cell>
          <cell r="E222">
            <v>-5058.29</v>
          </cell>
        </row>
        <row r="224">
          <cell r="A224">
            <v>6319011</v>
          </cell>
          <cell r="B224" t="str">
            <v>ENGINEERING FEES</v>
          </cell>
          <cell r="C224">
            <v>50.6</v>
          </cell>
          <cell r="D224">
            <v>0</v>
          </cell>
          <cell r="E224">
            <v>50.6</v>
          </cell>
        </row>
        <row r="225">
          <cell r="A225">
            <v>6329002</v>
          </cell>
          <cell r="B225" t="str">
            <v>AUDIT FEES</v>
          </cell>
          <cell r="C225">
            <v>886</v>
          </cell>
          <cell r="D225">
            <v>0</v>
          </cell>
          <cell r="E225">
            <v>886</v>
          </cell>
        </row>
        <row r="226">
          <cell r="A226">
            <v>6329013</v>
          </cell>
          <cell r="B226" t="str">
            <v>ACCOUNTING STUDIES</v>
          </cell>
          <cell r="C226">
            <v>9103</v>
          </cell>
          <cell r="D226">
            <v>0</v>
          </cell>
          <cell r="E226">
            <v>9103</v>
          </cell>
        </row>
        <row r="227">
          <cell r="A227">
            <v>6329014</v>
          </cell>
          <cell r="B227" t="str">
            <v>TAX RETURN REVIEW</v>
          </cell>
          <cell r="C227">
            <v>248</v>
          </cell>
          <cell r="D227">
            <v>0</v>
          </cell>
          <cell r="E227">
            <v>248</v>
          </cell>
        </row>
        <row r="228">
          <cell r="A228">
            <v>6338001</v>
          </cell>
          <cell r="B228" t="str">
            <v>LEGAL FEES</v>
          </cell>
          <cell r="C228">
            <v>1402.56</v>
          </cell>
          <cell r="D228">
            <v>0</v>
          </cell>
          <cell r="E228">
            <v>1402.56</v>
          </cell>
        </row>
        <row r="229">
          <cell r="A229">
            <v>6369003</v>
          </cell>
          <cell r="B229" t="str">
            <v>TEMP EMPLOY - CLERICAL</v>
          </cell>
          <cell r="C229">
            <v>289</v>
          </cell>
          <cell r="D229">
            <v>0</v>
          </cell>
          <cell r="E229">
            <v>289</v>
          </cell>
        </row>
        <row r="231">
          <cell r="A231" t="str">
            <v>PERIOD ENDING: 12/31/06               12:29:05 22 DEC 2008 (NV.1CO.TB.LY) PAGE 5</v>
          </cell>
        </row>
        <row r="232">
          <cell r="A232" t="str">
            <v xml:space="preserve">COMPANY: C-005 APPLE CANYON UTILITY CO.                                         </v>
          </cell>
        </row>
        <row r="234">
          <cell r="A234" t="str">
            <v>DETAIL TB BY COMPANY</v>
          </cell>
        </row>
        <row r="236">
          <cell r="A236" t="str">
            <v xml:space="preserve">                  U T I L I T I E S ,  I N C O R P O R A T E D</v>
          </cell>
        </row>
        <row r="238">
          <cell r="A238" t="str">
            <v xml:space="preserve">                              DETAIL TRIAL BALANCE</v>
          </cell>
        </row>
        <row r="240">
          <cell r="A240" t="str">
            <v>ACCOUNT               DESCRIPTION                  BEG-BALANCE       CURRENT       END-BALANCE</v>
          </cell>
        </row>
        <row r="241">
          <cell r="A241" t="str">
            <v>-------               -----------                  -----------       -------       -----------</v>
          </cell>
        </row>
        <row r="242">
          <cell r="A242">
            <v>6369005</v>
          </cell>
          <cell r="B242" t="str">
            <v>PAYROLL SERVICES</v>
          </cell>
          <cell r="C242">
            <v>311</v>
          </cell>
          <cell r="D242">
            <v>0</v>
          </cell>
          <cell r="E242">
            <v>311</v>
          </cell>
        </row>
        <row r="243">
          <cell r="A243">
            <v>6369006</v>
          </cell>
          <cell r="B243" t="str">
            <v>EMPLOY FINDER FEES</v>
          </cell>
          <cell r="C243">
            <v>574</v>
          </cell>
          <cell r="D243">
            <v>0</v>
          </cell>
          <cell r="E243">
            <v>574</v>
          </cell>
        </row>
        <row r="244">
          <cell r="A244">
            <v>6369090</v>
          </cell>
          <cell r="B244" t="str">
            <v>OTHER DIR OUTSIDE SERVICES</v>
          </cell>
          <cell r="C244">
            <v>1322</v>
          </cell>
          <cell r="D244">
            <v>0</v>
          </cell>
          <cell r="E244">
            <v>1322</v>
          </cell>
        </row>
        <row r="246">
          <cell r="A246" t="str">
            <v>401.1L</v>
          </cell>
          <cell r="B246" t="str">
            <v>OUTSIDE SERVICES-DIRECT</v>
          </cell>
          <cell r="C246">
            <v>14186.16</v>
          </cell>
          <cell r="D246">
            <v>0</v>
          </cell>
          <cell r="E246">
            <v>14186.16</v>
          </cell>
        </row>
        <row r="248">
          <cell r="A248">
            <v>6369007</v>
          </cell>
          <cell r="B248" t="str">
            <v>COMPUTER MAINT</v>
          </cell>
          <cell r="C248">
            <v>195</v>
          </cell>
          <cell r="D248">
            <v>0</v>
          </cell>
          <cell r="E248">
            <v>195</v>
          </cell>
        </row>
        <row r="249">
          <cell r="A249">
            <v>6369009</v>
          </cell>
          <cell r="B249" t="str">
            <v>COMPUTER-AMORT &amp; PROG COST</v>
          </cell>
          <cell r="C249">
            <v>117.65</v>
          </cell>
          <cell r="D249">
            <v>0</v>
          </cell>
          <cell r="E249">
            <v>117.65</v>
          </cell>
        </row>
        <row r="250">
          <cell r="A250">
            <v>6369012</v>
          </cell>
          <cell r="B250" t="str">
            <v>INTERNET SUPPLIER</v>
          </cell>
          <cell r="C250">
            <v>93.96</v>
          </cell>
          <cell r="D250">
            <v>0</v>
          </cell>
          <cell r="E250">
            <v>93.96</v>
          </cell>
        </row>
        <row r="251">
          <cell r="A251">
            <v>6759003</v>
          </cell>
          <cell r="B251" t="str">
            <v>COMPUTER SUPPLIES</v>
          </cell>
          <cell r="C251">
            <v>108.39</v>
          </cell>
          <cell r="D251">
            <v>0</v>
          </cell>
          <cell r="E251">
            <v>108.39</v>
          </cell>
        </row>
        <row r="252">
          <cell r="A252">
            <v>6759016</v>
          </cell>
          <cell r="B252" t="str">
            <v>MICROFILMING</v>
          </cell>
          <cell r="C252">
            <v>25</v>
          </cell>
          <cell r="D252">
            <v>0</v>
          </cell>
          <cell r="E252">
            <v>25</v>
          </cell>
        </row>
        <row r="254">
          <cell r="A254" t="str">
            <v>401.1LL</v>
          </cell>
          <cell r="B254" t="str">
            <v>IT DEPARTMENT</v>
          </cell>
          <cell r="C254">
            <v>540</v>
          </cell>
          <cell r="D254">
            <v>0</v>
          </cell>
          <cell r="E254">
            <v>540</v>
          </cell>
        </row>
        <row r="256">
          <cell r="A256">
            <v>6049010</v>
          </cell>
          <cell r="B256" t="str">
            <v>HEALTH INS REIMBURSEMENTS</v>
          </cell>
          <cell r="C256">
            <v>6648.89</v>
          </cell>
          <cell r="D256">
            <v>0</v>
          </cell>
          <cell r="E256">
            <v>6648.89</v>
          </cell>
        </row>
        <row r="257">
          <cell r="A257">
            <v>6049020</v>
          </cell>
          <cell r="B257" t="str">
            <v>PENSION CONTRIBUTIONS</v>
          </cell>
          <cell r="C257">
            <v>1670.87</v>
          </cell>
          <cell r="D257">
            <v>0</v>
          </cell>
          <cell r="E257">
            <v>1670.87</v>
          </cell>
        </row>
        <row r="258">
          <cell r="A258">
            <v>6049050</v>
          </cell>
          <cell r="B258" t="str">
            <v>HEALTH INS PREMIUMS</v>
          </cell>
          <cell r="C258">
            <v>126.04</v>
          </cell>
          <cell r="D258">
            <v>0</v>
          </cell>
          <cell r="E258">
            <v>126.04</v>
          </cell>
        </row>
        <row r="259">
          <cell r="A259">
            <v>6049070</v>
          </cell>
          <cell r="B259" t="str">
            <v>401K/ESOP CONTRIBUTIONS</v>
          </cell>
          <cell r="C259">
            <v>2292.23</v>
          </cell>
          <cell r="D259">
            <v>0</v>
          </cell>
          <cell r="E259">
            <v>2292.23</v>
          </cell>
        </row>
        <row r="260">
          <cell r="A260">
            <v>6049080</v>
          </cell>
          <cell r="B260" t="str">
            <v>DISABILITY INSURANCE</v>
          </cell>
          <cell r="C260">
            <v>8.7899999999999991</v>
          </cell>
          <cell r="D260">
            <v>0</v>
          </cell>
          <cell r="E260">
            <v>8.7899999999999991</v>
          </cell>
        </row>
        <row r="261">
          <cell r="A261">
            <v>6049090</v>
          </cell>
          <cell r="B261" t="str">
            <v>OTHER EMP PENS &amp; BENEFITS</v>
          </cell>
          <cell r="C261">
            <v>613.78</v>
          </cell>
          <cell r="D261">
            <v>0</v>
          </cell>
          <cell r="E261">
            <v>613.78</v>
          </cell>
        </row>
        <row r="263">
          <cell r="A263" t="str">
            <v>401.1N</v>
          </cell>
          <cell r="B263" t="str">
            <v>EMPLOYEE PENSION&amp;BENEFITS</v>
          </cell>
          <cell r="C263">
            <v>11360.6</v>
          </cell>
          <cell r="D263">
            <v>0</v>
          </cell>
          <cell r="E263">
            <v>11360.6</v>
          </cell>
        </row>
        <row r="265">
          <cell r="A265">
            <v>6599090</v>
          </cell>
          <cell r="B265" t="str">
            <v>OTHER INS</v>
          </cell>
          <cell r="C265">
            <v>10332</v>
          </cell>
          <cell r="D265">
            <v>0</v>
          </cell>
          <cell r="E265">
            <v>10332</v>
          </cell>
        </row>
        <row r="267">
          <cell r="A267" t="str">
            <v>401.1O</v>
          </cell>
          <cell r="B267" t="str">
            <v>INSURANCE</v>
          </cell>
          <cell r="C267">
            <v>10332</v>
          </cell>
          <cell r="D267">
            <v>0</v>
          </cell>
          <cell r="E267">
            <v>10332</v>
          </cell>
        </row>
        <row r="269">
          <cell r="A269">
            <v>7668010</v>
          </cell>
          <cell r="B269" t="str">
            <v>RATE CASE EXPENSE</v>
          </cell>
          <cell r="C269">
            <v>4352.75</v>
          </cell>
          <cell r="D269">
            <v>0</v>
          </cell>
          <cell r="E269">
            <v>4352.75</v>
          </cell>
        </row>
        <row r="271">
          <cell r="A271" t="str">
            <v>401.1P</v>
          </cell>
          <cell r="B271" t="str">
            <v>REGULATORY COMMISSION EXP</v>
          </cell>
          <cell r="C271">
            <v>4352.75</v>
          </cell>
          <cell r="D271">
            <v>0</v>
          </cell>
          <cell r="E271">
            <v>4352.75</v>
          </cell>
        </row>
        <row r="273">
          <cell r="A273">
            <v>6419090</v>
          </cell>
          <cell r="B273" t="str">
            <v>RENT-OTHERS</v>
          </cell>
          <cell r="C273">
            <v>681.54</v>
          </cell>
          <cell r="D273">
            <v>0</v>
          </cell>
          <cell r="E273">
            <v>681.54</v>
          </cell>
        </row>
        <row r="275">
          <cell r="A275" t="str">
            <v>401.1Q</v>
          </cell>
          <cell r="B275" t="str">
            <v>RENT</v>
          </cell>
          <cell r="C275">
            <v>681.54</v>
          </cell>
          <cell r="D275">
            <v>0</v>
          </cell>
          <cell r="E275">
            <v>681.54</v>
          </cell>
        </row>
        <row r="277">
          <cell r="A277">
            <v>6759001</v>
          </cell>
          <cell r="B277" t="str">
            <v>PUBL SUBSCRIPTIONS &amp; TAPES</v>
          </cell>
          <cell r="C277">
            <v>29.88</v>
          </cell>
          <cell r="D277">
            <v>0</v>
          </cell>
          <cell r="E277">
            <v>29.88</v>
          </cell>
        </row>
        <row r="278">
          <cell r="A278">
            <v>6759002</v>
          </cell>
          <cell r="B278" t="str">
            <v>ANSWERING SERV</v>
          </cell>
          <cell r="C278">
            <v>745.06</v>
          </cell>
          <cell r="D278">
            <v>0</v>
          </cell>
          <cell r="E278">
            <v>745.06</v>
          </cell>
        </row>
        <row r="279">
          <cell r="A279">
            <v>6759004</v>
          </cell>
          <cell r="B279" t="str">
            <v>PRINTING &amp; BLUEPRINTS</v>
          </cell>
          <cell r="C279">
            <v>117</v>
          </cell>
          <cell r="D279">
            <v>0</v>
          </cell>
          <cell r="E279">
            <v>117</v>
          </cell>
        </row>
        <row r="280">
          <cell r="A280">
            <v>6759006</v>
          </cell>
          <cell r="B280" t="str">
            <v>UPS &amp; AIR FREIGHT</v>
          </cell>
          <cell r="C280">
            <v>827.8</v>
          </cell>
          <cell r="D280">
            <v>0</v>
          </cell>
          <cell r="E280">
            <v>827.8</v>
          </cell>
        </row>
        <row r="281">
          <cell r="A281">
            <v>6759008</v>
          </cell>
          <cell r="B281" t="str">
            <v>XEROX</v>
          </cell>
          <cell r="C281">
            <v>39</v>
          </cell>
          <cell r="D281">
            <v>0</v>
          </cell>
          <cell r="E281">
            <v>39</v>
          </cell>
        </row>
        <row r="282">
          <cell r="A282">
            <v>6759009</v>
          </cell>
          <cell r="B282" t="str">
            <v>OFFICE SUPPLY STORES</v>
          </cell>
          <cell r="C282">
            <v>303.41000000000003</v>
          </cell>
          <cell r="D282">
            <v>0</v>
          </cell>
          <cell r="E282">
            <v>303.41000000000003</v>
          </cell>
        </row>
        <row r="283">
          <cell r="A283">
            <v>6759010</v>
          </cell>
          <cell r="B283" t="str">
            <v>REIM OFFICE EMPLOYEE EXPENSES</v>
          </cell>
          <cell r="C283">
            <v>45.5</v>
          </cell>
          <cell r="D283">
            <v>0</v>
          </cell>
          <cell r="E283">
            <v>45.5</v>
          </cell>
        </row>
        <row r="284">
          <cell r="A284">
            <v>6759013</v>
          </cell>
          <cell r="B284" t="str">
            <v>CLEANING SUPPLIES</v>
          </cell>
          <cell r="C284">
            <v>20</v>
          </cell>
          <cell r="D284">
            <v>0</v>
          </cell>
          <cell r="E284">
            <v>20</v>
          </cell>
        </row>
        <row r="285">
          <cell r="A285">
            <v>6759014</v>
          </cell>
          <cell r="B285" t="str">
            <v>MEMBERSHIPS - OFFICE EMPLOYEE</v>
          </cell>
          <cell r="C285">
            <v>66.34</v>
          </cell>
          <cell r="D285">
            <v>0</v>
          </cell>
          <cell r="E285">
            <v>66.34</v>
          </cell>
        </row>
        <row r="286">
          <cell r="A286">
            <v>6759090</v>
          </cell>
          <cell r="B286" t="str">
            <v>OTHER OFFICE EXPENSES</v>
          </cell>
          <cell r="C286">
            <v>108.83</v>
          </cell>
          <cell r="D286">
            <v>0</v>
          </cell>
          <cell r="E286">
            <v>108.83</v>
          </cell>
        </row>
        <row r="288">
          <cell r="A288" t="str">
            <v>401.1R</v>
          </cell>
          <cell r="B288" t="str">
            <v>OFFICE SUPPLIES</v>
          </cell>
          <cell r="C288">
            <v>2302.8200000000002</v>
          </cell>
          <cell r="D288">
            <v>0</v>
          </cell>
          <cell r="E288">
            <v>2302.8200000000002</v>
          </cell>
        </row>
        <row r="290">
          <cell r="A290">
            <v>6759005</v>
          </cell>
          <cell r="B290" t="str">
            <v>POSTAGE &amp; POSTAGE METER-OFFICE</v>
          </cell>
          <cell r="C290">
            <v>2469.41</v>
          </cell>
          <cell r="D290">
            <v>0</v>
          </cell>
          <cell r="E290">
            <v>2469.41</v>
          </cell>
        </row>
        <row r="292">
          <cell r="A292" t="str">
            <v>PERIOD ENDING: 12/31/06               12:29:05 22 DEC 2008 (NV.1CO.TB.LY) PAGE 6</v>
          </cell>
        </row>
        <row r="293">
          <cell r="A293" t="str">
            <v xml:space="preserve">COMPANY: C-005 APPLE CANYON UTILITY CO.                                         </v>
          </cell>
        </row>
        <row r="295">
          <cell r="A295" t="str">
            <v>DETAIL TB BY COMPANY</v>
          </cell>
        </row>
        <row r="297">
          <cell r="A297" t="str">
            <v xml:space="preserve">                  U T I L I T I E S ,  I N C O R P O R A T E D</v>
          </cell>
        </row>
        <row r="299">
          <cell r="A299" t="str">
            <v xml:space="preserve">                              DETAIL TRIAL BALANCE</v>
          </cell>
        </row>
        <row r="301">
          <cell r="A301" t="str">
            <v>ACCOUNT               DESCRIPTION                  BEG-BALANCE       CURRENT       END-BALANCE</v>
          </cell>
        </row>
        <row r="302">
          <cell r="A302" t="str">
            <v>-------               -----------                  -----------       -------       -----------</v>
          </cell>
        </row>
        <row r="303">
          <cell r="A303">
            <v>6759007</v>
          </cell>
          <cell r="B303" t="str">
            <v>PRINTING CUSTOMER SERVICE</v>
          </cell>
          <cell r="C303">
            <v>404.91</v>
          </cell>
          <cell r="D303">
            <v>0</v>
          </cell>
          <cell r="E303">
            <v>404.91</v>
          </cell>
        </row>
        <row r="304">
          <cell r="A304">
            <v>6759011</v>
          </cell>
          <cell r="B304" t="str">
            <v>ENVELOPES</v>
          </cell>
          <cell r="C304">
            <v>890</v>
          </cell>
          <cell r="D304">
            <v>0</v>
          </cell>
          <cell r="E304">
            <v>890</v>
          </cell>
        </row>
        <row r="305">
          <cell r="A305">
            <v>6759012</v>
          </cell>
          <cell r="B305" t="str">
            <v>BILL STOCK</v>
          </cell>
          <cell r="C305">
            <v>229</v>
          </cell>
          <cell r="D305">
            <v>0</v>
          </cell>
          <cell r="E305">
            <v>229</v>
          </cell>
        </row>
        <row r="306">
          <cell r="A306">
            <v>6759051</v>
          </cell>
          <cell r="B306" t="str">
            <v>COMPUTER SUPPLIES - BILLING</v>
          </cell>
          <cell r="C306">
            <v>97</v>
          </cell>
          <cell r="D306">
            <v>0</v>
          </cell>
          <cell r="E306">
            <v>97</v>
          </cell>
        </row>
        <row r="308">
          <cell r="A308" t="str">
            <v>401.1RR</v>
          </cell>
          <cell r="B308" t="str">
            <v>BILLING &amp; CUSTOMER SERVICE</v>
          </cell>
          <cell r="C308">
            <v>4090.32</v>
          </cell>
          <cell r="D308">
            <v>0</v>
          </cell>
          <cell r="E308">
            <v>4090.32</v>
          </cell>
        </row>
        <row r="310">
          <cell r="A310">
            <v>6759110</v>
          </cell>
          <cell r="B310" t="str">
            <v>OFFICE TELEPHONE</v>
          </cell>
          <cell r="C310">
            <v>11</v>
          </cell>
          <cell r="D310">
            <v>0</v>
          </cell>
          <cell r="E310">
            <v>11</v>
          </cell>
        </row>
        <row r="311">
          <cell r="A311">
            <v>6759115</v>
          </cell>
          <cell r="B311" t="str">
            <v>OFFICE COMP PHONE LINE</v>
          </cell>
          <cell r="C311">
            <v>58</v>
          </cell>
          <cell r="D311">
            <v>0</v>
          </cell>
          <cell r="E311">
            <v>58</v>
          </cell>
        </row>
        <row r="312">
          <cell r="A312">
            <v>6759120</v>
          </cell>
          <cell r="B312" t="str">
            <v>OFFICE ELECTRIC</v>
          </cell>
          <cell r="C312">
            <v>145</v>
          </cell>
          <cell r="D312">
            <v>0</v>
          </cell>
          <cell r="E312">
            <v>145</v>
          </cell>
        </row>
        <row r="313">
          <cell r="A313">
            <v>6759125</v>
          </cell>
          <cell r="B313" t="str">
            <v>OFFICE WATER</v>
          </cell>
          <cell r="C313">
            <v>29</v>
          </cell>
          <cell r="D313">
            <v>0</v>
          </cell>
          <cell r="E313">
            <v>29</v>
          </cell>
        </row>
        <row r="314">
          <cell r="A314">
            <v>6759130</v>
          </cell>
          <cell r="B314" t="str">
            <v>OFFICE GAS</v>
          </cell>
          <cell r="C314">
            <v>53</v>
          </cell>
          <cell r="D314">
            <v>0</v>
          </cell>
          <cell r="E314">
            <v>53</v>
          </cell>
        </row>
        <row r="315">
          <cell r="A315">
            <v>6759135</v>
          </cell>
          <cell r="B315" t="str">
            <v>OPERATIONS TELEPHONES</v>
          </cell>
          <cell r="C315">
            <v>3091.43</v>
          </cell>
          <cell r="D315">
            <v>0</v>
          </cell>
          <cell r="E315">
            <v>3091.43</v>
          </cell>
        </row>
        <row r="316">
          <cell r="A316">
            <v>6759136</v>
          </cell>
          <cell r="B316" t="str">
            <v>OPERATIONS TELEPHONES-LONG DIST</v>
          </cell>
          <cell r="C316">
            <v>33.74</v>
          </cell>
          <cell r="D316">
            <v>0</v>
          </cell>
          <cell r="E316">
            <v>33.74</v>
          </cell>
        </row>
        <row r="318">
          <cell r="A318" t="str">
            <v>401.1S</v>
          </cell>
          <cell r="B318" t="str">
            <v>OFFICE UTILITIES</v>
          </cell>
          <cell r="C318">
            <v>3421.17</v>
          </cell>
          <cell r="D318">
            <v>0</v>
          </cell>
          <cell r="E318">
            <v>3421.17</v>
          </cell>
        </row>
        <row r="320">
          <cell r="A320">
            <v>6759210</v>
          </cell>
          <cell r="B320" t="str">
            <v>OFFICE CLEANING SERV</v>
          </cell>
          <cell r="C320">
            <v>169</v>
          </cell>
          <cell r="D320">
            <v>0</v>
          </cell>
          <cell r="E320">
            <v>169</v>
          </cell>
        </row>
        <row r="321">
          <cell r="A321">
            <v>6759220</v>
          </cell>
          <cell r="B321" t="str">
            <v>LNDSCPING MOWING &amp; SNOWPLWNG</v>
          </cell>
          <cell r="C321">
            <v>135</v>
          </cell>
          <cell r="D321">
            <v>0</v>
          </cell>
          <cell r="E321">
            <v>135</v>
          </cell>
        </row>
        <row r="322">
          <cell r="A322">
            <v>6759230</v>
          </cell>
          <cell r="B322" t="str">
            <v>OFFICE GARBAGE REMOVAL</v>
          </cell>
          <cell r="C322">
            <v>20</v>
          </cell>
          <cell r="D322">
            <v>0</v>
          </cell>
          <cell r="E322">
            <v>20</v>
          </cell>
        </row>
        <row r="323">
          <cell r="A323">
            <v>6759260</v>
          </cell>
          <cell r="B323" t="str">
            <v>REPAIR OFF MACH &amp; HEATING</v>
          </cell>
          <cell r="C323">
            <v>9</v>
          </cell>
          <cell r="D323">
            <v>0</v>
          </cell>
          <cell r="E323">
            <v>9</v>
          </cell>
        </row>
        <row r="324">
          <cell r="A324">
            <v>6759290</v>
          </cell>
          <cell r="B324" t="str">
            <v>OTHER OFFICE MAINT</v>
          </cell>
          <cell r="C324">
            <v>291</v>
          </cell>
          <cell r="D324">
            <v>0</v>
          </cell>
          <cell r="E324">
            <v>291</v>
          </cell>
        </row>
        <row r="326">
          <cell r="A326" t="str">
            <v>401.1U</v>
          </cell>
          <cell r="B326" t="str">
            <v>OFFICE MAINTENANCE</v>
          </cell>
          <cell r="C326">
            <v>624</v>
          </cell>
          <cell r="D326">
            <v>0</v>
          </cell>
          <cell r="E326">
            <v>624</v>
          </cell>
        </row>
        <row r="328">
          <cell r="A328">
            <v>6759330</v>
          </cell>
          <cell r="B328" t="str">
            <v>MEMBERSHIPS - COMPANY</v>
          </cell>
          <cell r="C328">
            <v>13.26</v>
          </cell>
          <cell r="D328">
            <v>0</v>
          </cell>
          <cell r="E328">
            <v>13.26</v>
          </cell>
        </row>
        <row r="329">
          <cell r="A329">
            <v>7048055</v>
          </cell>
          <cell r="B329" t="str">
            <v>OFFICE EDUCATION/TRAIN. EXP</v>
          </cell>
          <cell r="C329">
            <v>310</v>
          </cell>
          <cell r="D329">
            <v>0</v>
          </cell>
          <cell r="E329">
            <v>310</v>
          </cell>
        </row>
        <row r="330">
          <cell r="A330">
            <v>7758370</v>
          </cell>
          <cell r="B330" t="str">
            <v>MEALS &amp; RELATED EXP</v>
          </cell>
          <cell r="C330">
            <v>336.02</v>
          </cell>
          <cell r="D330">
            <v>0</v>
          </cell>
          <cell r="E330">
            <v>336.02</v>
          </cell>
        </row>
        <row r="331">
          <cell r="A331">
            <v>7758380</v>
          </cell>
          <cell r="B331" t="str">
            <v>BANK SERV CHARGES</v>
          </cell>
          <cell r="C331">
            <v>1197</v>
          </cell>
          <cell r="D331">
            <v>0</v>
          </cell>
          <cell r="E331">
            <v>1197</v>
          </cell>
        </row>
        <row r="332">
          <cell r="A332">
            <v>7758390</v>
          </cell>
          <cell r="B332" t="str">
            <v>OTHER MISC GENERAL</v>
          </cell>
          <cell r="C332">
            <v>1740.84</v>
          </cell>
          <cell r="D332">
            <v>0</v>
          </cell>
          <cell r="E332">
            <v>1740.84</v>
          </cell>
        </row>
        <row r="334">
          <cell r="A334" t="str">
            <v>401.1V</v>
          </cell>
          <cell r="B334" t="str">
            <v>MISCELLANEOUS EXPENSE</v>
          </cell>
          <cell r="C334">
            <v>3597.12</v>
          </cell>
          <cell r="D334">
            <v>0</v>
          </cell>
          <cell r="E334">
            <v>3597.12</v>
          </cell>
        </row>
        <row r="336">
          <cell r="A336">
            <v>6755090</v>
          </cell>
          <cell r="B336" t="str">
            <v>WATER-OTHER MAINT EXP</v>
          </cell>
          <cell r="C336">
            <v>513.58000000000004</v>
          </cell>
          <cell r="D336">
            <v>0</v>
          </cell>
          <cell r="E336">
            <v>513.58000000000004</v>
          </cell>
        </row>
        <row r="337">
          <cell r="A337">
            <v>6759503</v>
          </cell>
          <cell r="B337" t="str">
            <v>WATER-MAINT SUPPLIES</v>
          </cell>
          <cell r="C337">
            <v>3029.83</v>
          </cell>
          <cell r="D337">
            <v>0</v>
          </cell>
          <cell r="E337">
            <v>3029.83</v>
          </cell>
        </row>
        <row r="338">
          <cell r="A338">
            <v>6759506</v>
          </cell>
          <cell r="B338" t="str">
            <v>WATER-MAINT REPAIRS</v>
          </cell>
          <cell r="C338">
            <v>60</v>
          </cell>
          <cell r="D338">
            <v>0</v>
          </cell>
          <cell r="E338">
            <v>60</v>
          </cell>
        </row>
        <row r="339">
          <cell r="A339">
            <v>6759507</v>
          </cell>
          <cell r="B339" t="str">
            <v>WATER-MAIN BREAKS</v>
          </cell>
          <cell r="C339">
            <v>1633.75</v>
          </cell>
          <cell r="D339">
            <v>0</v>
          </cell>
          <cell r="E339">
            <v>1633.75</v>
          </cell>
        </row>
        <row r="341">
          <cell r="A341" t="str">
            <v>401.1X</v>
          </cell>
          <cell r="B341" t="str">
            <v>MAINTENANCE-WATER PLANT</v>
          </cell>
          <cell r="C341">
            <v>5237.16</v>
          </cell>
          <cell r="D341">
            <v>0</v>
          </cell>
          <cell r="E341">
            <v>5237.16</v>
          </cell>
        </row>
        <row r="343">
          <cell r="A343">
            <v>6759080</v>
          </cell>
          <cell r="B343" t="str">
            <v>MAINT-DEFERRED CHARGES</v>
          </cell>
          <cell r="C343">
            <v>372</v>
          </cell>
          <cell r="D343">
            <v>0</v>
          </cell>
          <cell r="E343">
            <v>372</v>
          </cell>
        </row>
        <row r="344">
          <cell r="A344">
            <v>6759405</v>
          </cell>
          <cell r="B344" t="str">
            <v>COMMUNICATION EXPENSES</v>
          </cell>
          <cell r="C344">
            <v>1851.78</v>
          </cell>
          <cell r="D344">
            <v>0</v>
          </cell>
          <cell r="E344">
            <v>1851.78</v>
          </cell>
        </row>
        <row r="345">
          <cell r="A345">
            <v>6759412</v>
          </cell>
          <cell r="B345" t="str">
            <v>UNIFORMS</v>
          </cell>
          <cell r="C345">
            <v>56.75</v>
          </cell>
          <cell r="D345">
            <v>0</v>
          </cell>
          <cell r="E345">
            <v>56.75</v>
          </cell>
        </row>
        <row r="346">
          <cell r="A346">
            <v>6759430</v>
          </cell>
          <cell r="B346" t="str">
            <v>SALES/USE TAX EXPENSE</v>
          </cell>
          <cell r="C346">
            <v>27.2</v>
          </cell>
          <cell r="D346">
            <v>0</v>
          </cell>
          <cell r="E346">
            <v>27.2</v>
          </cell>
        </row>
        <row r="348">
          <cell r="A348" t="str">
            <v>401.1Z</v>
          </cell>
          <cell r="B348" t="str">
            <v>MAINTENANCE-WTR&amp;SWR PLANT</v>
          </cell>
          <cell r="C348">
            <v>2307.73</v>
          </cell>
          <cell r="D348">
            <v>0</v>
          </cell>
          <cell r="E348">
            <v>2307.73</v>
          </cell>
        </row>
        <row r="350">
          <cell r="A350">
            <v>6205003</v>
          </cell>
          <cell r="B350" t="str">
            <v>OPERATORS EXPENSES</v>
          </cell>
          <cell r="C350">
            <v>38.590000000000003</v>
          </cell>
          <cell r="D350">
            <v>0</v>
          </cell>
          <cell r="E350">
            <v>38.590000000000003</v>
          </cell>
        </row>
        <row r="351">
          <cell r="A351">
            <v>6759017</v>
          </cell>
          <cell r="B351" t="str">
            <v>OPERATORS-CLEANING SUPPLIES</v>
          </cell>
          <cell r="C351">
            <v>0.1</v>
          </cell>
          <cell r="D351">
            <v>0</v>
          </cell>
          <cell r="E351">
            <v>0.1</v>
          </cell>
        </row>
        <row r="353">
          <cell r="A353" t="str">
            <v>PERIOD ENDING: 12/31/06               12:29:05 22 DEC 2008 (NV.1CO.TB.LY) PAGE 7</v>
          </cell>
        </row>
        <row r="354">
          <cell r="A354" t="str">
            <v xml:space="preserve">COMPANY: C-005 APPLE CANYON UTILITY CO.                                         </v>
          </cell>
        </row>
        <row r="356">
          <cell r="A356" t="str">
            <v>DETAIL TB BY COMPANY</v>
          </cell>
        </row>
        <row r="358">
          <cell r="A358" t="str">
            <v xml:space="preserve">                  U T I L I T I E S ,  I N C O R P O R A T E D</v>
          </cell>
        </row>
        <row r="360">
          <cell r="A360" t="str">
            <v xml:space="preserve">                              DETAIL TRIAL BALANCE</v>
          </cell>
        </row>
        <row r="362">
          <cell r="A362" t="str">
            <v>ACCOUNT               DESCRIPTION                  BEG-BALANCE       CURRENT       END-BALANCE</v>
          </cell>
        </row>
        <row r="363">
          <cell r="A363" t="str">
            <v>-------               -----------                  -----------       -------       -----------</v>
          </cell>
        </row>
        <row r="364">
          <cell r="A364">
            <v>6759018</v>
          </cell>
          <cell r="B364" t="str">
            <v>OPERATORS-OTHER OFFICE EXPENSE</v>
          </cell>
          <cell r="C364">
            <v>376.2</v>
          </cell>
          <cell r="D364">
            <v>0</v>
          </cell>
          <cell r="E364">
            <v>376.2</v>
          </cell>
        </row>
        <row r="365">
          <cell r="A365">
            <v>6759413</v>
          </cell>
          <cell r="B365" t="str">
            <v>OPERATORS-POSTAGE</v>
          </cell>
          <cell r="C365">
            <v>58.49</v>
          </cell>
          <cell r="D365">
            <v>0</v>
          </cell>
          <cell r="E365">
            <v>58.49</v>
          </cell>
        </row>
        <row r="366">
          <cell r="A366">
            <v>6759414</v>
          </cell>
          <cell r="B366" t="str">
            <v>OPERATORS-OFFICE SUPPLY STORES</v>
          </cell>
          <cell r="C366">
            <v>399.34</v>
          </cell>
          <cell r="D366">
            <v>0</v>
          </cell>
          <cell r="E366">
            <v>399.34</v>
          </cell>
        </row>
        <row r="367">
          <cell r="A367">
            <v>6759416</v>
          </cell>
          <cell r="B367" t="str">
            <v>OPERATORS-MEMBERSHIPS</v>
          </cell>
          <cell r="C367">
            <v>31.97</v>
          </cell>
          <cell r="D367">
            <v>0</v>
          </cell>
          <cell r="E367">
            <v>31.97</v>
          </cell>
        </row>
        <row r="369">
          <cell r="A369" t="str">
            <v>401.1ZZ</v>
          </cell>
          <cell r="B369" t="str">
            <v>OPERATORS EXPENSES</v>
          </cell>
          <cell r="C369">
            <v>904.69</v>
          </cell>
          <cell r="D369">
            <v>0</v>
          </cell>
          <cell r="E369">
            <v>904.69</v>
          </cell>
        </row>
        <row r="371">
          <cell r="A371">
            <v>6355010</v>
          </cell>
          <cell r="B371" t="str">
            <v>WATER TESTS</v>
          </cell>
          <cell r="C371">
            <v>1914.95</v>
          </cell>
          <cell r="D371">
            <v>0</v>
          </cell>
          <cell r="E371">
            <v>1914.95</v>
          </cell>
        </row>
        <row r="372">
          <cell r="A372">
            <v>6355030</v>
          </cell>
          <cell r="B372" t="str">
            <v>TESTING EQUIP &amp; CHEM</v>
          </cell>
          <cell r="C372">
            <v>580.88</v>
          </cell>
          <cell r="D372">
            <v>0</v>
          </cell>
          <cell r="E372">
            <v>580.88</v>
          </cell>
        </row>
        <row r="374">
          <cell r="A374" t="str">
            <v>401.2B</v>
          </cell>
          <cell r="B374" t="str">
            <v>MAINTENANCE-TESTING</v>
          </cell>
          <cell r="C374">
            <v>2495.83</v>
          </cell>
          <cell r="D374">
            <v>0</v>
          </cell>
          <cell r="E374">
            <v>2495.83</v>
          </cell>
        </row>
        <row r="376">
          <cell r="A376">
            <v>6501020</v>
          </cell>
          <cell r="B376" t="str">
            <v>GASOLINE</v>
          </cell>
          <cell r="C376">
            <v>3846</v>
          </cell>
          <cell r="D376">
            <v>0</v>
          </cell>
          <cell r="E376">
            <v>3846</v>
          </cell>
        </row>
        <row r="377">
          <cell r="A377">
            <v>6501030</v>
          </cell>
          <cell r="B377" t="str">
            <v>AUTO REPAIR &amp; TIRES</v>
          </cell>
          <cell r="C377">
            <v>1524.86</v>
          </cell>
          <cell r="D377">
            <v>0</v>
          </cell>
          <cell r="E377">
            <v>1524.86</v>
          </cell>
        </row>
        <row r="378">
          <cell r="A378">
            <v>6501040</v>
          </cell>
          <cell r="B378" t="str">
            <v>AUTO LICENSES</v>
          </cell>
          <cell r="C378">
            <v>208.98</v>
          </cell>
          <cell r="D378">
            <v>0</v>
          </cell>
          <cell r="E378">
            <v>208.98</v>
          </cell>
        </row>
        <row r="379">
          <cell r="A379">
            <v>6509090</v>
          </cell>
          <cell r="B379" t="str">
            <v>OTHER TRANS EXPENSES</v>
          </cell>
          <cell r="C379">
            <v>82.7</v>
          </cell>
          <cell r="D379">
            <v>0</v>
          </cell>
          <cell r="E379">
            <v>82.7</v>
          </cell>
        </row>
        <row r="381">
          <cell r="A381" t="str">
            <v>401.2D</v>
          </cell>
          <cell r="B381" t="str">
            <v>TRANSPORTATION EXPENSE</v>
          </cell>
          <cell r="C381">
            <v>5662.54</v>
          </cell>
          <cell r="D381">
            <v>0</v>
          </cell>
          <cell r="E381">
            <v>5662.54</v>
          </cell>
        </row>
        <row r="383">
          <cell r="A383">
            <v>4032010</v>
          </cell>
          <cell r="B383" t="str">
            <v>DEPRECIATION-WATER PLANT</v>
          </cell>
          <cell r="C383">
            <v>33559.769999999997</v>
          </cell>
          <cell r="D383">
            <v>0</v>
          </cell>
          <cell r="E383">
            <v>33559.769999999997</v>
          </cell>
        </row>
        <row r="384">
          <cell r="A384">
            <v>4032090</v>
          </cell>
          <cell r="B384" t="str">
            <v>DEPRECIATION-10190</v>
          </cell>
          <cell r="C384">
            <v>395</v>
          </cell>
          <cell r="D384">
            <v>0</v>
          </cell>
          <cell r="E384">
            <v>395</v>
          </cell>
        </row>
        <row r="385">
          <cell r="A385">
            <v>4032091</v>
          </cell>
          <cell r="B385" t="str">
            <v>DEPRECIATION-10191</v>
          </cell>
          <cell r="C385">
            <v>254</v>
          </cell>
          <cell r="D385">
            <v>0</v>
          </cell>
          <cell r="E385">
            <v>254</v>
          </cell>
        </row>
        <row r="386">
          <cell r="A386">
            <v>4032092</v>
          </cell>
          <cell r="B386" t="str">
            <v>DEPRECIATION-10300</v>
          </cell>
          <cell r="C386">
            <v>5002.5</v>
          </cell>
          <cell r="D386">
            <v>0</v>
          </cell>
          <cell r="E386">
            <v>5002.5</v>
          </cell>
        </row>
        <row r="387">
          <cell r="A387">
            <v>4032093</v>
          </cell>
          <cell r="B387" t="str">
            <v>DEPRECIATION-10193</v>
          </cell>
          <cell r="C387">
            <v>16</v>
          </cell>
          <cell r="D387">
            <v>0</v>
          </cell>
          <cell r="E387">
            <v>16</v>
          </cell>
        </row>
        <row r="388">
          <cell r="A388">
            <v>4032098</v>
          </cell>
          <cell r="B388" t="str">
            <v>DEPRECIATION-COMPUTER</v>
          </cell>
          <cell r="C388">
            <v>1114.46</v>
          </cell>
          <cell r="D388">
            <v>0</v>
          </cell>
          <cell r="E388">
            <v>1114.46</v>
          </cell>
        </row>
        <row r="390">
          <cell r="A390">
            <v>403.2</v>
          </cell>
          <cell r="B390" t="str">
            <v>DEPRECIATION EXP-WATER</v>
          </cell>
          <cell r="C390">
            <v>40341.730000000003</v>
          </cell>
          <cell r="D390">
            <v>0</v>
          </cell>
          <cell r="E390">
            <v>40341.730000000003</v>
          </cell>
        </row>
        <row r="392">
          <cell r="A392">
            <v>4071000</v>
          </cell>
          <cell r="B392" t="str">
            <v>AMORT EXP-CIA-WATER</v>
          </cell>
          <cell r="C392">
            <v>-10495.3</v>
          </cell>
          <cell r="D392">
            <v>0</v>
          </cell>
          <cell r="E392">
            <v>-10495.3</v>
          </cell>
        </row>
        <row r="393">
          <cell r="A393">
            <v>4071010</v>
          </cell>
          <cell r="B393" t="str">
            <v>AMORT EXP 2711010</v>
          </cell>
          <cell r="C393">
            <v>-549</v>
          </cell>
          <cell r="D393">
            <v>0</v>
          </cell>
          <cell r="E393">
            <v>-549</v>
          </cell>
        </row>
        <row r="395">
          <cell r="A395">
            <v>407.6</v>
          </cell>
          <cell r="B395" t="str">
            <v>AMORT EXP-CIA-WATER</v>
          </cell>
          <cell r="C395">
            <v>-11044.3</v>
          </cell>
          <cell r="D395">
            <v>0</v>
          </cell>
          <cell r="E395">
            <v>-11044.3</v>
          </cell>
        </row>
        <row r="397">
          <cell r="A397">
            <v>4081201</v>
          </cell>
          <cell r="B397" t="str">
            <v>FICA EXPENSE</v>
          </cell>
          <cell r="C397">
            <v>5264.27</v>
          </cell>
          <cell r="D397">
            <v>0</v>
          </cell>
          <cell r="E397">
            <v>5264.27</v>
          </cell>
        </row>
        <row r="398">
          <cell r="A398">
            <v>4091050</v>
          </cell>
          <cell r="B398" t="str">
            <v>FED UNEMPLOYMENT TAX</v>
          </cell>
          <cell r="C398">
            <v>103.15</v>
          </cell>
          <cell r="D398">
            <v>0</v>
          </cell>
          <cell r="E398">
            <v>103.15</v>
          </cell>
        </row>
        <row r="399">
          <cell r="A399">
            <v>4091060</v>
          </cell>
          <cell r="B399" t="str">
            <v>ST UNEMPLOYMENT TAX</v>
          </cell>
          <cell r="C399">
            <v>711.35</v>
          </cell>
          <cell r="D399">
            <v>0</v>
          </cell>
          <cell r="E399">
            <v>711.35</v>
          </cell>
        </row>
        <row r="401">
          <cell r="A401">
            <v>408.2</v>
          </cell>
          <cell r="B401" t="str">
            <v>PAYROLL TAXES</v>
          </cell>
          <cell r="C401">
            <v>6078.77</v>
          </cell>
          <cell r="D401">
            <v>0</v>
          </cell>
          <cell r="E401">
            <v>6078.77</v>
          </cell>
        </row>
        <row r="403">
          <cell r="A403">
            <v>4081004</v>
          </cell>
          <cell r="B403" t="str">
            <v>UTIL OR COMMISSION TAX</v>
          </cell>
          <cell r="C403">
            <v>291</v>
          </cell>
          <cell r="D403">
            <v>0</v>
          </cell>
          <cell r="E403">
            <v>291</v>
          </cell>
        </row>
        <row r="404">
          <cell r="A404">
            <v>4081121</v>
          </cell>
          <cell r="B404" t="str">
            <v>REAL ESTATE TAX</v>
          </cell>
          <cell r="C404">
            <v>2180.1799999999998</v>
          </cell>
          <cell r="D404">
            <v>0</v>
          </cell>
          <cell r="E404">
            <v>2180.1799999999998</v>
          </cell>
        </row>
        <row r="405">
          <cell r="A405">
            <v>4081122</v>
          </cell>
          <cell r="B405" t="str">
            <v>PERS PROP &amp; ICT TAX</v>
          </cell>
          <cell r="C405">
            <v>7564</v>
          </cell>
          <cell r="D405">
            <v>0</v>
          </cell>
          <cell r="E405">
            <v>7564</v>
          </cell>
        </row>
        <row r="406">
          <cell r="A406">
            <v>4081303</v>
          </cell>
          <cell r="B406" t="str">
            <v>FRANCHISE TAX</v>
          </cell>
          <cell r="C406">
            <v>562</v>
          </cell>
          <cell r="D406">
            <v>0</v>
          </cell>
          <cell r="E406">
            <v>562</v>
          </cell>
        </row>
        <row r="408">
          <cell r="A408">
            <v>408.3</v>
          </cell>
          <cell r="B408" t="str">
            <v>OTHER TAXES</v>
          </cell>
          <cell r="C408">
            <v>10597.18</v>
          </cell>
          <cell r="D408">
            <v>0</v>
          </cell>
          <cell r="E408">
            <v>10597.18</v>
          </cell>
        </row>
        <row r="410">
          <cell r="A410">
            <v>4091000</v>
          </cell>
          <cell r="B410" t="str">
            <v>INCOME TAXES-FEDERAL</v>
          </cell>
          <cell r="C410">
            <v>4063</v>
          </cell>
          <cell r="D410">
            <v>0</v>
          </cell>
          <cell r="E410">
            <v>4063</v>
          </cell>
        </row>
        <row r="412">
          <cell r="A412">
            <v>409.1</v>
          </cell>
          <cell r="B412" t="str">
            <v>INCOME TAXES-FEDERAL</v>
          </cell>
          <cell r="C412">
            <v>4063</v>
          </cell>
          <cell r="D412">
            <v>0</v>
          </cell>
          <cell r="E412">
            <v>4063</v>
          </cell>
        </row>
        <row r="414">
          <cell r="A414" t="str">
            <v>PERIOD ENDING: 12/31/06               12:29:05 22 DEC 2008 (NV.1CO.TB.LY) PAGE 8</v>
          </cell>
        </row>
        <row r="415">
          <cell r="A415" t="str">
            <v xml:space="preserve">COMPANY: C-005 APPLE CANYON UTILITY CO.                                         </v>
          </cell>
        </row>
        <row r="417">
          <cell r="A417" t="str">
            <v>DETAIL TB BY COMPANY</v>
          </cell>
        </row>
        <row r="419">
          <cell r="A419" t="str">
            <v xml:space="preserve">                  U T I L I T I E S ,  I N C O R P O R A T E D</v>
          </cell>
        </row>
        <row r="421">
          <cell r="A421" t="str">
            <v xml:space="preserve">                              DETAIL TRIAL BALANCE</v>
          </cell>
        </row>
        <row r="423">
          <cell r="A423" t="str">
            <v>ACCOUNT               DESCRIPTION                  BEG-BALANCE       CURRENT       END-BALANCE</v>
          </cell>
        </row>
        <row r="424">
          <cell r="A424" t="str">
            <v>-------               -----------                  -----------       -------       -----------</v>
          </cell>
        </row>
        <row r="426">
          <cell r="A426">
            <v>4091100</v>
          </cell>
          <cell r="B426" t="str">
            <v>INCOME TAXES-STATE</v>
          </cell>
          <cell r="C426">
            <v>941</v>
          </cell>
          <cell r="D426">
            <v>0</v>
          </cell>
          <cell r="E426">
            <v>941</v>
          </cell>
        </row>
        <row r="428">
          <cell r="A428">
            <v>409.2</v>
          </cell>
          <cell r="B428" t="str">
            <v>INCOME TAXES-STATE</v>
          </cell>
          <cell r="C428">
            <v>941</v>
          </cell>
          <cell r="D428">
            <v>0</v>
          </cell>
          <cell r="E428">
            <v>941</v>
          </cell>
        </row>
        <row r="430">
          <cell r="A430">
            <v>4101100</v>
          </cell>
          <cell r="B430" t="str">
            <v>DEF INCOME TAXES-STATE</v>
          </cell>
          <cell r="C430">
            <v>881</v>
          </cell>
          <cell r="D430">
            <v>0</v>
          </cell>
          <cell r="E430">
            <v>881</v>
          </cell>
        </row>
        <row r="432">
          <cell r="A432">
            <v>410.2</v>
          </cell>
          <cell r="B432" t="str">
            <v>DEFERRED INCOME TAXES-ST</v>
          </cell>
          <cell r="C432">
            <v>881</v>
          </cell>
          <cell r="D432">
            <v>0</v>
          </cell>
          <cell r="E432">
            <v>881</v>
          </cell>
        </row>
        <row r="434">
          <cell r="A434">
            <v>4122000</v>
          </cell>
          <cell r="B434" t="str">
            <v>AMORT OF INVEST TAX CREDIT</v>
          </cell>
          <cell r="C434">
            <v>-54</v>
          </cell>
          <cell r="D434">
            <v>0</v>
          </cell>
          <cell r="E434">
            <v>-54</v>
          </cell>
        </row>
        <row r="436">
          <cell r="A436">
            <v>412.1</v>
          </cell>
          <cell r="B436" t="str">
            <v>-AMORT OF INVEST TAX</v>
          </cell>
          <cell r="C436">
            <v>-54</v>
          </cell>
          <cell r="D436">
            <v>0</v>
          </cell>
          <cell r="E436">
            <v>-54</v>
          </cell>
        </row>
        <row r="438">
          <cell r="A438">
            <v>4101000</v>
          </cell>
          <cell r="B438" t="str">
            <v>DEF INCOME TAX-FEDERAL</v>
          </cell>
          <cell r="C438">
            <v>3655</v>
          </cell>
          <cell r="D438">
            <v>0</v>
          </cell>
          <cell r="E438">
            <v>3655</v>
          </cell>
        </row>
        <row r="440">
          <cell r="A440">
            <v>419.1</v>
          </cell>
          <cell r="B440" t="str">
            <v>DEFERRED INCOME TAXES-FED</v>
          </cell>
          <cell r="C440">
            <v>3655</v>
          </cell>
          <cell r="D440">
            <v>0</v>
          </cell>
          <cell r="E440">
            <v>3655</v>
          </cell>
        </row>
        <row r="442">
          <cell r="A442">
            <v>4192000</v>
          </cell>
          <cell r="B442" t="str">
            <v>INTEREST EXPENSE-INTER-CO</v>
          </cell>
          <cell r="C442">
            <v>31679</v>
          </cell>
          <cell r="D442">
            <v>0</v>
          </cell>
          <cell r="E442">
            <v>31679</v>
          </cell>
        </row>
        <row r="444">
          <cell r="A444">
            <v>419.2</v>
          </cell>
          <cell r="B444" t="str">
            <v>INTEREST EXPENSE-INTERCO</v>
          </cell>
          <cell r="C444">
            <v>31679</v>
          </cell>
          <cell r="D444">
            <v>0</v>
          </cell>
          <cell r="E444">
            <v>31679</v>
          </cell>
        </row>
        <row r="446">
          <cell r="A446">
            <v>4272090</v>
          </cell>
          <cell r="B446" t="str">
            <v>S/T INT EXP OTHER</v>
          </cell>
          <cell r="C446">
            <v>-99</v>
          </cell>
          <cell r="D446">
            <v>0</v>
          </cell>
          <cell r="E446">
            <v>-99</v>
          </cell>
        </row>
        <row r="448">
          <cell r="A448">
            <v>427.2</v>
          </cell>
          <cell r="B448" t="str">
            <v>SHORT TERM INTEREST EXP</v>
          </cell>
          <cell r="C448">
            <v>-99</v>
          </cell>
          <cell r="D448">
            <v>0</v>
          </cell>
          <cell r="E448">
            <v>-99</v>
          </cell>
        </row>
        <row r="449">
          <cell r="C449" t="str">
            <v>---------------</v>
          </cell>
          <cell r="D449" t="str">
            <v>---------------</v>
          </cell>
          <cell r="E449" t="str">
            <v>---------------</v>
          </cell>
        </row>
        <row r="450">
          <cell r="B450" t="str">
            <v>TOTAL INCOME STATEMENT</v>
          </cell>
          <cell r="C450">
            <v>-22731.07</v>
          </cell>
          <cell r="D450">
            <v>0</v>
          </cell>
          <cell r="E450">
            <v>-22731.07</v>
          </cell>
        </row>
        <row r="453">
          <cell r="B453" t="str">
            <v>TOTAL BALANCE SHEET</v>
          </cell>
          <cell r="C453">
            <v>22731.07</v>
          </cell>
          <cell r="D453">
            <v>-22731.07</v>
          </cell>
          <cell r="E453">
            <v>0</v>
          </cell>
        </row>
        <row r="454">
          <cell r="B454" t="str">
            <v>TOTAL INCOME STATEMENT</v>
          </cell>
          <cell r="C454">
            <v>-22731.07</v>
          </cell>
          <cell r="D454">
            <v>0</v>
          </cell>
          <cell r="E454">
            <v>-22731.07</v>
          </cell>
        </row>
        <row r="456">
          <cell r="A456" t="str">
            <v>Press RETURN to continue......</v>
          </cell>
        </row>
      </sheetData>
      <sheetData sheetId="46">
        <row r="1">
          <cell r="A1" t="str">
            <v xml:space="preserve">Apple Canyon </v>
          </cell>
        </row>
        <row r="2">
          <cell r="A2" t="str">
            <v>Trail Balance - 07</v>
          </cell>
        </row>
        <row r="4">
          <cell r="A4" t="str">
            <v>PERIOD ENDING: 12/31/07                  12:29:04 22 DEC 2008 (NV.1CO.TB) PAGE 1</v>
          </cell>
        </row>
        <row r="5">
          <cell r="A5" t="str">
            <v xml:space="preserve">COMPANY: C-005 APPLE CANYON UTILITY CO.                                         </v>
          </cell>
        </row>
        <row r="7">
          <cell r="A7" t="str">
            <v>DETAIL TB BY COMPANY</v>
          </cell>
        </row>
        <row r="9">
          <cell r="A9" t="str">
            <v xml:space="preserve">                  U T I L I T I E S ,  I N C O R P O R A T E D</v>
          </cell>
        </row>
        <row r="11">
          <cell r="A11" t="str">
            <v xml:space="preserve">                              DETAIL TRIAL BALANCE</v>
          </cell>
        </row>
        <row r="13">
          <cell r="A13" t="str">
            <v>ACCOUNT</v>
          </cell>
          <cell r="B13" t="str">
            <v>DESCRIPTION</v>
          </cell>
          <cell r="C13" t="str">
            <v>BEG-BALANCE</v>
          </cell>
          <cell r="D13" t="str">
            <v>CURRENT</v>
          </cell>
          <cell r="E13" t="str">
            <v>END-BALANCE</v>
          </cell>
        </row>
        <row r="14">
          <cell r="A14" t="str">
            <v>-------</v>
          </cell>
          <cell r="B14" t="str">
            <v>-----------</v>
          </cell>
          <cell r="C14" t="str">
            <v>-----------</v>
          </cell>
          <cell r="D14" t="str">
            <v>-------</v>
          </cell>
          <cell r="E14" t="str">
            <v>-----------</v>
          </cell>
        </row>
        <row r="16">
          <cell r="A16">
            <v>3011001</v>
          </cell>
          <cell r="B16" t="str">
            <v>ORGANIZATION</v>
          </cell>
          <cell r="C16">
            <v>20135.29</v>
          </cell>
          <cell r="D16">
            <v>0</v>
          </cell>
          <cell r="E16">
            <v>20135.29</v>
          </cell>
        </row>
        <row r="17">
          <cell r="A17">
            <v>3033020</v>
          </cell>
          <cell r="B17" t="str">
            <v>LAND &amp; LAND RIGHTS (PUMP PLT)</v>
          </cell>
          <cell r="C17">
            <v>-885.06</v>
          </cell>
          <cell r="D17">
            <v>0</v>
          </cell>
          <cell r="E17">
            <v>-885.06</v>
          </cell>
        </row>
        <row r="18">
          <cell r="A18">
            <v>3036010</v>
          </cell>
          <cell r="B18" t="str">
            <v>LAND &amp; LAND RIGHTS</v>
          </cell>
          <cell r="C18">
            <v>5000</v>
          </cell>
          <cell r="D18">
            <v>0</v>
          </cell>
          <cell r="E18">
            <v>5000</v>
          </cell>
        </row>
        <row r="19">
          <cell r="A19">
            <v>3043021</v>
          </cell>
          <cell r="B19" t="str">
            <v>STRUCT &amp; IMPRV (PUMP PLT)</v>
          </cell>
          <cell r="C19">
            <v>24639.71</v>
          </cell>
          <cell r="D19">
            <v>0</v>
          </cell>
          <cell r="E19">
            <v>24639.71</v>
          </cell>
        </row>
        <row r="20">
          <cell r="A20">
            <v>3044031</v>
          </cell>
          <cell r="B20" t="str">
            <v>STRUCT &amp; IMPRV (WATER T P)</v>
          </cell>
          <cell r="C20">
            <v>918.68</v>
          </cell>
          <cell r="D20">
            <v>0</v>
          </cell>
          <cell r="E20">
            <v>918.68</v>
          </cell>
        </row>
        <row r="21">
          <cell r="A21">
            <v>3072014</v>
          </cell>
          <cell r="B21" t="str">
            <v>WELLS &amp; SPRINGS</v>
          </cell>
          <cell r="C21">
            <v>179341.63</v>
          </cell>
          <cell r="D21">
            <v>0</v>
          </cell>
          <cell r="E21">
            <v>179341.63</v>
          </cell>
        </row>
        <row r="22">
          <cell r="A22">
            <v>3113025</v>
          </cell>
          <cell r="B22" t="str">
            <v>ELECTRIC PUMP EQUIP</v>
          </cell>
          <cell r="C22">
            <v>94345.42</v>
          </cell>
          <cell r="D22">
            <v>0</v>
          </cell>
          <cell r="E22">
            <v>94345.42</v>
          </cell>
        </row>
        <row r="23">
          <cell r="A23">
            <v>3204032</v>
          </cell>
          <cell r="B23" t="str">
            <v>WATER TREATMENT EQPT</v>
          </cell>
          <cell r="C23">
            <v>9925.83</v>
          </cell>
          <cell r="D23">
            <v>0</v>
          </cell>
          <cell r="E23">
            <v>9925.83</v>
          </cell>
        </row>
        <row r="24">
          <cell r="A24">
            <v>3305042</v>
          </cell>
          <cell r="B24" t="str">
            <v>DIST RESV &amp; STNDPIPES</v>
          </cell>
          <cell r="C24">
            <v>133906.76</v>
          </cell>
          <cell r="D24">
            <v>0</v>
          </cell>
          <cell r="E24">
            <v>133906.76</v>
          </cell>
        </row>
        <row r="25">
          <cell r="A25">
            <v>3315043</v>
          </cell>
          <cell r="B25" t="str">
            <v>TRANS &amp; DISTR MAINS</v>
          </cell>
          <cell r="C25">
            <v>1227100.47</v>
          </cell>
          <cell r="D25">
            <v>0</v>
          </cell>
          <cell r="E25">
            <v>1227100.47</v>
          </cell>
        </row>
        <row r="26">
          <cell r="A26">
            <v>3335045</v>
          </cell>
          <cell r="B26" t="str">
            <v>SERVICE LINES</v>
          </cell>
          <cell r="C26">
            <v>450319.37</v>
          </cell>
          <cell r="D26">
            <v>0</v>
          </cell>
          <cell r="E26">
            <v>450319.37</v>
          </cell>
        </row>
        <row r="27">
          <cell r="A27">
            <v>3345046</v>
          </cell>
          <cell r="B27" t="str">
            <v>METERS</v>
          </cell>
          <cell r="C27">
            <v>42471.71</v>
          </cell>
          <cell r="D27">
            <v>0</v>
          </cell>
          <cell r="E27">
            <v>42471.71</v>
          </cell>
        </row>
        <row r="28">
          <cell r="A28">
            <v>3345047</v>
          </cell>
          <cell r="B28" t="str">
            <v>METER INSTALLATIONS</v>
          </cell>
          <cell r="C28">
            <v>21105.77</v>
          </cell>
          <cell r="D28">
            <v>0</v>
          </cell>
          <cell r="E28">
            <v>21105.77</v>
          </cell>
        </row>
        <row r="29">
          <cell r="A29">
            <v>3355048</v>
          </cell>
          <cell r="B29" t="str">
            <v>HYDRANTS</v>
          </cell>
          <cell r="C29">
            <v>68975.92</v>
          </cell>
          <cell r="D29">
            <v>0</v>
          </cell>
          <cell r="E29">
            <v>68975.92</v>
          </cell>
        </row>
        <row r="30">
          <cell r="A30">
            <v>3406090</v>
          </cell>
          <cell r="B30" t="str">
            <v>OFF STRUCT &amp; IMPRV</v>
          </cell>
          <cell r="C30">
            <v>30739.46</v>
          </cell>
          <cell r="D30">
            <v>0</v>
          </cell>
          <cell r="E30">
            <v>30739.46</v>
          </cell>
        </row>
        <row r="31">
          <cell r="A31">
            <v>3446095</v>
          </cell>
          <cell r="B31" t="str">
            <v>LABORATORY EQPT</v>
          </cell>
          <cell r="C31">
            <v>792.74</v>
          </cell>
          <cell r="D31">
            <v>0</v>
          </cell>
          <cell r="E31">
            <v>792.74</v>
          </cell>
        </row>
        <row r="32">
          <cell r="A32">
            <v>3466094</v>
          </cell>
          <cell r="B32" t="str">
            <v>TOOLS SHOP &amp; MISC EQPT</v>
          </cell>
          <cell r="C32">
            <v>17461.61</v>
          </cell>
          <cell r="D32">
            <v>0</v>
          </cell>
          <cell r="E32">
            <v>17461.61</v>
          </cell>
        </row>
        <row r="33">
          <cell r="A33">
            <v>3466097</v>
          </cell>
          <cell r="B33" t="str">
            <v>COMMUNICATION EQPT</v>
          </cell>
          <cell r="C33">
            <v>1776.26</v>
          </cell>
          <cell r="D33">
            <v>0</v>
          </cell>
          <cell r="E33">
            <v>1776.26</v>
          </cell>
        </row>
        <row r="35">
          <cell r="A35">
            <v>101.1</v>
          </cell>
          <cell r="B35" t="str">
            <v>WTR UTILITY PLANT IN SERVICE</v>
          </cell>
          <cell r="C35">
            <v>2328071.5699999998</v>
          </cell>
          <cell r="D35">
            <v>0</v>
          </cell>
          <cell r="E35">
            <v>2328071.5699999998</v>
          </cell>
        </row>
        <row r="37">
          <cell r="A37">
            <v>1032000</v>
          </cell>
          <cell r="B37" t="str">
            <v>PLT HELD FUTURE USE-WTR</v>
          </cell>
          <cell r="C37">
            <v>40534.410000000003</v>
          </cell>
          <cell r="D37">
            <v>0</v>
          </cell>
          <cell r="E37">
            <v>40534.410000000003</v>
          </cell>
        </row>
        <row r="39">
          <cell r="A39">
            <v>103.1</v>
          </cell>
          <cell r="B39" t="str">
            <v>PLANT HELD FOR FUTURE USE</v>
          </cell>
          <cell r="C39">
            <v>40534.410000000003</v>
          </cell>
          <cell r="D39">
            <v>0</v>
          </cell>
          <cell r="E39">
            <v>40534.410000000003</v>
          </cell>
        </row>
        <row r="41">
          <cell r="A41">
            <v>1052091</v>
          </cell>
          <cell r="B41" t="str">
            <v>WATER PLANT IN PROCESS</v>
          </cell>
          <cell r="C41">
            <v>33814.339999999997</v>
          </cell>
          <cell r="D41">
            <v>0</v>
          </cell>
          <cell r="E41">
            <v>33814.339999999997</v>
          </cell>
        </row>
        <row r="43">
          <cell r="A43">
            <v>105.1</v>
          </cell>
          <cell r="B43" t="str">
            <v>WORK IN PROGRESS</v>
          </cell>
          <cell r="C43">
            <v>33814.339999999997</v>
          </cell>
          <cell r="D43">
            <v>0</v>
          </cell>
          <cell r="E43">
            <v>33814.339999999997</v>
          </cell>
        </row>
        <row r="45">
          <cell r="A45">
            <v>1083010</v>
          </cell>
          <cell r="B45" t="str">
            <v>ACCUM DEPR-WATER PLANT</v>
          </cell>
          <cell r="C45">
            <v>-600803.99</v>
          </cell>
          <cell r="D45">
            <v>0</v>
          </cell>
          <cell r="E45">
            <v>-600803.99</v>
          </cell>
        </row>
        <row r="47">
          <cell r="A47">
            <v>108.3</v>
          </cell>
          <cell r="B47" t="str">
            <v>ACCUM DEPR WATER PLANT</v>
          </cell>
          <cell r="C47">
            <v>-600803.99</v>
          </cell>
          <cell r="D47">
            <v>0</v>
          </cell>
          <cell r="E47">
            <v>-600803.99</v>
          </cell>
        </row>
        <row r="49">
          <cell r="A49">
            <v>1411000</v>
          </cell>
          <cell r="B49" t="str">
            <v>A/R-CUSTOMER</v>
          </cell>
          <cell r="C49">
            <v>42342.98</v>
          </cell>
          <cell r="D49">
            <v>0</v>
          </cell>
          <cell r="E49">
            <v>42342.98</v>
          </cell>
        </row>
        <row r="50">
          <cell r="A50">
            <v>1411002</v>
          </cell>
          <cell r="B50" t="str">
            <v>A/R-CUSTOMER ACCRUAL</v>
          </cell>
          <cell r="C50">
            <v>85046</v>
          </cell>
          <cell r="D50">
            <v>0</v>
          </cell>
          <cell r="E50">
            <v>85046</v>
          </cell>
        </row>
        <row r="51">
          <cell r="A51">
            <v>1411003</v>
          </cell>
          <cell r="B51" t="str">
            <v>A/R-CUSTOMER REFUNDS</v>
          </cell>
          <cell r="C51">
            <v>-236.22</v>
          </cell>
          <cell r="D51">
            <v>0</v>
          </cell>
          <cell r="E51">
            <v>-236.22</v>
          </cell>
        </row>
        <row r="53">
          <cell r="A53">
            <v>141.1</v>
          </cell>
          <cell r="B53" t="str">
            <v>ACCOUNTS RECEIVABLE CUSTOMER</v>
          </cell>
          <cell r="C53">
            <v>127152.76</v>
          </cell>
          <cell r="D53">
            <v>0</v>
          </cell>
          <cell r="E53">
            <v>127152.76</v>
          </cell>
        </row>
        <row r="55">
          <cell r="A55">
            <v>1431000</v>
          </cell>
          <cell r="B55" t="str">
            <v>ACCUM PROV UNCOLLECT ACCTS</v>
          </cell>
          <cell r="C55">
            <v>-18480.21</v>
          </cell>
          <cell r="D55">
            <v>0</v>
          </cell>
          <cell r="E55">
            <v>-18480.21</v>
          </cell>
        </row>
        <row r="57">
          <cell r="A57">
            <v>143.1</v>
          </cell>
          <cell r="B57" t="str">
            <v>ACCUM PROV UNCOLL AC</v>
          </cell>
          <cell r="C57">
            <v>-18480.21</v>
          </cell>
          <cell r="D57">
            <v>0</v>
          </cell>
          <cell r="E57">
            <v>-18480.21</v>
          </cell>
        </row>
        <row r="59">
          <cell r="A59">
            <v>1512000</v>
          </cell>
          <cell r="B59" t="str">
            <v>INVENTORY</v>
          </cell>
          <cell r="C59">
            <v>3037.98</v>
          </cell>
          <cell r="D59">
            <v>0</v>
          </cell>
          <cell r="E59">
            <v>3037.98</v>
          </cell>
        </row>
        <row r="61">
          <cell r="A61">
            <v>151.19999999999999</v>
          </cell>
          <cell r="B61" t="str">
            <v>INVENTORY</v>
          </cell>
          <cell r="C61">
            <v>3037.98</v>
          </cell>
          <cell r="D61">
            <v>0</v>
          </cell>
          <cell r="E61">
            <v>3037.98</v>
          </cell>
        </row>
        <row r="64">
          <cell r="A64" t="str">
            <v>PERIOD ENDING: 12/31/07                  12:29:04 22 DEC 2008 (NV.1CO.TB) PAGE 2</v>
          </cell>
        </row>
        <row r="65">
          <cell r="A65" t="str">
            <v xml:space="preserve">COMPANY: C-005 APPLE CANYON UTILITY CO.                                         </v>
          </cell>
        </row>
        <row r="67">
          <cell r="A67" t="str">
            <v>DETAIL TB BY COMPANY</v>
          </cell>
        </row>
        <row r="69">
          <cell r="A69" t="str">
            <v xml:space="preserve">                  U T I L I T I E S ,  I N C O R P O R A T E D</v>
          </cell>
        </row>
        <row r="71">
          <cell r="A71" t="str">
            <v xml:space="preserve">                              DETAIL TRIAL BALANCE</v>
          </cell>
        </row>
        <row r="73">
          <cell r="A73" t="str">
            <v>ACCOUNT               DESCRIPTION                  BEG-BALANCE       CURRENT       END-BALANCE</v>
          </cell>
        </row>
        <row r="74">
          <cell r="A74" t="str">
            <v>-------               -----------                  -----------       -------       -----------</v>
          </cell>
        </row>
        <row r="75">
          <cell r="A75">
            <v>1862049</v>
          </cell>
          <cell r="B75" t="str">
            <v>DEF CHGS-VOC TESTING</v>
          </cell>
          <cell r="C75">
            <v>1846.3</v>
          </cell>
          <cell r="D75">
            <v>0</v>
          </cell>
          <cell r="E75">
            <v>1846.3</v>
          </cell>
        </row>
        <row r="76">
          <cell r="A76">
            <v>1865049</v>
          </cell>
          <cell r="B76" t="str">
            <v>AMORT - VOC TESTING</v>
          </cell>
          <cell r="C76">
            <v>-933</v>
          </cell>
          <cell r="D76">
            <v>0</v>
          </cell>
          <cell r="E76">
            <v>-933</v>
          </cell>
        </row>
        <row r="78">
          <cell r="A78">
            <v>186.2</v>
          </cell>
          <cell r="B78" t="str">
            <v>OTHER DEFERRED CHARGES</v>
          </cell>
          <cell r="C78">
            <v>913.3</v>
          </cell>
          <cell r="D78">
            <v>0</v>
          </cell>
          <cell r="E78">
            <v>913.3</v>
          </cell>
        </row>
        <row r="80">
          <cell r="A80">
            <v>1901011</v>
          </cell>
          <cell r="B80" t="str">
            <v>DEF FED TAX - CIAC PRE 1987</v>
          </cell>
          <cell r="C80">
            <v>4644</v>
          </cell>
          <cell r="D80">
            <v>0</v>
          </cell>
          <cell r="E80">
            <v>4644</v>
          </cell>
        </row>
        <row r="81">
          <cell r="A81">
            <v>1901012</v>
          </cell>
          <cell r="B81" t="str">
            <v>DEF FED TAX-TAP FEE POST 2000</v>
          </cell>
          <cell r="C81">
            <v>25088</v>
          </cell>
          <cell r="D81">
            <v>0</v>
          </cell>
          <cell r="E81">
            <v>25088</v>
          </cell>
        </row>
        <row r="82">
          <cell r="A82">
            <v>1901020</v>
          </cell>
          <cell r="B82" t="str">
            <v>DEF FED TAX - RATE CASE</v>
          </cell>
          <cell r="C82">
            <v>-338</v>
          </cell>
          <cell r="D82">
            <v>0</v>
          </cell>
          <cell r="E82">
            <v>-338</v>
          </cell>
        </row>
        <row r="83">
          <cell r="A83">
            <v>1901021</v>
          </cell>
          <cell r="B83" t="str">
            <v>DEF FED TAX - DEF MAINT</v>
          </cell>
          <cell r="C83">
            <v>-464</v>
          </cell>
          <cell r="D83">
            <v>0</v>
          </cell>
          <cell r="E83">
            <v>-464</v>
          </cell>
        </row>
        <row r="84">
          <cell r="A84">
            <v>1901024</v>
          </cell>
          <cell r="B84" t="str">
            <v>DEF FED TAX - ORGN EXP</v>
          </cell>
          <cell r="C84">
            <v>-176</v>
          </cell>
          <cell r="D84">
            <v>0</v>
          </cell>
          <cell r="E84">
            <v>-176</v>
          </cell>
        </row>
        <row r="85">
          <cell r="A85">
            <v>1901025</v>
          </cell>
          <cell r="B85" t="str">
            <v>DEF FED TAX - BAD DEBTS '86</v>
          </cell>
          <cell r="C85">
            <v>11910</v>
          </cell>
          <cell r="D85">
            <v>0</v>
          </cell>
          <cell r="E85">
            <v>11910</v>
          </cell>
        </row>
        <row r="86">
          <cell r="A86">
            <v>1901026</v>
          </cell>
          <cell r="B86" t="str">
            <v>DEF FED TAX - BAD DEBTS CURRENT</v>
          </cell>
          <cell r="C86">
            <v>-7296</v>
          </cell>
          <cell r="D86">
            <v>0</v>
          </cell>
          <cell r="E86">
            <v>-7296</v>
          </cell>
        </row>
        <row r="87">
          <cell r="A87">
            <v>1901031</v>
          </cell>
          <cell r="B87" t="str">
            <v>DEF FED TAX - DEPRECIATION</v>
          </cell>
          <cell r="C87">
            <v>-136464</v>
          </cell>
          <cell r="D87">
            <v>0</v>
          </cell>
          <cell r="E87">
            <v>-136464</v>
          </cell>
        </row>
        <row r="89">
          <cell r="A89">
            <v>190.1</v>
          </cell>
          <cell r="B89" t="str">
            <v>ACCUM DEFERRED FIT</v>
          </cell>
          <cell r="C89">
            <v>-103096</v>
          </cell>
          <cell r="D89">
            <v>0</v>
          </cell>
          <cell r="E89">
            <v>-103096</v>
          </cell>
        </row>
        <row r="91">
          <cell r="A91">
            <v>1902011</v>
          </cell>
          <cell r="B91" t="str">
            <v>DEF ST TAX - CIAC PRE 1987</v>
          </cell>
          <cell r="C91">
            <v>729</v>
          </cell>
          <cell r="D91">
            <v>0</v>
          </cell>
          <cell r="E91">
            <v>729</v>
          </cell>
        </row>
        <row r="92">
          <cell r="A92">
            <v>1902012</v>
          </cell>
          <cell r="B92" t="str">
            <v>DEF ST TAX-TAP FEE POST 2000</v>
          </cell>
          <cell r="C92">
            <v>5811</v>
          </cell>
          <cell r="D92">
            <v>0</v>
          </cell>
          <cell r="E92">
            <v>5811</v>
          </cell>
        </row>
        <row r="93">
          <cell r="A93">
            <v>1902020</v>
          </cell>
          <cell r="B93" t="str">
            <v>DEF ST TAX - RATE CASE</v>
          </cell>
          <cell r="C93">
            <v>-78</v>
          </cell>
          <cell r="D93">
            <v>0</v>
          </cell>
          <cell r="E93">
            <v>-78</v>
          </cell>
        </row>
        <row r="94">
          <cell r="A94">
            <v>1902021</v>
          </cell>
          <cell r="B94" t="str">
            <v>DEF ST TAX - DEF MAINT</v>
          </cell>
          <cell r="C94">
            <v>-106</v>
          </cell>
          <cell r="D94">
            <v>0</v>
          </cell>
          <cell r="E94">
            <v>-106</v>
          </cell>
        </row>
        <row r="95">
          <cell r="A95">
            <v>1902026</v>
          </cell>
          <cell r="B95" t="str">
            <v>DEF ST TAX - BAD DEBT</v>
          </cell>
          <cell r="C95">
            <v>-292</v>
          </cell>
          <cell r="D95">
            <v>0</v>
          </cell>
          <cell r="E95">
            <v>-292</v>
          </cell>
        </row>
        <row r="96">
          <cell r="A96">
            <v>1902031</v>
          </cell>
          <cell r="B96" t="str">
            <v>DEF ST TAX - DEPRECIATION</v>
          </cell>
          <cell r="C96">
            <v>-3193</v>
          </cell>
          <cell r="D96">
            <v>0</v>
          </cell>
          <cell r="E96">
            <v>-3193</v>
          </cell>
        </row>
        <row r="98">
          <cell r="A98">
            <v>190.2</v>
          </cell>
          <cell r="B98" t="str">
            <v>ACCUM DEFERRED SIT</v>
          </cell>
          <cell r="C98">
            <v>2871</v>
          </cell>
          <cell r="D98">
            <v>0</v>
          </cell>
          <cell r="E98">
            <v>2871</v>
          </cell>
        </row>
        <row r="100">
          <cell r="A100">
            <v>2021010</v>
          </cell>
          <cell r="B100" t="str">
            <v>COMMON STOCK</v>
          </cell>
          <cell r="C100">
            <v>-450000</v>
          </cell>
          <cell r="D100">
            <v>0</v>
          </cell>
          <cell r="E100">
            <v>-450000</v>
          </cell>
        </row>
        <row r="102">
          <cell r="A102">
            <v>202.1</v>
          </cell>
          <cell r="B102" t="str">
            <v>-COMMON STOCK &amp; CS SUBS</v>
          </cell>
          <cell r="C102">
            <v>-450000</v>
          </cell>
          <cell r="D102">
            <v>0</v>
          </cell>
          <cell r="E102">
            <v>-450000</v>
          </cell>
        </row>
        <row r="104">
          <cell r="A104">
            <v>2112000</v>
          </cell>
          <cell r="B104" t="str">
            <v>MISC PAID-IN CAPITAL</v>
          </cell>
          <cell r="C104">
            <v>-216814.97</v>
          </cell>
          <cell r="D104">
            <v>0</v>
          </cell>
          <cell r="E104">
            <v>-216814.97</v>
          </cell>
        </row>
        <row r="106">
          <cell r="A106">
            <v>211.2</v>
          </cell>
          <cell r="B106" t="str">
            <v>MISC PAID IN CAPITAL</v>
          </cell>
          <cell r="C106">
            <v>-216814.97</v>
          </cell>
          <cell r="D106">
            <v>0</v>
          </cell>
          <cell r="E106">
            <v>-216814.97</v>
          </cell>
        </row>
        <row r="108">
          <cell r="A108">
            <v>2151000</v>
          </cell>
          <cell r="B108" t="str">
            <v>RETAINED EARN-PRIOR YEARS</v>
          </cell>
          <cell r="C108">
            <v>-364373.99</v>
          </cell>
          <cell r="D108">
            <v>0</v>
          </cell>
          <cell r="E108">
            <v>-364373.99</v>
          </cell>
        </row>
        <row r="110">
          <cell r="A110">
            <v>215.1</v>
          </cell>
          <cell r="B110" t="str">
            <v>RETAINED EARNINGS PRIOR</v>
          </cell>
          <cell r="C110">
            <v>-364373.99</v>
          </cell>
          <cell r="D110">
            <v>0</v>
          </cell>
          <cell r="E110">
            <v>-364373.99</v>
          </cell>
        </row>
        <row r="112">
          <cell r="A112">
            <v>2334002</v>
          </cell>
          <cell r="B112" t="str">
            <v>A/P WATER SERVICE CORP</v>
          </cell>
          <cell r="C112">
            <v>-1739797.61</v>
          </cell>
          <cell r="D112">
            <v>0</v>
          </cell>
          <cell r="E112">
            <v>-1739797.61</v>
          </cell>
        </row>
        <row r="113">
          <cell r="A113">
            <v>2334003</v>
          </cell>
          <cell r="B113" t="str">
            <v>A/P WATER SERVICE DISB</v>
          </cell>
          <cell r="C113">
            <v>3110889.38</v>
          </cell>
          <cell r="D113">
            <v>0</v>
          </cell>
          <cell r="E113">
            <v>3110889.38</v>
          </cell>
        </row>
        <row r="115">
          <cell r="A115">
            <v>233.4</v>
          </cell>
          <cell r="B115" t="str">
            <v>ACCTS PAYABLE ASSOC COS</v>
          </cell>
          <cell r="C115">
            <v>1371091.77</v>
          </cell>
          <cell r="D115">
            <v>0</v>
          </cell>
          <cell r="E115">
            <v>1371091.77</v>
          </cell>
        </row>
        <row r="117">
          <cell r="A117">
            <v>2361104</v>
          </cell>
          <cell r="B117" t="str">
            <v>ACCRUED UTIL OR COMM TAX</v>
          </cell>
          <cell r="C117">
            <v>-254</v>
          </cell>
          <cell r="D117">
            <v>0</v>
          </cell>
          <cell r="E117">
            <v>-254</v>
          </cell>
        </row>
        <row r="118">
          <cell r="A118">
            <v>2361121</v>
          </cell>
          <cell r="B118" t="str">
            <v>ACCRUED REAL EST TAX</v>
          </cell>
          <cell r="C118">
            <v>-1620</v>
          </cell>
          <cell r="D118">
            <v>0</v>
          </cell>
          <cell r="E118">
            <v>-1620</v>
          </cell>
        </row>
        <row r="120">
          <cell r="A120">
            <v>236.1</v>
          </cell>
          <cell r="B120" t="str">
            <v>ACCRUED TAXES</v>
          </cell>
          <cell r="C120">
            <v>-1874</v>
          </cell>
          <cell r="D120">
            <v>0</v>
          </cell>
          <cell r="E120">
            <v>-1874</v>
          </cell>
        </row>
        <row r="122">
          <cell r="A122">
            <v>2372030</v>
          </cell>
          <cell r="B122" t="str">
            <v>ACCRUED CUST DEP INTEREST</v>
          </cell>
          <cell r="C122">
            <v>0.39</v>
          </cell>
          <cell r="D122">
            <v>0</v>
          </cell>
          <cell r="E122">
            <v>0.39</v>
          </cell>
        </row>
        <row r="125">
          <cell r="A125" t="str">
            <v>PERIOD ENDING: 12/31/07                  12:29:04 22 DEC 2008 (NV.1CO.TB) PAGE 3</v>
          </cell>
        </row>
        <row r="126">
          <cell r="A126" t="str">
            <v xml:space="preserve">COMPANY: C-005 APPLE CANYON UTILITY CO.                                         </v>
          </cell>
        </row>
        <row r="128">
          <cell r="A128" t="str">
            <v>DETAIL TB BY COMPANY</v>
          </cell>
        </row>
        <row r="130">
          <cell r="A130" t="str">
            <v xml:space="preserve">                  U T I L I T I E S ,  I N C O R P O R A T E D</v>
          </cell>
        </row>
        <row r="132">
          <cell r="A132" t="str">
            <v xml:space="preserve">                              DETAIL TRIAL BALANCE</v>
          </cell>
        </row>
        <row r="134">
          <cell r="A134" t="str">
            <v>ACCOUNT               DESCRIPTION                  BEG-BALANCE       CURRENT       END-BALANCE</v>
          </cell>
        </row>
        <row r="135">
          <cell r="A135" t="str">
            <v>-------               -----------                  -----------       -------       -----------</v>
          </cell>
        </row>
        <row r="136">
          <cell r="A136">
            <v>237.1</v>
          </cell>
          <cell r="B136" t="str">
            <v>ACCRUED INTEREST</v>
          </cell>
          <cell r="C136">
            <v>0.39</v>
          </cell>
          <cell r="D136">
            <v>0</v>
          </cell>
          <cell r="E136">
            <v>0.39</v>
          </cell>
        </row>
        <row r="138">
          <cell r="A138">
            <v>2413000</v>
          </cell>
          <cell r="B138" t="str">
            <v>ADVANCES FROM UTILITIES INC</v>
          </cell>
          <cell r="C138">
            <v>-1043240.19</v>
          </cell>
          <cell r="D138">
            <v>0</v>
          </cell>
          <cell r="E138">
            <v>-1043240.19</v>
          </cell>
        </row>
        <row r="140">
          <cell r="A140">
            <v>241.3</v>
          </cell>
          <cell r="B140" t="str">
            <v>ADVANCES FROM UI</v>
          </cell>
          <cell r="C140">
            <v>-1043240.19</v>
          </cell>
          <cell r="D140">
            <v>0</v>
          </cell>
          <cell r="E140">
            <v>-1043240.19</v>
          </cell>
        </row>
        <row r="142">
          <cell r="A142">
            <v>2525000</v>
          </cell>
          <cell r="B142" t="str">
            <v>ADV-IN-AID OF CONST-WATER</v>
          </cell>
          <cell r="C142">
            <v>-450000</v>
          </cell>
          <cell r="D142">
            <v>0</v>
          </cell>
          <cell r="E142">
            <v>-450000</v>
          </cell>
        </row>
        <row r="144">
          <cell r="A144">
            <v>252.1</v>
          </cell>
          <cell r="B144" t="str">
            <v>ADVANCES IN AID WATER</v>
          </cell>
          <cell r="C144">
            <v>-450000</v>
          </cell>
          <cell r="D144">
            <v>0</v>
          </cell>
          <cell r="E144">
            <v>-450000</v>
          </cell>
        </row>
        <row r="146">
          <cell r="A146">
            <v>2551000</v>
          </cell>
          <cell r="B146" t="str">
            <v>UNAMORT INVEST TAX CREDIT</v>
          </cell>
          <cell r="C146">
            <v>-2074</v>
          </cell>
          <cell r="D146">
            <v>0</v>
          </cell>
          <cell r="E146">
            <v>-2074</v>
          </cell>
        </row>
        <row r="148">
          <cell r="A148">
            <v>255.1</v>
          </cell>
          <cell r="B148" t="str">
            <v>UNAMORT INVEST TAX CREDIT</v>
          </cell>
          <cell r="C148">
            <v>-2074</v>
          </cell>
          <cell r="D148">
            <v>0</v>
          </cell>
          <cell r="E148">
            <v>-2074</v>
          </cell>
        </row>
        <row r="150">
          <cell r="A150">
            <v>2711000</v>
          </cell>
          <cell r="B150" t="str">
            <v>CIAC-WATER-UNDISTR.</v>
          </cell>
          <cell r="C150">
            <v>-658521.63</v>
          </cell>
          <cell r="D150">
            <v>0</v>
          </cell>
          <cell r="E150">
            <v>-658521.63</v>
          </cell>
        </row>
        <row r="151">
          <cell r="A151">
            <v>2711010</v>
          </cell>
          <cell r="B151" t="str">
            <v>CIAC-WATER-TAX</v>
          </cell>
          <cell r="C151">
            <v>-88000</v>
          </cell>
          <cell r="D151">
            <v>0</v>
          </cell>
          <cell r="E151">
            <v>-88000</v>
          </cell>
        </row>
        <row r="153">
          <cell r="A153">
            <v>271.10000000000002</v>
          </cell>
          <cell r="B153" t="str">
            <v>CONTRIBUTIONS IN AID WATER</v>
          </cell>
          <cell r="C153">
            <v>-746521.63</v>
          </cell>
          <cell r="D153">
            <v>0</v>
          </cell>
          <cell r="E153">
            <v>-746521.63</v>
          </cell>
        </row>
        <row r="155">
          <cell r="A155">
            <v>2722000</v>
          </cell>
          <cell r="B155" t="str">
            <v>ACC AMORT-CIA-WATER</v>
          </cell>
          <cell r="C155">
            <v>168357.87</v>
          </cell>
          <cell r="D155">
            <v>0</v>
          </cell>
          <cell r="E155">
            <v>168357.87</v>
          </cell>
        </row>
        <row r="156">
          <cell r="A156">
            <v>2722010</v>
          </cell>
          <cell r="B156" t="str">
            <v>ACC AMORT CIAC TAX</v>
          </cell>
          <cell r="C156">
            <v>1306</v>
          </cell>
          <cell r="D156">
            <v>0</v>
          </cell>
          <cell r="E156">
            <v>1306</v>
          </cell>
        </row>
        <row r="158">
          <cell r="A158">
            <v>272.10000000000002</v>
          </cell>
          <cell r="B158" t="str">
            <v>ACCUM AMORT OF CIA WATER</v>
          </cell>
          <cell r="C158">
            <v>169663.87</v>
          </cell>
          <cell r="D158">
            <v>0</v>
          </cell>
          <cell r="E158">
            <v>169663.87</v>
          </cell>
        </row>
        <row r="159">
          <cell r="C159" t="str">
            <v>---------------</v>
          </cell>
          <cell r="D159" t="str">
            <v>---------------</v>
          </cell>
          <cell r="E159" t="str">
            <v>---------------</v>
          </cell>
        </row>
        <row r="160">
          <cell r="B160" t="str">
            <v>TOTAL BALANCE SHEET</v>
          </cell>
          <cell r="C160">
            <v>79872.41</v>
          </cell>
          <cell r="D160">
            <v>0</v>
          </cell>
          <cell r="E160">
            <v>79872.41</v>
          </cell>
        </row>
        <row r="162">
          <cell r="A162" t="str">
            <v>PERIOD ENDING: 12/31/07                  12:29:04 22 DEC 2008 (NV.1CO.TB) PAGE 4</v>
          </cell>
        </row>
        <row r="163">
          <cell r="A163" t="str">
            <v xml:space="preserve">COMPANY: C-005 APPLE CANYON UTILITY CO.                                         </v>
          </cell>
        </row>
        <row r="165">
          <cell r="A165" t="str">
            <v>DETAIL TB BY COMPANY</v>
          </cell>
        </row>
        <row r="167">
          <cell r="A167" t="str">
            <v xml:space="preserve">                  U T I L I T I E S ,  I N C O R P O R A T E D</v>
          </cell>
        </row>
        <row r="169">
          <cell r="A169" t="str">
            <v xml:space="preserve">                              DETAIL TRIAL BALANCE</v>
          </cell>
        </row>
        <row r="171">
          <cell r="A171" t="str">
            <v>ACCOUNT               DESCRIPTION                  BEG-BALANCE       CURRENT       END-BALANCE</v>
          </cell>
        </row>
        <row r="172">
          <cell r="A172" t="str">
            <v>-------               -----------                  -----------       -------       -----------</v>
          </cell>
        </row>
        <row r="173">
          <cell r="A173">
            <v>4611020</v>
          </cell>
          <cell r="B173" t="str">
            <v>WATER REVENUE-METERED</v>
          </cell>
          <cell r="C173">
            <v>-271798.96000000002</v>
          </cell>
          <cell r="D173">
            <v>0</v>
          </cell>
          <cell r="E173">
            <v>-271798.96000000002</v>
          </cell>
        </row>
        <row r="174">
          <cell r="A174">
            <v>4611099</v>
          </cell>
          <cell r="B174" t="str">
            <v>WATER REVENUE ACCRUALS</v>
          </cell>
          <cell r="C174">
            <v>-45907</v>
          </cell>
          <cell r="D174">
            <v>0</v>
          </cell>
          <cell r="E174">
            <v>-45907</v>
          </cell>
        </row>
        <row r="175">
          <cell r="A175">
            <v>4612030</v>
          </cell>
          <cell r="B175" t="str">
            <v>WATER REVENUE-COMMERCIAL</v>
          </cell>
          <cell r="C175">
            <v>-8058.09</v>
          </cell>
          <cell r="D175">
            <v>0</v>
          </cell>
          <cell r="E175">
            <v>-8058.09</v>
          </cell>
        </row>
        <row r="177">
          <cell r="A177">
            <v>400.1</v>
          </cell>
          <cell r="B177" t="str">
            <v>WATER REVENUE</v>
          </cell>
          <cell r="C177">
            <v>-325764.05</v>
          </cell>
          <cell r="D177">
            <v>0</v>
          </cell>
          <cell r="E177">
            <v>-325764.05</v>
          </cell>
        </row>
        <row r="179">
          <cell r="A179">
            <v>4701000</v>
          </cell>
          <cell r="B179" t="str">
            <v>FORFEITED DISCOUNTS</v>
          </cell>
          <cell r="C179">
            <v>-1580.76</v>
          </cell>
          <cell r="D179">
            <v>0</v>
          </cell>
          <cell r="E179">
            <v>-1580.76</v>
          </cell>
        </row>
        <row r="181">
          <cell r="A181">
            <v>400.3</v>
          </cell>
          <cell r="B181" t="str">
            <v>FORFEITED DISCOUNTS</v>
          </cell>
          <cell r="C181">
            <v>-1580.76</v>
          </cell>
          <cell r="D181">
            <v>0</v>
          </cell>
          <cell r="E181">
            <v>-1580.76</v>
          </cell>
        </row>
        <row r="183">
          <cell r="A183">
            <v>4711000</v>
          </cell>
          <cell r="B183" t="str">
            <v>MISC SERVICE REVENUES</v>
          </cell>
          <cell r="C183">
            <v>3.57</v>
          </cell>
          <cell r="D183">
            <v>0</v>
          </cell>
          <cell r="E183">
            <v>3.57</v>
          </cell>
        </row>
        <row r="184">
          <cell r="A184">
            <v>4741001</v>
          </cell>
          <cell r="B184" t="str">
            <v>NEW CUSTOMER CHGE - WATER</v>
          </cell>
          <cell r="C184">
            <v>-870</v>
          </cell>
          <cell r="D184">
            <v>0</v>
          </cell>
          <cell r="E184">
            <v>-870</v>
          </cell>
        </row>
        <row r="185">
          <cell r="A185">
            <v>4741008</v>
          </cell>
          <cell r="B185" t="str">
            <v>NSF CHECK CHARGE</v>
          </cell>
          <cell r="C185">
            <v>-7</v>
          </cell>
          <cell r="D185">
            <v>0</v>
          </cell>
          <cell r="E185">
            <v>-7</v>
          </cell>
        </row>
        <row r="187">
          <cell r="A187">
            <v>400.4</v>
          </cell>
          <cell r="B187" t="str">
            <v>MISC. SERVICE REVENUES</v>
          </cell>
          <cell r="C187">
            <v>-873.43</v>
          </cell>
          <cell r="D187">
            <v>0</v>
          </cell>
          <cell r="E187">
            <v>-873.43</v>
          </cell>
        </row>
        <row r="189">
          <cell r="A189">
            <v>6151010</v>
          </cell>
          <cell r="B189" t="str">
            <v>ELEC PWR - WATER SYSTEM</v>
          </cell>
          <cell r="C189">
            <v>17063.96</v>
          </cell>
          <cell r="D189">
            <v>0</v>
          </cell>
          <cell r="E189">
            <v>17063.96</v>
          </cell>
        </row>
        <row r="191">
          <cell r="A191" t="str">
            <v>401.1E</v>
          </cell>
          <cell r="B191" t="str">
            <v>ELECTRIC POWER</v>
          </cell>
          <cell r="C191">
            <v>17063.96</v>
          </cell>
          <cell r="D191">
            <v>0</v>
          </cell>
          <cell r="E191">
            <v>17063.96</v>
          </cell>
        </row>
        <row r="193">
          <cell r="A193">
            <v>6181010</v>
          </cell>
          <cell r="B193" t="str">
            <v>CHLORINE</v>
          </cell>
          <cell r="C193">
            <v>2471.38</v>
          </cell>
          <cell r="D193">
            <v>0</v>
          </cell>
          <cell r="E193">
            <v>2471.38</v>
          </cell>
        </row>
        <row r="194">
          <cell r="A194">
            <v>6181090</v>
          </cell>
          <cell r="B194" t="str">
            <v>OTHER CHEMICALS (TREATMENT)</v>
          </cell>
          <cell r="C194">
            <v>4846.3100000000004</v>
          </cell>
          <cell r="D194">
            <v>0</v>
          </cell>
          <cell r="E194">
            <v>4846.3100000000004</v>
          </cell>
        </row>
        <row r="196">
          <cell r="A196" t="str">
            <v>401.1F</v>
          </cell>
          <cell r="B196" t="str">
            <v>CHEMICALS</v>
          </cell>
          <cell r="C196">
            <v>7317.69</v>
          </cell>
          <cell r="D196">
            <v>0</v>
          </cell>
          <cell r="E196">
            <v>7317.69</v>
          </cell>
        </row>
        <row r="198">
          <cell r="A198">
            <v>6361000</v>
          </cell>
          <cell r="B198" t="str">
            <v>METER READING</v>
          </cell>
          <cell r="C198">
            <v>2101.9499999999998</v>
          </cell>
          <cell r="D198">
            <v>0</v>
          </cell>
          <cell r="E198">
            <v>2101.9499999999998</v>
          </cell>
        </row>
        <row r="200">
          <cell r="A200" t="str">
            <v>401.1G</v>
          </cell>
          <cell r="B200" t="str">
            <v>METER READING</v>
          </cell>
          <cell r="C200">
            <v>2101.9499999999998</v>
          </cell>
          <cell r="D200">
            <v>0</v>
          </cell>
          <cell r="E200">
            <v>2101.9499999999998</v>
          </cell>
        </row>
        <row r="202">
          <cell r="A202">
            <v>6019000</v>
          </cell>
          <cell r="B202" t="str">
            <v>SYSTEM PROJECT</v>
          </cell>
          <cell r="C202">
            <v>1651</v>
          </cell>
          <cell r="D202">
            <v>0</v>
          </cell>
          <cell r="E202">
            <v>1651</v>
          </cell>
        </row>
        <row r="203">
          <cell r="A203">
            <v>6019001</v>
          </cell>
          <cell r="B203" t="str">
            <v>SALARIES-ACCOUNTING/FINANCE</v>
          </cell>
          <cell r="C203">
            <v>4314</v>
          </cell>
          <cell r="D203">
            <v>0</v>
          </cell>
          <cell r="E203">
            <v>4314</v>
          </cell>
        </row>
        <row r="204">
          <cell r="A204">
            <v>6019002</v>
          </cell>
          <cell r="B204" t="str">
            <v>SALARIES-ADMIN</v>
          </cell>
          <cell r="C204">
            <v>1078</v>
          </cell>
          <cell r="D204">
            <v>0</v>
          </cell>
          <cell r="E204">
            <v>1078</v>
          </cell>
        </row>
        <row r="205">
          <cell r="A205">
            <v>6019003</v>
          </cell>
          <cell r="B205" t="str">
            <v>SALARIES - EXECUTIVE</v>
          </cell>
          <cell r="C205">
            <v>4234</v>
          </cell>
          <cell r="D205">
            <v>0</v>
          </cell>
          <cell r="E205">
            <v>4234</v>
          </cell>
        </row>
        <row r="206">
          <cell r="A206">
            <v>6019004</v>
          </cell>
          <cell r="B206" t="str">
            <v>SALARIES-HR/PAYROLL</v>
          </cell>
          <cell r="C206">
            <v>1711</v>
          </cell>
          <cell r="D206">
            <v>0</v>
          </cell>
          <cell r="E206">
            <v>1711</v>
          </cell>
        </row>
        <row r="207">
          <cell r="A207">
            <v>6019005</v>
          </cell>
          <cell r="B207" t="str">
            <v>SALARIES-IT</v>
          </cell>
          <cell r="C207">
            <v>494</v>
          </cell>
          <cell r="D207">
            <v>0</v>
          </cell>
          <cell r="E207">
            <v>494</v>
          </cell>
        </row>
        <row r="208">
          <cell r="A208">
            <v>6019006</v>
          </cell>
          <cell r="B208" t="str">
            <v>SALARIES-OPS LEADERSHIP</v>
          </cell>
          <cell r="C208">
            <v>1348</v>
          </cell>
          <cell r="D208">
            <v>0</v>
          </cell>
          <cell r="E208">
            <v>1348</v>
          </cell>
        </row>
        <row r="209">
          <cell r="A209">
            <v>6019007</v>
          </cell>
          <cell r="B209" t="str">
            <v>SALARIES-REGULATORY</v>
          </cell>
          <cell r="C209">
            <v>3565</v>
          </cell>
          <cell r="D209">
            <v>0</v>
          </cell>
          <cell r="E209">
            <v>3565</v>
          </cell>
        </row>
        <row r="210">
          <cell r="A210">
            <v>6019008</v>
          </cell>
          <cell r="B210" t="str">
            <v>SALARIES-CUSTOMER SERVICE</v>
          </cell>
          <cell r="C210">
            <v>37</v>
          </cell>
          <cell r="D210">
            <v>0</v>
          </cell>
          <cell r="E210">
            <v>37</v>
          </cell>
        </row>
        <row r="211">
          <cell r="A211">
            <v>6019020</v>
          </cell>
          <cell r="B211" t="str">
            <v>SALARIES-CHGD TO PLT-WSC</v>
          </cell>
          <cell r="C211">
            <v>-4879.79</v>
          </cell>
          <cell r="D211">
            <v>0</v>
          </cell>
          <cell r="E211">
            <v>-4879.79</v>
          </cell>
        </row>
        <row r="212">
          <cell r="A212">
            <v>6019040</v>
          </cell>
          <cell r="B212" t="str">
            <v>SALARIES-OPS FIELD</v>
          </cell>
          <cell r="C212">
            <v>63478.51</v>
          </cell>
          <cell r="D212">
            <v>0</v>
          </cell>
          <cell r="E212">
            <v>63478.51</v>
          </cell>
        </row>
        <row r="213">
          <cell r="A213">
            <v>6019050</v>
          </cell>
          <cell r="B213" t="str">
            <v>SALARIES-OPS ADMIN</v>
          </cell>
          <cell r="C213">
            <v>6563</v>
          </cell>
          <cell r="D213">
            <v>0</v>
          </cell>
          <cell r="E213">
            <v>6563</v>
          </cell>
        </row>
        <row r="215">
          <cell r="A215" t="str">
            <v>401.1H</v>
          </cell>
          <cell r="B215" t="str">
            <v>SALARIES</v>
          </cell>
          <cell r="C215">
            <v>83593.72</v>
          </cell>
          <cell r="D215">
            <v>0</v>
          </cell>
          <cell r="E215">
            <v>83593.72</v>
          </cell>
        </row>
        <row r="217">
          <cell r="A217">
            <v>6708000</v>
          </cell>
          <cell r="B217" t="str">
            <v>UNCOLLECTIBLE ACCOUNTS</v>
          </cell>
          <cell r="C217">
            <v>645.70000000000005</v>
          </cell>
          <cell r="D217">
            <v>0</v>
          </cell>
          <cell r="E217">
            <v>645.70000000000005</v>
          </cell>
        </row>
        <row r="218">
          <cell r="A218">
            <v>6708001</v>
          </cell>
          <cell r="B218" t="str">
            <v>AGENCY EXPENSE</v>
          </cell>
          <cell r="C218">
            <v>86.67</v>
          </cell>
          <cell r="D218">
            <v>0</v>
          </cell>
          <cell r="E218">
            <v>86.67</v>
          </cell>
        </row>
        <row r="220">
          <cell r="A220" t="str">
            <v>401.1K</v>
          </cell>
          <cell r="B220" t="str">
            <v>UNCOLLECTIBLE ACCOUNTS</v>
          </cell>
          <cell r="C220">
            <v>732.37</v>
          </cell>
          <cell r="D220">
            <v>0</v>
          </cell>
          <cell r="E220">
            <v>732.37</v>
          </cell>
        </row>
        <row r="222">
          <cell r="A222" t="str">
            <v>PERIOD ENDING: 12/31/07                  12:29:04 22 DEC 2008 (NV.1CO.TB) PAGE 5</v>
          </cell>
        </row>
        <row r="223">
          <cell r="A223" t="str">
            <v xml:space="preserve">COMPANY: C-005 APPLE CANYON UTILITY CO.                                         </v>
          </cell>
        </row>
        <row r="225">
          <cell r="A225" t="str">
            <v>DETAIL TB BY COMPANY</v>
          </cell>
        </row>
        <row r="227">
          <cell r="A227" t="str">
            <v xml:space="preserve">                  U T I L I T I E S ,  I N C O R P O R A T E D</v>
          </cell>
        </row>
        <row r="229">
          <cell r="A229" t="str">
            <v xml:space="preserve">                              DETAIL TRIAL BALANCE</v>
          </cell>
        </row>
        <row r="231">
          <cell r="A231" t="str">
            <v>ACCOUNT               DESCRIPTION                  BEG-BALANCE       CURRENT       END-BALANCE</v>
          </cell>
        </row>
        <row r="232">
          <cell r="A232" t="str">
            <v>-------               -----------                  -----------       -------       -----------</v>
          </cell>
        </row>
        <row r="234">
          <cell r="A234">
            <v>6329002</v>
          </cell>
          <cell r="B234" t="str">
            <v>AUDIT FEES</v>
          </cell>
          <cell r="C234">
            <v>289</v>
          </cell>
          <cell r="D234">
            <v>0</v>
          </cell>
          <cell r="E234">
            <v>289</v>
          </cell>
        </row>
        <row r="235">
          <cell r="A235">
            <v>6329013</v>
          </cell>
          <cell r="B235" t="str">
            <v>ACCOUNTING STUDIES</v>
          </cell>
          <cell r="C235">
            <v>805</v>
          </cell>
          <cell r="D235">
            <v>0</v>
          </cell>
          <cell r="E235">
            <v>805</v>
          </cell>
        </row>
        <row r="236">
          <cell r="A236">
            <v>6329014</v>
          </cell>
          <cell r="B236" t="str">
            <v>TAX RETURN REVIEW</v>
          </cell>
          <cell r="C236">
            <v>197</v>
          </cell>
          <cell r="D236">
            <v>0</v>
          </cell>
          <cell r="E236">
            <v>197</v>
          </cell>
        </row>
        <row r="237">
          <cell r="A237">
            <v>6338001</v>
          </cell>
          <cell r="B237" t="str">
            <v>LEGAL FEES</v>
          </cell>
          <cell r="C237">
            <v>1230</v>
          </cell>
          <cell r="D237">
            <v>0</v>
          </cell>
          <cell r="E237">
            <v>1230</v>
          </cell>
        </row>
        <row r="238">
          <cell r="A238">
            <v>6369003</v>
          </cell>
          <cell r="B238" t="str">
            <v>TEMP EMPLOY - CLERICAL</v>
          </cell>
          <cell r="C238">
            <v>503</v>
          </cell>
          <cell r="D238">
            <v>0</v>
          </cell>
          <cell r="E238">
            <v>503</v>
          </cell>
        </row>
        <row r="239">
          <cell r="A239">
            <v>6369005</v>
          </cell>
          <cell r="B239" t="str">
            <v>PAYROLL SERVICES</v>
          </cell>
          <cell r="C239">
            <v>262</v>
          </cell>
          <cell r="D239">
            <v>0</v>
          </cell>
          <cell r="E239">
            <v>262</v>
          </cell>
        </row>
        <row r="240">
          <cell r="A240">
            <v>6369006</v>
          </cell>
          <cell r="B240" t="str">
            <v>EMPLOY FINDER FEES</v>
          </cell>
          <cell r="C240">
            <v>1845</v>
          </cell>
          <cell r="D240">
            <v>0</v>
          </cell>
          <cell r="E240">
            <v>1845</v>
          </cell>
        </row>
        <row r="241">
          <cell r="A241">
            <v>6369090</v>
          </cell>
          <cell r="B241" t="str">
            <v>OTHER DIR OUTSIDE SERVICES</v>
          </cell>
          <cell r="C241">
            <v>88</v>
          </cell>
          <cell r="D241">
            <v>0</v>
          </cell>
          <cell r="E241">
            <v>88</v>
          </cell>
        </row>
        <row r="243">
          <cell r="A243" t="str">
            <v>401.1L</v>
          </cell>
          <cell r="B243" t="str">
            <v>OUTSIDE SERVICES-DIRECT</v>
          </cell>
          <cell r="C243">
            <v>5219</v>
          </cell>
          <cell r="D243">
            <v>0</v>
          </cell>
          <cell r="E243">
            <v>5219</v>
          </cell>
        </row>
        <row r="245">
          <cell r="A245">
            <v>6369007</v>
          </cell>
          <cell r="B245" t="str">
            <v>COMPUTER MAINT</v>
          </cell>
          <cell r="C245">
            <v>1764</v>
          </cell>
          <cell r="D245">
            <v>0</v>
          </cell>
          <cell r="E245">
            <v>1764</v>
          </cell>
        </row>
        <row r="246">
          <cell r="A246">
            <v>6369009</v>
          </cell>
          <cell r="B246" t="str">
            <v>COMPUTER-AMORT &amp; PROG COST</v>
          </cell>
          <cell r="C246">
            <v>111</v>
          </cell>
          <cell r="D246">
            <v>0</v>
          </cell>
          <cell r="E246">
            <v>111</v>
          </cell>
        </row>
        <row r="247">
          <cell r="A247">
            <v>6369012</v>
          </cell>
          <cell r="B247" t="str">
            <v>INTERNET SUPPLIER</v>
          </cell>
          <cell r="C247">
            <v>168</v>
          </cell>
          <cell r="D247">
            <v>0</v>
          </cell>
          <cell r="E247">
            <v>168</v>
          </cell>
        </row>
        <row r="248">
          <cell r="A248">
            <v>6759003</v>
          </cell>
          <cell r="B248" t="str">
            <v>COMPUTER SUPPLIES</v>
          </cell>
          <cell r="C248">
            <v>92</v>
          </cell>
          <cell r="D248">
            <v>0</v>
          </cell>
          <cell r="E248">
            <v>92</v>
          </cell>
        </row>
        <row r="249">
          <cell r="A249">
            <v>6759016</v>
          </cell>
          <cell r="B249" t="str">
            <v>MICROFILMING</v>
          </cell>
          <cell r="C249">
            <v>17</v>
          </cell>
          <cell r="D249">
            <v>0</v>
          </cell>
          <cell r="E249">
            <v>17</v>
          </cell>
        </row>
        <row r="250">
          <cell r="A250">
            <v>6759095</v>
          </cell>
          <cell r="B250" t="str">
            <v>WEBSITE DEVELOPMENT</v>
          </cell>
          <cell r="C250">
            <v>4</v>
          </cell>
          <cell r="D250">
            <v>0</v>
          </cell>
          <cell r="E250">
            <v>4</v>
          </cell>
        </row>
        <row r="252">
          <cell r="A252" t="str">
            <v>401.1LL</v>
          </cell>
          <cell r="B252" t="str">
            <v>IT DEPARTMENT</v>
          </cell>
          <cell r="C252">
            <v>2156</v>
          </cell>
          <cell r="D252">
            <v>0</v>
          </cell>
          <cell r="E252">
            <v>2156</v>
          </cell>
        </row>
        <row r="254">
          <cell r="A254">
            <v>6049010</v>
          </cell>
          <cell r="B254" t="str">
            <v>HEALTH INS REIMBURSEMENTS</v>
          </cell>
          <cell r="C254">
            <v>9269</v>
          </cell>
          <cell r="D254">
            <v>0</v>
          </cell>
          <cell r="E254">
            <v>9269</v>
          </cell>
        </row>
        <row r="255">
          <cell r="A255">
            <v>6049011</v>
          </cell>
          <cell r="B255" t="str">
            <v>EMPLOYEE INS DEDUCTIONS</v>
          </cell>
          <cell r="C255">
            <v>-302</v>
          </cell>
          <cell r="D255">
            <v>0</v>
          </cell>
          <cell r="E255">
            <v>-302</v>
          </cell>
        </row>
        <row r="256">
          <cell r="A256">
            <v>6049012</v>
          </cell>
          <cell r="B256" t="str">
            <v>HEALTH COSTS &amp; OTHER</v>
          </cell>
          <cell r="C256">
            <v>29</v>
          </cell>
          <cell r="D256">
            <v>0</v>
          </cell>
          <cell r="E256">
            <v>29</v>
          </cell>
        </row>
        <row r="257">
          <cell r="A257">
            <v>6049015</v>
          </cell>
          <cell r="B257" t="str">
            <v>DENTAL INS REIMBURSEMENTS</v>
          </cell>
          <cell r="C257">
            <v>99</v>
          </cell>
          <cell r="D257">
            <v>0</v>
          </cell>
          <cell r="E257">
            <v>99</v>
          </cell>
        </row>
        <row r="258">
          <cell r="A258">
            <v>6049020</v>
          </cell>
          <cell r="B258" t="str">
            <v>PENSION CONTRIBUTIONS</v>
          </cell>
          <cell r="C258">
            <v>1904</v>
          </cell>
          <cell r="D258">
            <v>0</v>
          </cell>
          <cell r="E258">
            <v>1904</v>
          </cell>
        </row>
        <row r="259">
          <cell r="A259">
            <v>6049050</v>
          </cell>
          <cell r="B259" t="str">
            <v>HEALTH INS PREMIUMS</v>
          </cell>
          <cell r="C259">
            <v>155</v>
          </cell>
          <cell r="D259">
            <v>0</v>
          </cell>
          <cell r="E259">
            <v>155</v>
          </cell>
        </row>
        <row r="260">
          <cell r="A260">
            <v>6049055</v>
          </cell>
          <cell r="B260" t="str">
            <v>DENTAL PREMIUMS</v>
          </cell>
          <cell r="C260">
            <v>14</v>
          </cell>
          <cell r="D260">
            <v>0</v>
          </cell>
          <cell r="E260">
            <v>14</v>
          </cell>
        </row>
        <row r="261">
          <cell r="A261">
            <v>6049060</v>
          </cell>
          <cell r="B261" t="str">
            <v>TERM LIFE INS</v>
          </cell>
          <cell r="C261">
            <v>44</v>
          </cell>
          <cell r="D261">
            <v>0</v>
          </cell>
          <cell r="E261">
            <v>44</v>
          </cell>
        </row>
        <row r="262">
          <cell r="A262">
            <v>6049070</v>
          </cell>
          <cell r="B262" t="str">
            <v>401K/ESOP CONTRIBUTIONS</v>
          </cell>
          <cell r="C262">
            <v>2525</v>
          </cell>
          <cell r="D262">
            <v>0</v>
          </cell>
          <cell r="E262">
            <v>2525</v>
          </cell>
        </row>
        <row r="263">
          <cell r="A263">
            <v>6049080</v>
          </cell>
          <cell r="B263" t="str">
            <v>DISABILITY INSURANCE</v>
          </cell>
          <cell r="C263">
            <v>23</v>
          </cell>
          <cell r="D263">
            <v>0</v>
          </cell>
          <cell r="E263">
            <v>23</v>
          </cell>
        </row>
        <row r="264">
          <cell r="A264">
            <v>6049090</v>
          </cell>
          <cell r="B264" t="str">
            <v>OTHER EMP PENS &amp; BENEFITS</v>
          </cell>
          <cell r="C264">
            <v>541</v>
          </cell>
          <cell r="D264">
            <v>0</v>
          </cell>
          <cell r="E264">
            <v>541</v>
          </cell>
        </row>
        <row r="266">
          <cell r="A266" t="str">
            <v>401.1N</v>
          </cell>
          <cell r="B266" t="str">
            <v>EMPLOYEE PENSION&amp;BENEFITS</v>
          </cell>
          <cell r="C266">
            <v>14301</v>
          </cell>
          <cell r="D266">
            <v>0</v>
          </cell>
          <cell r="E266">
            <v>14301</v>
          </cell>
        </row>
        <row r="268">
          <cell r="A268">
            <v>6599090</v>
          </cell>
          <cell r="B268" t="str">
            <v>OTHER INS</v>
          </cell>
          <cell r="C268">
            <v>2608</v>
          </cell>
          <cell r="D268">
            <v>0</v>
          </cell>
          <cell r="E268">
            <v>2608</v>
          </cell>
        </row>
        <row r="270">
          <cell r="A270" t="str">
            <v>401.1O</v>
          </cell>
          <cell r="B270" t="str">
            <v>INSURANCE</v>
          </cell>
          <cell r="C270">
            <v>2608</v>
          </cell>
          <cell r="D270">
            <v>0</v>
          </cell>
          <cell r="E270">
            <v>2608</v>
          </cell>
        </row>
        <row r="272">
          <cell r="A272">
            <v>7668010</v>
          </cell>
          <cell r="B272" t="str">
            <v>RATE CASE EXPENSE</v>
          </cell>
          <cell r="C272">
            <v>3221.36</v>
          </cell>
          <cell r="D272">
            <v>0</v>
          </cell>
          <cell r="E272">
            <v>3221.36</v>
          </cell>
        </row>
        <row r="274">
          <cell r="A274" t="str">
            <v>401.1P</v>
          </cell>
          <cell r="B274" t="str">
            <v>REGULATORY COMMISSION EXP</v>
          </cell>
          <cell r="C274">
            <v>3221.36</v>
          </cell>
          <cell r="D274">
            <v>0</v>
          </cell>
          <cell r="E274">
            <v>3221.36</v>
          </cell>
        </row>
        <row r="276">
          <cell r="A276">
            <v>6419090</v>
          </cell>
          <cell r="B276" t="str">
            <v>RENT-OTHERS</v>
          </cell>
          <cell r="C276">
            <v>1438</v>
          </cell>
          <cell r="D276">
            <v>0</v>
          </cell>
          <cell r="E276">
            <v>1438</v>
          </cell>
        </row>
        <row r="278">
          <cell r="A278" t="str">
            <v>401.1Q</v>
          </cell>
          <cell r="B278" t="str">
            <v>RENT</v>
          </cell>
          <cell r="C278">
            <v>1438</v>
          </cell>
          <cell r="D278">
            <v>0</v>
          </cell>
          <cell r="E278">
            <v>1438</v>
          </cell>
        </row>
        <row r="280">
          <cell r="A280">
            <v>6759001</v>
          </cell>
          <cell r="B280" t="str">
            <v>PUBL SUBSCRIPTIONS &amp; TAPES</v>
          </cell>
          <cell r="C280">
            <v>25</v>
          </cell>
          <cell r="D280">
            <v>0</v>
          </cell>
          <cell r="E280">
            <v>25</v>
          </cell>
        </row>
        <row r="281">
          <cell r="A281">
            <v>6759002</v>
          </cell>
          <cell r="B281" t="str">
            <v>ANSWERING SERV</v>
          </cell>
          <cell r="C281">
            <v>620</v>
          </cell>
          <cell r="D281">
            <v>0</v>
          </cell>
          <cell r="E281">
            <v>620</v>
          </cell>
        </row>
        <row r="283">
          <cell r="A283" t="str">
            <v>PERIOD ENDING: 12/31/07                  12:29:04 22 DEC 2008 (NV.1CO.TB) PAGE 6</v>
          </cell>
        </row>
        <row r="284">
          <cell r="A284" t="str">
            <v xml:space="preserve">COMPANY: C-005 APPLE CANYON UTILITY CO.                                         </v>
          </cell>
        </row>
        <row r="286">
          <cell r="A286" t="str">
            <v>DETAIL TB BY COMPANY</v>
          </cell>
        </row>
        <row r="288">
          <cell r="A288" t="str">
            <v xml:space="preserve">                  U T I L I T I E S ,  I N C O R P O R A T E D</v>
          </cell>
        </row>
        <row r="290">
          <cell r="A290" t="str">
            <v xml:space="preserve">                              DETAIL TRIAL BALANCE</v>
          </cell>
        </row>
        <row r="292">
          <cell r="A292" t="str">
            <v>ACCOUNT               DESCRIPTION                  BEG-BALANCE       CURRENT       END-BALANCE</v>
          </cell>
        </row>
        <row r="293">
          <cell r="A293" t="str">
            <v>-------               -----------                  -----------       -------       -----------</v>
          </cell>
        </row>
        <row r="294">
          <cell r="A294">
            <v>6759004</v>
          </cell>
          <cell r="B294" t="str">
            <v>PRINTING &amp; BLUEPRINTS</v>
          </cell>
          <cell r="C294">
            <v>91</v>
          </cell>
          <cell r="D294">
            <v>0</v>
          </cell>
          <cell r="E294">
            <v>91</v>
          </cell>
        </row>
        <row r="295">
          <cell r="A295">
            <v>6759006</v>
          </cell>
          <cell r="B295" t="str">
            <v>UPS &amp; AIR FREIGHT</v>
          </cell>
          <cell r="C295">
            <v>1172.58</v>
          </cell>
          <cell r="D295">
            <v>0</v>
          </cell>
          <cell r="E295">
            <v>1172.58</v>
          </cell>
        </row>
        <row r="296">
          <cell r="A296">
            <v>6759008</v>
          </cell>
          <cell r="B296" t="str">
            <v>XEROX</v>
          </cell>
          <cell r="C296">
            <v>20</v>
          </cell>
          <cell r="D296">
            <v>0</v>
          </cell>
          <cell r="E296">
            <v>20</v>
          </cell>
        </row>
        <row r="297">
          <cell r="A297">
            <v>6759009</v>
          </cell>
          <cell r="B297" t="str">
            <v>OFFICE SUPPLY STORES</v>
          </cell>
          <cell r="C297">
            <v>168</v>
          </cell>
          <cell r="D297">
            <v>0</v>
          </cell>
          <cell r="E297">
            <v>168</v>
          </cell>
        </row>
        <row r="298">
          <cell r="A298">
            <v>6759010</v>
          </cell>
          <cell r="B298" t="str">
            <v>REIM OFFICE EMPLOYEE EXPENSES</v>
          </cell>
          <cell r="C298">
            <v>10</v>
          </cell>
          <cell r="D298">
            <v>0</v>
          </cell>
          <cell r="E298">
            <v>10</v>
          </cell>
        </row>
        <row r="299">
          <cell r="A299">
            <v>6759013</v>
          </cell>
          <cell r="B299" t="str">
            <v>CLEANING SUPPLIES</v>
          </cell>
          <cell r="C299">
            <v>17</v>
          </cell>
          <cell r="D299">
            <v>0</v>
          </cell>
          <cell r="E299">
            <v>17</v>
          </cell>
        </row>
        <row r="300">
          <cell r="A300">
            <v>6759014</v>
          </cell>
          <cell r="B300" t="str">
            <v>MEMBERSHIPS - OFFICE EMPLOYEE</v>
          </cell>
          <cell r="C300">
            <v>12</v>
          </cell>
          <cell r="D300">
            <v>0</v>
          </cell>
          <cell r="E300">
            <v>12</v>
          </cell>
        </row>
        <row r="301">
          <cell r="A301">
            <v>6759090</v>
          </cell>
          <cell r="B301" t="str">
            <v>OTHER OFFICE EXPENSES</v>
          </cell>
          <cell r="C301">
            <v>218</v>
          </cell>
          <cell r="D301">
            <v>0</v>
          </cell>
          <cell r="E301">
            <v>218</v>
          </cell>
        </row>
        <row r="303">
          <cell r="A303" t="str">
            <v>401.1R</v>
          </cell>
          <cell r="B303" t="str">
            <v>OFFICE SUPPLIES</v>
          </cell>
          <cell r="C303">
            <v>2353.58</v>
          </cell>
          <cell r="D303">
            <v>0</v>
          </cell>
          <cell r="E303">
            <v>2353.58</v>
          </cell>
        </row>
        <row r="305">
          <cell r="A305">
            <v>6759005</v>
          </cell>
          <cell r="B305" t="str">
            <v>POSTAGE &amp; POSTAGE METER-OFFICE</v>
          </cell>
          <cell r="C305">
            <v>2063</v>
          </cell>
          <cell r="D305">
            <v>0</v>
          </cell>
          <cell r="E305">
            <v>2063</v>
          </cell>
        </row>
        <row r="306">
          <cell r="A306">
            <v>6759007</v>
          </cell>
          <cell r="B306" t="str">
            <v>PRINTING CUSTOMER SERVICE</v>
          </cell>
          <cell r="C306">
            <v>261.88</v>
          </cell>
          <cell r="D306">
            <v>0</v>
          </cell>
          <cell r="E306">
            <v>261.88</v>
          </cell>
        </row>
        <row r="307">
          <cell r="A307">
            <v>6759011</v>
          </cell>
          <cell r="B307" t="str">
            <v>ENVELOPES</v>
          </cell>
          <cell r="C307">
            <v>572</v>
          </cell>
          <cell r="D307">
            <v>0</v>
          </cell>
          <cell r="E307">
            <v>572</v>
          </cell>
        </row>
        <row r="308">
          <cell r="A308">
            <v>6759012</v>
          </cell>
          <cell r="B308" t="str">
            <v>BILL STOCK</v>
          </cell>
          <cell r="C308">
            <v>186</v>
          </cell>
          <cell r="D308">
            <v>0</v>
          </cell>
          <cell r="E308">
            <v>186</v>
          </cell>
        </row>
        <row r="309">
          <cell r="A309">
            <v>6759051</v>
          </cell>
          <cell r="B309" t="str">
            <v>COMPUTER SUPPLIES - BILLING</v>
          </cell>
          <cell r="C309">
            <v>64</v>
          </cell>
          <cell r="D309">
            <v>0</v>
          </cell>
          <cell r="E309">
            <v>64</v>
          </cell>
        </row>
        <row r="311">
          <cell r="A311" t="str">
            <v>401.1RR</v>
          </cell>
          <cell r="B311" t="str">
            <v>BILLING &amp; CUSTOMER SERVICE</v>
          </cell>
          <cell r="C311">
            <v>3146.88</v>
          </cell>
          <cell r="D311">
            <v>0</v>
          </cell>
          <cell r="E311">
            <v>3146.88</v>
          </cell>
        </row>
        <row r="313">
          <cell r="A313">
            <v>6759110</v>
          </cell>
          <cell r="B313" t="str">
            <v>OFFICE TELEPHONE</v>
          </cell>
          <cell r="C313">
            <v>934</v>
          </cell>
          <cell r="D313">
            <v>0</v>
          </cell>
          <cell r="E313">
            <v>934</v>
          </cell>
        </row>
        <row r="314">
          <cell r="A314">
            <v>6759120</v>
          </cell>
          <cell r="B314" t="str">
            <v>OFFICE ELECTRIC</v>
          </cell>
          <cell r="C314">
            <v>146</v>
          </cell>
          <cell r="D314">
            <v>0</v>
          </cell>
          <cell r="E314">
            <v>146</v>
          </cell>
        </row>
        <row r="315">
          <cell r="A315">
            <v>6759125</v>
          </cell>
          <cell r="B315" t="str">
            <v>OFFICE WATER</v>
          </cell>
          <cell r="C315">
            <v>12</v>
          </cell>
          <cell r="D315">
            <v>0</v>
          </cell>
          <cell r="E315">
            <v>12</v>
          </cell>
        </row>
        <row r="316">
          <cell r="A316">
            <v>6759130</v>
          </cell>
          <cell r="B316" t="str">
            <v>OFFICE GAS</v>
          </cell>
          <cell r="C316">
            <v>33</v>
          </cell>
          <cell r="D316">
            <v>0</v>
          </cell>
          <cell r="E316">
            <v>33</v>
          </cell>
        </row>
        <row r="317">
          <cell r="A317">
            <v>6759135</v>
          </cell>
          <cell r="B317" t="str">
            <v>OPERATIONS TELEPHONES</v>
          </cell>
          <cell r="C317">
            <v>2255.9899999999998</v>
          </cell>
          <cell r="D317">
            <v>0</v>
          </cell>
          <cell r="E317">
            <v>2255.9899999999998</v>
          </cell>
        </row>
        <row r="318">
          <cell r="A318">
            <v>6759136</v>
          </cell>
          <cell r="B318" t="str">
            <v>OPERATIONS TELEPHONES-LONG DIST</v>
          </cell>
          <cell r="C318">
            <v>8</v>
          </cell>
          <cell r="D318">
            <v>0</v>
          </cell>
          <cell r="E318">
            <v>8</v>
          </cell>
        </row>
        <row r="320">
          <cell r="A320" t="str">
            <v>401.1S</v>
          </cell>
          <cell r="B320" t="str">
            <v>OFFICE UTILITIES</v>
          </cell>
          <cell r="C320">
            <v>3388.99</v>
          </cell>
          <cell r="D320">
            <v>0</v>
          </cell>
          <cell r="E320">
            <v>3388.99</v>
          </cell>
        </row>
        <row r="322">
          <cell r="A322">
            <v>6759210</v>
          </cell>
          <cell r="B322" t="str">
            <v>OFFICE CLEANING SERV</v>
          </cell>
          <cell r="C322">
            <v>140</v>
          </cell>
          <cell r="D322">
            <v>0</v>
          </cell>
          <cell r="E322">
            <v>140</v>
          </cell>
        </row>
        <row r="323">
          <cell r="A323">
            <v>6759220</v>
          </cell>
          <cell r="B323" t="str">
            <v>LNDSCPING MOWING &amp; SNOWPLWNG</v>
          </cell>
          <cell r="C323">
            <v>132</v>
          </cell>
          <cell r="D323">
            <v>0</v>
          </cell>
          <cell r="E323">
            <v>132</v>
          </cell>
        </row>
        <row r="324">
          <cell r="A324">
            <v>6759230</v>
          </cell>
          <cell r="B324" t="str">
            <v>OFFICE GARBAGE REMOVAL</v>
          </cell>
          <cell r="C324">
            <v>12</v>
          </cell>
          <cell r="D324">
            <v>0</v>
          </cell>
          <cell r="E324">
            <v>12</v>
          </cell>
        </row>
        <row r="325">
          <cell r="A325">
            <v>6759260</v>
          </cell>
          <cell r="B325" t="str">
            <v>REPAIR OFF MACH &amp; HEATING</v>
          </cell>
          <cell r="C325">
            <v>34</v>
          </cell>
          <cell r="D325">
            <v>0</v>
          </cell>
          <cell r="E325">
            <v>34</v>
          </cell>
        </row>
        <row r="326">
          <cell r="A326">
            <v>6759290</v>
          </cell>
          <cell r="B326" t="str">
            <v>OTHER OFFICE MAINT</v>
          </cell>
          <cell r="C326">
            <v>280</v>
          </cell>
          <cell r="D326">
            <v>0</v>
          </cell>
          <cell r="E326">
            <v>280</v>
          </cell>
        </row>
        <row r="328">
          <cell r="A328" t="str">
            <v>401.1U</v>
          </cell>
          <cell r="B328" t="str">
            <v>OFFICE MAINTENANCE</v>
          </cell>
          <cell r="C328">
            <v>598</v>
          </cell>
          <cell r="D328">
            <v>0</v>
          </cell>
          <cell r="E328">
            <v>598</v>
          </cell>
        </row>
        <row r="330">
          <cell r="A330">
            <v>6759330</v>
          </cell>
          <cell r="B330" t="str">
            <v>MEMBERSHIPS - COMPANY</v>
          </cell>
          <cell r="C330">
            <v>1</v>
          </cell>
          <cell r="D330">
            <v>0</v>
          </cell>
          <cell r="E330">
            <v>1</v>
          </cell>
        </row>
        <row r="331">
          <cell r="A331">
            <v>7048050</v>
          </cell>
          <cell r="B331" t="str">
            <v>EMPLOYEES ED EXPENSES</v>
          </cell>
          <cell r="C331">
            <v>23</v>
          </cell>
          <cell r="D331">
            <v>0</v>
          </cell>
          <cell r="E331">
            <v>23</v>
          </cell>
        </row>
        <row r="332">
          <cell r="A332">
            <v>7048055</v>
          </cell>
          <cell r="B332" t="str">
            <v>OFFICE EDUCATION/TRAIN. EXP</v>
          </cell>
          <cell r="C332">
            <v>378</v>
          </cell>
          <cell r="D332">
            <v>0</v>
          </cell>
          <cell r="E332">
            <v>378</v>
          </cell>
        </row>
        <row r="333">
          <cell r="A333">
            <v>7758365</v>
          </cell>
          <cell r="B333" t="str">
            <v>TRAVELS/LODGING</v>
          </cell>
          <cell r="C333">
            <v>626</v>
          </cell>
          <cell r="D333">
            <v>0</v>
          </cell>
          <cell r="E333">
            <v>626</v>
          </cell>
        </row>
        <row r="334">
          <cell r="A334">
            <v>7758370</v>
          </cell>
          <cell r="B334" t="str">
            <v>MEALS &amp; RELATED EXP</v>
          </cell>
          <cell r="C334">
            <v>129</v>
          </cell>
          <cell r="D334">
            <v>0</v>
          </cell>
          <cell r="E334">
            <v>129</v>
          </cell>
        </row>
        <row r="335">
          <cell r="A335">
            <v>7758380</v>
          </cell>
          <cell r="B335" t="str">
            <v>BANK SERV CHARGES</v>
          </cell>
          <cell r="C335">
            <v>819</v>
          </cell>
          <cell r="D335">
            <v>0</v>
          </cell>
          <cell r="E335">
            <v>819</v>
          </cell>
        </row>
        <row r="336">
          <cell r="A336">
            <v>7758390</v>
          </cell>
          <cell r="B336" t="str">
            <v>OTHER MISC GENERAL</v>
          </cell>
          <cell r="C336">
            <v>1051</v>
          </cell>
          <cell r="D336">
            <v>0</v>
          </cell>
          <cell r="E336">
            <v>1051</v>
          </cell>
        </row>
        <row r="338">
          <cell r="A338" t="str">
            <v>401.1V</v>
          </cell>
          <cell r="B338" t="str">
            <v>MISCELLANEOUS EXPENSE</v>
          </cell>
          <cell r="C338">
            <v>3027</v>
          </cell>
          <cell r="D338">
            <v>0</v>
          </cell>
          <cell r="E338">
            <v>3027</v>
          </cell>
        </row>
        <row r="340">
          <cell r="A340">
            <v>6755090</v>
          </cell>
          <cell r="B340" t="str">
            <v>WATER-OTHER MAINT EXP</v>
          </cell>
          <cell r="C340">
            <v>1355.96</v>
          </cell>
          <cell r="D340">
            <v>0</v>
          </cell>
          <cell r="E340">
            <v>1355.96</v>
          </cell>
        </row>
        <row r="341">
          <cell r="A341">
            <v>6759503</v>
          </cell>
          <cell r="B341" t="str">
            <v>WATER-MAINT SUPPLIES</v>
          </cell>
          <cell r="C341">
            <v>2049.35</v>
          </cell>
          <cell r="D341">
            <v>0</v>
          </cell>
          <cell r="E341">
            <v>2049.35</v>
          </cell>
        </row>
        <row r="342">
          <cell r="A342">
            <v>6759506</v>
          </cell>
          <cell r="B342" t="str">
            <v>WATER-MAINT REPAIRS</v>
          </cell>
          <cell r="C342">
            <v>11651.73</v>
          </cell>
          <cell r="D342">
            <v>0</v>
          </cell>
          <cell r="E342">
            <v>11651.73</v>
          </cell>
        </row>
        <row r="344">
          <cell r="A344" t="str">
            <v>PERIOD ENDING: 12/31/07                  12:29:04 22 DEC 2008 (NV.1CO.TB) PAGE 7</v>
          </cell>
        </row>
        <row r="345">
          <cell r="A345" t="str">
            <v xml:space="preserve">COMPANY: C-005 APPLE CANYON UTILITY CO.                                         </v>
          </cell>
        </row>
        <row r="347">
          <cell r="A347" t="str">
            <v>DETAIL TB BY COMPANY</v>
          </cell>
        </row>
        <row r="349">
          <cell r="A349" t="str">
            <v xml:space="preserve">                  U T I L I T I E S ,  I N C O R P O R A T E D</v>
          </cell>
        </row>
        <row r="351">
          <cell r="A351" t="str">
            <v xml:space="preserve">                              DETAIL TRIAL BALANCE</v>
          </cell>
        </row>
        <row r="353">
          <cell r="A353" t="str">
            <v>ACCOUNT               DESCRIPTION                  BEG-BALANCE       CURRENT       END-BALANCE</v>
          </cell>
        </row>
        <row r="354">
          <cell r="A354" t="str">
            <v>-------               -----------                  -----------       -------       -----------</v>
          </cell>
        </row>
        <row r="356">
          <cell r="A356" t="str">
            <v>401.1X</v>
          </cell>
          <cell r="B356" t="str">
            <v>MAINTENANCE-WATER PLANT</v>
          </cell>
          <cell r="C356">
            <v>15057.04</v>
          </cell>
          <cell r="D356">
            <v>0</v>
          </cell>
          <cell r="E356">
            <v>15057.04</v>
          </cell>
        </row>
        <row r="358">
          <cell r="A358">
            <v>6759080</v>
          </cell>
          <cell r="B358" t="str">
            <v>MAINT-DEFERRED CHARGES</v>
          </cell>
          <cell r="C358">
            <v>561</v>
          </cell>
          <cell r="D358">
            <v>0</v>
          </cell>
          <cell r="E358">
            <v>561</v>
          </cell>
        </row>
        <row r="359">
          <cell r="A359">
            <v>6759405</v>
          </cell>
          <cell r="B359" t="str">
            <v>COMMUNICATION EXPENSES</v>
          </cell>
          <cell r="C359">
            <v>1099</v>
          </cell>
          <cell r="D359">
            <v>0</v>
          </cell>
          <cell r="E359">
            <v>1099</v>
          </cell>
        </row>
        <row r="361">
          <cell r="A361" t="str">
            <v>401.1Z</v>
          </cell>
          <cell r="B361" t="str">
            <v>MAINTENANCE-WTR&amp;SWR PLANT</v>
          </cell>
          <cell r="C361">
            <v>1660</v>
          </cell>
          <cell r="D361">
            <v>0</v>
          </cell>
          <cell r="E361">
            <v>1660</v>
          </cell>
        </row>
        <row r="363">
          <cell r="A363">
            <v>6759018</v>
          </cell>
          <cell r="B363" t="str">
            <v>OPERATORS-OTHER OFFICE EXPENSE</v>
          </cell>
          <cell r="C363">
            <v>148.69</v>
          </cell>
          <cell r="D363">
            <v>0</v>
          </cell>
          <cell r="E363">
            <v>148.69</v>
          </cell>
        </row>
        <row r="364">
          <cell r="A364">
            <v>6759410</v>
          </cell>
          <cell r="B364" t="str">
            <v>OPERATORS ED EXPENSES</v>
          </cell>
          <cell r="C364">
            <v>13</v>
          </cell>
          <cell r="D364">
            <v>0</v>
          </cell>
          <cell r="E364">
            <v>13</v>
          </cell>
        </row>
        <row r="365">
          <cell r="A365">
            <v>6759413</v>
          </cell>
          <cell r="B365" t="str">
            <v>OPERATORS-POSTAGE</v>
          </cell>
          <cell r="C365">
            <v>193.19</v>
          </cell>
          <cell r="D365">
            <v>0</v>
          </cell>
          <cell r="E365">
            <v>193.19</v>
          </cell>
        </row>
        <row r="366">
          <cell r="A366">
            <v>6759416</v>
          </cell>
          <cell r="B366" t="str">
            <v>OPERATORS-MEMBERSHIPS</v>
          </cell>
          <cell r="C366">
            <v>46.78</v>
          </cell>
          <cell r="D366">
            <v>0</v>
          </cell>
          <cell r="E366">
            <v>46.78</v>
          </cell>
        </row>
        <row r="368">
          <cell r="A368" t="str">
            <v>401.1ZZ</v>
          </cell>
          <cell r="B368" t="str">
            <v>OPERATORS EXPENSES</v>
          </cell>
          <cell r="C368">
            <v>401.66</v>
          </cell>
          <cell r="D368">
            <v>0</v>
          </cell>
          <cell r="E368">
            <v>401.66</v>
          </cell>
        </row>
        <row r="370">
          <cell r="A370">
            <v>6355010</v>
          </cell>
          <cell r="B370" t="str">
            <v>WATER TESTS</v>
          </cell>
          <cell r="C370">
            <v>2705.56</v>
          </cell>
          <cell r="D370">
            <v>0</v>
          </cell>
          <cell r="E370">
            <v>2705.56</v>
          </cell>
        </row>
        <row r="371">
          <cell r="A371">
            <v>6355030</v>
          </cell>
          <cell r="B371" t="str">
            <v>TESTING EQUIP &amp; CHEM</v>
          </cell>
          <cell r="C371">
            <v>785.56</v>
          </cell>
          <cell r="D371">
            <v>0</v>
          </cell>
          <cell r="E371">
            <v>785.56</v>
          </cell>
        </row>
        <row r="373">
          <cell r="A373" t="str">
            <v>401.2B</v>
          </cell>
          <cell r="B373" t="str">
            <v>MAINTENANCE-TESTING</v>
          </cell>
          <cell r="C373">
            <v>3491.12</v>
          </cell>
          <cell r="D373">
            <v>0</v>
          </cell>
          <cell r="E373">
            <v>3491.12</v>
          </cell>
        </row>
        <row r="375">
          <cell r="A375">
            <v>6501020</v>
          </cell>
          <cell r="B375" t="str">
            <v>GASOLINE</v>
          </cell>
          <cell r="C375">
            <v>5543</v>
          </cell>
          <cell r="D375">
            <v>0</v>
          </cell>
          <cell r="E375">
            <v>5543</v>
          </cell>
        </row>
        <row r="376">
          <cell r="A376">
            <v>6501030</v>
          </cell>
          <cell r="B376" t="str">
            <v>AUTO REPAIR &amp; TIRES</v>
          </cell>
          <cell r="C376">
            <v>3277.82</v>
          </cell>
          <cell r="D376">
            <v>0</v>
          </cell>
          <cell r="E376">
            <v>3277.82</v>
          </cell>
        </row>
        <row r="377">
          <cell r="A377">
            <v>6501040</v>
          </cell>
          <cell r="B377" t="str">
            <v>AUTO LICENSES</v>
          </cell>
          <cell r="C377">
            <v>84</v>
          </cell>
          <cell r="D377">
            <v>0</v>
          </cell>
          <cell r="E377">
            <v>84</v>
          </cell>
        </row>
        <row r="378">
          <cell r="A378">
            <v>6509090</v>
          </cell>
          <cell r="B378" t="str">
            <v>OTHER TRANS EXPENSES</v>
          </cell>
          <cell r="C378">
            <v>88</v>
          </cell>
          <cell r="D378">
            <v>0</v>
          </cell>
          <cell r="E378">
            <v>88</v>
          </cell>
        </row>
        <row r="380">
          <cell r="A380" t="str">
            <v>401.2D</v>
          </cell>
          <cell r="B380" t="str">
            <v>TRANSPORTATION EXPENSE</v>
          </cell>
          <cell r="C380">
            <v>8992.82</v>
          </cell>
          <cell r="D380">
            <v>0</v>
          </cell>
          <cell r="E380">
            <v>8992.82</v>
          </cell>
        </row>
        <row r="382">
          <cell r="A382">
            <v>4032010</v>
          </cell>
          <cell r="B382" t="str">
            <v>DEPRECIATION-WATER PLANT</v>
          </cell>
          <cell r="C382">
            <v>31480.44</v>
          </cell>
          <cell r="D382">
            <v>0</v>
          </cell>
          <cell r="E382">
            <v>31480.44</v>
          </cell>
        </row>
        <row r="383">
          <cell r="A383">
            <v>4032090</v>
          </cell>
          <cell r="B383" t="str">
            <v>DEPRECIATION-10190</v>
          </cell>
          <cell r="C383">
            <v>280</v>
          </cell>
          <cell r="D383">
            <v>0</v>
          </cell>
          <cell r="E383">
            <v>280</v>
          </cell>
        </row>
        <row r="384">
          <cell r="A384">
            <v>4032091</v>
          </cell>
          <cell r="B384" t="str">
            <v>DEPRECIATION-10191</v>
          </cell>
          <cell r="C384">
            <v>144</v>
          </cell>
          <cell r="D384">
            <v>0</v>
          </cell>
          <cell r="E384">
            <v>144</v>
          </cell>
        </row>
        <row r="385">
          <cell r="A385">
            <v>4032092</v>
          </cell>
          <cell r="B385" t="str">
            <v>DEPRECIATION-10300</v>
          </cell>
          <cell r="C385">
            <v>6767</v>
          </cell>
          <cell r="D385">
            <v>0</v>
          </cell>
          <cell r="E385">
            <v>6767</v>
          </cell>
        </row>
        <row r="386">
          <cell r="A386">
            <v>4032093</v>
          </cell>
          <cell r="B386" t="str">
            <v>DEPRECIATION-10193</v>
          </cell>
          <cell r="C386">
            <v>12</v>
          </cell>
          <cell r="D386">
            <v>0</v>
          </cell>
          <cell r="E386">
            <v>12</v>
          </cell>
        </row>
        <row r="387">
          <cell r="A387">
            <v>4032098</v>
          </cell>
          <cell r="B387" t="str">
            <v>DEPRECIATION-COMPUTER</v>
          </cell>
          <cell r="C387">
            <v>903</v>
          </cell>
          <cell r="D387">
            <v>0</v>
          </cell>
          <cell r="E387">
            <v>903</v>
          </cell>
        </row>
        <row r="389">
          <cell r="A389">
            <v>403.2</v>
          </cell>
          <cell r="B389" t="str">
            <v>DEPRECIATION EXP-WATER</v>
          </cell>
          <cell r="C389">
            <v>39586.44</v>
          </cell>
          <cell r="D389">
            <v>0</v>
          </cell>
          <cell r="E389">
            <v>39586.44</v>
          </cell>
        </row>
        <row r="391">
          <cell r="A391">
            <v>4071000</v>
          </cell>
          <cell r="B391" t="str">
            <v>AMORT EXP-CIA-WATER</v>
          </cell>
          <cell r="C391">
            <v>-9697.15</v>
          </cell>
          <cell r="D391">
            <v>0</v>
          </cell>
          <cell r="E391">
            <v>-9697.15</v>
          </cell>
        </row>
        <row r="392">
          <cell r="A392">
            <v>4071010</v>
          </cell>
          <cell r="B392" t="str">
            <v>AMORT EXP 2711010</v>
          </cell>
          <cell r="C392">
            <v>-537</v>
          </cell>
          <cell r="D392">
            <v>0</v>
          </cell>
          <cell r="E392">
            <v>-537</v>
          </cell>
        </row>
        <row r="394">
          <cell r="A394">
            <v>407.6</v>
          </cell>
          <cell r="B394" t="str">
            <v>AMORT EXP-CIA-WATER</v>
          </cell>
          <cell r="C394">
            <v>-10234.15</v>
          </cell>
          <cell r="D394">
            <v>0</v>
          </cell>
          <cell r="E394">
            <v>-10234.15</v>
          </cell>
        </row>
        <row r="396">
          <cell r="A396">
            <v>4081201</v>
          </cell>
          <cell r="B396" t="str">
            <v>FICA EXPENSE</v>
          </cell>
          <cell r="C396">
            <v>7453</v>
          </cell>
          <cell r="D396">
            <v>0</v>
          </cell>
          <cell r="E396">
            <v>7453</v>
          </cell>
        </row>
        <row r="397">
          <cell r="A397">
            <v>4091050</v>
          </cell>
          <cell r="B397" t="str">
            <v>FED UNEMPLOYMENT TAX</v>
          </cell>
          <cell r="C397">
            <v>189</v>
          </cell>
          <cell r="D397">
            <v>0</v>
          </cell>
          <cell r="E397">
            <v>189</v>
          </cell>
        </row>
        <row r="398">
          <cell r="A398">
            <v>4091060</v>
          </cell>
          <cell r="B398" t="str">
            <v>ST UNEMPLOYMENT TAX</v>
          </cell>
          <cell r="C398">
            <v>1325</v>
          </cell>
          <cell r="D398">
            <v>0</v>
          </cell>
          <cell r="E398">
            <v>1325</v>
          </cell>
        </row>
        <row r="400">
          <cell r="A400">
            <v>408.2</v>
          </cell>
          <cell r="B400" t="str">
            <v>PAYROLL TAXES</v>
          </cell>
          <cell r="C400">
            <v>8967</v>
          </cell>
          <cell r="D400">
            <v>0</v>
          </cell>
          <cell r="E400">
            <v>8967</v>
          </cell>
        </row>
        <row r="402">
          <cell r="A402">
            <v>4081004</v>
          </cell>
          <cell r="B402" t="str">
            <v>UTIL OR COMMISSION TAX</v>
          </cell>
          <cell r="C402">
            <v>287</v>
          </cell>
          <cell r="D402">
            <v>0</v>
          </cell>
          <cell r="E402">
            <v>287</v>
          </cell>
        </row>
        <row r="403">
          <cell r="A403">
            <v>4081100</v>
          </cell>
          <cell r="B403" t="str">
            <v>PROPERTY &amp; OTHER GEN TAXES</v>
          </cell>
          <cell r="C403">
            <v>119</v>
          </cell>
          <cell r="D403">
            <v>0</v>
          </cell>
          <cell r="E403">
            <v>119</v>
          </cell>
        </row>
        <row r="405">
          <cell r="A405" t="str">
            <v>PERIOD ENDING: 12/31/07                  12:29:04 22 DEC 2008 (NV.1CO.TB) PAGE 8</v>
          </cell>
        </row>
        <row r="406">
          <cell r="A406" t="str">
            <v xml:space="preserve">COMPANY: C-005 APPLE CANYON UTILITY CO.                                         </v>
          </cell>
        </row>
        <row r="408">
          <cell r="A408" t="str">
            <v>DETAIL TB BY COMPANY</v>
          </cell>
        </row>
        <row r="410">
          <cell r="A410" t="str">
            <v xml:space="preserve">                  U T I L I T I E S ,  I N C O R P O R A T E D</v>
          </cell>
        </row>
        <row r="412">
          <cell r="A412" t="str">
            <v xml:space="preserve">                              DETAIL TRIAL BALANCE</v>
          </cell>
        </row>
        <row r="414">
          <cell r="A414" t="str">
            <v>ACCOUNT               DESCRIPTION                  BEG-BALANCE       CURRENT       END-BALANCE</v>
          </cell>
        </row>
        <row r="415">
          <cell r="A415" t="str">
            <v>-------               -----------                  -----------       -------       -----------</v>
          </cell>
        </row>
        <row r="416">
          <cell r="A416">
            <v>4081121</v>
          </cell>
          <cell r="B416" t="str">
            <v>REAL ESTATE TAX</v>
          </cell>
          <cell r="C416">
            <v>1918.8</v>
          </cell>
          <cell r="D416">
            <v>0</v>
          </cell>
          <cell r="E416">
            <v>1918.8</v>
          </cell>
        </row>
        <row r="417">
          <cell r="A417">
            <v>4081122</v>
          </cell>
          <cell r="B417" t="str">
            <v>PERS PROP &amp; ICT TAX</v>
          </cell>
          <cell r="C417">
            <v>7028.8</v>
          </cell>
          <cell r="D417">
            <v>0</v>
          </cell>
          <cell r="E417">
            <v>7028.8</v>
          </cell>
        </row>
        <row r="418">
          <cell r="A418">
            <v>4081303</v>
          </cell>
          <cell r="B418" t="str">
            <v>FRANCHISE TAX</v>
          </cell>
          <cell r="C418">
            <v>525</v>
          </cell>
          <cell r="D418">
            <v>0</v>
          </cell>
          <cell r="E418">
            <v>525</v>
          </cell>
        </row>
        <row r="420">
          <cell r="A420">
            <v>408.3</v>
          </cell>
          <cell r="B420" t="str">
            <v>OTHER TAXES</v>
          </cell>
          <cell r="C420">
            <v>9878.6</v>
          </cell>
          <cell r="D420">
            <v>0</v>
          </cell>
          <cell r="E420">
            <v>9878.6</v>
          </cell>
        </row>
        <row r="422">
          <cell r="A422">
            <v>4141040</v>
          </cell>
          <cell r="B422" t="str">
            <v>SALE OF EQUIPMENT</v>
          </cell>
          <cell r="C422">
            <v>-1047</v>
          </cell>
          <cell r="D422">
            <v>0</v>
          </cell>
          <cell r="E422">
            <v>-1047</v>
          </cell>
        </row>
        <row r="424">
          <cell r="A424">
            <v>413.1</v>
          </cell>
          <cell r="B424" t="str">
            <v>RENTAL &amp; OTHER INCOME</v>
          </cell>
          <cell r="C424">
            <v>-1047</v>
          </cell>
          <cell r="D424">
            <v>0</v>
          </cell>
          <cell r="E424">
            <v>-1047</v>
          </cell>
        </row>
        <row r="426">
          <cell r="A426">
            <v>4192000</v>
          </cell>
          <cell r="B426" t="str">
            <v>INTEREST EXPENSE-INTER-CO</v>
          </cell>
          <cell r="C426">
            <v>21832.5</v>
          </cell>
          <cell r="D426">
            <v>0</v>
          </cell>
          <cell r="E426">
            <v>21832.5</v>
          </cell>
        </row>
        <row r="428">
          <cell r="A428">
            <v>419.2</v>
          </cell>
          <cell r="B428" t="str">
            <v>INTEREST EXPENSE-INTERCO</v>
          </cell>
          <cell r="C428">
            <v>21832.5</v>
          </cell>
          <cell r="D428">
            <v>0</v>
          </cell>
          <cell r="E428">
            <v>21832.5</v>
          </cell>
        </row>
        <row r="430">
          <cell r="A430">
            <v>4201000</v>
          </cell>
          <cell r="B430" t="str">
            <v>INTEREST DURING CONSTRUCTION</v>
          </cell>
          <cell r="C430">
            <v>-2310.6999999999998</v>
          </cell>
          <cell r="D430">
            <v>0</v>
          </cell>
          <cell r="E430">
            <v>-2310.6999999999998</v>
          </cell>
        </row>
        <row r="432">
          <cell r="A432">
            <v>420.1</v>
          </cell>
          <cell r="B432" t="str">
            <v>INTEREST DURING CONSTRUCTION</v>
          </cell>
          <cell r="C432">
            <v>-2310.6999999999998</v>
          </cell>
          <cell r="D432">
            <v>0</v>
          </cell>
          <cell r="E432">
            <v>-2310.6999999999998</v>
          </cell>
        </row>
        <row r="434">
          <cell r="A434">
            <v>4272090</v>
          </cell>
          <cell r="B434" t="str">
            <v>S/T INT EXP OTHER</v>
          </cell>
          <cell r="C434">
            <v>-197</v>
          </cell>
          <cell r="D434">
            <v>0</v>
          </cell>
          <cell r="E434">
            <v>-197</v>
          </cell>
        </row>
        <row r="436">
          <cell r="A436">
            <v>427.2</v>
          </cell>
          <cell r="B436" t="str">
            <v>SHORT TERM INTEREST EXP</v>
          </cell>
          <cell r="C436">
            <v>-197</v>
          </cell>
          <cell r="D436">
            <v>0</v>
          </cell>
          <cell r="E436">
            <v>-197</v>
          </cell>
        </row>
        <row r="437">
          <cell r="C437" t="str">
            <v>---------------</v>
          </cell>
          <cell r="D437" t="str">
            <v>---------------</v>
          </cell>
          <cell r="E437" t="str">
            <v>---------------</v>
          </cell>
        </row>
        <row r="438">
          <cell r="B438" t="str">
            <v>TOTAL INCOME STATEMENT</v>
          </cell>
          <cell r="C438">
            <v>-79872.41</v>
          </cell>
          <cell r="D438">
            <v>0</v>
          </cell>
          <cell r="E438">
            <v>-79872.41</v>
          </cell>
        </row>
        <row r="441">
          <cell r="B441" t="str">
            <v>TOTAL BALANCE SHEET</v>
          </cell>
          <cell r="C441">
            <v>79872.41</v>
          </cell>
          <cell r="D441">
            <v>0</v>
          </cell>
          <cell r="E441">
            <v>79872.41</v>
          </cell>
        </row>
        <row r="442">
          <cell r="B442" t="str">
            <v>TOTAL INCOME STATEMENT</v>
          </cell>
          <cell r="C442">
            <v>-79872.41</v>
          </cell>
          <cell r="D442">
            <v>0</v>
          </cell>
          <cell r="E442">
            <v>-79872.41</v>
          </cell>
        </row>
        <row r="444">
          <cell r="A444" t="str">
            <v>Press RETURN to continue......</v>
          </cell>
        </row>
        <row r="445">
          <cell r="A445" t="str">
            <v>_x001B_  _x001B_Y_x001B_ hPORT 13_x001B_! --------------------------------------------------------------------------------</v>
          </cell>
        </row>
        <row r="446">
          <cell r="A446" t="str">
            <v>_x001B_  LINK3                    _x001B_ :UPLOAD/DOWNLOAD UTILTIES      _x001B_3 --------------------------------------------------------------------------------</v>
          </cell>
        </row>
        <row r="447">
          <cell r="A447" t="str">
            <v>_x001B_5 --------------------------------------------------------------------------------</v>
          </cell>
        </row>
        <row r="448">
          <cell r="A448" t="str">
            <v>_x001B_4 ACTION_x001B_49X - EXIT     M - MASTER MENU     P - PRINT</v>
          </cell>
        </row>
        <row r="449">
          <cell r="A449" t="str">
            <v>_x001B_$8 1. Upload File    (PC --&gt; Host) (LINK3.1)_x001B_%8 2. Download File  (Host --&gt; PC) (LINK3.2)_x001B_4(                 _x001B_4(2</v>
          </cell>
        </row>
      </sheetData>
      <sheetData sheetId="47">
        <row r="1">
          <cell r="A1" t="str">
            <v>Apple Canyon</v>
          </cell>
        </row>
        <row r="2">
          <cell r="A2">
            <v>39813</v>
          </cell>
        </row>
        <row r="3">
          <cell r="C3" t="str">
            <v>G/L</v>
          </cell>
        </row>
        <row r="4">
          <cell r="C4" t="str">
            <v>Water</v>
          </cell>
        </row>
        <row r="5">
          <cell r="A5" t="str">
            <v>Account</v>
          </cell>
          <cell r="B5" t="str">
            <v>Account Name</v>
          </cell>
          <cell r="C5">
            <v>39813</v>
          </cell>
        </row>
        <row r="7">
          <cell r="A7" t="str">
            <v>BALANCE SHEET</v>
          </cell>
        </row>
        <row r="9">
          <cell r="A9">
            <v>1020</v>
          </cell>
          <cell r="B9" t="str">
            <v>ORGANIZATION</v>
          </cell>
          <cell r="C9">
            <v>20135.29</v>
          </cell>
        </row>
        <row r="10">
          <cell r="A10">
            <v>1025</v>
          </cell>
          <cell r="B10" t="str">
            <v>FRANCHISES</v>
          </cell>
          <cell r="C10">
            <v>0</v>
          </cell>
        </row>
        <row r="11">
          <cell r="A11">
            <v>1030</v>
          </cell>
          <cell r="B11" t="str">
            <v>LAND &amp; LAND RIGHTS PUMP</v>
          </cell>
          <cell r="C11">
            <v>-885.06</v>
          </cell>
        </row>
        <row r="12">
          <cell r="A12">
            <v>1045</v>
          </cell>
          <cell r="B12" t="str">
            <v>LAND &amp; LAND RIGHTS GEN PLT</v>
          </cell>
          <cell r="C12">
            <v>5856.42</v>
          </cell>
        </row>
        <row r="13">
          <cell r="A13">
            <v>1050</v>
          </cell>
          <cell r="B13" t="str">
            <v>STRUCT &amp; IMPRV SRC SUPPLY</v>
          </cell>
          <cell r="C13">
            <v>52159.16</v>
          </cell>
        </row>
        <row r="14">
          <cell r="A14">
            <v>1055</v>
          </cell>
          <cell r="B14" t="str">
            <v>STRUCT &amp; IMPRV WTR TRT PLT</v>
          </cell>
          <cell r="C14">
            <v>27323.9</v>
          </cell>
        </row>
        <row r="15">
          <cell r="A15">
            <v>1065</v>
          </cell>
          <cell r="B15" t="str">
            <v>STRUCT &amp; IMPRV GEN PLT</v>
          </cell>
          <cell r="C15">
            <v>8542.41</v>
          </cell>
        </row>
        <row r="16">
          <cell r="A16">
            <v>1070</v>
          </cell>
          <cell r="B16" t="str">
            <v>COLLECTING RESERVOIRS</v>
          </cell>
          <cell r="C16">
            <v>1876</v>
          </cell>
        </row>
        <row r="17">
          <cell r="A17">
            <v>1080</v>
          </cell>
          <cell r="B17" t="str">
            <v>WELLS &amp; SPRINGS</v>
          </cell>
          <cell r="C17">
            <v>181922.23</v>
          </cell>
        </row>
        <row r="18">
          <cell r="A18">
            <v>1090</v>
          </cell>
          <cell r="B18" t="str">
            <v>SUPPLY MAINS</v>
          </cell>
          <cell r="C18">
            <v>8476.25</v>
          </cell>
        </row>
        <row r="19">
          <cell r="A19">
            <v>1100</v>
          </cell>
          <cell r="B19" t="str">
            <v>ELECTRIC PUMP EQUIP SRC PUMP</v>
          </cell>
          <cell r="C19">
            <v>0</v>
          </cell>
        </row>
        <row r="20">
          <cell r="A20">
            <v>1105</v>
          </cell>
          <cell r="B20" t="str">
            <v>ELECTRIC PUMP EQUIP WTP</v>
          </cell>
          <cell r="C20">
            <v>107224.2</v>
          </cell>
        </row>
        <row r="21">
          <cell r="A21">
            <v>1110</v>
          </cell>
          <cell r="B21" t="str">
            <v>ELECTRIC PUMP EQUIP TRANS DIST</v>
          </cell>
          <cell r="C21">
            <v>589.36</v>
          </cell>
        </row>
        <row r="22">
          <cell r="A22">
            <v>1115</v>
          </cell>
          <cell r="B22" t="str">
            <v>WATER TREATMENT EQPT</v>
          </cell>
          <cell r="C22">
            <v>24700.38</v>
          </cell>
        </row>
        <row r="23">
          <cell r="A23">
            <v>1120</v>
          </cell>
          <cell r="B23" t="str">
            <v>DIST RESV &amp; STANDPIPES</v>
          </cell>
          <cell r="C23">
            <v>134379.87</v>
          </cell>
        </row>
        <row r="24">
          <cell r="A24">
            <v>1125</v>
          </cell>
          <cell r="B24" t="str">
            <v>TRANS &amp; DISTR MAINS</v>
          </cell>
          <cell r="C24">
            <v>1228691.8400000001</v>
          </cell>
        </row>
        <row r="25">
          <cell r="A25">
            <v>1130</v>
          </cell>
          <cell r="B25" t="str">
            <v>SERVICE LINES</v>
          </cell>
          <cell r="C25">
            <v>453403.54</v>
          </cell>
        </row>
        <row r="26">
          <cell r="A26">
            <v>1135</v>
          </cell>
          <cell r="B26" t="str">
            <v>METERS</v>
          </cell>
          <cell r="C26">
            <v>46483.23</v>
          </cell>
        </row>
        <row r="27">
          <cell r="A27">
            <v>1140</v>
          </cell>
          <cell r="B27" t="str">
            <v>METER INSTALLATIONS</v>
          </cell>
          <cell r="C27">
            <v>23511.37</v>
          </cell>
        </row>
        <row r="28">
          <cell r="A28">
            <v>1145</v>
          </cell>
          <cell r="B28" t="str">
            <v>HYDRANTS</v>
          </cell>
          <cell r="C28">
            <v>68975.92</v>
          </cell>
        </row>
        <row r="29">
          <cell r="A29">
            <v>1175</v>
          </cell>
          <cell r="B29" t="str">
            <v>OFFICE STRUCT &amp; IMPRV</v>
          </cell>
          <cell r="C29">
            <v>56901.79</v>
          </cell>
        </row>
        <row r="30">
          <cell r="A30">
            <v>1180</v>
          </cell>
          <cell r="B30" t="str">
            <v>OFFICE FURN &amp; EQPT</v>
          </cell>
          <cell r="C30">
            <v>13193.6</v>
          </cell>
        </row>
        <row r="31">
          <cell r="A31">
            <v>1190</v>
          </cell>
          <cell r="B31" t="str">
            <v>TOOL SHOP &amp; MISC EQPT</v>
          </cell>
          <cell r="C31">
            <v>25319.15</v>
          </cell>
        </row>
        <row r="32">
          <cell r="A32">
            <v>1195</v>
          </cell>
          <cell r="B32" t="str">
            <v>LABORATORY EQUIPMENT</v>
          </cell>
          <cell r="C32">
            <v>792.74</v>
          </cell>
        </row>
        <row r="33">
          <cell r="A33">
            <v>1205</v>
          </cell>
          <cell r="B33" t="str">
            <v>COMMUNICATION EQPT</v>
          </cell>
          <cell r="C33">
            <v>7277.16</v>
          </cell>
        </row>
        <row r="34">
          <cell r="A34">
            <v>1245</v>
          </cell>
          <cell r="B34" t="str">
            <v>ORGANIZATION</v>
          </cell>
          <cell r="C34">
            <v>0</v>
          </cell>
        </row>
        <row r="35">
          <cell r="A35">
            <v>1285</v>
          </cell>
          <cell r="B35" t="str">
            <v>LAND &amp; LAND RIGHTS GEN PL</v>
          </cell>
          <cell r="C35">
            <v>0</v>
          </cell>
        </row>
        <row r="36">
          <cell r="A36">
            <v>1295</v>
          </cell>
          <cell r="B36" t="str">
            <v>STRUCT/IMPRV PUMP PLT LS</v>
          </cell>
          <cell r="C36">
            <v>0</v>
          </cell>
        </row>
        <row r="37">
          <cell r="A37">
            <v>1315</v>
          </cell>
          <cell r="B37" t="str">
            <v>STRUCT/IMPRV GEN PLT</v>
          </cell>
          <cell r="C37">
            <v>0</v>
          </cell>
        </row>
        <row r="38">
          <cell r="A38">
            <v>1345</v>
          </cell>
          <cell r="B38" t="str">
            <v>SEWER FORCE MAIN/SRVC LINES</v>
          </cell>
          <cell r="C38">
            <v>0</v>
          </cell>
        </row>
        <row r="39">
          <cell r="A39">
            <v>1350</v>
          </cell>
          <cell r="B39" t="str">
            <v>SEWER GRAVITY MAIN/MANHOLES</v>
          </cell>
          <cell r="C39">
            <v>0</v>
          </cell>
        </row>
        <row r="40">
          <cell r="A40">
            <v>1365</v>
          </cell>
          <cell r="B40" t="str">
            <v>FLOW MEASURE DEVICES</v>
          </cell>
          <cell r="C40">
            <v>0</v>
          </cell>
        </row>
        <row r="41">
          <cell r="A41">
            <v>1400</v>
          </cell>
          <cell r="B41" t="str">
            <v>TREAT/DISP EQUIP TRT PLT</v>
          </cell>
          <cell r="C41">
            <v>0</v>
          </cell>
        </row>
        <row r="42">
          <cell r="A42">
            <v>1410</v>
          </cell>
          <cell r="B42" t="str">
            <v>PLANT SEWERS TRTMT PLT</v>
          </cell>
          <cell r="C42">
            <v>0</v>
          </cell>
        </row>
        <row r="43">
          <cell r="A43">
            <v>1415</v>
          </cell>
          <cell r="B43" t="str">
            <v>PLANT SEWERS RECLAIM WTP</v>
          </cell>
          <cell r="C43">
            <v>0</v>
          </cell>
        </row>
        <row r="44">
          <cell r="A44">
            <v>1430</v>
          </cell>
          <cell r="B44" t="str">
            <v>OTHER PLT COLLECTION</v>
          </cell>
          <cell r="C44">
            <v>0</v>
          </cell>
        </row>
        <row r="45">
          <cell r="A45">
            <v>1435</v>
          </cell>
          <cell r="B45" t="str">
            <v>OTHER PLT PUMP</v>
          </cell>
          <cell r="C45">
            <v>0</v>
          </cell>
        </row>
        <row r="46">
          <cell r="A46">
            <v>1460</v>
          </cell>
          <cell r="B46" t="str">
            <v>OFFICE FURN &amp; EQPT</v>
          </cell>
          <cell r="C46">
            <v>0</v>
          </cell>
        </row>
        <row r="47">
          <cell r="A47">
            <v>1470</v>
          </cell>
          <cell r="B47" t="str">
            <v>TOOL SHOP &amp; MISC EQPT</v>
          </cell>
          <cell r="C47">
            <v>0</v>
          </cell>
        </row>
        <row r="48">
          <cell r="A48">
            <v>1480</v>
          </cell>
          <cell r="B48" t="str">
            <v>POWER OPERATED EQUIP</v>
          </cell>
          <cell r="C48">
            <v>0</v>
          </cell>
        </row>
        <row r="49">
          <cell r="A49">
            <v>1500</v>
          </cell>
          <cell r="B49" t="str">
            <v>OTHER TANGIBLE PLT SEWER</v>
          </cell>
          <cell r="C49">
            <v>0</v>
          </cell>
        </row>
        <row r="50">
          <cell r="A50">
            <v>1540</v>
          </cell>
          <cell r="B50" t="str">
            <v>REUSE TRANMISSION &amp; DIST</v>
          </cell>
          <cell r="C50">
            <v>0</v>
          </cell>
        </row>
        <row r="51">
          <cell r="C51">
            <v>0</v>
          </cell>
        </row>
        <row r="52">
          <cell r="A52" t="str">
            <v>TOTAL</v>
          </cell>
          <cell r="B52" t="str">
            <v>PLANT IN SERVICE</v>
          </cell>
          <cell r="C52">
            <v>2496850.7500000005</v>
          </cell>
        </row>
        <row r="54">
          <cell r="A54">
            <v>1555</v>
          </cell>
          <cell r="B54" t="str">
            <v>TRANSPORTATION EQPT WTR</v>
          </cell>
          <cell r="C54">
            <v>109138.3</v>
          </cell>
        </row>
        <row r="55">
          <cell r="C55">
            <v>0</v>
          </cell>
        </row>
        <row r="56">
          <cell r="A56" t="str">
            <v>TOTAL</v>
          </cell>
          <cell r="B56" t="str">
            <v>TRANSPORTATION EQPT</v>
          </cell>
          <cell r="C56">
            <v>109138.3</v>
          </cell>
        </row>
        <row r="58">
          <cell r="A58">
            <v>1580</v>
          </cell>
          <cell r="B58" t="str">
            <v>MAINFRAME COMPUTER WTR</v>
          </cell>
          <cell r="C58">
            <v>5149.96</v>
          </cell>
        </row>
        <row r="59">
          <cell r="A59">
            <v>1585</v>
          </cell>
          <cell r="B59" t="str">
            <v>MINI COMPUTERS WTR</v>
          </cell>
          <cell r="C59">
            <v>27627.63</v>
          </cell>
        </row>
        <row r="60">
          <cell r="A60">
            <v>1590</v>
          </cell>
          <cell r="B60" t="str">
            <v>COMP SYS COST WTR</v>
          </cell>
          <cell r="C60">
            <v>202467.73</v>
          </cell>
        </row>
        <row r="61">
          <cell r="A61">
            <v>1595</v>
          </cell>
          <cell r="B61" t="str">
            <v>MICRO SYS COST WTR</v>
          </cell>
          <cell r="C61">
            <v>6097</v>
          </cell>
        </row>
        <row r="62">
          <cell r="C62">
            <v>0</v>
          </cell>
        </row>
        <row r="63">
          <cell r="A63" t="str">
            <v>TOTAL</v>
          </cell>
          <cell r="B63" t="str">
            <v>COMPUTER EQUIPMENT</v>
          </cell>
          <cell r="C63">
            <v>241342.32</v>
          </cell>
        </row>
        <row r="65">
          <cell r="A65">
            <v>1665</v>
          </cell>
          <cell r="B65" t="str">
            <v>WIP - CAPITALIZED TIME</v>
          </cell>
          <cell r="C65">
            <v>3258.74</v>
          </cell>
        </row>
        <row r="66">
          <cell r="A66">
            <v>1666</v>
          </cell>
          <cell r="B66" t="str">
            <v>WIP - INTEREST DURING CONSTR</v>
          </cell>
          <cell r="C66">
            <v>1086.3900000000001</v>
          </cell>
        </row>
        <row r="67">
          <cell r="A67">
            <v>1667</v>
          </cell>
          <cell r="B67" t="str">
            <v>WIP - ENGINEERING</v>
          </cell>
          <cell r="C67">
            <v>0</v>
          </cell>
        </row>
        <row r="68">
          <cell r="A68">
            <v>1668</v>
          </cell>
          <cell r="B68" t="str">
            <v>WIP - LABOR/INSTALLATION</v>
          </cell>
          <cell r="C68">
            <v>30310</v>
          </cell>
        </row>
        <row r="69">
          <cell r="A69">
            <v>1669</v>
          </cell>
          <cell r="B69" t="str">
            <v>WIP - EQUIPMENT</v>
          </cell>
          <cell r="C69">
            <v>0</v>
          </cell>
        </row>
        <row r="70">
          <cell r="A70">
            <v>1670</v>
          </cell>
          <cell r="B70" t="str">
            <v>WIP - MATERIAL</v>
          </cell>
          <cell r="C70">
            <v>0</v>
          </cell>
        </row>
        <row r="71">
          <cell r="A71">
            <v>1671</v>
          </cell>
          <cell r="B71" t="str">
            <v>WIP - ELECTRICAL</v>
          </cell>
          <cell r="C71">
            <v>0</v>
          </cell>
        </row>
        <row r="72">
          <cell r="A72">
            <v>1672</v>
          </cell>
          <cell r="B72" t="str">
            <v>WIP - PIPING</v>
          </cell>
          <cell r="C72">
            <v>0</v>
          </cell>
        </row>
        <row r="73">
          <cell r="A73">
            <v>1673</v>
          </cell>
          <cell r="B73" t="str">
            <v>WIP - SITE WORK</v>
          </cell>
          <cell r="C73">
            <v>25700</v>
          </cell>
        </row>
        <row r="74">
          <cell r="A74">
            <v>1674</v>
          </cell>
          <cell r="B74" t="str">
            <v>WIP - BUILDING ADDITION</v>
          </cell>
          <cell r="C74">
            <v>0</v>
          </cell>
        </row>
        <row r="75">
          <cell r="A75">
            <v>1677</v>
          </cell>
          <cell r="B75" t="str">
            <v>WIP - DRILLING COSTS</v>
          </cell>
          <cell r="C75">
            <v>0</v>
          </cell>
        </row>
        <row r="76">
          <cell r="A76">
            <v>1678</v>
          </cell>
          <cell r="B76" t="str">
            <v>WIP - FOUNDATION</v>
          </cell>
          <cell r="C76">
            <v>0</v>
          </cell>
        </row>
        <row r="77">
          <cell r="A77">
            <v>1687</v>
          </cell>
          <cell r="B77" t="str">
            <v>TANK/COST OF</v>
          </cell>
          <cell r="C77">
            <v>0</v>
          </cell>
        </row>
        <row r="78">
          <cell r="A78">
            <v>1692</v>
          </cell>
          <cell r="B78" t="str">
            <v>WIP - WELL HOUSE</v>
          </cell>
          <cell r="C78">
            <v>0</v>
          </cell>
        </row>
        <row r="79">
          <cell r="A79">
            <v>1697</v>
          </cell>
          <cell r="B79" t="str">
            <v>WIP - CLOSE CP TO GL LEGACY</v>
          </cell>
          <cell r="C79">
            <v>-3504.34</v>
          </cell>
        </row>
        <row r="80">
          <cell r="A80">
            <v>1698</v>
          </cell>
          <cell r="B80" t="str">
            <v>WIP - J/E CLEARING LEGACY</v>
          </cell>
          <cell r="C80">
            <v>3504.34</v>
          </cell>
        </row>
        <row r="81">
          <cell r="A81">
            <v>1699</v>
          </cell>
          <cell r="B81" t="str">
            <v>WIP - TRANSFER TO FIXED</v>
          </cell>
          <cell r="C81">
            <v>-60355.13</v>
          </cell>
        </row>
        <row r="82">
          <cell r="A82">
            <v>1705</v>
          </cell>
          <cell r="B82" t="str">
            <v>WIP - CAPITALIZED TIME</v>
          </cell>
          <cell r="C82">
            <v>0</v>
          </cell>
        </row>
        <row r="83">
          <cell r="A83">
            <v>1706</v>
          </cell>
          <cell r="B83" t="str">
            <v>WIP - INTEREST DURING CONSTR</v>
          </cell>
          <cell r="C83">
            <v>0</v>
          </cell>
        </row>
        <row r="84">
          <cell r="A84">
            <v>1707</v>
          </cell>
          <cell r="B84" t="str">
            <v>WIP - ENGINEERING</v>
          </cell>
          <cell r="C84">
            <v>0</v>
          </cell>
        </row>
        <row r="85">
          <cell r="A85">
            <v>1708</v>
          </cell>
          <cell r="B85" t="str">
            <v>WIP - LABOR/INSTALLATION</v>
          </cell>
          <cell r="C85">
            <v>0</v>
          </cell>
        </row>
        <row r="86">
          <cell r="A86">
            <v>1709</v>
          </cell>
          <cell r="B86" t="str">
            <v>WIP - EQUIPMENT</v>
          </cell>
          <cell r="C86">
            <v>0</v>
          </cell>
        </row>
        <row r="87">
          <cell r="A87">
            <v>1710</v>
          </cell>
          <cell r="B87" t="str">
            <v>WIP - MATERIAL</v>
          </cell>
          <cell r="C87">
            <v>0</v>
          </cell>
        </row>
        <row r="88">
          <cell r="A88">
            <v>1715</v>
          </cell>
          <cell r="B88" t="str">
            <v>BUILDING/BLOWER MODS</v>
          </cell>
          <cell r="C88">
            <v>0</v>
          </cell>
        </row>
        <row r="89">
          <cell r="A89">
            <v>1722</v>
          </cell>
          <cell r="B89" t="str">
            <v>WIP - MODIFICATION/LIFT STN</v>
          </cell>
          <cell r="C89">
            <v>0</v>
          </cell>
        </row>
        <row r="90">
          <cell r="A90">
            <v>1726</v>
          </cell>
          <cell r="B90" t="str">
            <v>WIP - PUMPS/EQUIPMENT</v>
          </cell>
          <cell r="C90">
            <v>0</v>
          </cell>
        </row>
        <row r="91">
          <cell r="A91">
            <v>1729</v>
          </cell>
          <cell r="B91" t="str">
            <v>WIP - SLUDGE/DISPOSAL</v>
          </cell>
          <cell r="C91">
            <v>0</v>
          </cell>
        </row>
        <row r="92">
          <cell r="A92">
            <v>1739</v>
          </cell>
          <cell r="B92" t="str">
            <v>TRANSFER TO FIXED ASSE</v>
          </cell>
          <cell r="C92">
            <v>0</v>
          </cell>
        </row>
        <row r="93">
          <cell r="A93">
            <v>1745</v>
          </cell>
          <cell r="B93" t="str">
            <v>WIP-CAP TIME OFFICE RENO</v>
          </cell>
          <cell r="C93">
            <v>4811.93</v>
          </cell>
        </row>
        <row r="94">
          <cell r="A94">
            <v>1746</v>
          </cell>
          <cell r="B94" t="str">
            <v>WIP - INTEREST DURING CO</v>
          </cell>
          <cell r="C94">
            <v>0</v>
          </cell>
        </row>
        <row r="95">
          <cell r="A95">
            <v>1747</v>
          </cell>
          <cell r="B95" t="str">
            <v>WIP - LABOR/INSTALLATION</v>
          </cell>
          <cell r="C95">
            <v>0</v>
          </cell>
        </row>
        <row r="96">
          <cell r="A96">
            <v>1748</v>
          </cell>
          <cell r="B96" t="str">
            <v>WIP - EQUIPMENT</v>
          </cell>
          <cell r="C96">
            <v>0</v>
          </cell>
        </row>
        <row r="97">
          <cell r="A97">
            <v>1749</v>
          </cell>
          <cell r="B97" t="str">
            <v>WIP - MATERIAL</v>
          </cell>
          <cell r="C97">
            <v>0</v>
          </cell>
        </row>
        <row r="98">
          <cell r="A98">
            <v>1751</v>
          </cell>
          <cell r="B98" t="str">
            <v>WIP - SITE WORK</v>
          </cell>
          <cell r="C98">
            <v>0</v>
          </cell>
        </row>
        <row r="99">
          <cell r="A99">
            <v>1756</v>
          </cell>
          <cell r="B99" t="str">
            <v>WIP - HEATING/AIR CONDIT</v>
          </cell>
          <cell r="C99">
            <v>0</v>
          </cell>
        </row>
        <row r="100">
          <cell r="A100">
            <v>1769</v>
          </cell>
          <cell r="B100" t="str">
            <v>WIP - TRANSFER TO FIXED ASSETS</v>
          </cell>
          <cell r="C100">
            <v>0</v>
          </cell>
        </row>
        <row r="101">
          <cell r="A101">
            <v>1775</v>
          </cell>
          <cell r="B101" t="str">
            <v>CAPITALIZED TIME</v>
          </cell>
          <cell r="C101">
            <v>0</v>
          </cell>
        </row>
        <row r="102">
          <cell r="A102">
            <v>1776</v>
          </cell>
          <cell r="B102" t="str">
            <v>WIP - INTEREST DURING CO</v>
          </cell>
          <cell r="C102">
            <v>0</v>
          </cell>
        </row>
        <row r="103">
          <cell r="A103">
            <v>1782</v>
          </cell>
          <cell r="B103" t="str">
            <v>WIP - CONTRACTOR/LABOR</v>
          </cell>
          <cell r="C103">
            <v>0</v>
          </cell>
        </row>
        <row r="104">
          <cell r="A104">
            <v>1785</v>
          </cell>
          <cell r="B104" t="str">
            <v>WIP - PUMP &amp; HAUL SLUDGE</v>
          </cell>
          <cell r="C104">
            <v>0</v>
          </cell>
        </row>
        <row r="105">
          <cell r="A105">
            <v>1787</v>
          </cell>
          <cell r="B105" t="str">
            <v>WIP - REPAIR</v>
          </cell>
          <cell r="C105">
            <v>0</v>
          </cell>
        </row>
        <row r="106">
          <cell r="A106">
            <v>1799</v>
          </cell>
          <cell r="B106" t="str">
            <v>WIP - TRANSFER TO FIXED</v>
          </cell>
          <cell r="C106">
            <v>0</v>
          </cell>
        </row>
        <row r="107">
          <cell r="A107">
            <v>1805</v>
          </cell>
          <cell r="B107" t="str">
            <v>PLT HELD FUTURE USE-WTR</v>
          </cell>
          <cell r="C107">
            <v>40534.410000000003</v>
          </cell>
        </row>
        <row r="108">
          <cell r="C108">
            <v>0</v>
          </cell>
        </row>
        <row r="109">
          <cell r="A109" t="str">
            <v>TOTAL</v>
          </cell>
          <cell r="B109" t="str">
            <v>WORK IN PROGRESS</v>
          </cell>
          <cell r="C109">
            <v>45346.34</v>
          </cell>
        </row>
        <row r="111">
          <cell r="A111">
            <v>1835</v>
          </cell>
          <cell r="B111" t="str">
            <v>ACC DEPR-ORGANIZATION</v>
          </cell>
          <cell r="C111">
            <v>-4544.3</v>
          </cell>
        </row>
        <row r="112">
          <cell r="A112">
            <v>1840</v>
          </cell>
          <cell r="B112" t="str">
            <v>ACC DEPR-FRANCHISES</v>
          </cell>
          <cell r="C112">
            <v>0</v>
          </cell>
        </row>
        <row r="113">
          <cell r="A113">
            <v>1845</v>
          </cell>
          <cell r="B113" t="str">
            <v>ACC DEPR-STRUCT&amp;IMPRV SRC SPLY</v>
          </cell>
          <cell r="C113">
            <v>-6674.85</v>
          </cell>
        </row>
        <row r="114">
          <cell r="A114">
            <v>1850</v>
          </cell>
          <cell r="B114" t="str">
            <v>ACC DEPR-STRUCT&amp;IMPRV WTP</v>
          </cell>
          <cell r="C114">
            <v>-664.92</v>
          </cell>
        </row>
        <row r="115">
          <cell r="A115">
            <v>1860</v>
          </cell>
          <cell r="B115" t="str">
            <v>ACC DEPR-STRUCT&amp;IMPRV GEN</v>
          </cell>
          <cell r="C115">
            <v>-35.31</v>
          </cell>
        </row>
        <row r="116">
          <cell r="A116">
            <v>1865</v>
          </cell>
          <cell r="B116" t="str">
            <v>ACC DEPR-COLLECTING RESERVOIRS</v>
          </cell>
          <cell r="C116">
            <v>-4.7</v>
          </cell>
        </row>
        <row r="117">
          <cell r="A117">
            <v>1875</v>
          </cell>
          <cell r="B117" t="str">
            <v>ACC DEPR-WELLS &amp; SPRINGS</v>
          </cell>
          <cell r="C117">
            <v>-50016.9</v>
          </cell>
        </row>
        <row r="118">
          <cell r="A118">
            <v>1885</v>
          </cell>
          <cell r="B118" t="str">
            <v>ACC DEPR-SUPPLY MAINS</v>
          </cell>
          <cell r="C118">
            <v>-101.28</v>
          </cell>
        </row>
        <row r="119">
          <cell r="A119">
            <v>1895</v>
          </cell>
          <cell r="B119" t="str">
            <v>ACC DEPR-ELECT PUMP EQUIP SRC PUMP</v>
          </cell>
          <cell r="C119">
            <v>0</v>
          </cell>
        </row>
        <row r="120">
          <cell r="A120">
            <v>1900</v>
          </cell>
          <cell r="B120" t="str">
            <v>ACC DEPR-ELECT PUMP EQUIP WTP</v>
          </cell>
          <cell r="C120">
            <v>-25762.41</v>
          </cell>
        </row>
        <row r="121">
          <cell r="A121">
            <v>1905</v>
          </cell>
          <cell r="B121" t="str">
            <v>ACC DEPR-ELECT PUMP EQUIP TRAN</v>
          </cell>
          <cell r="C121">
            <v>-1.48</v>
          </cell>
        </row>
        <row r="122">
          <cell r="A122">
            <v>1910</v>
          </cell>
          <cell r="B122" t="str">
            <v>ACC DEPR-WATER TREATMENT EQPT</v>
          </cell>
          <cell r="C122">
            <v>-3010.24</v>
          </cell>
        </row>
        <row r="123">
          <cell r="A123">
            <v>1915</v>
          </cell>
          <cell r="B123" t="str">
            <v>ACC DEPR-DIST RESV &amp; STANDPIPE</v>
          </cell>
          <cell r="C123">
            <v>-37384.01</v>
          </cell>
        </row>
        <row r="124">
          <cell r="A124">
            <v>1920</v>
          </cell>
          <cell r="B124" t="str">
            <v>ACC DEPR-TRANS &amp; DISTR MAINS</v>
          </cell>
          <cell r="C124">
            <v>-342175.59</v>
          </cell>
        </row>
        <row r="125">
          <cell r="A125">
            <v>1925</v>
          </cell>
          <cell r="B125" t="str">
            <v>ACC DEPR-SERVICE LINES</v>
          </cell>
          <cell r="C125">
            <v>-119620.7</v>
          </cell>
        </row>
        <row r="126">
          <cell r="A126">
            <v>1930</v>
          </cell>
          <cell r="B126" t="str">
            <v>ACC DEPR-METERS</v>
          </cell>
          <cell r="C126">
            <v>-10845.14</v>
          </cell>
        </row>
        <row r="127">
          <cell r="A127">
            <v>1935</v>
          </cell>
          <cell r="B127" t="str">
            <v>ACC DEPR-METER INSTALLS</v>
          </cell>
          <cell r="C127">
            <v>-5588.81</v>
          </cell>
        </row>
        <row r="128">
          <cell r="A128">
            <v>1940</v>
          </cell>
          <cell r="B128" t="str">
            <v>ACC DEPR-HYDRANTS</v>
          </cell>
          <cell r="C128">
            <v>-19255.16</v>
          </cell>
        </row>
        <row r="129">
          <cell r="A129">
            <v>1970</v>
          </cell>
          <cell r="B129" t="str">
            <v>ACC DEPR-OFFICE STRUCTURE</v>
          </cell>
          <cell r="C129">
            <v>-20296.59</v>
          </cell>
        </row>
        <row r="130">
          <cell r="A130">
            <v>1975</v>
          </cell>
          <cell r="B130" t="str">
            <v>ACC DEPR-OFFICE FURN/EQPT</v>
          </cell>
          <cell r="C130">
            <v>-10234.790000000001</v>
          </cell>
        </row>
        <row r="131">
          <cell r="A131">
            <v>1985</v>
          </cell>
          <cell r="B131" t="str">
            <v>ACC DEPR-TOOL SHOP &amp; MISC EQPT</v>
          </cell>
          <cell r="C131">
            <v>-5041.96</v>
          </cell>
        </row>
        <row r="132">
          <cell r="A132">
            <v>1990</v>
          </cell>
          <cell r="B132" t="str">
            <v>ACC DEPR-LABORATORY EQUIPMENT</v>
          </cell>
          <cell r="C132">
            <v>-221.29</v>
          </cell>
        </row>
        <row r="133">
          <cell r="A133">
            <v>2000</v>
          </cell>
          <cell r="B133" t="str">
            <v>ACC DEPR-COMMUNICATION EQPT</v>
          </cell>
          <cell r="C133">
            <v>-4296.37</v>
          </cell>
        </row>
        <row r="134">
          <cell r="A134">
            <v>2030</v>
          </cell>
          <cell r="B134" t="str">
            <v>ACC DEPR-ORGANIZATION</v>
          </cell>
          <cell r="C134">
            <v>0</v>
          </cell>
        </row>
        <row r="135">
          <cell r="A135">
            <v>2055</v>
          </cell>
          <cell r="B135" t="str">
            <v>ACC DEPR-STRUCT/IMPRV PUMP PLT LS</v>
          </cell>
          <cell r="C135">
            <v>0</v>
          </cell>
        </row>
        <row r="136">
          <cell r="A136">
            <v>2075</v>
          </cell>
          <cell r="B136" t="str">
            <v>ACC DEPR-STRUCT/IMPRV GEN PLT</v>
          </cell>
          <cell r="C136">
            <v>0</v>
          </cell>
        </row>
        <row r="137">
          <cell r="A137">
            <v>2105</v>
          </cell>
          <cell r="B137" t="str">
            <v>ACC DEPR-SEWER FORCE MAIN/SRVC LINES</v>
          </cell>
          <cell r="C137">
            <v>0</v>
          </cell>
        </row>
        <row r="138">
          <cell r="A138">
            <v>2110</v>
          </cell>
          <cell r="B138" t="str">
            <v>ACC DEPR-SEWER GRVTY MAIN/MAN</v>
          </cell>
          <cell r="C138">
            <v>0</v>
          </cell>
        </row>
        <row r="139">
          <cell r="A139">
            <v>2125</v>
          </cell>
          <cell r="B139" t="str">
            <v>ACC DEPR-FLOW MEASURE DEV</v>
          </cell>
          <cell r="C139">
            <v>0</v>
          </cell>
        </row>
        <row r="140">
          <cell r="A140">
            <v>2160</v>
          </cell>
          <cell r="B140" t="str">
            <v>ACC DEPR-TREAT/DISP EQP TRT PLT</v>
          </cell>
          <cell r="C140">
            <v>0</v>
          </cell>
        </row>
        <row r="141">
          <cell r="A141">
            <v>2170</v>
          </cell>
          <cell r="B141" t="str">
            <v>ACC DEPR-PLANT SEWERS TRT</v>
          </cell>
          <cell r="C141">
            <v>0</v>
          </cell>
        </row>
        <row r="142">
          <cell r="A142">
            <v>2175</v>
          </cell>
          <cell r="B142" t="str">
            <v>ACC DEPR-PLANT SEWERS REC</v>
          </cell>
          <cell r="C142">
            <v>0</v>
          </cell>
        </row>
        <row r="143">
          <cell r="A143">
            <v>2190</v>
          </cell>
          <cell r="B143" t="str">
            <v>ACC DEPR-OTHER PLT COLLEC</v>
          </cell>
          <cell r="C143">
            <v>0</v>
          </cell>
        </row>
        <row r="144">
          <cell r="A144">
            <v>2195</v>
          </cell>
          <cell r="B144" t="str">
            <v>ACC DEPR-OTHER PLT PUMP</v>
          </cell>
          <cell r="C144">
            <v>0</v>
          </cell>
        </row>
        <row r="145">
          <cell r="A145">
            <v>2220</v>
          </cell>
          <cell r="B145" t="str">
            <v>ACC DEPR-OFFICE FURN/EQPT</v>
          </cell>
          <cell r="C145">
            <v>0</v>
          </cell>
        </row>
        <row r="146">
          <cell r="A146">
            <v>2230</v>
          </cell>
          <cell r="B146" t="str">
            <v>ACC DEPR-TOOL SHOP &amp; MISC EQPT</v>
          </cell>
          <cell r="C146">
            <v>0</v>
          </cell>
        </row>
        <row r="147">
          <cell r="A147">
            <v>2240</v>
          </cell>
          <cell r="B147" t="str">
            <v>ACC DEPR-POWER OPERATED E</v>
          </cell>
          <cell r="C147">
            <v>0</v>
          </cell>
        </row>
        <row r="148">
          <cell r="A148">
            <v>2255</v>
          </cell>
          <cell r="B148" t="str">
            <v>ACC DEPR-OTHER TANG PLT S</v>
          </cell>
          <cell r="C148">
            <v>0</v>
          </cell>
        </row>
        <row r="149">
          <cell r="A149">
            <v>2285</v>
          </cell>
          <cell r="B149" t="str">
            <v>ACC DEPR-REUSE TRANS/DIST</v>
          </cell>
          <cell r="C149">
            <v>0</v>
          </cell>
        </row>
        <row r="150">
          <cell r="A150">
            <v>2300</v>
          </cell>
          <cell r="B150" t="str">
            <v>ACC DEPR-TRANSPORTATION WTR</v>
          </cell>
          <cell r="C150">
            <v>-81204.320000000007</v>
          </cell>
        </row>
        <row r="151">
          <cell r="A151">
            <v>2320</v>
          </cell>
          <cell r="B151" t="str">
            <v>ACC DEPR-MAINFRAME COMP WTR</v>
          </cell>
          <cell r="C151">
            <v>-5076.3500000000004</v>
          </cell>
        </row>
        <row r="152">
          <cell r="A152">
            <v>2325</v>
          </cell>
          <cell r="B152" t="str">
            <v>ACC DEPR-MINI COMP WTR</v>
          </cell>
          <cell r="C152">
            <v>-20278.46</v>
          </cell>
        </row>
        <row r="153">
          <cell r="A153">
            <v>2330</v>
          </cell>
          <cell r="B153" t="str">
            <v>COMP SYS AMORTIZATION WTR</v>
          </cell>
          <cell r="C153">
            <v>-29054.48</v>
          </cell>
        </row>
        <row r="154">
          <cell r="A154">
            <v>2335</v>
          </cell>
          <cell r="B154" t="str">
            <v>MICRO SYS AMORTIZATION WTR</v>
          </cell>
          <cell r="C154">
            <v>-4083.46</v>
          </cell>
        </row>
        <row r="155">
          <cell r="C155">
            <v>0</v>
          </cell>
        </row>
        <row r="156">
          <cell r="A156" t="str">
            <v>TOTAL</v>
          </cell>
          <cell r="B156" t="str">
            <v>ACCUMULATED DEPRECIATION</v>
          </cell>
          <cell r="C156">
            <v>-805473.87</v>
          </cell>
        </row>
        <row r="158">
          <cell r="A158">
            <v>2400</v>
          </cell>
          <cell r="B158" t="str">
            <v>UTILITY PAA WTR PLANT AMORT</v>
          </cell>
          <cell r="C158">
            <v>0</v>
          </cell>
        </row>
        <row r="159">
          <cell r="A159">
            <v>2410</v>
          </cell>
          <cell r="B159" t="str">
            <v>UTILITY PAA SWR PLANT AMORT</v>
          </cell>
          <cell r="C159">
            <v>0</v>
          </cell>
        </row>
        <row r="160">
          <cell r="A160">
            <v>2420</v>
          </cell>
          <cell r="B160" t="str">
            <v>ACC AMORT UTIL PAA-WATER</v>
          </cell>
          <cell r="C160">
            <v>0</v>
          </cell>
        </row>
        <row r="161">
          <cell r="A161">
            <v>2425</v>
          </cell>
          <cell r="B161" t="str">
            <v>ACC AMORT UTIL PAA-SEWER</v>
          </cell>
          <cell r="C161">
            <v>0</v>
          </cell>
        </row>
        <row r="162">
          <cell r="C162">
            <v>0</v>
          </cell>
        </row>
        <row r="163">
          <cell r="A163" t="str">
            <v>TOTAL</v>
          </cell>
          <cell r="B163" t="str">
            <v>NET PURCHASED ACQUISITION ADJUSTMENT</v>
          </cell>
          <cell r="C163">
            <v>0</v>
          </cell>
        </row>
        <row r="165">
          <cell r="A165">
            <v>2640</v>
          </cell>
          <cell r="B165" t="str">
            <v>CASH-CHASE-WSC DISBURSEMENT</v>
          </cell>
          <cell r="C165">
            <v>0</v>
          </cell>
        </row>
        <row r="166">
          <cell r="A166">
            <v>2650</v>
          </cell>
          <cell r="B166" t="str">
            <v>CASH-WSC PETTY CASH-CHASE</v>
          </cell>
          <cell r="C166">
            <v>0</v>
          </cell>
        </row>
        <row r="167">
          <cell r="A167">
            <v>2665</v>
          </cell>
          <cell r="B167" t="str">
            <v>CASH UNAPPLIED</v>
          </cell>
          <cell r="C167">
            <v>-0.72</v>
          </cell>
        </row>
        <row r="168">
          <cell r="C168">
            <v>0</v>
          </cell>
        </row>
        <row r="169">
          <cell r="A169" t="str">
            <v>TOTAL</v>
          </cell>
          <cell r="B169" t="str">
            <v>CASH</v>
          </cell>
          <cell r="C169">
            <v>-0.72</v>
          </cell>
        </row>
        <row r="171">
          <cell r="A171">
            <v>2675</v>
          </cell>
          <cell r="B171" t="str">
            <v>A/R-CUSTOMER TRADE CC&amp;B</v>
          </cell>
          <cell r="C171">
            <v>57579.31</v>
          </cell>
        </row>
        <row r="172">
          <cell r="A172">
            <v>2680</v>
          </cell>
          <cell r="B172" t="str">
            <v>A/R-CUSTOMER ACCRUAL</v>
          </cell>
          <cell r="C172">
            <v>53239.85</v>
          </cell>
        </row>
        <row r="173">
          <cell r="A173">
            <v>2685</v>
          </cell>
          <cell r="B173" t="str">
            <v>A/R-CUSTOMER REFUNDS</v>
          </cell>
          <cell r="C173">
            <v>-161.07</v>
          </cell>
        </row>
        <row r="174">
          <cell r="A174">
            <v>2690</v>
          </cell>
          <cell r="B174" t="str">
            <v>ACCUM PROV UNCOLLECT ACCTS</v>
          </cell>
          <cell r="C174">
            <v>-30935.02</v>
          </cell>
        </row>
        <row r="175">
          <cell r="A175">
            <v>2700</v>
          </cell>
          <cell r="B175" t="str">
            <v>A/R-OTHER</v>
          </cell>
          <cell r="C175">
            <v>0</v>
          </cell>
        </row>
        <row r="176">
          <cell r="A176">
            <v>2710</v>
          </cell>
          <cell r="B176" t="str">
            <v>A/R ASSOC COS</v>
          </cell>
          <cell r="C176">
            <v>-491655.67</v>
          </cell>
        </row>
        <row r="177">
          <cell r="A177">
            <v>2755</v>
          </cell>
          <cell r="B177" t="str">
            <v>INVENTORY</v>
          </cell>
          <cell r="C177">
            <v>3037.98</v>
          </cell>
        </row>
        <row r="178">
          <cell r="C178">
            <v>0</v>
          </cell>
        </row>
        <row r="179">
          <cell r="A179" t="str">
            <v>TOTAL</v>
          </cell>
          <cell r="B179" t="str">
            <v>NET ACCOUNTS RECEIVABLE</v>
          </cell>
          <cell r="C179">
            <v>-408894.62</v>
          </cell>
        </row>
        <row r="181">
          <cell r="A181">
            <v>2775</v>
          </cell>
          <cell r="B181" t="str">
            <v>SPECIAL DEPOSITS</v>
          </cell>
          <cell r="C181">
            <v>0</v>
          </cell>
        </row>
        <row r="182">
          <cell r="C182">
            <v>0</v>
          </cell>
        </row>
        <row r="183">
          <cell r="A183" t="str">
            <v>TOTAL</v>
          </cell>
          <cell r="B183" t="str">
            <v>SPECIAL DEPOSITS</v>
          </cell>
          <cell r="C183">
            <v>0</v>
          </cell>
        </row>
        <row r="185">
          <cell r="A185">
            <v>2785</v>
          </cell>
          <cell r="B185" t="str">
            <v>PREPAYMENTS</v>
          </cell>
          <cell r="C185">
            <v>0</v>
          </cell>
        </row>
        <row r="186">
          <cell r="A186">
            <v>2790</v>
          </cell>
          <cell r="B186" t="str">
            <v xml:space="preserve"> PREPAID INSURANCE</v>
          </cell>
          <cell r="C186">
            <v>0</v>
          </cell>
        </row>
        <row r="187">
          <cell r="A187">
            <v>2795</v>
          </cell>
          <cell r="B187" t="str">
            <v>PREPAID REIMBURSEMENTS</v>
          </cell>
          <cell r="C187">
            <v>0</v>
          </cell>
        </row>
        <row r="188">
          <cell r="A188">
            <v>2845</v>
          </cell>
          <cell r="B188" t="str">
            <v xml:space="preserve"> CASH VALUE OF LIFE INS</v>
          </cell>
          <cell r="C188">
            <v>0</v>
          </cell>
        </row>
        <row r="189">
          <cell r="A189">
            <v>2855</v>
          </cell>
          <cell r="B189" t="str">
            <v>PRELIMINARY SURVEY</v>
          </cell>
          <cell r="C189">
            <v>0</v>
          </cell>
        </row>
        <row r="190">
          <cell r="A190">
            <v>2865</v>
          </cell>
          <cell r="B190" t="str">
            <v>PAYROLL CLEARING</v>
          </cell>
          <cell r="C190">
            <v>0</v>
          </cell>
        </row>
        <row r="191">
          <cell r="A191">
            <v>2870</v>
          </cell>
          <cell r="B191" t="str">
            <v>FLEX SERV</v>
          </cell>
          <cell r="C191">
            <v>0</v>
          </cell>
        </row>
        <row r="192">
          <cell r="A192">
            <v>2856</v>
          </cell>
          <cell r="B192" t="str">
            <v>PRELIMINARY SURVEY</v>
          </cell>
          <cell r="C192">
            <v>0</v>
          </cell>
        </row>
        <row r="193">
          <cell r="A193">
            <v>2875</v>
          </cell>
          <cell r="B193" t="str">
            <v>401K CLEARING</v>
          </cell>
          <cell r="C193">
            <v>0</v>
          </cell>
        </row>
        <row r="194">
          <cell r="C194">
            <v>0</v>
          </cell>
        </row>
        <row r="195">
          <cell r="A195" t="str">
            <v>TOTAL</v>
          </cell>
          <cell r="B195" t="str">
            <v>PREPAID EXPENSES</v>
          </cell>
          <cell r="C195">
            <v>0</v>
          </cell>
        </row>
        <row r="197">
          <cell r="A197" t="str">
            <v>2905</v>
          </cell>
          <cell r="B197" t="str">
            <v>RATE CASE IN PROGRESS</v>
          </cell>
          <cell r="C197">
            <v>0</v>
          </cell>
        </row>
        <row r="198">
          <cell r="A198">
            <v>2907</v>
          </cell>
          <cell r="B198" t="str">
            <v>CAPITALIZED TIME</v>
          </cell>
          <cell r="C198">
            <v>0</v>
          </cell>
        </row>
        <row r="199">
          <cell r="A199">
            <v>2915</v>
          </cell>
          <cell r="B199" t="str">
            <v>REG EXP BEING AMORT</v>
          </cell>
          <cell r="C199">
            <v>7131.76</v>
          </cell>
        </row>
        <row r="200">
          <cell r="A200">
            <v>2920</v>
          </cell>
          <cell r="B200" t="str">
            <v>RATE CASE ACCUM AMORT</v>
          </cell>
          <cell r="C200">
            <v>-7131.76</v>
          </cell>
        </row>
        <row r="201">
          <cell r="A201">
            <v>2930</v>
          </cell>
          <cell r="B201" t="str">
            <v>MISC REG ACCUM AMORT</v>
          </cell>
          <cell r="C201">
            <v>-14836.6</v>
          </cell>
        </row>
        <row r="202">
          <cell r="C202">
            <v>0</v>
          </cell>
        </row>
        <row r="203">
          <cell r="A203" t="str">
            <v>TOTAL</v>
          </cell>
          <cell r="B203" t="str">
            <v>DEFERRED RATE CASE EXPENSE</v>
          </cell>
          <cell r="C203">
            <v>-14836.6</v>
          </cell>
        </row>
        <row r="205">
          <cell r="A205">
            <v>2960</v>
          </cell>
          <cell r="B205" t="str">
            <v>DEF CHGS-TANK MAINT&amp;REP WTR</v>
          </cell>
          <cell r="C205">
            <v>35737.199999999997</v>
          </cell>
        </row>
        <row r="206">
          <cell r="A206">
            <v>2965</v>
          </cell>
          <cell r="B206" t="str">
            <v>DEF CHGS-RELOCATION EXPENSES</v>
          </cell>
          <cell r="C206">
            <v>1256.9000000000001</v>
          </cell>
        </row>
        <row r="207">
          <cell r="A207">
            <v>2980</v>
          </cell>
          <cell r="B207" t="str">
            <v>DEF CHGS-EMP FEES</v>
          </cell>
          <cell r="C207">
            <v>1043.03</v>
          </cell>
        </row>
        <row r="208">
          <cell r="A208">
            <v>3005</v>
          </cell>
          <cell r="B208" t="str">
            <v>DEF CHGS-VOC TESTING</v>
          </cell>
          <cell r="C208">
            <v>1846.3</v>
          </cell>
        </row>
        <row r="209">
          <cell r="A209">
            <v>3040</v>
          </cell>
          <cell r="B209" t="str">
            <v>DEF CHGS-TANK MAINT&amp;REP SWR</v>
          </cell>
          <cell r="C209">
            <v>0</v>
          </cell>
        </row>
        <row r="210">
          <cell r="A210">
            <v>3110</v>
          </cell>
          <cell r="B210" t="str">
            <v>AMORT - TANK MAINT&amp;REP WTR</v>
          </cell>
          <cell r="C210">
            <v>-7754.48</v>
          </cell>
        </row>
        <row r="211">
          <cell r="A211">
            <v>3120</v>
          </cell>
          <cell r="B211" t="str">
            <v>AMORT - RELOCATION EXP</v>
          </cell>
          <cell r="C211">
            <v>-1166.4000000000001</v>
          </cell>
        </row>
        <row r="212">
          <cell r="A212">
            <v>3135</v>
          </cell>
          <cell r="B212" t="str">
            <v>AMORT - EMPLOYEE FEES</v>
          </cell>
          <cell r="C212">
            <v>-813.91</v>
          </cell>
        </row>
        <row r="213">
          <cell r="A213">
            <v>3160</v>
          </cell>
          <cell r="B213" t="str">
            <v>AMORT - VOC TESTING</v>
          </cell>
          <cell r="C213">
            <v>-1602.86</v>
          </cell>
        </row>
        <row r="214">
          <cell r="A214">
            <v>3195</v>
          </cell>
          <cell r="B214" t="str">
            <v>AMORT - TANK MAINT&amp;REP SWR</v>
          </cell>
          <cell r="C214">
            <v>0</v>
          </cell>
        </row>
        <row r="215">
          <cell r="C215">
            <v>0</v>
          </cell>
        </row>
        <row r="216">
          <cell r="A216" t="str">
            <v>TOTAL</v>
          </cell>
          <cell r="B216" t="str">
            <v>OTHER DEFERRED CHARGES</v>
          </cell>
          <cell r="C216">
            <v>28545.78</v>
          </cell>
        </row>
        <row r="219">
          <cell r="A219" t="str">
            <v>TOTAL</v>
          </cell>
          <cell r="B219" t="str">
            <v>ASSETS</v>
          </cell>
          <cell r="C219">
            <v>1692017.68</v>
          </cell>
        </row>
        <row r="221">
          <cell r="A221">
            <v>3225</v>
          </cell>
          <cell r="B221" t="str">
            <v>ADV-IN-AID OF CONST-WATER</v>
          </cell>
          <cell r="C221">
            <v>-450000</v>
          </cell>
        </row>
        <row r="222">
          <cell r="A222">
            <v>3340</v>
          </cell>
          <cell r="B222" t="str">
            <v>CIAC-TRANS &amp; DISTR MAINS</v>
          </cell>
          <cell r="C222">
            <v>0</v>
          </cell>
        </row>
        <row r="223">
          <cell r="A223">
            <v>3345</v>
          </cell>
          <cell r="B223" t="str">
            <v>CIAC-SERVICE LINES</v>
          </cell>
          <cell r="C223">
            <v>0</v>
          </cell>
        </row>
        <row r="224">
          <cell r="A224">
            <v>3360</v>
          </cell>
          <cell r="B224" t="str">
            <v>CIAC-HYDRANTS</v>
          </cell>
          <cell r="C224">
            <v>0</v>
          </cell>
        </row>
        <row r="225">
          <cell r="A225">
            <v>3430</v>
          </cell>
          <cell r="B225" t="str">
            <v>CIAC-OTHER TANGIBLE PLT WATER</v>
          </cell>
          <cell r="C225">
            <v>-658521.63</v>
          </cell>
        </row>
        <row r="226">
          <cell r="A226">
            <v>3435</v>
          </cell>
          <cell r="B226" t="str">
            <v>CIAC-WATER-TAP</v>
          </cell>
          <cell r="C226">
            <v>-88800</v>
          </cell>
        </row>
        <row r="227">
          <cell r="A227">
            <v>3445</v>
          </cell>
          <cell r="B227" t="str">
            <v>CIAC-WTR RES CAP FEE</v>
          </cell>
          <cell r="C227">
            <v>0</v>
          </cell>
        </row>
        <row r="228">
          <cell r="A228">
            <v>3450</v>
          </cell>
          <cell r="B228" t="str">
            <v>CIAC-WTR PLT MOD FEE</v>
          </cell>
          <cell r="C228">
            <v>0</v>
          </cell>
        </row>
        <row r="229">
          <cell r="A229">
            <v>3455</v>
          </cell>
          <cell r="B229" t="str">
            <v>CIAC-WTR PLT MTR FEE</v>
          </cell>
          <cell r="C229">
            <v>0</v>
          </cell>
        </row>
        <row r="230">
          <cell r="A230">
            <v>3520</v>
          </cell>
          <cell r="B230" t="str">
            <v>CIAC-STRUCT/IMPRV GEN PLT</v>
          </cell>
          <cell r="C230">
            <v>0</v>
          </cell>
        </row>
        <row r="231">
          <cell r="A231">
            <v>3705</v>
          </cell>
          <cell r="B231" t="str">
            <v>CIAC-SEWER-TAP</v>
          </cell>
          <cell r="C231">
            <v>0</v>
          </cell>
        </row>
        <row r="232">
          <cell r="A232">
            <v>3720</v>
          </cell>
          <cell r="B232" t="str">
            <v>CIAC-SWR PLT MOD FEE</v>
          </cell>
          <cell r="C232">
            <v>0</v>
          </cell>
        </row>
        <row r="233">
          <cell r="A233">
            <v>3800</v>
          </cell>
          <cell r="B233" t="str">
            <v>ACC AMORT ORGANIZATION</v>
          </cell>
          <cell r="C233">
            <v>-220</v>
          </cell>
        </row>
        <row r="234">
          <cell r="A234">
            <v>3885</v>
          </cell>
          <cell r="B234" t="str">
            <v>ACC AMORT TRANS &amp; DISTR M</v>
          </cell>
          <cell r="C234">
            <v>0</v>
          </cell>
        </row>
        <row r="235">
          <cell r="A235">
            <v>3890</v>
          </cell>
          <cell r="B235" t="str">
            <v>ACC AMORT SERVICE LINES</v>
          </cell>
          <cell r="C235">
            <v>0</v>
          </cell>
        </row>
        <row r="236">
          <cell r="A236">
            <v>3905</v>
          </cell>
          <cell r="B236" t="str">
            <v>ACC AMORT HYDRANTS</v>
          </cell>
          <cell r="C236">
            <v>0</v>
          </cell>
        </row>
        <row r="237">
          <cell r="A237">
            <v>3975</v>
          </cell>
          <cell r="B237" t="str">
            <v>ACC AMORT OTHER TANG PLT WATER</v>
          </cell>
          <cell r="C237">
            <v>178636.34</v>
          </cell>
        </row>
        <row r="238">
          <cell r="A238">
            <v>3980</v>
          </cell>
          <cell r="B238" t="str">
            <v>ACC AMORT WATER-CIAC TAP</v>
          </cell>
          <cell r="C238">
            <v>3388.64</v>
          </cell>
        </row>
        <row r="239">
          <cell r="A239">
            <v>3995</v>
          </cell>
          <cell r="B239" t="str">
            <v>ACC AMORT WTR RES CAP FEE</v>
          </cell>
          <cell r="C239">
            <v>0</v>
          </cell>
        </row>
        <row r="240">
          <cell r="A240">
            <v>4000</v>
          </cell>
          <cell r="B240" t="str">
            <v>ACC AMORT WTR PLT MOD FEE-NC</v>
          </cell>
          <cell r="C240">
            <v>0</v>
          </cell>
        </row>
        <row r="241">
          <cell r="A241">
            <v>4005</v>
          </cell>
          <cell r="B241" t="str">
            <v>ACC AMORT WTR PLT MTR FEE-NC</v>
          </cell>
          <cell r="C241">
            <v>0</v>
          </cell>
        </row>
        <row r="242">
          <cell r="A242">
            <v>4030</v>
          </cell>
          <cell r="B242" t="str">
            <v>ACC AMORT ORGANIZATION</v>
          </cell>
          <cell r="C242">
            <v>0</v>
          </cell>
        </row>
        <row r="243">
          <cell r="A243">
            <v>4070</v>
          </cell>
          <cell r="B243" t="str">
            <v>ACC AMORTSTRUCT/IMPRV GEN PLT</v>
          </cell>
          <cell r="C243">
            <v>0</v>
          </cell>
        </row>
        <row r="244">
          <cell r="A244">
            <v>4265</v>
          </cell>
          <cell r="B244" t="str">
            <v>ACC AMORT SEWER-TAP</v>
          </cell>
          <cell r="C244">
            <v>0</v>
          </cell>
        </row>
        <row r="245">
          <cell r="A245">
            <v>4280</v>
          </cell>
          <cell r="B245" t="str">
            <v>ACC AMORT SWR PLT MOD FEE-NC</v>
          </cell>
          <cell r="C245">
            <v>0</v>
          </cell>
        </row>
        <row r="246">
          <cell r="C246">
            <v>0</v>
          </cell>
        </row>
        <row r="247">
          <cell r="A247">
            <v>3250</v>
          </cell>
          <cell r="B247" t="str">
            <v>NET CONTRIBUTION IN AID OF CONSTRUCTION</v>
          </cell>
          <cell r="C247">
            <v>-747321.63</v>
          </cell>
        </row>
        <row r="249">
          <cell r="A249">
            <v>4369</v>
          </cell>
          <cell r="B249" t="str">
            <v>DEF FED TAX - CIAC PRE 1987</v>
          </cell>
          <cell r="C249">
            <v>4644</v>
          </cell>
        </row>
        <row r="250">
          <cell r="A250">
            <v>4371</v>
          </cell>
          <cell r="B250" t="str">
            <v>DEF FED TAX - TAP FEE POST 2000</v>
          </cell>
          <cell r="C250">
            <v>26601</v>
          </cell>
        </row>
        <row r="251">
          <cell r="A251">
            <v>4375</v>
          </cell>
          <cell r="B251" t="str">
            <v>DEF FED TAX - RATE CASE</v>
          </cell>
          <cell r="C251">
            <v>4675</v>
          </cell>
        </row>
        <row r="252">
          <cell r="A252">
            <v>4377</v>
          </cell>
          <cell r="B252" t="str">
            <v>DEF FED TAX - DEF MAINT</v>
          </cell>
          <cell r="C252">
            <v>-9239</v>
          </cell>
        </row>
        <row r="253">
          <cell r="A253">
            <v>4383</v>
          </cell>
          <cell r="B253" t="str">
            <v>DEF FED TAX - ORGN EXP</v>
          </cell>
          <cell r="C253">
            <v>-176</v>
          </cell>
        </row>
        <row r="254">
          <cell r="A254">
            <v>4385</v>
          </cell>
          <cell r="B254" t="str">
            <v>DEF FED TAX - BAD DEBT</v>
          </cell>
          <cell r="C254">
            <v>8540</v>
          </cell>
        </row>
        <row r="255">
          <cell r="A255">
            <v>4387</v>
          </cell>
          <cell r="B255" t="str">
            <v>DEF FED TAX - DEPRECIATION</v>
          </cell>
          <cell r="C255">
            <v>-156607.59</v>
          </cell>
        </row>
        <row r="256">
          <cell r="C256">
            <v>0</v>
          </cell>
        </row>
        <row r="257">
          <cell r="A257" t="str">
            <v>TOTAL</v>
          </cell>
          <cell r="B257" t="str">
            <v>DEFERRED FEDERAL TAXES</v>
          </cell>
          <cell r="C257">
            <v>-121562.59</v>
          </cell>
        </row>
        <row r="259">
          <cell r="A259">
            <v>4419</v>
          </cell>
          <cell r="B259" t="str">
            <v>DEF ST TAX - CIAC PRE 1987</v>
          </cell>
          <cell r="C259">
            <v>729</v>
          </cell>
        </row>
        <row r="260">
          <cell r="A260">
            <v>4421</v>
          </cell>
          <cell r="B260" t="str">
            <v>DEF ST TAX - TAP FEE POST 2000</v>
          </cell>
          <cell r="C260">
            <v>6161</v>
          </cell>
        </row>
        <row r="261">
          <cell r="A261">
            <v>4425</v>
          </cell>
          <cell r="B261" t="str">
            <v>DEF ST TAX - RATE CASE</v>
          </cell>
          <cell r="C261">
            <v>1084</v>
          </cell>
        </row>
        <row r="262">
          <cell r="A262">
            <v>4427</v>
          </cell>
          <cell r="B262" t="str">
            <v>DEF ST TAX - DEF MAINT</v>
          </cell>
          <cell r="C262">
            <v>-2138</v>
          </cell>
        </row>
        <row r="263">
          <cell r="A263">
            <v>4433</v>
          </cell>
          <cell r="B263" t="str">
            <v>DEF ST TAX - ORGN EXP</v>
          </cell>
          <cell r="C263">
            <v>0</v>
          </cell>
        </row>
        <row r="264">
          <cell r="A264">
            <v>4435</v>
          </cell>
          <cell r="B264" t="str">
            <v>DEF ST TAX - BAD DEBT</v>
          </cell>
          <cell r="C264">
            <v>617</v>
          </cell>
        </row>
        <row r="265">
          <cell r="A265">
            <v>4437</v>
          </cell>
          <cell r="B265" t="str">
            <v>DEF ST TAX - DEPRECIATION</v>
          </cell>
          <cell r="C265">
            <v>-7000.45</v>
          </cell>
        </row>
        <row r="266">
          <cell r="A266">
            <v>4460</v>
          </cell>
          <cell r="B266" t="str">
            <v>UNAMORT INVEST TAX CREDIT</v>
          </cell>
          <cell r="C266">
            <v>-1966</v>
          </cell>
        </row>
        <row r="267">
          <cell r="C267">
            <v>0</v>
          </cell>
        </row>
        <row r="268">
          <cell r="A268" t="str">
            <v>TOTAL</v>
          </cell>
          <cell r="B268" t="str">
            <v>DEFERRED STATE TAXES</v>
          </cell>
          <cell r="C268">
            <v>-2513.4499999999998</v>
          </cell>
        </row>
        <row r="270">
          <cell r="A270">
            <v>4515</v>
          </cell>
          <cell r="B270" t="str">
            <v>A/P TRADE</v>
          </cell>
          <cell r="C270">
            <v>-1820.47</v>
          </cell>
        </row>
        <row r="271">
          <cell r="A271">
            <v>4520</v>
          </cell>
          <cell r="B271" t="str">
            <v>A/P RETIREMENT PLANS</v>
          </cell>
          <cell r="C271">
            <v>0</v>
          </cell>
        </row>
        <row r="272">
          <cell r="A272">
            <v>4525</v>
          </cell>
          <cell r="B272" t="str">
            <v>A/P TRADE - ACCRUAL</v>
          </cell>
          <cell r="C272">
            <v>-710.4</v>
          </cell>
        </row>
        <row r="273">
          <cell r="A273">
            <v>4527</v>
          </cell>
          <cell r="B273" t="str">
            <v>A/P TRADE - RECD NOT VOUCHERED</v>
          </cell>
          <cell r="C273">
            <v>477.83</v>
          </cell>
        </row>
        <row r="274">
          <cell r="A274">
            <v>4535</v>
          </cell>
          <cell r="B274" t="str">
            <v>A/P-ASSOC COMPANIES</v>
          </cell>
          <cell r="C274">
            <v>1371091.77</v>
          </cell>
        </row>
        <row r="275">
          <cell r="A275">
            <v>4545</v>
          </cell>
          <cell r="B275" t="str">
            <v>A/P MISCELLANEOUS</v>
          </cell>
          <cell r="C275">
            <v>-51.59</v>
          </cell>
        </row>
        <row r="276">
          <cell r="C276">
            <v>0</v>
          </cell>
        </row>
        <row r="277">
          <cell r="A277" t="str">
            <v>TOTAL</v>
          </cell>
          <cell r="B277" t="str">
            <v>ACCOUNTS PAYABLE</v>
          </cell>
          <cell r="C277">
            <v>1368987.14</v>
          </cell>
        </row>
        <row r="279">
          <cell r="A279">
            <v>4565</v>
          </cell>
          <cell r="B279" t="str">
            <v>ADVANCES FROM UTILITIES INC</v>
          </cell>
          <cell r="C279">
            <v>-1043240.19</v>
          </cell>
        </row>
        <row r="280">
          <cell r="A280">
            <v>4585</v>
          </cell>
          <cell r="B280" t="str">
            <v xml:space="preserve"> N/P TO ASSOC COS UI</v>
          </cell>
          <cell r="C280">
            <v>0</v>
          </cell>
        </row>
        <row r="281">
          <cell r="C281">
            <v>0</v>
          </cell>
        </row>
        <row r="282">
          <cell r="A282" t="str">
            <v>TOTAL</v>
          </cell>
          <cell r="B282" t="str">
            <v>ADVANCES FROM UTILITIES INC</v>
          </cell>
          <cell r="C282">
            <v>-1043240.19</v>
          </cell>
        </row>
        <row r="284">
          <cell r="A284">
            <v>4595</v>
          </cell>
          <cell r="B284" t="str">
            <v>CUSTOMER DEPOSITS</v>
          </cell>
          <cell r="C284">
            <v>0</v>
          </cell>
        </row>
        <row r="285">
          <cell r="C285">
            <v>0</v>
          </cell>
        </row>
        <row r="286">
          <cell r="A286" t="str">
            <v>TOTAL</v>
          </cell>
          <cell r="B286" t="str">
            <v>CUSTOMER DEPOSITS</v>
          </cell>
          <cell r="C286">
            <v>0</v>
          </cell>
        </row>
        <row r="288">
          <cell r="A288">
            <v>4612</v>
          </cell>
          <cell r="B288" t="str">
            <v>ACCRUED TAXES GENERAL</v>
          </cell>
          <cell r="C288">
            <v>0</v>
          </cell>
        </row>
        <row r="289">
          <cell r="A289">
            <v>4614</v>
          </cell>
          <cell r="B289" t="str">
            <v>ACCRUED GROSS RECEIPT TAX</v>
          </cell>
          <cell r="C289">
            <v>0</v>
          </cell>
        </row>
        <row r="290">
          <cell r="A290">
            <v>4618</v>
          </cell>
          <cell r="B290" t="str">
            <v>ACCRUED UTIL OR COMM TAX</v>
          </cell>
          <cell r="C290">
            <v>-254</v>
          </cell>
        </row>
        <row r="291">
          <cell r="A291">
            <v>4628</v>
          </cell>
          <cell r="B291" t="str">
            <v>ACCRUED REAL EST TAX</v>
          </cell>
          <cell r="C291">
            <v>-1620</v>
          </cell>
        </row>
        <row r="292">
          <cell r="A292">
            <v>4630</v>
          </cell>
          <cell r="B292" t="str">
            <v>ACCRUED PERS PROP &amp; ICT TAX</v>
          </cell>
          <cell r="C292">
            <v>0</v>
          </cell>
        </row>
        <row r="293">
          <cell r="A293">
            <v>4634</v>
          </cell>
          <cell r="B293" t="str">
            <v>ACCRUED SALES TAX</v>
          </cell>
          <cell r="C293">
            <v>0</v>
          </cell>
        </row>
        <row r="294">
          <cell r="A294">
            <v>4635</v>
          </cell>
          <cell r="B294" t="str">
            <v>ACCRUED USE TAX</v>
          </cell>
          <cell r="C294">
            <v>0</v>
          </cell>
        </row>
        <row r="295">
          <cell r="C295">
            <v>0</v>
          </cell>
        </row>
        <row r="296">
          <cell r="A296" t="str">
            <v>TOTAL</v>
          </cell>
          <cell r="B296" t="str">
            <v>ACCRUED GENERAL TAXES</v>
          </cell>
          <cell r="C296">
            <v>-1874</v>
          </cell>
        </row>
        <row r="298">
          <cell r="A298">
            <v>4661</v>
          </cell>
          <cell r="B298" t="str">
            <v>ACCRUED ST INCOME TAX</v>
          </cell>
          <cell r="C298">
            <v>0</v>
          </cell>
        </row>
        <row r="299">
          <cell r="C299">
            <v>0</v>
          </cell>
        </row>
        <row r="300">
          <cell r="A300" t="str">
            <v>TOTAL</v>
          </cell>
          <cell r="B300" t="str">
            <v>ACCRUED INCOME TAX</v>
          </cell>
          <cell r="C300">
            <v>0</v>
          </cell>
        </row>
        <row r="302">
          <cell r="A302">
            <v>4685</v>
          </cell>
          <cell r="B302" t="str">
            <v>ACCRUED CUST DEP INTEREST</v>
          </cell>
          <cell r="C302">
            <v>0.35</v>
          </cell>
        </row>
        <row r="303">
          <cell r="C303">
            <v>0</v>
          </cell>
        </row>
        <row r="304">
          <cell r="A304" t="str">
            <v>TOTAL</v>
          </cell>
          <cell r="B304" t="str">
            <v>ACCRUED INTEREST</v>
          </cell>
          <cell r="C304">
            <v>0.35</v>
          </cell>
        </row>
        <row r="306">
          <cell r="A306">
            <v>4715</v>
          </cell>
          <cell r="B306" t="str">
            <v>DEFERRED REVENUE</v>
          </cell>
          <cell r="C306">
            <v>0</v>
          </cell>
        </row>
        <row r="307">
          <cell r="C307">
            <v>0</v>
          </cell>
        </row>
        <row r="308">
          <cell r="A308" t="str">
            <v>TOTAL</v>
          </cell>
          <cell r="B308" t="str">
            <v>DEFERRED REVENUE</v>
          </cell>
          <cell r="C308">
            <v>0</v>
          </cell>
        </row>
        <row r="310">
          <cell r="A310">
            <v>4735</v>
          </cell>
          <cell r="B310" t="str">
            <v>PAYABLE TO DEVELOPER</v>
          </cell>
          <cell r="C310">
            <v>0</v>
          </cell>
        </row>
        <row r="311">
          <cell r="C311">
            <v>0</v>
          </cell>
        </row>
        <row r="312">
          <cell r="A312" t="str">
            <v>TOTAL</v>
          </cell>
          <cell r="B312" t="str">
            <v>PAYABLE TO DEVELOPER</v>
          </cell>
          <cell r="C312">
            <v>0</v>
          </cell>
        </row>
        <row r="315">
          <cell r="A315" t="str">
            <v>TOTAL</v>
          </cell>
          <cell r="B315" t="str">
            <v>LIABILITIES</v>
          </cell>
          <cell r="C315">
            <v>-815719.39</v>
          </cell>
        </row>
        <row r="317">
          <cell r="A317">
            <v>4760</v>
          </cell>
          <cell r="B317" t="str">
            <v>COMMON STOCK</v>
          </cell>
          <cell r="C317">
            <v>-450000</v>
          </cell>
        </row>
        <row r="318">
          <cell r="A318">
            <v>4780</v>
          </cell>
          <cell r="B318" t="str">
            <v>PAID IN CAPITAL</v>
          </cell>
          <cell r="C318">
            <v>0</v>
          </cell>
        </row>
        <row r="319">
          <cell r="A319">
            <v>4785</v>
          </cell>
          <cell r="B319" t="str">
            <v>MISC PAID IN CAPITAL</v>
          </cell>
          <cell r="C319">
            <v>-277170.09999999998</v>
          </cell>
        </row>
        <row r="320">
          <cell r="A320">
            <v>4998</v>
          </cell>
          <cell r="B320" t="str">
            <v>RETAINED EARN-PRIOR YEARS</v>
          </cell>
          <cell r="C320">
            <v>-380086.22</v>
          </cell>
        </row>
        <row r="321">
          <cell r="C321">
            <v>0</v>
          </cell>
        </row>
        <row r="322">
          <cell r="A322" t="str">
            <v>TOTAL</v>
          </cell>
          <cell r="B322" t="str">
            <v>EQUITY</v>
          </cell>
          <cell r="C322">
            <v>-1107256.3199999998</v>
          </cell>
        </row>
        <row r="325">
          <cell r="A325" t="str">
            <v>TOTAL</v>
          </cell>
          <cell r="B325" t="str">
            <v>BALANCE SHEET</v>
          </cell>
          <cell r="C325">
            <v>-230958.03000000003</v>
          </cell>
        </row>
        <row r="327">
          <cell r="A327" t="str">
            <v>INCOME STATEMENT</v>
          </cell>
        </row>
        <row r="329">
          <cell r="A329">
            <v>5025</v>
          </cell>
          <cell r="B329" t="str">
            <v>WATER REVENUE-RESIDENTIAL</v>
          </cell>
          <cell r="C329">
            <v>-145723.63</v>
          </cell>
        </row>
        <row r="330">
          <cell r="A330">
            <v>5030</v>
          </cell>
          <cell r="B330" t="str">
            <v>WATER REVENUE-ACCRUALS</v>
          </cell>
          <cell r="C330">
            <v>59530.15</v>
          </cell>
        </row>
        <row r="331">
          <cell r="A331">
            <v>5035</v>
          </cell>
          <cell r="B331" t="str">
            <v>WATER REVENUE-COMMERCIAL</v>
          </cell>
          <cell r="C331">
            <v>-6424.73</v>
          </cell>
        </row>
        <row r="332">
          <cell r="A332">
            <v>5052</v>
          </cell>
          <cell r="B332" t="str">
            <v>WATER REVENUE-GUARANTEED</v>
          </cell>
          <cell r="C332">
            <v>-87391.18</v>
          </cell>
        </row>
        <row r="333">
          <cell r="A333">
            <v>5100</v>
          </cell>
          <cell r="B333" t="str">
            <v>SEWER REVENUE-RESIDENTIAL</v>
          </cell>
          <cell r="C333">
            <v>0</v>
          </cell>
        </row>
        <row r="334">
          <cell r="A334">
            <v>5105</v>
          </cell>
          <cell r="B334" t="str">
            <v>SEWER REVENUE-ACCRUALS</v>
          </cell>
          <cell r="C334">
            <v>0</v>
          </cell>
        </row>
        <row r="335">
          <cell r="A335">
            <v>5110</v>
          </cell>
          <cell r="B335" t="str">
            <v>SEWER REVENUE-COMMERCIAL</v>
          </cell>
          <cell r="C335">
            <v>0</v>
          </cell>
        </row>
        <row r="336">
          <cell r="A336">
            <v>5128</v>
          </cell>
          <cell r="B336" t="str">
            <v>SEWER REVENUE-GUARANTEED</v>
          </cell>
          <cell r="C336">
            <v>0</v>
          </cell>
        </row>
        <row r="337">
          <cell r="A337">
            <v>5265</v>
          </cell>
          <cell r="B337" t="str">
            <v>FORFEITED DISCOUNTS</v>
          </cell>
          <cell r="C337">
            <v>-4822.84</v>
          </cell>
        </row>
        <row r="338">
          <cell r="A338">
            <v>5270</v>
          </cell>
          <cell r="B338" t="str">
            <v>MISC SERVICE REVENUE</v>
          </cell>
          <cell r="C338">
            <v>-5415</v>
          </cell>
        </row>
        <row r="339">
          <cell r="A339">
            <v>5285</v>
          </cell>
          <cell r="B339" t="str">
            <v>OTHER W/S REVENUES</v>
          </cell>
          <cell r="C339">
            <v>-480</v>
          </cell>
        </row>
        <row r="340">
          <cell r="C340">
            <v>0</v>
          </cell>
        </row>
        <row r="341">
          <cell r="A341" t="str">
            <v>TOTAL</v>
          </cell>
          <cell r="B341" t="str">
            <v>REVENUE</v>
          </cell>
          <cell r="C341">
            <v>-190727.23</v>
          </cell>
        </row>
        <row r="343">
          <cell r="A343">
            <v>5435</v>
          </cell>
          <cell r="B343" t="str">
            <v>PURCHASED WATER-WATER SYS</v>
          </cell>
          <cell r="C343">
            <v>0</v>
          </cell>
        </row>
        <row r="344">
          <cell r="A344">
            <v>5455</v>
          </cell>
          <cell r="B344" t="str">
            <v>PURCHASED SEWER TREATMENT</v>
          </cell>
          <cell r="C344">
            <v>0</v>
          </cell>
        </row>
        <row r="345">
          <cell r="A345">
            <v>5460</v>
          </cell>
          <cell r="B345" t="str">
            <v>PURCHASED SEWER - BILLINGS</v>
          </cell>
          <cell r="C345">
            <v>0</v>
          </cell>
        </row>
        <row r="346">
          <cell r="C346">
            <v>0</v>
          </cell>
        </row>
        <row r="347">
          <cell r="A347" t="str">
            <v>TOTAL</v>
          </cell>
          <cell r="B347" t="str">
            <v>PURCHASED WATER AND SEWER</v>
          </cell>
          <cell r="C347">
            <v>0</v>
          </cell>
        </row>
        <row r="349">
          <cell r="A349">
            <v>5465</v>
          </cell>
          <cell r="B349" t="str">
            <v>ELEC PWR - WATER SYSTEM</v>
          </cell>
          <cell r="C349">
            <v>15006.67</v>
          </cell>
        </row>
        <row r="350">
          <cell r="A350">
            <v>5470</v>
          </cell>
          <cell r="B350" t="str">
            <v>ELEC PWR - SWR SYSTEM</v>
          </cell>
          <cell r="C350">
            <v>0</v>
          </cell>
        </row>
        <row r="351">
          <cell r="C351">
            <v>0</v>
          </cell>
        </row>
        <row r="352">
          <cell r="A352" t="str">
            <v>TOTAL</v>
          </cell>
          <cell r="B352" t="str">
            <v>ELECTRIC POWER</v>
          </cell>
          <cell r="C352">
            <v>15006.67</v>
          </cell>
        </row>
        <row r="354">
          <cell r="A354">
            <v>5480</v>
          </cell>
          <cell r="B354" t="str">
            <v>CHLORINE</v>
          </cell>
          <cell r="C354">
            <v>0</v>
          </cell>
        </row>
        <row r="355">
          <cell r="A355">
            <v>5485</v>
          </cell>
          <cell r="B355" t="str">
            <v>ODOR CONTROL CHEMICALS</v>
          </cell>
          <cell r="C355">
            <v>0</v>
          </cell>
        </row>
        <row r="356">
          <cell r="A356">
            <v>5490</v>
          </cell>
          <cell r="B356" t="str">
            <v>OTHER TREATMENT CHEMICALS</v>
          </cell>
          <cell r="C356">
            <v>0</v>
          </cell>
        </row>
        <row r="357">
          <cell r="C357">
            <v>0</v>
          </cell>
        </row>
        <row r="358">
          <cell r="A358" t="str">
            <v>TOTAL</v>
          </cell>
          <cell r="B358" t="str">
            <v>CHEMICALS</v>
          </cell>
          <cell r="C358">
            <v>0</v>
          </cell>
        </row>
        <row r="360">
          <cell r="A360">
            <v>5495</v>
          </cell>
          <cell r="B360" t="str">
            <v>METER READING</v>
          </cell>
          <cell r="C360">
            <v>3532.61</v>
          </cell>
        </row>
        <row r="361">
          <cell r="C361">
            <v>0</v>
          </cell>
        </row>
        <row r="362">
          <cell r="A362" t="str">
            <v>TOTAL</v>
          </cell>
          <cell r="B362" t="str">
            <v>METER READING</v>
          </cell>
          <cell r="C362">
            <v>3532.61</v>
          </cell>
        </row>
        <row r="364">
          <cell r="A364">
            <v>5505</v>
          </cell>
          <cell r="B364" t="str">
            <v>AGENCY EXPENSE</v>
          </cell>
          <cell r="C364">
            <v>331.4</v>
          </cell>
        </row>
        <row r="365">
          <cell r="A365">
            <v>5510</v>
          </cell>
          <cell r="B365" t="str">
            <v>UNCOLLECTIBLE ACCOUNTS</v>
          </cell>
          <cell r="C365">
            <v>10374.1</v>
          </cell>
        </row>
        <row r="366">
          <cell r="C366">
            <v>0</v>
          </cell>
        </row>
        <row r="367">
          <cell r="A367" t="str">
            <v>TOTAL</v>
          </cell>
          <cell r="B367" t="str">
            <v>BAD DEBT EXPENSE</v>
          </cell>
          <cell r="C367">
            <v>10705.5</v>
          </cell>
        </row>
        <row r="369">
          <cell r="A369">
            <v>5525</v>
          </cell>
          <cell r="B369" t="str">
            <v>BILL STOCK</v>
          </cell>
          <cell r="C369">
            <v>117.43</v>
          </cell>
        </row>
        <row r="370">
          <cell r="A370">
            <v>5530</v>
          </cell>
          <cell r="B370" t="str">
            <v>BILLING COMPUTER SUPPLIES</v>
          </cell>
          <cell r="C370">
            <v>255.48</v>
          </cell>
        </row>
        <row r="371">
          <cell r="A371">
            <v>5535</v>
          </cell>
          <cell r="B371" t="str">
            <v>BILLING ENVELOPES</v>
          </cell>
          <cell r="C371">
            <v>1349.29</v>
          </cell>
        </row>
        <row r="372">
          <cell r="A372">
            <v>5540</v>
          </cell>
          <cell r="B372" t="str">
            <v>BILLING POSTAGE</v>
          </cell>
          <cell r="C372">
            <v>8706.02</v>
          </cell>
        </row>
        <row r="373">
          <cell r="A373">
            <v>5545</v>
          </cell>
          <cell r="B373" t="str">
            <v>CUSTOMER SERVICE PRINTING</v>
          </cell>
          <cell r="C373">
            <v>706.31</v>
          </cell>
        </row>
        <row r="374">
          <cell r="C374">
            <v>0</v>
          </cell>
        </row>
        <row r="375">
          <cell r="A375" t="str">
            <v>TOTAL</v>
          </cell>
          <cell r="B375" t="str">
            <v>BILLING &amp; CUSTOMER SERVICE EXPENSE</v>
          </cell>
          <cell r="C375">
            <v>11134.53</v>
          </cell>
        </row>
        <row r="377">
          <cell r="A377">
            <v>5625</v>
          </cell>
          <cell r="B377" t="str">
            <v>401K/ESOP CONTRIBUTIONS</v>
          </cell>
          <cell r="C377">
            <v>7256.99</v>
          </cell>
        </row>
        <row r="378">
          <cell r="A378">
            <v>5630</v>
          </cell>
          <cell r="B378" t="str">
            <v>DENTAL PREMIUMS</v>
          </cell>
          <cell r="C378">
            <v>311.05</v>
          </cell>
        </row>
        <row r="379">
          <cell r="A379">
            <v>5635</v>
          </cell>
          <cell r="B379" t="str">
            <v>DENTAL INS REIMBURSEMENTS</v>
          </cell>
          <cell r="C379">
            <v>2493.3200000000002</v>
          </cell>
        </row>
        <row r="380">
          <cell r="A380">
            <v>5640</v>
          </cell>
          <cell r="B380" t="str">
            <v>EMP PENSIONS &amp; BENEFITS</v>
          </cell>
          <cell r="C380">
            <v>0</v>
          </cell>
        </row>
        <row r="381">
          <cell r="A381">
            <v>5645</v>
          </cell>
          <cell r="B381" t="str">
            <v>EMPLOYEE INS DEDUCTIONS</v>
          </cell>
          <cell r="C381">
            <v>-9484.5300000000007</v>
          </cell>
        </row>
        <row r="382">
          <cell r="A382">
            <v>5650</v>
          </cell>
          <cell r="B382" t="str">
            <v>HEALTH COSTS &amp; OTHER</v>
          </cell>
          <cell r="C382">
            <v>440.29</v>
          </cell>
        </row>
        <row r="383">
          <cell r="A383">
            <v>5655</v>
          </cell>
          <cell r="B383" t="str">
            <v>HEALTH INS REIMBURSEMENTS</v>
          </cell>
          <cell r="C383">
            <v>35697.480000000003</v>
          </cell>
        </row>
        <row r="384">
          <cell r="A384">
            <v>5660</v>
          </cell>
          <cell r="B384" t="str">
            <v>OTHER EMP PENSION/BENEFITS</v>
          </cell>
          <cell r="C384">
            <v>4602.82</v>
          </cell>
        </row>
        <row r="385">
          <cell r="A385">
            <v>5665</v>
          </cell>
          <cell r="B385" t="str">
            <v>PENSION CONTRIBUTIONS</v>
          </cell>
          <cell r="C385">
            <v>5752.88</v>
          </cell>
        </row>
        <row r="386">
          <cell r="A386">
            <v>5670</v>
          </cell>
          <cell r="B386" t="str">
            <v>TERM LIFE INS</v>
          </cell>
          <cell r="C386">
            <v>1394.2</v>
          </cell>
        </row>
        <row r="387">
          <cell r="A387">
            <v>5675</v>
          </cell>
          <cell r="B387" t="str">
            <v>TERM LIFE INS-OPT</v>
          </cell>
          <cell r="C387">
            <v>-29.09</v>
          </cell>
        </row>
        <row r="388">
          <cell r="A388">
            <v>5680</v>
          </cell>
          <cell r="B388" t="str">
            <v>DEPEND LIFE INS-OPT</v>
          </cell>
          <cell r="C388">
            <v>-39.75</v>
          </cell>
        </row>
        <row r="389">
          <cell r="A389">
            <v>5690</v>
          </cell>
          <cell r="B389" t="str">
            <v>TUITION</v>
          </cell>
          <cell r="C389">
            <v>999.39</v>
          </cell>
        </row>
        <row r="390">
          <cell r="C390">
            <v>0</v>
          </cell>
        </row>
        <row r="391">
          <cell r="A391" t="str">
            <v>TOTAL</v>
          </cell>
          <cell r="B391" t="str">
            <v>EMPLOYEE PENSION &amp; BENEFITS EXPENSE</v>
          </cell>
          <cell r="C391">
            <v>49395.05</v>
          </cell>
        </row>
        <row r="393">
          <cell r="A393">
            <v>5715</v>
          </cell>
          <cell r="B393" t="str">
            <v>INSURANCE-OTHER</v>
          </cell>
          <cell r="C393">
            <v>21579.65</v>
          </cell>
        </row>
        <row r="394">
          <cell r="C394">
            <v>0</v>
          </cell>
        </row>
        <row r="395">
          <cell r="A395" t="str">
            <v>TOTAL</v>
          </cell>
          <cell r="B395" t="str">
            <v>INSURANCE EXPENSE</v>
          </cell>
          <cell r="C395">
            <v>21579.65</v>
          </cell>
        </row>
        <row r="397">
          <cell r="A397">
            <v>5735</v>
          </cell>
          <cell r="B397" t="str">
            <v>COMPUTER MAINTENANCE</v>
          </cell>
          <cell r="C397">
            <v>11082.46</v>
          </cell>
        </row>
        <row r="398">
          <cell r="A398">
            <v>5740</v>
          </cell>
          <cell r="B398" t="str">
            <v>COMPUTER SUPPLIES</v>
          </cell>
          <cell r="C398">
            <v>2271.84</v>
          </cell>
        </row>
        <row r="399">
          <cell r="A399">
            <v>5745</v>
          </cell>
          <cell r="B399" t="str">
            <v>COMPUTER AMORT &amp; PROG COST</v>
          </cell>
          <cell r="C399">
            <v>224.55</v>
          </cell>
        </row>
        <row r="400">
          <cell r="A400">
            <v>5750</v>
          </cell>
          <cell r="B400" t="str">
            <v>INTERNET SUPPLIER</v>
          </cell>
          <cell r="C400">
            <v>203.87</v>
          </cell>
        </row>
        <row r="401">
          <cell r="A401">
            <v>5755</v>
          </cell>
          <cell r="B401" t="str">
            <v>MICROFILMING</v>
          </cell>
          <cell r="C401">
            <v>29.12</v>
          </cell>
        </row>
        <row r="402">
          <cell r="A402">
            <v>5760</v>
          </cell>
          <cell r="B402" t="str">
            <v>WEBSITE DEVELOPMENT</v>
          </cell>
          <cell r="C402">
            <v>23.67</v>
          </cell>
        </row>
        <row r="403">
          <cell r="C403">
            <v>0</v>
          </cell>
        </row>
        <row r="404">
          <cell r="A404" t="str">
            <v>TOTAL</v>
          </cell>
          <cell r="B404" t="str">
            <v>IT DEPARTMENT</v>
          </cell>
          <cell r="C404">
            <v>13835.51</v>
          </cell>
        </row>
        <row r="406">
          <cell r="A406">
            <v>5785</v>
          </cell>
          <cell r="B406" t="str">
            <v>ADVERTISING/MARKETING</v>
          </cell>
          <cell r="C406">
            <v>120.05</v>
          </cell>
        </row>
        <row r="407">
          <cell r="A407">
            <v>5790</v>
          </cell>
          <cell r="B407" t="str">
            <v>BANK SERVICE CHARGE</v>
          </cell>
          <cell r="C407">
            <v>621.96</v>
          </cell>
        </row>
        <row r="408">
          <cell r="A408">
            <v>5800</v>
          </cell>
          <cell r="B408" t="str">
            <v>LETTER OF CREDIT FEE</v>
          </cell>
          <cell r="C408">
            <v>81.849999999999994</v>
          </cell>
        </row>
        <row r="409">
          <cell r="A409">
            <v>5805</v>
          </cell>
          <cell r="B409" t="str">
            <v>LICENSE FEES</v>
          </cell>
          <cell r="C409">
            <v>4.76</v>
          </cell>
        </row>
        <row r="410">
          <cell r="A410">
            <v>5810</v>
          </cell>
          <cell r="B410" t="str">
            <v>MEMBERSHIPS</v>
          </cell>
          <cell r="C410">
            <v>437.1</v>
          </cell>
        </row>
        <row r="411">
          <cell r="A411">
            <v>5815</v>
          </cell>
          <cell r="B411" t="str">
            <v>PENALTIES/FINES</v>
          </cell>
          <cell r="C411">
            <v>1.1399999999999999</v>
          </cell>
        </row>
        <row r="412">
          <cell r="A412">
            <v>5820</v>
          </cell>
          <cell r="B412" t="str">
            <v>TRAINING EXPENSE</v>
          </cell>
          <cell r="C412">
            <v>1605.71</v>
          </cell>
        </row>
        <row r="413">
          <cell r="A413">
            <v>5825</v>
          </cell>
          <cell r="B413" t="str">
            <v>OTHER MISC EXPENSE</v>
          </cell>
          <cell r="C413">
            <v>43.24</v>
          </cell>
        </row>
        <row r="414">
          <cell r="C414">
            <v>0</v>
          </cell>
        </row>
        <row r="415">
          <cell r="A415" t="str">
            <v>TOTAL</v>
          </cell>
          <cell r="B415" t="str">
            <v>MISCELLANEOUS EXPENSE</v>
          </cell>
          <cell r="C415">
            <v>2915.81</v>
          </cell>
        </row>
        <row r="417">
          <cell r="A417">
            <v>5855</v>
          </cell>
          <cell r="B417" t="str">
            <v>ANSWERING SERVICE</v>
          </cell>
          <cell r="C417">
            <v>0</v>
          </cell>
        </row>
        <row r="418">
          <cell r="A418">
            <v>5860</v>
          </cell>
          <cell r="B418" t="str">
            <v>CLEANING SUPPLIES</v>
          </cell>
          <cell r="C418">
            <v>0</v>
          </cell>
        </row>
        <row r="419">
          <cell r="A419">
            <v>5865</v>
          </cell>
          <cell r="B419" t="str">
            <v>COPY MACHINE</v>
          </cell>
          <cell r="C419">
            <v>0</v>
          </cell>
        </row>
        <row r="420">
          <cell r="A420">
            <v>5870</v>
          </cell>
          <cell r="B420" t="str">
            <v>HOLIDAY EVENTS/PICNICS</v>
          </cell>
          <cell r="C420">
            <v>0</v>
          </cell>
        </row>
        <row r="421">
          <cell r="A421">
            <v>5875</v>
          </cell>
          <cell r="B421" t="str">
            <v>KITCHEN SUPPLIES</v>
          </cell>
          <cell r="C421">
            <v>0</v>
          </cell>
        </row>
        <row r="422">
          <cell r="A422">
            <v>5880</v>
          </cell>
          <cell r="B422" t="str">
            <v>OFFICE SUPPLY STORES</v>
          </cell>
          <cell r="C422">
            <v>0</v>
          </cell>
        </row>
        <row r="423">
          <cell r="A423">
            <v>5885</v>
          </cell>
          <cell r="B423" t="str">
            <v>PRINTING/BLUEPRINTS</v>
          </cell>
          <cell r="C423">
            <v>0</v>
          </cell>
        </row>
        <row r="424">
          <cell r="A424">
            <v>5890</v>
          </cell>
          <cell r="B424" t="str">
            <v>PUBL SUBSCRIPTIONS/TAPES</v>
          </cell>
          <cell r="C424">
            <v>0</v>
          </cell>
        </row>
        <row r="425">
          <cell r="A425">
            <v>5895</v>
          </cell>
          <cell r="B425" t="str">
            <v>SHIPPING CHARGES</v>
          </cell>
          <cell r="C425">
            <v>0</v>
          </cell>
        </row>
        <row r="426">
          <cell r="A426">
            <v>5900</v>
          </cell>
          <cell r="B426" t="str">
            <v>OTHER OFFICE EXPENSES</v>
          </cell>
          <cell r="C426">
            <v>0</v>
          </cell>
        </row>
        <row r="427">
          <cell r="C427">
            <v>0</v>
          </cell>
        </row>
        <row r="428">
          <cell r="A428" t="str">
            <v>TOTAL</v>
          </cell>
          <cell r="B428" t="str">
            <v>OFFICE EXPENSE</v>
          </cell>
          <cell r="C428">
            <v>0</v>
          </cell>
        </row>
        <row r="430">
          <cell r="A430">
            <v>5930</v>
          </cell>
          <cell r="B430" t="str">
            <v>OFFICE ELECTRIC</v>
          </cell>
          <cell r="C430">
            <v>0</v>
          </cell>
        </row>
        <row r="431">
          <cell r="A431">
            <v>5935</v>
          </cell>
          <cell r="B431" t="str">
            <v>OFFICE GAS</v>
          </cell>
          <cell r="C431">
            <v>0</v>
          </cell>
        </row>
        <row r="432">
          <cell r="A432">
            <v>5940</v>
          </cell>
          <cell r="B432" t="str">
            <v>OFFICE WATER</v>
          </cell>
          <cell r="C432">
            <v>0</v>
          </cell>
        </row>
        <row r="433">
          <cell r="A433">
            <v>5945</v>
          </cell>
          <cell r="B433" t="str">
            <v>OFFICE TELECOM</v>
          </cell>
          <cell r="C433">
            <v>0</v>
          </cell>
        </row>
        <row r="434">
          <cell r="A434">
            <v>5950</v>
          </cell>
          <cell r="B434" t="str">
            <v>OFFICE GARBAGE REMOVAL</v>
          </cell>
          <cell r="C434">
            <v>0</v>
          </cell>
        </row>
        <row r="435">
          <cell r="A435">
            <v>5955</v>
          </cell>
          <cell r="B435" t="str">
            <v>OFFICE LANDSCAPE / MOW / PLOW</v>
          </cell>
          <cell r="C435">
            <v>0</v>
          </cell>
        </row>
        <row r="436">
          <cell r="A436">
            <v>5960</v>
          </cell>
          <cell r="B436" t="str">
            <v>OFFICE ALARM SYS PHONE EXP</v>
          </cell>
          <cell r="C436">
            <v>0</v>
          </cell>
        </row>
        <row r="437">
          <cell r="A437">
            <v>5965</v>
          </cell>
          <cell r="B437" t="str">
            <v>OFFICE MAINTENANCE</v>
          </cell>
          <cell r="C437">
            <v>0</v>
          </cell>
        </row>
        <row r="438">
          <cell r="A438">
            <v>5970</v>
          </cell>
          <cell r="B438" t="str">
            <v>OFFICE CLEANING SERVICE</v>
          </cell>
          <cell r="C438">
            <v>0</v>
          </cell>
        </row>
        <row r="439">
          <cell r="A439">
            <v>5975</v>
          </cell>
          <cell r="B439" t="str">
            <v>OFFICE MACHINE/HEAT&amp;COOL</v>
          </cell>
          <cell r="C439">
            <v>0</v>
          </cell>
        </row>
        <row r="440">
          <cell r="A440">
            <v>5980</v>
          </cell>
          <cell r="B440" t="str">
            <v>OTHER OFFICE UTILITIES</v>
          </cell>
          <cell r="C440">
            <v>0</v>
          </cell>
        </row>
        <row r="441">
          <cell r="A441">
            <v>5985</v>
          </cell>
          <cell r="B441" t="str">
            <v>TELEMETERING PHONE EXPENSE</v>
          </cell>
          <cell r="C441">
            <v>0</v>
          </cell>
        </row>
        <row r="442">
          <cell r="C442">
            <v>0</v>
          </cell>
        </row>
        <row r="443">
          <cell r="A443" t="str">
            <v>TOTAL</v>
          </cell>
          <cell r="B443" t="str">
            <v>OFFICE UTILITIES/MAINTENANCE</v>
          </cell>
          <cell r="C443">
            <v>0</v>
          </cell>
        </row>
        <row r="445">
          <cell r="A445">
            <v>6005</v>
          </cell>
          <cell r="B445" t="str">
            <v>ACCOUNTING STUDIES</v>
          </cell>
          <cell r="C445">
            <v>0</v>
          </cell>
        </row>
        <row r="446">
          <cell r="A446">
            <v>6010</v>
          </cell>
          <cell r="B446" t="str">
            <v>AUDIT FEES</v>
          </cell>
          <cell r="C446">
            <v>0</v>
          </cell>
        </row>
        <row r="447">
          <cell r="A447">
            <v>6015</v>
          </cell>
          <cell r="B447" t="str">
            <v>EMPLOY FINDER FEES</v>
          </cell>
          <cell r="C447">
            <v>0</v>
          </cell>
        </row>
        <row r="448">
          <cell r="A448">
            <v>6020</v>
          </cell>
          <cell r="B448" t="str">
            <v>ENGINEERING FEES</v>
          </cell>
          <cell r="C448">
            <v>0</v>
          </cell>
        </row>
        <row r="449">
          <cell r="A449">
            <v>6025</v>
          </cell>
          <cell r="B449" t="str">
            <v>LEGAL FEES</v>
          </cell>
          <cell r="C449">
            <v>0</v>
          </cell>
        </row>
        <row r="450">
          <cell r="A450">
            <v>6035</v>
          </cell>
          <cell r="B450" t="str">
            <v>PAYROLL SERVICES</v>
          </cell>
          <cell r="C450">
            <v>0</v>
          </cell>
        </row>
        <row r="451">
          <cell r="A451">
            <v>6040</v>
          </cell>
          <cell r="B451" t="str">
            <v>TAX RETURN REVIEW</v>
          </cell>
          <cell r="C451">
            <v>0</v>
          </cell>
        </row>
        <row r="452">
          <cell r="A452">
            <v>6045</v>
          </cell>
          <cell r="B452" t="str">
            <v>TEMP EMPLOY - CLERICAL</v>
          </cell>
          <cell r="C452">
            <v>0</v>
          </cell>
        </row>
        <row r="453">
          <cell r="A453">
            <v>6050</v>
          </cell>
          <cell r="B453" t="str">
            <v>OTHER OUTSIDE SERVICES</v>
          </cell>
          <cell r="C453">
            <v>0</v>
          </cell>
        </row>
        <row r="454">
          <cell r="C454">
            <v>0</v>
          </cell>
        </row>
        <row r="455">
          <cell r="A455" t="str">
            <v>TOTAL</v>
          </cell>
          <cell r="B455" t="str">
            <v>OUTSIDE SERVICE EXPENSE</v>
          </cell>
          <cell r="C455">
            <v>0</v>
          </cell>
        </row>
        <row r="457">
          <cell r="A457">
            <v>6065</v>
          </cell>
          <cell r="B457" t="str">
            <v>RATE CASE AMORT EXPENSE</v>
          </cell>
          <cell r="C457">
            <v>0</v>
          </cell>
        </row>
        <row r="458">
          <cell r="A458">
            <v>6070</v>
          </cell>
          <cell r="B458" t="str">
            <v>MISC REG MATTERS COMM EXP</v>
          </cell>
          <cell r="C458">
            <v>0</v>
          </cell>
        </row>
        <row r="459">
          <cell r="A459">
            <v>6075</v>
          </cell>
          <cell r="B459" t="str">
            <v>WATER RESOURCE CONSERV EXP</v>
          </cell>
          <cell r="C459">
            <v>0</v>
          </cell>
        </row>
        <row r="460">
          <cell r="C460">
            <v>0</v>
          </cell>
        </row>
        <row r="461">
          <cell r="A461" t="str">
            <v>TOTAL</v>
          </cell>
          <cell r="B461" t="str">
            <v>RATE CASE EXPENSE</v>
          </cell>
          <cell r="C461">
            <v>0</v>
          </cell>
        </row>
        <row r="463">
          <cell r="A463">
            <v>6090</v>
          </cell>
          <cell r="B463" t="str">
            <v>RENT</v>
          </cell>
          <cell r="C463">
            <v>0</v>
          </cell>
        </row>
        <row r="464">
          <cell r="C464">
            <v>0</v>
          </cell>
        </row>
        <row r="465">
          <cell r="A465" t="str">
            <v>TOTAL</v>
          </cell>
          <cell r="B465" t="str">
            <v>RENT EXPENSE</v>
          </cell>
          <cell r="C465">
            <v>0</v>
          </cell>
        </row>
        <row r="467">
          <cell r="A467">
            <v>6105</v>
          </cell>
          <cell r="B467" t="str">
            <v>SALARIES-SYSTEM PROJECT</v>
          </cell>
          <cell r="C467">
            <v>0</v>
          </cell>
        </row>
        <row r="468">
          <cell r="A468">
            <v>6110</v>
          </cell>
          <cell r="B468" t="str">
            <v>SALARIES-ACCTG/FINANCE</v>
          </cell>
          <cell r="C468">
            <v>0</v>
          </cell>
        </row>
        <row r="469">
          <cell r="A469">
            <v>6115</v>
          </cell>
          <cell r="B469" t="str">
            <v>SALARIES-ADMIN</v>
          </cell>
          <cell r="C469">
            <v>0</v>
          </cell>
        </row>
        <row r="470">
          <cell r="A470">
            <v>6120</v>
          </cell>
          <cell r="B470" t="str">
            <v>SALARIES-OFFICERS/STKHLDR</v>
          </cell>
          <cell r="C470">
            <v>0</v>
          </cell>
        </row>
        <row r="471">
          <cell r="A471">
            <v>6125</v>
          </cell>
          <cell r="B471" t="str">
            <v>SALARIES-HR</v>
          </cell>
          <cell r="C471">
            <v>0</v>
          </cell>
        </row>
        <row r="472">
          <cell r="A472">
            <v>6130</v>
          </cell>
          <cell r="B472" t="str">
            <v>SALARIES-MIS</v>
          </cell>
          <cell r="C472">
            <v>0</v>
          </cell>
        </row>
        <row r="473">
          <cell r="A473">
            <v>6135</v>
          </cell>
          <cell r="B473" t="str">
            <v>SALARIES-LEADERSHIP OPS</v>
          </cell>
          <cell r="C473">
            <v>0</v>
          </cell>
        </row>
        <row r="474">
          <cell r="A474">
            <v>6140</v>
          </cell>
          <cell r="B474" t="str">
            <v>SALARIES-REGULATORY</v>
          </cell>
          <cell r="C474">
            <v>0</v>
          </cell>
        </row>
        <row r="475">
          <cell r="A475">
            <v>6145</v>
          </cell>
          <cell r="B475" t="str">
            <v>SALARIES-CUSTOMER SERVICE</v>
          </cell>
          <cell r="C475">
            <v>0</v>
          </cell>
        </row>
        <row r="476">
          <cell r="A476">
            <v>6150</v>
          </cell>
          <cell r="B476" t="str">
            <v>SALARIES-OPERATIONS FIELD</v>
          </cell>
          <cell r="C476">
            <v>0</v>
          </cell>
        </row>
        <row r="477">
          <cell r="A477">
            <v>6155</v>
          </cell>
          <cell r="B477" t="str">
            <v>SALARIES-OPERATIONS OFFICE</v>
          </cell>
          <cell r="C477">
            <v>0</v>
          </cell>
        </row>
        <row r="478">
          <cell r="A478">
            <v>6160</v>
          </cell>
          <cell r="B478" t="str">
            <v>SALARIES-CHGD TO PLT-WSC</v>
          </cell>
          <cell r="C478">
            <v>0</v>
          </cell>
        </row>
        <row r="479">
          <cell r="A479">
            <v>6165</v>
          </cell>
          <cell r="B479" t="str">
            <v>CAPITALIZED TIME ADJUSTMENT</v>
          </cell>
          <cell r="C479">
            <v>0</v>
          </cell>
        </row>
        <row r="480">
          <cell r="C480">
            <v>0</v>
          </cell>
        </row>
        <row r="481">
          <cell r="A481" t="str">
            <v>TOTAL</v>
          </cell>
          <cell r="B481" t="str">
            <v>SALARIES &amp; WAGES</v>
          </cell>
          <cell r="C481">
            <v>0</v>
          </cell>
        </row>
        <row r="483">
          <cell r="A483">
            <v>6185</v>
          </cell>
          <cell r="B483" t="str">
            <v>MARKETING: TRAVELS/LODGING</v>
          </cell>
          <cell r="C483">
            <v>0</v>
          </cell>
        </row>
        <row r="484">
          <cell r="A484">
            <v>6190</v>
          </cell>
          <cell r="B484" t="str">
            <v>TRAVEL AIRFARE</v>
          </cell>
          <cell r="C484">
            <v>0</v>
          </cell>
        </row>
        <row r="485">
          <cell r="A485">
            <v>6195</v>
          </cell>
          <cell r="B485" t="str">
            <v>TRAVEL TRANSPORTATION</v>
          </cell>
          <cell r="C485">
            <v>0</v>
          </cell>
        </row>
        <row r="486">
          <cell r="A486">
            <v>6200</v>
          </cell>
          <cell r="B486" t="str">
            <v>MARKETING: MEALS &amp; RELATED EXP</v>
          </cell>
          <cell r="C486">
            <v>0</v>
          </cell>
        </row>
        <row r="487">
          <cell r="A487">
            <v>6205</v>
          </cell>
          <cell r="B487" t="str">
            <v>TRAVEL ENTERTAINMENT</v>
          </cell>
          <cell r="C487">
            <v>0</v>
          </cell>
        </row>
        <row r="488">
          <cell r="A488">
            <v>6207</v>
          </cell>
          <cell r="B488" t="str">
            <v>TRAVEL OTHER</v>
          </cell>
          <cell r="C488">
            <v>0</v>
          </cell>
        </row>
        <row r="489">
          <cell r="C489">
            <v>0</v>
          </cell>
        </row>
        <row r="490">
          <cell r="A490" t="str">
            <v>TOTAL</v>
          </cell>
          <cell r="B490" t="str">
            <v>TRAVEL EXPENSE</v>
          </cell>
          <cell r="C490">
            <v>0</v>
          </cell>
        </row>
        <row r="492">
          <cell r="A492">
            <v>6215</v>
          </cell>
          <cell r="B492" t="str">
            <v>FUEL</v>
          </cell>
          <cell r="C492">
            <v>0</v>
          </cell>
        </row>
        <row r="493">
          <cell r="A493">
            <v>6220</v>
          </cell>
          <cell r="B493" t="str">
            <v>AUTO REPAIR/TIRES</v>
          </cell>
          <cell r="C493">
            <v>0</v>
          </cell>
        </row>
        <row r="494">
          <cell r="A494">
            <v>6225</v>
          </cell>
          <cell r="B494" t="str">
            <v>AUTO LICENSES</v>
          </cell>
          <cell r="C494">
            <v>0</v>
          </cell>
        </row>
        <row r="495">
          <cell r="A495">
            <v>6230</v>
          </cell>
          <cell r="B495" t="str">
            <v>OTHER TRANS EXPENSES</v>
          </cell>
          <cell r="C495">
            <v>0</v>
          </cell>
        </row>
        <row r="496">
          <cell r="C496">
            <v>0</v>
          </cell>
        </row>
        <row r="497">
          <cell r="A497" t="str">
            <v>TOTAL</v>
          </cell>
          <cell r="B497" t="str">
            <v>FLEET TRANSPORTATION EXPENSE</v>
          </cell>
          <cell r="C497">
            <v>0</v>
          </cell>
        </row>
        <row r="499">
          <cell r="A499">
            <v>6255</v>
          </cell>
          <cell r="B499" t="str">
            <v>TEST-WATER</v>
          </cell>
          <cell r="C499">
            <v>2006.39</v>
          </cell>
        </row>
        <row r="500">
          <cell r="A500">
            <v>6260</v>
          </cell>
          <cell r="B500" t="str">
            <v>TEST-EQUIP/CHEMICAL</v>
          </cell>
          <cell r="C500">
            <v>1064.83</v>
          </cell>
        </row>
        <row r="501">
          <cell r="A501">
            <v>6265</v>
          </cell>
          <cell r="B501" t="str">
            <v>TEST-SAFE WATER DRINKING</v>
          </cell>
          <cell r="C501">
            <v>0</v>
          </cell>
        </row>
        <row r="502">
          <cell r="A502">
            <v>6270</v>
          </cell>
          <cell r="B502" t="str">
            <v>TEST-SEWER</v>
          </cell>
          <cell r="C502">
            <v>0</v>
          </cell>
        </row>
        <row r="503">
          <cell r="C503">
            <v>0</v>
          </cell>
        </row>
        <row r="504">
          <cell r="A504" t="str">
            <v>TOTAL</v>
          </cell>
          <cell r="B504" t="str">
            <v>MAINTENANCE TESTING</v>
          </cell>
          <cell r="C504">
            <v>3071.2200000000003</v>
          </cell>
        </row>
        <row r="506">
          <cell r="A506">
            <v>6285</v>
          </cell>
          <cell r="B506" t="str">
            <v>WATER-MAINT SUPPLIES</v>
          </cell>
          <cell r="C506">
            <v>818.17</v>
          </cell>
        </row>
        <row r="507">
          <cell r="A507">
            <v>6290</v>
          </cell>
          <cell r="B507" t="str">
            <v>WATER-MAINT REPAIRS</v>
          </cell>
          <cell r="C507">
            <v>233.75</v>
          </cell>
        </row>
        <row r="508">
          <cell r="A508">
            <v>6295</v>
          </cell>
          <cell r="B508" t="str">
            <v>WATER-MAIN BREAKS</v>
          </cell>
          <cell r="C508">
            <v>0</v>
          </cell>
        </row>
        <row r="509">
          <cell r="A509">
            <v>6300</v>
          </cell>
          <cell r="B509" t="str">
            <v>WATER-ELEC EQUIPT REPAIR</v>
          </cell>
          <cell r="C509">
            <v>0</v>
          </cell>
        </row>
        <row r="510">
          <cell r="A510">
            <v>6305</v>
          </cell>
          <cell r="B510" t="str">
            <v>WATER-PERMITS</v>
          </cell>
          <cell r="C510">
            <v>0</v>
          </cell>
        </row>
        <row r="511">
          <cell r="A511">
            <v>6310</v>
          </cell>
          <cell r="B511" t="str">
            <v>WATER-OTHER MAINT EXP</v>
          </cell>
          <cell r="C511">
            <v>1831.48</v>
          </cell>
        </row>
        <row r="512">
          <cell r="A512">
            <v>6320</v>
          </cell>
          <cell r="B512" t="str">
            <v>SEWER-MAINT SUPPLIES</v>
          </cell>
          <cell r="C512">
            <v>0</v>
          </cell>
        </row>
        <row r="513">
          <cell r="A513">
            <v>6325</v>
          </cell>
          <cell r="B513" t="str">
            <v>SEWER-MAINT REPAIRS</v>
          </cell>
          <cell r="C513">
            <v>0</v>
          </cell>
        </row>
        <row r="514">
          <cell r="A514">
            <v>6330</v>
          </cell>
          <cell r="B514" t="str">
            <v>SEWER-MAIN BREAKS</v>
          </cell>
          <cell r="C514">
            <v>0</v>
          </cell>
        </row>
        <row r="515">
          <cell r="A515">
            <v>6335</v>
          </cell>
          <cell r="B515" t="str">
            <v>SEWER-ELEC EQUIPT REPAIR</v>
          </cell>
          <cell r="C515">
            <v>0</v>
          </cell>
        </row>
        <row r="516">
          <cell r="A516">
            <v>6340</v>
          </cell>
          <cell r="B516" t="str">
            <v>SEWER-PERMITS</v>
          </cell>
          <cell r="C516">
            <v>0</v>
          </cell>
        </row>
        <row r="517">
          <cell r="A517">
            <v>6345</v>
          </cell>
          <cell r="B517" t="str">
            <v>SEWER-OTHER MAINT EXP</v>
          </cell>
          <cell r="C517">
            <v>0</v>
          </cell>
        </row>
        <row r="518">
          <cell r="A518">
            <v>6355</v>
          </cell>
          <cell r="B518" t="str">
            <v>DEFERRED MAINT EXPENSE</v>
          </cell>
          <cell r="C518">
            <v>0</v>
          </cell>
        </row>
        <row r="519">
          <cell r="A519">
            <v>6360</v>
          </cell>
          <cell r="B519" t="str">
            <v>COMMUNICATION EXPENSE</v>
          </cell>
          <cell r="C519">
            <v>0</v>
          </cell>
        </row>
        <row r="520">
          <cell r="A520">
            <v>6370</v>
          </cell>
          <cell r="B520" t="str">
            <v>OPER CONTRACTED WORKERS</v>
          </cell>
          <cell r="C520">
            <v>0</v>
          </cell>
        </row>
        <row r="521">
          <cell r="A521">
            <v>6380</v>
          </cell>
          <cell r="B521" t="str">
            <v>REPAIRS &amp; MAINT-MAINT,LAND</v>
          </cell>
          <cell r="C521">
            <v>0</v>
          </cell>
        </row>
        <row r="522">
          <cell r="A522">
            <v>6385</v>
          </cell>
          <cell r="B522" t="str">
            <v>UNIFORMS</v>
          </cell>
          <cell r="C522">
            <v>0</v>
          </cell>
        </row>
        <row r="523">
          <cell r="A523">
            <v>6390</v>
          </cell>
          <cell r="B523" t="str">
            <v>WEATHER/HURRICANE COSTS</v>
          </cell>
          <cell r="C523">
            <v>0</v>
          </cell>
        </row>
        <row r="524">
          <cell r="A524">
            <v>6400</v>
          </cell>
          <cell r="B524" t="str">
            <v>SEWER RODDING</v>
          </cell>
          <cell r="C524">
            <v>0</v>
          </cell>
        </row>
        <row r="525">
          <cell r="A525">
            <v>6410</v>
          </cell>
          <cell r="B525" t="str">
            <v>SLUDGE HAULING</v>
          </cell>
          <cell r="C525">
            <v>0</v>
          </cell>
        </row>
        <row r="526">
          <cell r="C526">
            <v>0</v>
          </cell>
        </row>
        <row r="527">
          <cell r="A527" t="str">
            <v>TOTAL</v>
          </cell>
          <cell r="B527" t="str">
            <v>MAINTENANCE EXPENSE</v>
          </cell>
          <cell r="C527">
            <v>2883.4</v>
          </cell>
        </row>
        <row r="529">
          <cell r="A529">
            <v>6445</v>
          </cell>
          <cell r="B529" t="str">
            <v>DEPREC-WATER PLANT</v>
          </cell>
          <cell r="C529">
            <v>302.04000000000002</v>
          </cell>
        </row>
        <row r="530">
          <cell r="A530">
            <v>6455</v>
          </cell>
          <cell r="B530" t="str">
            <v>DEPREC-STRUCT &amp; IMPRV SRC SUPPLY</v>
          </cell>
          <cell r="C530">
            <v>477.89</v>
          </cell>
        </row>
        <row r="531">
          <cell r="A531">
            <v>6460</v>
          </cell>
          <cell r="B531" t="str">
            <v>DEPREC-STRUCT &amp; IMPRV WTP</v>
          </cell>
          <cell r="C531">
            <v>422.24</v>
          </cell>
        </row>
        <row r="532">
          <cell r="A532">
            <v>6470</v>
          </cell>
          <cell r="B532" t="str">
            <v>DEPREC-STRUCT &amp; IMPRV GEN</v>
          </cell>
          <cell r="C532">
            <v>35.31</v>
          </cell>
        </row>
        <row r="533">
          <cell r="A533">
            <v>6475</v>
          </cell>
          <cell r="B533" t="str">
            <v>DEPREC-COLLECTING RESERVOIRS</v>
          </cell>
          <cell r="C533">
            <v>4.7</v>
          </cell>
        </row>
        <row r="534">
          <cell r="A534">
            <v>6485</v>
          </cell>
          <cell r="B534" t="str">
            <v>DEPREC-WELLS &amp; SPRINGS</v>
          </cell>
          <cell r="C534">
            <v>2709.47</v>
          </cell>
        </row>
        <row r="535">
          <cell r="A535">
            <v>6495</v>
          </cell>
          <cell r="B535" t="str">
            <v>DEPREC-SUPPLY MAINS</v>
          </cell>
          <cell r="C535">
            <v>94.53</v>
          </cell>
        </row>
        <row r="536">
          <cell r="A536">
            <v>6505</v>
          </cell>
          <cell r="B536" t="str">
            <v>DEPREC-ELEC PUMP EQP SRC PUMP</v>
          </cell>
          <cell r="C536">
            <v>0</v>
          </cell>
        </row>
        <row r="537">
          <cell r="A537">
            <v>6510</v>
          </cell>
          <cell r="B537" t="str">
            <v>DEPREC-ELEC PUMP EQP WTP</v>
          </cell>
          <cell r="C537">
            <v>1432.73</v>
          </cell>
        </row>
        <row r="538">
          <cell r="A538">
            <v>6515</v>
          </cell>
          <cell r="B538" t="str">
            <v>DEPREC-ELEC PUMP EQP TRANS DST</v>
          </cell>
          <cell r="C538">
            <v>1.48</v>
          </cell>
        </row>
        <row r="539">
          <cell r="A539">
            <v>6520</v>
          </cell>
          <cell r="B539" t="str">
            <v>DEPREC-WATER TREATMENT EQPT</v>
          </cell>
          <cell r="C539">
            <v>369.59</v>
          </cell>
        </row>
        <row r="540">
          <cell r="A540">
            <v>6525</v>
          </cell>
          <cell r="B540" t="str">
            <v>DEPREC-DIST RESV &amp; STANDPIPES</v>
          </cell>
          <cell r="C540">
            <v>2011.52</v>
          </cell>
        </row>
        <row r="541">
          <cell r="A541">
            <v>6530</v>
          </cell>
          <cell r="B541" t="str">
            <v>DEPREC-TRANS &amp; DISTR MAINS</v>
          </cell>
          <cell r="C541">
            <v>18418.43</v>
          </cell>
        </row>
        <row r="542">
          <cell r="A542">
            <v>6535</v>
          </cell>
          <cell r="B542" t="str">
            <v>DEPREC-SERVICE LINES</v>
          </cell>
          <cell r="C542">
            <v>6787.94</v>
          </cell>
        </row>
        <row r="543">
          <cell r="A543">
            <v>6540</v>
          </cell>
          <cell r="B543" t="str">
            <v>DEPREC-METERS</v>
          </cell>
          <cell r="C543">
            <v>668.37</v>
          </cell>
        </row>
        <row r="544">
          <cell r="A544">
            <v>6545</v>
          </cell>
          <cell r="B544" t="str">
            <v>DEPREC-METER INSTALLS</v>
          </cell>
          <cell r="C544">
            <v>510.37</v>
          </cell>
        </row>
        <row r="545">
          <cell r="A545">
            <v>6550</v>
          </cell>
          <cell r="B545" t="str">
            <v>DEPREC-HYDRANTS</v>
          </cell>
          <cell r="C545">
            <v>1034.6400000000001</v>
          </cell>
        </row>
        <row r="546">
          <cell r="A546">
            <v>6580</v>
          </cell>
          <cell r="B546" t="str">
            <v>DEPREC-OFFICE STRUCTURE</v>
          </cell>
          <cell r="C546">
            <v>2259.61</v>
          </cell>
        </row>
        <row r="547">
          <cell r="A547">
            <v>6585</v>
          </cell>
          <cell r="B547" t="str">
            <v>DEPREC-OFFICE FURN/EQPT</v>
          </cell>
          <cell r="C547">
            <v>334.96</v>
          </cell>
        </row>
        <row r="548">
          <cell r="A548">
            <v>6595</v>
          </cell>
          <cell r="B548" t="str">
            <v>DEPREC-TOOL SHOP &amp; MISC EQPT</v>
          </cell>
          <cell r="C548">
            <v>345.14</v>
          </cell>
        </row>
        <row r="549">
          <cell r="A549">
            <v>6600</v>
          </cell>
          <cell r="B549" t="str">
            <v>DEPREC-LABORATORY EQUIPMENT</v>
          </cell>
          <cell r="C549">
            <v>11.88</v>
          </cell>
        </row>
        <row r="550">
          <cell r="A550">
            <v>6610</v>
          </cell>
          <cell r="B550" t="str">
            <v>DEPREC-COMMUNICATION EQPT</v>
          </cell>
          <cell r="C550">
            <v>164.33</v>
          </cell>
        </row>
        <row r="551">
          <cell r="A551">
            <v>6640</v>
          </cell>
          <cell r="B551" t="str">
            <v>DEPREC-ORGANIZATION</v>
          </cell>
          <cell r="C551">
            <v>0</v>
          </cell>
        </row>
        <row r="552">
          <cell r="A552">
            <v>6660</v>
          </cell>
          <cell r="B552" t="str">
            <v>DEPREC-STRUCT/IMPRV PUMP</v>
          </cell>
          <cell r="C552">
            <v>0</v>
          </cell>
        </row>
        <row r="553">
          <cell r="A553">
            <v>6680</v>
          </cell>
          <cell r="B553" t="str">
            <v>DEPREC-STRUCT/IMPRV GEN PLT</v>
          </cell>
          <cell r="C553">
            <v>0</v>
          </cell>
        </row>
        <row r="554">
          <cell r="A554">
            <v>6710</v>
          </cell>
          <cell r="B554" t="str">
            <v>DEPREC-SEWER FORCE MAIN/SRVC</v>
          </cell>
          <cell r="C554">
            <v>0</v>
          </cell>
        </row>
        <row r="555">
          <cell r="A555">
            <v>6715</v>
          </cell>
          <cell r="B555" t="str">
            <v>DEPREC-SEWER GRAVITY MAIN/MANH</v>
          </cell>
          <cell r="C555">
            <v>0</v>
          </cell>
        </row>
        <row r="556">
          <cell r="A556">
            <v>6730</v>
          </cell>
          <cell r="B556" t="str">
            <v>DEPREC-FLOW MEASURE DEVICE</v>
          </cell>
          <cell r="C556">
            <v>0</v>
          </cell>
        </row>
        <row r="557">
          <cell r="A557">
            <v>6765</v>
          </cell>
          <cell r="B557" t="str">
            <v>DEPREC-TREAT/DISP EQ TRT PLT</v>
          </cell>
          <cell r="C557">
            <v>0</v>
          </cell>
        </row>
        <row r="558">
          <cell r="A558">
            <v>6775</v>
          </cell>
          <cell r="B558" t="str">
            <v>DEPREC-PLANT SEWERS TRTMT</v>
          </cell>
          <cell r="C558">
            <v>0</v>
          </cell>
        </row>
        <row r="559">
          <cell r="A559">
            <v>6780</v>
          </cell>
          <cell r="B559" t="str">
            <v>DEPREC-PLANT SEWERS RCLM W</v>
          </cell>
          <cell r="C559">
            <v>0</v>
          </cell>
        </row>
        <row r="560">
          <cell r="A560">
            <v>6795</v>
          </cell>
          <cell r="B560" t="str">
            <v>DEPREC-OTHER PLT COLLECTIO</v>
          </cell>
          <cell r="C560">
            <v>0</v>
          </cell>
        </row>
        <row r="561">
          <cell r="A561">
            <v>6800</v>
          </cell>
          <cell r="B561" t="str">
            <v>DEPREC-OTHER PLT PUMP</v>
          </cell>
          <cell r="C561">
            <v>0</v>
          </cell>
        </row>
        <row r="562">
          <cell r="A562">
            <v>6825</v>
          </cell>
          <cell r="B562" t="str">
            <v>DEPREC-OFFICE FURN/EQPT</v>
          </cell>
          <cell r="C562">
            <v>0</v>
          </cell>
        </row>
        <row r="563">
          <cell r="A563">
            <v>6835</v>
          </cell>
          <cell r="B563" t="str">
            <v>DEPREC-TOOL SHOP &amp; MISC EQPT</v>
          </cell>
          <cell r="C563">
            <v>0</v>
          </cell>
        </row>
        <row r="564">
          <cell r="A564">
            <v>6845</v>
          </cell>
          <cell r="B564" t="str">
            <v>DEPREC-POWER OPERATED EQUI</v>
          </cell>
          <cell r="C564">
            <v>0</v>
          </cell>
        </row>
        <row r="565">
          <cell r="A565">
            <v>6860</v>
          </cell>
          <cell r="B565" t="str">
            <v>DEPREC-OTHER TANG PLT SEWE</v>
          </cell>
          <cell r="C565">
            <v>0</v>
          </cell>
        </row>
        <row r="566">
          <cell r="A566">
            <v>6890</v>
          </cell>
          <cell r="B566" t="str">
            <v>DEPREC-REUSE TRANSM / DIST</v>
          </cell>
          <cell r="C566">
            <v>0</v>
          </cell>
        </row>
        <row r="567">
          <cell r="A567">
            <v>6905</v>
          </cell>
          <cell r="B567" t="str">
            <v>DEPREC-AUTO TRANS</v>
          </cell>
          <cell r="C567">
            <v>0</v>
          </cell>
        </row>
        <row r="568">
          <cell r="A568">
            <v>6920</v>
          </cell>
          <cell r="B568" t="str">
            <v xml:space="preserve">DEPREC-COMPUTER </v>
          </cell>
          <cell r="C568">
            <v>0</v>
          </cell>
        </row>
        <row r="569">
          <cell r="C569">
            <v>0</v>
          </cell>
        </row>
        <row r="570">
          <cell r="A570" t="str">
            <v>TOTAL</v>
          </cell>
          <cell r="B570" t="str">
            <v>DEPRECIATION</v>
          </cell>
          <cell r="C570">
            <v>38397.170000000006</v>
          </cell>
        </row>
        <row r="572">
          <cell r="A572">
            <v>6960</v>
          </cell>
          <cell r="B572" t="str">
            <v>AMORT OF UTIL PAA-WATER</v>
          </cell>
          <cell r="C572">
            <v>0</v>
          </cell>
        </row>
        <row r="573">
          <cell r="A573">
            <v>6965</v>
          </cell>
          <cell r="B573" t="str">
            <v>AMORT OF UTIL PAA-SEWER</v>
          </cell>
          <cell r="C573">
            <v>0</v>
          </cell>
        </row>
        <row r="574">
          <cell r="A574">
            <v>6985</v>
          </cell>
          <cell r="B574" t="str">
            <v>AMORT EXP-CIA-WATER</v>
          </cell>
          <cell r="C574">
            <v>0</v>
          </cell>
        </row>
        <row r="575">
          <cell r="A575">
            <v>7070</v>
          </cell>
          <cell r="B575" t="str">
            <v>AMORT-TRANS &amp; DISTR MAINS</v>
          </cell>
          <cell r="C575">
            <v>0</v>
          </cell>
        </row>
        <row r="576">
          <cell r="A576">
            <v>7075</v>
          </cell>
          <cell r="B576" t="str">
            <v>AMORT-SERVICE LINES</v>
          </cell>
          <cell r="C576">
            <v>0</v>
          </cell>
        </row>
        <row r="577">
          <cell r="A577">
            <v>7090</v>
          </cell>
          <cell r="B577" t="str">
            <v>AMORT-HYDRANTS</v>
          </cell>
          <cell r="C577">
            <v>0</v>
          </cell>
        </row>
        <row r="578">
          <cell r="A578">
            <v>7160</v>
          </cell>
          <cell r="B578" t="str">
            <v>AMORT-OTHER TANGIBLE PLT WATER</v>
          </cell>
          <cell r="C578">
            <v>-9877.7999999999993</v>
          </cell>
        </row>
        <row r="579">
          <cell r="A579">
            <v>7165</v>
          </cell>
          <cell r="B579" t="str">
            <v>AMORT-WATER-TAP</v>
          </cell>
          <cell r="C579">
            <v>-1325</v>
          </cell>
        </row>
        <row r="580">
          <cell r="A580">
            <v>7175</v>
          </cell>
          <cell r="B580" t="str">
            <v>AMORT-WTR RES CAP FEE</v>
          </cell>
          <cell r="C580">
            <v>0</v>
          </cell>
        </row>
        <row r="581">
          <cell r="A581">
            <v>7180</v>
          </cell>
          <cell r="B581" t="str">
            <v>AMORT-WTR PLT MOD FEE</v>
          </cell>
          <cell r="C581">
            <v>0</v>
          </cell>
        </row>
        <row r="582">
          <cell r="A582">
            <v>7185</v>
          </cell>
          <cell r="B582" t="str">
            <v>AMORT-WTR PLT MTR FEE</v>
          </cell>
          <cell r="C582">
            <v>0</v>
          </cell>
        </row>
        <row r="583">
          <cell r="A583">
            <v>7205</v>
          </cell>
          <cell r="B583" t="str">
            <v>AMORT-ORGANIZATION</v>
          </cell>
          <cell r="C583">
            <v>0</v>
          </cell>
        </row>
        <row r="584">
          <cell r="A584">
            <v>7245</v>
          </cell>
          <cell r="B584" t="str">
            <v>AMORT-STRUCT/IMPRV GEN PLT</v>
          </cell>
          <cell r="C584">
            <v>0</v>
          </cell>
        </row>
        <row r="585">
          <cell r="A585">
            <v>7430</v>
          </cell>
          <cell r="B585" t="str">
            <v>AMORT-SEWER-TAP</v>
          </cell>
          <cell r="C585">
            <v>0</v>
          </cell>
        </row>
        <row r="586">
          <cell r="A586">
            <v>7445</v>
          </cell>
          <cell r="B586" t="str">
            <v>AMORT-SWR PLT MOD FEE</v>
          </cell>
          <cell r="C586">
            <v>0</v>
          </cell>
        </row>
        <row r="587">
          <cell r="C587">
            <v>0</v>
          </cell>
        </row>
        <row r="588">
          <cell r="A588" t="str">
            <v>TOTAL</v>
          </cell>
          <cell r="B588" t="str">
            <v>AMORTIZATION</v>
          </cell>
          <cell r="C588">
            <v>-11202.8</v>
          </cell>
        </row>
        <row r="590">
          <cell r="A590">
            <v>7510</v>
          </cell>
          <cell r="B590" t="str">
            <v>FICA EXPENSE</v>
          </cell>
          <cell r="C590">
            <v>0</v>
          </cell>
        </row>
        <row r="591">
          <cell r="A591">
            <v>7515</v>
          </cell>
          <cell r="B591" t="str">
            <v>FEDERAL UNEMPLOYMENT TAX</v>
          </cell>
          <cell r="C591">
            <v>0</v>
          </cell>
        </row>
        <row r="592">
          <cell r="A592">
            <v>7520</v>
          </cell>
          <cell r="B592" t="str">
            <v>STATE UNEMPLOYMENT TAX</v>
          </cell>
          <cell r="C592">
            <v>0</v>
          </cell>
        </row>
        <row r="593">
          <cell r="C593">
            <v>0</v>
          </cell>
        </row>
        <row r="594">
          <cell r="A594" t="str">
            <v>TOTAL</v>
          </cell>
          <cell r="B594" t="str">
            <v>PAYROLL TAXES</v>
          </cell>
          <cell r="C594">
            <v>0</v>
          </cell>
        </row>
        <row r="596">
          <cell r="A596">
            <v>7535</v>
          </cell>
          <cell r="B596" t="str">
            <v>FRANCHISE TAX</v>
          </cell>
          <cell r="C596">
            <v>0</v>
          </cell>
        </row>
        <row r="597">
          <cell r="A597">
            <v>7540</v>
          </cell>
          <cell r="B597" t="str">
            <v>GROSS RECEIPTS TAX</v>
          </cell>
          <cell r="C597">
            <v>0</v>
          </cell>
        </row>
        <row r="598">
          <cell r="A598">
            <v>7545</v>
          </cell>
          <cell r="B598" t="str">
            <v>PERSONAL PROPERTY/ICT TAX</v>
          </cell>
          <cell r="C598">
            <v>0</v>
          </cell>
        </row>
        <row r="599">
          <cell r="A599">
            <v>7550</v>
          </cell>
          <cell r="B599" t="str">
            <v>PROPERTY/OTHER GENERAL TAX</v>
          </cell>
          <cell r="C599">
            <v>0</v>
          </cell>
        </row>
        <row r="600">
          <cell r="A600">
            <v>7555</v>
          </cell>
          <cell r="B600" t="str">
            <v>REAL ESTATE TAX</v>
          </cell>
          <cell r="C600">
            <v>0</v>
          </cell>
        </row>
        <row r="601">
          <cell r="A601">
            <v>7560</v>
          </cell>
          <cell r="B601" t="str">
            <v>SALES/USE TAX EXPENSE</v>
          </cell>
          <cell r="C601">
            <v>0</v>
          </cell>
        </row>
        <row r="602">
          <cell r="A602">
            <v>7570</v>
          </cell>
          <cell r="B602" t="str">
            <v>UTILITY/COMMISSION TAX</v>
          </cell>
          <cell r="C602">
            <v>0</v>
          </cell>
        </row>
        <row r="603">
          <cell r="C603">
            <v>0</v>
          </cell>
        </row>
        <row r="604">
          <cell r="A604" t="str">
            <v>TOTAL</v>
          </cell>
          <cell r="B604" t="str">
            <v>PROPERTY AND OTHER TAX EXPENSE</v>
          </cell>
          <cell r="C604">
            <v>0</v>
          </cell>
        </row>
        <row r="606">
          <cell r="A606">
            <v>7585</v>
          </cell>
          <cell r="B606" t="str">
            <v>AMORT OF INVEST TAX CREDIT</v>
          </cell>
          <cell r="C606">
            <v>0</v>
          </cell>
        </row>
        <row r="607">
          <cell r="A607">
            <v>7595</v>
          </cell>
          <cell r="B607" t="str">
            <v>DEF INCOME TAX-FEDERAL</v>
          </cell>
          <cell r="C607">
            <v>0</v>
          </cell>
        </row>
        <row r="608">
          <cell r="A608">
            <v>7600</v>
          </cell>
          <cell r="B608" t="str">
            <v>DEF INCOME TAXES-STATE</v>
          </cell>
          <cell r="C608">
            <v>0</v>
          </cell>
        </row>
        <row r="609">
          <cell r="A609">
            <v>7605</v>
          </cell>
          <cell r="B609" t="str">
            <v>INCOME TAXES-FEDERAL</v>
          </cell>
          <cell r="C609">
            <v>0</v>
          </cell>
        </row>
        <row r="610">
          <cell r="A610">
            <v>7610</v>
          </cell>
          <cell r="B610" t="str">
            <v>INCOME TAXES-STATE</v>
          </cell>
          <cell r="C610">
            <v>0</v>
          </cell>
        </row>
        <row r="611">
          <cell r="C611">
            <v>0</v>
          </cell>
        </row>
        <row r="612">
          <cell r="A612" t="str">
            <v>TOTAL</v>
          </cell>
          <cell r="B612" t="str">
            <v>INCOME TAX EXPENSE</v>
          </cell>
          <cell r="C612">
            <v>0</v>
          </cell>
        </row>
        <row r="615">
          <cell r="A615" t="str">
            <v>TOTAL</v>
          </cell>
          <cell r="B615" t="str">
            <v>OPERATING &amp; MAINTENANCE EXPENSE</v>
          </cell>
          <cell r="C615">
            <v>161254.32</v>
          </cell>
        </row>
        <row r="617">
          <cell r="A617">
            <v>7690</v>
          </cell>
          <cell r="B617" t="str">
            <v>SALE OF EQUIPMENT</v>
          </cell>
          <cell r="C617">
            <v>0</v>
          </cell>
        </row>
        <row r="618">
          <cell r="A618">
            <v>7691</v>
          </cell>
          <cell r="B618" t="str">
            <v>NET BOOK VALUE-DISPOSAL</v>
          </cell>
          <cell r="C618">
            <v>0</v>
          </cell>
        </row>
        <row r="619">
          <cell r="C619">
            <v>0</v>
          </cell>
        </row>
        <row r="620">
          <cell r="A620" t="str">
            <v>TOTAL</v>
          </cell>
          <cell r="B620" t="str">
            <v>RENTAL / OTHER INCOME</v>
          </cell>
          <cell r="C620">
            <v>0</v>
          </cell>
        </row>
        <row r="623">
          <cell r="A623" t="str">
            <v>TOTAL</v>
          </cell>
          <cell r="B623" t="str">
            <v>OTHER INCOME</v>
          </cell>
          <cell r="C623">
            <v>0</v>
          </cell>
        </row>
        <row r="625">
          <cell r="A625">
            <v>7710</v>
          </cell>
          <cell r="B625" t="str">
            <v>INTEREST EXPENSE-INTERCO</v>
          </cell>
          <cell r="C625">
            <v>0</v>
          </cell>
        </row>
        <row r="626">
          <cell r="C626">
            <v>0</v>
          </cell>
        </row>
        <row r="627">
          <cell r="A627" t="str">
            <v>TOTAL</v>
          </cell>
          <cell r="B627" t="str">
            <v>LONG-TERM INTEREST EXP</v>
          </cell>
          <cell r="C627">
            <v>0</v>
          </cell>
        </row>
        <row r="629">
          <cell r="A629">
            <v>7735</v>
          </cell>
          <cell r="B629" t="str">
            <v>S/T INT EXP BANK ONE</v>
          </cell>
          <cell r="C629">
            <v>0</v>
          </cell>
        </row>
        <row r="630">
          <cell r="C630">
            <v>0</v>
          </cell>
        </row>
        <row r="631">
          <cell r="A631" t="str">
            <v>TOTAL</v>
          </cell>
          <cell r="B631" t="str">
            <v>SHORT-TERM INTEREST EXPENSE</v>
          </cell>
          <cell r="C631">
            <v>0</v>
          </cell>
        </row>
        <row r="633">
          <cell r="A633">
            <v>7750</v>
          </cell>
          <cell r="B633" t="str">
            <v>INTEREST DURING CONSTRUCTION</v>
          </cell>
          <cell r="C633">
            <v>0</v>
          </cell>
        </row>
        <row r="634">
          <cell r="C634">
            <v>0</v>
          </cell>
        </row>
        <row r="635">
          <cell r="A635" t="str">
            <v>TOTAL</v>
          </cell>
          <cell r="B635" t="str">
            <v>ALLOW FUNDS USED CONSTRUCTION</v>
          </cell>
          <cell r="C635">
            <v>0</v>
          </cell>
        </row>
        <row r="638">
          <cell r="A638" t="str">
            <v>TOTAL</v>
          </cell>
          <cell r="B638" t="str">
            <v>OTHER EXPENSE</v>
          </cell>
          <cell r="C638">
            <v>0</v>
          </cell>
        </row>
        <row r="641">
          <cell r="A641" t="str">
            <v>TOTAL</v>
          </cell>
          <cell r="B641" t="str">
            <v>INCOME LOSS/(PROFIT)</v>
          </cell>
          <cell r="C641">
            <v>-29472.910000000003</v>
          </cell>
        </row>
      </sheetData>
      <sheetData sheetId="48" refreshError="1"/>
      <sheetData sheetId="49" refreshError="1"/>
      <sheetData sheetId="50">
        <row r="3">
          <cell r="C3" t="str">
            <v>Apple Canyon</v>
          </cell>
        </row>
      </sheetData>
      <sheetData sheetId="51" refreshError="1"/>
      <sheetData sheetId="52" refreshError="1"/>
      <sheetData sheetId="53">
        <row r="2">
          <cell r="A2">
            <v>1020</v>
          </cell>
        </row>
      </sheetData>
      <sheetData sheetId="54">
        <row r="653">
          <cell r="B653" t="str">
            <v>CUSTOMERS</v>
          </cell>
        </row>
      </sheetData>
      <sheetData sheetId="5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FT"/>
      <sheetName val="2010 FT Schedule"/>
      <sheetName val="PT"/>
      <sheetName val="2010 PT Schedule"/>
      <sheetName val="2010 Turnover Summary"/>
      <sheetName val="Adjusted Data"/>
      <sheetName val="Raw Data"/>
      <sheetName val="Input"/>
      <sheetName val="Drivers"/>
      <sheetName val="CoInfo"/>
      <sheetName val="CSR transitions"/>
      <sheetName val="Reconci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B11">
            <v>426</v>
          </cell>
        </row>
      </sheetData>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chedule"/>
      <sheetName val="Control Panel"/>
      <sheetName val="COPY ELECTRONIC TB HERE"/>
      <sheetName val="Linked TB"/>
      <sheetName val="Sch.A-B.S"/>
      <sheetName val="Sch.B-I.S"/>
      <sheetName val="Sch.C-R.B"/>
      <sheetName val="Sch.D&amp;E-REV"/>
      <sheetName val="wp.a-uncoll"/>
      <sheetName val="wp-b salary"/>
      <sheetName val="wp-b salary2"/>
      <sheetName val="wp-b3 calc of health and other "/>
      <sheetName val="wp-c-def charges"/>
      <sheetName val="wp-c2-calc of def charges"/>
      <sheetName val="wp-c3-acc def inc taxes"/>
      <sheetName val="wp-c3a-adj acc def inc taxes"/>
      <sheetName val="wp-c3b-adit vehicle"/>
      <sheetName val="wp-c3c-adit computers"/>
      <sheetName val="wp-c3d-adit gross plant"/>
      <sheetName val="wp-3e-calc intial basis"/>
      <sheetName val="wp-d-rc.exp"/>
      <sheetName val="wp-e-toi"/>
      <sheetName val="wp-f-depr"/>
      <sheetName val="wp-f2 depr recal"/>
      <sheetName val="wp f3 plant held for future use"/>
      <sheetName val="wp-f4"/>
      <sheetName val="CP COA"/>
      <sheetName val="wp-g-inc.tx"/>
      <sheetName val="wp.h-cap.struc"/>
      <sheetName val="wp-i-wc"/>
      <sheetName val="wp-l-GL additions"/>
      <sheetName val="wp-n-CPI"/>
      <sheetName val="wp-p1 Allocation of Expenses"/>
      <sheetName val="wp-p1a Allocation of Rate base"/>
      <sheetName val="wp-p2 Allocation of Vehicles"/>
      <sheetName val="wp-p2a Allocation of Trans Exp"/>
      <sheetName val="wp-p3-alloc of State computers"/>
      <sheetName val="wp-p4-alloc of WSC computers"/>
      <sheetName val="wp-p5 WSC Salary Allocation"/>
      <sheetName val="wp-p6 wsc legal fees"/>
      <sheetName val="wp-p7 WSC outside services"/>
      <sheetName val="wp-appendix"/>
      <sheetName val="xxxRate-Rev Comp"/>
      <sheetName val="Consumption Data"/>
      <sheetName val="ERC Count NB 12-07"/>
      <sheetName val="93008 ERC with avail adjust  "/>
      <sheetName val="Allocation data summary"/>
      <sheetName val="Allocation data"/>
      <sheetName val="wp-b2-ops charged to plant"/>
      <sheetName val="wp-o-project phoenix "/>
      <sheetName val="wp-p6-closed office exp"/>
      <sheetName val="wp-u-Insurance Exp"/>
      <sheetName val="wp-p2 Allocated Rate Base"/>
      <sheetName val="wp-px Allocation of Exp"/>
      <sheetName val="COAs"/>
      <sheetName val="wp-m-penalties"/>
      <sheetName val="wp-p1-allocation of vehicles"/>
      <sheetName val="wp-px Allocation of Vehicles"/>
      <sheetName val="wp-px Allocation of Trans Exp"/>
      <sheetName val="wp-p1a-adjustment to trans exp"/>
      <sheetName val="wp-p2-allocation of computers"/>
      <sheetName val="wp-p3-allocations of WSC base"/>
      <sheetName val="wp-p4-allocation of WSC expense"/>
      <sheetName val="wp-p5-alloc of cws office exp"/>
    </sheetNames>
    <sheetDataSet>
      <sheetData sheetId="0" refreshError="1">
        <row r="39">
          <cell r="D39">
            <v>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WSC Cleanup"/>
      <sheetName val="WSC Cleanup (2)"/>
      <sheetName val="Title "/>
      <sheetName val="WSC Gen Ledger"/>
      <sheetName val="WSC Ratebase"/>
      <sheetName val="WSC RB JE"/>
      <sheetName val="SE.60"/>
      <sheetName val="SE.60Rev"/>
      <sheetName val="SE.60.JE"/>
      <sheetName val="SE.60.A"/>
      <sheetName val="SE.60.ARev"/>
      <sheetName val="SE.60.A.JE"/>
      <sheetName val="SE.51Computer"/>
      <sheetName val="SE.51.JE"/>
      <sheetName val="SE.52 Summ"/>
      <sheetName val="SE.52.JE"/>
      <sheetName val="SE.52 Gen Prop Ins."/>
      <sheetName val="SE.52 Excess Liab"/>
      <sheetName val="SE.52 Work Comp"/>
      <sheetName val="SE.52 Auto"/>
      <sheetName val="Health Ins Dist"/>
      <sheetName val="Codes 1-3"/>
      <sheetName val="Code 4"/>
      <sheetName val="Code 5"/>
      <sheetName val="Code 6"/>
      <sheetName val="Code 11"/>
      <sheetName val="CUST.EQUIV"/>
      <sheetName val="Inactives input"/>
      <sheetName val="Billing 583 No Inactives"/>
      <sheetName val="Subs"/>
      <sheetName val="WSC SE 60 Sorted"/>
      <sheetName val="WSC SE 60.A Sorted"/>
      <sheetName val="WSC SE 51 Sorted"/>
      <sheetName val="SE 60 Recalc"/>
      <sheetName val="WSC RB Sorted"/>
      <sheetName val="For WSC RB JE Load"/>
      <sheetName val="WSC RB JE Proj Phoen."/>
      <sheetName val="WSC60.60A.90 Clean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chedule"/>
      <sheetName val="Control Panel"/>
      <sheetName val="COPY ELECTRONIC TB HERE"/>
      <sheetName val="Linked TB"/>
      <sheetName val="Sch.A-B.S"/>
      <sheetName val="Sch.B-I.S"/>
      <sheetName val="Sch.C-R.B"/>
      <sheetName val="Sch.D&amp;E-REV"/>
      <sheetName val="ORM"/>
      <sheetName val="wp.a-uncoll"/>
      <sheetName val="WSC Salaries"/>
      <sheetName val="Wp-b Salary"/>
      <sheetName val="wp-b1 - Allocation of Staff CH"/>
      <sheetName val="Wp-b Salary (2)"/>
      <sheetName val="wp-b3 Calc of Health and Other "/>
      <sheetName val="wp-b4 office salaries "/>
      <sheetName val="wp-c-def charges"/>
      <sheetName val="wp-c2-calc of def charges"/>
      <sheetName val="wp-c3-acc def inc taxes"/>
      <sheetName val="wp-c3a-adj acc def inc taxes"/>
      <sheetName val="wp-c3d-diff btwn tax and book"/>
      <sheetName val="wp-c3c-adit computers"/>
      <sheetName val="wp-c3d-adit gross plant"/>
      <sheetName val="wp-d-rc.exp"/>
      <sheetName val="wp-e-toi"/>
      <sheetName val="wp-e2-tax accruals"/>
      <sheetName val="wp-f-CIAC AA"/>
      <sheetName val="w-f2 depr reclass"/>
      <sheetName val="wp-g-inc.tx"/>
      <sheetName val="wp.h-cap.struc"/>
      <sheetName val="wp-i-wc"/>
      <sheetName val="wp-j-pf.plant"/>
      <sheetName val="wp-l-GL additions"/>
      <sheetName val="wp-n-CPI"/>
      <sheetName val="wp-p1 Allocation of Expenses"/>
      <sheetName val="wp-p1a Allocation of Rate base"/>
      <sheetName val="wp-p2 Allocation of Vehicles"/>
      <sheetName val="wp-p2a Allocation of Trans Exp"/>
      <sheetName val="wp-p3-alloc of State computers"/>
      <sheetName val="wp-p4-alloc of WSC computers"/>
      <sheetName val="wp-p5 WSC Salary Allocation"/>
      <sheetName val="wp-appendix"/>
      <sheetName val="wp-q Plant Removal"/>
      <sheetName val="wp-r  Insurance"/>
      <sheetName val="wp-s Woodbury Plant + CIAC"/>
      <sheetName val="wp-t Removal of Direct Exp"/>
      <sheetName val="wp-u Depreciation Recap "/>
      <sheetName val="Consumption Data"/>
      <sheetName val="xxxRate-Rev Comp"/>
      <sheetName val="12.31.13 ERC avail adjust  "/>
      <sheetName val="Compatibility Report"/>
    </sheetNames>
    <sheetDataSet>
      <sheetData sheetId="0">
        <row r="3">
          <cell r="C3" t="str">
            <v>Bradfield Farms Water Company</v>
          </cell>
        </row>
        <row r="5">
          <cell r="C5" t="str">
            <v>W-1044, SUB 19</v>
          </cell>
        </row>
        <row r="7">
          <cell r="C7">
            <v>41639</v>
          </cell>
        </row>
        <row r="11">
          <cell r="C11">
            <v>961.5</v>
          </cell>
          <cell r="D11">
            <v>0.39106190695044923</v>
          </cell>
        </row>
        <row r="12">
          <cell r="C12">
            <v>1497.19</v>
          </cell>
          <cell r="D12">
            <v>0.60893809304955082</v>
          </cell>
        </row>
        <row r="13">
          <cell r="C13">
            <v>2458.69</v>
          </cell>
        </row>
        <row r="29">
          <cell r="C29">
            <v>0.125</v>
          </cell>
          <cell r="D29">
            <v>0.125</v>
          </cell>
        </row>
        <row r="30">
          <cell r="C30">
            <v>0.25</v>
          </cell>
          <cell r="D30">
            <v>0.25</v>
          </cell>
        </row>
      </sheetData>
      <sheetData sheetId="1"/>
      <sheetData sheetId="2">
        <row r="2">
          <cell r="A2">
            <v>1020</v>
          </cell>
          <cell r="B2" t="str">
            <v xml:space="preserve">     ORGANIZATION</v>
          </cell>
          <cell r="D2">
            <v>33075</v>
          </cell>
        </row>
        <row r="3">
          <cell r="A3">
            <v>1025</v>
          </cell>
          <cell r="B3" t="str">
            <v xml:space="preserve">     FRANCHISES</v>
          </cell>
          <cell r="D3">
            <v>23493</v>
          </cell>
        </row>
        <row r="4">
          <cell r="A4">
            <v>1040</v>
          </cell>
          <cell r="B4" t="str">
            <v xml:space="preserve">     LAND &amp; LAND RIGHTS TRANS</v>
          </cell>
          <cell r="D4">
            <v>12000</v>
          </cell>
        </row>
        <row r="5">
          <cell r="A5">
            <v>1045</v>
          </cell>
          <cell r="B5" t="str">
            <v xml:space="preserve">     LAND &amp; LAND RIGHTS GEN PL</v>
          </cell>
          <cell r="D5">
            <v>48000</v>
          </cell>
        </row>
        <row r="6">
          <cell r="A6">
            <v>1050</v>
          </cell>
          <cell r="B6" t="str">
            <v xml:space="preserve">     STRUCT &amp; IMPRV SRC SUPPLY</v>
          </cell>
          <cell r="D6">
            <v>49927.35</v>
          </cell>
        </row>
        <row r="7">
          <cell r="A7">
            <v>1055</v>
          </cell>
          <cell r="B7" t="str">
            <v xml:space="preserve">     STRUCT &amp; IMPRV WTR TRT PL</v>
          </cell>
          <cell r="D7">
            <v>10174.370000000001</v>
          </cell>
        </row>
        <row r="8">
          <cell r="A8">
            <v>1060</v>
          </cell>
          <cell r="B8" t="str">
            <v xml:space="preserve">     STRUCT &amp; IMPRV TRANS DIST</v>
          </cell>
          <cell r="D8">
            <v>-200</v>
          </cell>
        </row>
        <row r="9">
          <cell r="A9">
            <v>1065</v>
          </cell>
          <cell r="B9" t="str">
            <v xml:space="preserve">     STRUCT &amp; IMPRV GEN PLT</v>
          </cell>
          <cell r="D9">
            <v>407</v>
          </cell>
        </row>
        <row r="10">
          <cell r="A10">
            <v>1080</v>
          </cell>
          <cell r="B10" t="str">
            <v xml:space="preserve">     WELLS &amp; SPRINGS</v>
          </cell>
          <cell r="D10">
            <v>446094.21</v>
          </cell>
        </row>
        <row r="11">
          <cell r="A11">
            <v>1090</v>
          </cell>
          <cell r="B11" t="str">
            <v xml:space="preserve">     SUPPLY MAINS</v>
          </cell>
          <cell r="D11">
            <v>308.56</v>
          </cell>
        </row>
        <row r="12">
          <cell r="A12">
            <v>1100</v>
          </cell>
          <cell r="B12" t="str">
            <v xml:space="preserve">     ELECTRIC PUMP EQUIP SRC P</v>
          </cell>
          <cell r="D12">
            <v>22146.98</v>
          </cell>
        </row>
        <row r="13">
          <cell r="A13">
            <v>1105</v>
          </cell>
          <cell r="B13" t="str">
            <v xml:space="preserve">     ELECTRIC PUMP EQUIP WTP</v>
          </cell>
          <cell r="D13">
            <v>86615.27</v>
          </cell>
        </row>
        <row r="14">
          <cell r="A14">
            <v>1110</v>
          </cell>
          <cell r="B14" t="str">
            <v xml:space="preserve">     ELECTRIC PUMP EQUIP TRANS</v>
          </cell>
          <cell r="D14">
            <v>1436.89</v>
          </cell>
        </row>
        <row r="15">
          <cell r="A15">
            <v>1115</v>
          </cell>
          <cell r="B15" t="str">
            <v xml:space="preserve">     WATER TREATMENT EQPT</v>
          </cell>
          <cell r="D15">
            <v>9263.7999999999993</v>
          </cell>
        </row>
        <row r="16">
          <cell r="A16">
            <v>1120</v>
          </cell>
          <cell r="B16" t="str">
            <v xml:space="preserve">     DIST RESV &amp; STANDPIPES</v>
          </cell>
          <cell r="D16">
            <v>408083.79</v>
          </cell>
        </row>
        <row r="17">
          <cell r="A17">
            <v>1125</v>
          </cell>
          <cell r="B17" t="str">
            <v xml:space="preserve">     TRANS &amp; DISTR MAINS</v>
          </cell>
          <cell r="D17">
            <v>433298.18</v>
          </cell>
        </row>
        <row r="18">
          <cell r="A18">
            <v>1130</v>
          </cell>
          <cell r="B18" t="str">
            <v xml:space="preserve">     SERVICE LINES</v>
          </cell>
          <cell r="D18">
            <v>425542.42</v>
          </cell>
        </row>
        <row r="19">
          <cell r="A19">
            <v>1135</v>
          </cell>
          <cell r="B19" t="str">
            <v xml:space="preserve">     METERS</v>
          </cell>
          <cell r="D19">
            <v>5987.44</v>
          </cell>
        </row>
        <row r="20">
          <cell r="A20">
            <v>1140</v>
          </cell>
          <cell r="B20" t="str">
            <v xml:space="preserve">     METER INSTALLATIONS</v>
          </cell>
          <cell r="D20">
            <v>61266.36</v>
          </cell>
        </row>
        <row r="21">
          <cell r="A21">
            <v>1145</v>
          </cell>
          <cell r="B21" t="str">
            <v xml:space="preserve">     HYDRANTS</v>
          </cell>
          <cell r="D21">
            <v>27057.22</v>
          </cell>
        </row>
        <row r="22">
          <cell r="A22">
            <v>1150</v>
          </cell>
          <cell r="B22" t="str">
            <v xml:space="preserve">     BACKFLOW PREVENTION DEVIC</v>
          </cell>
          <cell r="D22">
            <v>98</v>
          </cell>
        </row>
        <row r="23">
          <cell r="A23">
            <v>1170</v>
          </cell>
          <cell r="B23" t="str">
            <v xml:space="preserve">     OTH PLT&amp;MISC EQUIP TRANS</v>
          </cell>
          <cell r="D23">
            <v>0</v>
          </cell>
        </row>
        <row r="24">
          <cell r="A24">
            <v>1175</v>
          </cell>
          <cell r="B24" t="str">
            <v xml:space="preserve">     OFFICE STRUCT &amp; IMPRV</v>
          </cell>
          <cell r="D24">
            <v>1745</v>
          </cell>
        </row>
        <row r="25">
          <cell r="A25">
            <v>1180</v>
          </cell>
          <cell r="B25" t="str">
            <v xml:space="preserve">     OFFICE FURN &amp; EQPT</v>
          </cell>
          <cell r="D25">
            <v>1259</v>
          </cell>
        </row>
        <row r="26">
          <cell r="A26">
            <v>1190</v>
          </cell>
          <cell r="B26" t="str">
            <v xml:space="preserve">     TOOL SHOP &amp; MISC EQPT</v>
          </cell>
          <cell r="D26">
            <v>5661</v>
          </cell>
        </row>
        <row r="27">
          <cell r="A27">
            <v>1195</v>
          </cell>
          <cell r="B27" t="str">
            <v xml:space="preserve">     LABORATORY EQUIPMENT</v>
          </cell>
          <cell r="D27">
            <v>4853</v>
          </cell>
        </row>
        <row r="28">
          <cell r="A28">
            <v>1200</v>
          </cell>
          <cell r="B28" t="str">
            <v xml:space="preserve">     POWER OPERATED EQUIP</v>
          </cell>
          <cell r="D28">
            <v>16.12</v>
          </cell>
        </row>
        <row r="29">
          <cell r="A29">
            <v>1205</v>
          </cell>
          <cell r="B29" t="str">
            <v xml:space="preserve">     COMMUNICATION EQPT</v>
          </cell>
          <cell r="D29">
            <v>9425.24</v>
          </cell>
        </row>
        <row r="30">
          <cell r="A30">
            <v>1210</v>
          </cell>
          <cell r="B30" t="str">
            <v xml:space="preserve">     MISC EQUIPMENT</v>
          </cell>
          <cell r="D30">
            <v>18</v>
          </cell>
        </row>
        <row r="31">
          <cell r="A31">
            <v>1220</v>
          </cell>
          <cell r="B31" t="str">
            <v xml:space="preserve">     OTHER TANGIBLE PLT WATER</v>
          </cell>
          <cell r="D31">
            <v>2066.14</v>
          </cell>
        </row>
        <row r="32">
          <cell r="A32">
            <v>1245</v>
          </cell>
          <cell r="B32" t="str">
            <v xml:space="preserve">     ORGANIZATION</v>
          </cell>
          <cell r="D32">
            <v>8508</v>
          </cell>
        </row>
        <row r="33">
          <cell r="A33">
            <v>1250</v>
          </cell>
          <cell r="B33" t="str">
            <v xml:space="preserve">     FRANCHISES INTANG PLT</v>
          </cell>
          <cell r="D33">
            <v>20351</v>
          </cell>
        </row>
        <row r="34">
          <cell r="A34">
            <v>1285</v>
          </cell>
          <cell r="B34" t="str">
            <v xml:space="preserve">     LAND &amp; LAND RIGHTS GEN PL</v>
          </cell>
          <cell r="D34">
            <v>27000</v>
          </cell>
        </row>
        <row r="35">
          <cell r="A35">
            <v>1290</v>
          </cell>
          <cell r="B35" t="str">
            <v xml:space="preserve">     STRUCT/IMPRV COLL PLT</v>
          </cell>
          <cell r="D35">
            <v>0</v>
          </cell>
        </row>
        <row r="36">
          <cell r="A36">
            <v>1295</v>
          </cell>
          <cell r="B36" t="str">
            <v xml:space="preserve">     STRUCT/IMPRV PUMP PLT LS</v>
          </cell>
          <cell r="D36">
            <v>20550.84</v>
          </cell>
        </row>
        <row r="37">
          <cell r="A37">
            <v>1300</v>
          </cell>
          <cell r="B37" t="str">
            <v xml:space="preserve">     STRUCT/IMPRV TREAT PLT</v>
          </cell>
          <cell r="D37">
            <v>6308.1</v>
          </cell>
        </row>
        <row r="38">
          <cell r="A38">
            <v>1305</v>
          </cell>
          <cell r="B38" t="str">
            <v xml:space="preserve">     STRUCT/IMPRV RECLAIM WTP</v>
          </cell>
          <cell r="D38">
            <v>0</v>
          </cell>
        </row>
        <row r="39">
          <cell r="A39">
            <v>1310</v>
          </cell>
          <cell r="B39" t="str">
            <v xml:space="preserve">     STRUCT/IMPRV RECLAIM WTR</v>
          </cell>
          <cell r="D39">
            <v>2477</v>
          </cell>
        </row>
        <row r="40">
          <cell r="A40">
            <v>1315</v>
          </cell>
          <cell r="B40" t="str">
            <v xml:space="preserve">     STRUCT/IMPRV GEN PLT</v>
          </cell>
          <cell r="D40">
            <v>814750.15</v>
          </cell>
        </row>
        <row r="41">
          <cell r="A41">
            <v>1330</v>
          </cell>
          <cell r="B41" t="str">
            <v xml:space="preserve">     POWER GEN EQUIP TREAT PLT</v>
          </cell>
          <cell r="D41">
            <v>0</v>
          </cell>
        </row>
        <row r="42">
          <cell r="A42">
            <v>1345</v>
          </cell>
          <cell r="B42" t="str">
            <v xml:space="preserve">     SEWER FORCE MAIN</v>
          </cell>
          <cell r="D42">
            <v>-154985.98000000001</v>
          </cell>
        </row>
        <row r="43">
          <cell r="A43">
            <v>1350</v>
          </cell>
          <cell r="B43" t="str">
            <v xml:space="preserve">     SEWER GRAVITY MAIN</v>
          </cell>
          <cell r="D43">
            <v>1081563.97</v>
          </cell>
        </row>
        <row r="44">
          <cell r="A44">
            <v>1353</v>
          </cell>
          <cell r="B44" t="str">
            <v xml:space="preserve">     MANHOLES</v>
          </cell>
          <cell r="D44">
            <v>-1359</v>
          </cell>
        </row>
        <row r="45">
          <cell r="A45">
            <v>1355</v>
          </cell>
          <cell r="B45" t="str">
            <v xml:space="preserve">     SPECIAL COLL STRUCTURES</v>
          </cell>
          <cell r="D45">
            <v>775</v>
          </cell>
        </row>
        <row r="46">
          <cell r="A46">
            <v>1360</v>
          </cell>
          <cell r="B46" t="str">
            <v xml:space="preserve">     SERVICES TO CUSTOMERS</v>
          </cell>
          <cell r="D46">
            <v>16210.62</v>
          </cell>
        </row>
        <row r="47">
          <cell r="A47">
            <v>1365</v>
          </cell>
          <cell r="B47" t="str">
            <v xml:space="preserve">     FLOW MEASURE DEVICES</v>
          </cell>
          <cell r="D47">
            <v>6299.64</v>
          </cell>
        </row>
        <row r="48">
          <cell r="A48">
            <v>1370</v>
          </cell>
          <cell r="B48" t="str">
            <v xml:space="preserve">     FLOW MEASURE INSTALL</v>
          </cell>
          <cell r="D48">
            <v>0</v>
          </cell>
        </row>
        <row r="49">
          <cell r="A49">
            <v>1380</v>
          </cell>
          <cell r="B49" t="str">
            <v xml:space="preserve">     PUMPING EQUIPMENT PUMP PL</v>
          </cell>
          <cell r="D49">
            <v>60734.879999999997</v>
          </cell>
        </row>
        <row r="50">
          <cell r="A50">
            <v>1385</v>
          </cell>
          <cell r="B50" t="str">
            <v xml:space="preserve">     PUMPING EQUIPMENT RECLAIM</v>
          </cell>
          <cell r="D50">
            <v>-50</v>
          </cell>
        </row>
        <row r="51">
          <cell r="A51">
            <v>1400</v>
          </cell>
          <cell r="B51" t="str">
            <v xml:space="preserve">     TREAT/DISP EQUIP TRT PLT</v>
          </cell>
          <cell r="D51">
            <v>112125.52</v>
          </cell>
        </row>
        <row r="52">
          <cell r="A52">
            <v>1410</v>
          </cell>
          <cell r="B52" t="str">
            <v xml:space="preserve">     PLANT SEWERS TRTMT PLT</v>
          </cell>
          <cell r="D52">
            <v>351036.84</v>
          </cell>
        </row>
        <row r="53">
          <cell r="A53">
            <v>1430</v>
          </cell>
          <cell r="B53" t="str">
            <v xml:space="preserve">     OTHER PLT COLLECTION</v>
          </cell>
          <cell r="D53">
            <v>-224</v>
          </cell>
        </row>
        <row r="54">
          <cell r="A54">
            <v>1435</v>
          </cell>
          <cell r="B54" t="str">
            <v xml:space="preserve">     OTHER PLT PUMP</v>
          </cell>
          <cell r="D54">
            <v>2587.2600000000002</v>
          </cell>
        </row>
        <row r="55">
          <cell r="A55">
            <v>1455</v>
          </cell>
          <cell r="B55" t="str">
            <v xml:space="preserve">     OFFICE STRUCT &amp; IMPRV</v>
          </cell>
          <cell r="D55">
            <v>13509.51</v>
          </cell>
        </row>
        <row r="56">
          <cell r="A56">
            <v>1465</v>
          </cell>
          <cell r="B56" t="str">
            <v xml:space="preserve">     STORES EQUIPMENT</v>
          </cell>
          <cell r="D56">
            <v>2575</v>
          </cell>
        </row>
        <row r="57">
          <cell r="A57">
            <v>1470</v>
          </cell>
          <cell r="B57" t="str">
            <v xml:space="preserve">     TOOL SHOP &amp; MISC EQPT</v>
          </cell>
          <cell r="D57">
            <v>0</v>
          </cell>
        </row>
        <row r="58">
          <cell r="A58">
            <v>1475</v>
          </cell>
          <cell r="B58" t="str">
            <v xml:space="preserve">     LABORATORY EQPT</v>
          </cell>
          <cell r="D58">
            <v>-1</v>
          </cell>
        </row>
        <row r="59">
          <cell r="A59">
            <v>1480</v>
          </cell>
          <cell r="B59" t="str">
            <v xml:space="preserve">     POWER OPERATED EQUIP</v>
          </cell>
          <cell r="D59">
            <v>1695.64</v>
          </cell>
        </row>
        <row r="60">
          <cell r="A60">
            <v>1485</v>
          </cell>
          <cell r="B60" t="str">
            <v xml:space="preserve">     COMMUNICATION EQPT</v>
          </cell>
          <cell r="D60">
            <v>0</v>
          </cell>
        </row>
        <row r="61">
          <cell r="A61">
            <v>1490</v>
          </cell>
          <cell r="B61" t="str">
            <v xml:space="preserve">     MISC EQUIP SEWER</v>
          </cell>
          <cell r="D61">
            <v>6866</v>
          </cell>
        </row>
        <row r="62">
          <cell r="A62">
            <v>1535</v>
          </cell>
          <cell r="B62" t="str">
            <v xml:space="preserve">     REUSE DIST RESERVOIRS</v>
          </cell>
          <cell r="D62">
            <v>2763</v>
          </cell>
        </row>
        <row r="63">
          <cell r="A63">
            <v>1540</v>
          </cell>
          <cell r="B63" t="str">
            <v xml:space="preserve">     REUSE TRANMISSION &amp; DIST</v>
          </cell>
          <cell r="D63">
            <v>-2475.21</v>
          </cell>
        </row>
        <row r="64">
          <cell r="A64">
            <v>1705</v>
          </cell>
          <cell r="B64" t="str">
            <v xml:space="preserve">     WIP-CAP TIME EXPAND/MO</v>
          </cell>
          <cell r="D64">
            <v>1359.13</v>
          </cell>
        </row>
        <row r="65">
          <cell r="A65">
            <v>1706</v>
          </cell>
          <cell r="B65" t="str">
            <v xml:space="preserve">     WIP - INTEREST DURING </v>
          </cell>
          <cell r="D65">
            <v>6140.08</v>
          </cell>
        </row>
        <row r="66">
          <cell r="A66">
            <v>1707</v>
          </cell>
          <cell r="B66" t="str">
            <v xml:space="preserve">     WIP - ENGINEERING</v>
          </cell>
          <cell r="D66">
            <v>27243.61</v>
          </cell>
        </row>
        <row r="67">
          <cell r="A67">
            <v>1708</v>
          </cell>
          <cell r="B67" t="str">
            <v xml:space="preserve">     WIP - LABOR/INSTALLATI</v>
          </cell>
          <cell r="D67">
            <v>67019.23000000001</v>
          </cell>
        </row>
        <row r="68">
          <cell r="A68">
            <v>1709</v>
          </cell>
          <cell r="B68" t="str">
            <v xml:space="preserve">     WIP - EQUIPMENT</v>
          </cell>
          <cell r="D68">
            <v>248396.14</v>
          </cell>
        </row>
        <row r="69">
          <cell r="A69">
            <v>1739</v>
          </cell>
          <cell r="B69" t="str">
            <v xml:space="preserve">     WIP - TRANSFER TO FIXE</v>
          </cell>
          <cell r="D69">
            <v>-105074.6</v>
          </cell>
        </row>
        <row r="70">
          <cell r="A70">
            <v>1835</v>
          </cell>
          <cell r="B70" t="str">
            <v xml:space="preserve">     ACC DEPR-ORGANIZATION</v>
          </cell>
          <cell r="D70">
            <v>-7187.04</v>
          </cell>
        </row>
        <row r="71">
          <cell r="A71">
            <v>1840</v>
          </cell>
          <cell r="B71" t="str">
            <v xml:space="preserve">     ACC DEPR-FRANCHISES</v>
          </cell>
          <cell r="D71">
            <v>-6423.98</v>
          </cell>
        </row>
        <row r="72">
          <cell r="A72">
            <v>1845</v>
          </cell>
          <cell r="B72" t="str">
            <v xml:space="preserve">     ACC DEPR-STRUCT&amp;IMPRV SRC</v>
          </cell>
          <cell r="D72">
            <v>-9071.7900000000009</v>
          </cell>
        </row>
        <row r="73">
          <cell r="A73">
            <v>1850</v>
          </cell>
          <cell r="B73" t="str">
            <v xml:space="preserve">     ACC DEPR-STRUCT&amp;IMPRV WTP</v>
          </cell>
          <cell r="D73">
            <v>1307.02</v>
          </cell>
        </row>
        <row r="74">
          <cell r="A74">
            <v>1855</v>
          </cell>
          <cell r="B74" t="str">
            <v xml:space="preserve">     ACC DEPR-STRUCT&amp;IMPRV TRN</v>
          </cell>
          <cell r="D74">
            <v>21.82</v>
          </cell>
        </row>
        <row r="75">
          <cell r="A75">
            <v>1860</v>
          </cell>
          <cell r="B75" t="str">
            <v xml:space="preserve">     ACC DEPR-STRUCT&amp;IMPRV GEN</v>
          </cell>
          <cell r="D75">
            <v>-35.729999999999997</v>
          </cell>
        </row>
        <row r="76">
          <cell r="A76">
            <v>1875</v>
          </cell>
          <cell r="B76" t="str">
            <v xml:space="preserve">     ACC DEPR-WELLS &amp; SPRINGS</v>
          </cell>
          <cell r="D76">
            <v>-336490.83</v>
          </cell>
        </row>
        <row r="77">
          <cell r="A77">
            <v>1885</v>
          </cell>
          <cell r="B77" t="str">
            <v xml:space="preserve">     ACC DEPR-SUPPLY MAINS</v>
          </cell>
          <cell r="D77">
            <v>0.8</v>
          </cell>
        </row>
        <row r="78">
          <cell r="A78">
            <v>1895</v>
          </cell>
          <cell r="B78" t="str">
            <v xml:space="preserve">     ACC DEPR-ELECT PUMP EQUIP</v>
          </cell>
          <cell r="D78">
            <v>40215.72</v>
          </cell>
        </row>
        <row r="79">
          <cell r="A79">
            <v>1900</v>
          </cell>
          <cell r="B79" t="str">
            <v xml:space="preserve">     ACC DEPR-ELECT PUMP EQUIP</v>
          </cell>
          <cell r="D79">
            <v>-79243.91</v>
          </cell>
        </row>
        <row r="80">
          <cell r="A80">
            <v>1905</v>
          </cell>
          <cell r="B80" t="str">
            <v xml:space="preserve">     ACC DEPR-ELECT PUMP EQUIP</v>
          </cell>
          <cell r="D80">
            <v>781.96</v>
          </cell>
        </row>
        <row r="81">
          <cell r="A81">
            <v>1910</v>
          </cell>
          <cell r="B81" t="str">
            <v xml:space="preserve">     ACC DEPR-WATER TREATMENT</v>
          </cell>
          <cell r="D81">
            <v>-704.15</v>
          </cell>
        </row>
        <row r="82">
          <cell r="A82">
            <v>1915</v>
          </cell>
          <cell r="B82" t="str">
            <v xml:space="preserve">     ACC DEPR-DIST RESV &amp; STAN</v>
          </cell>
          <cell r="D82">
            <v>-83064.03</v>
          </cell>
        </row>
        <row r="83">
          <cell r="A83">
            <v>1920</v>
          </cell>
          <cell r="B83" t="str">
            <v xml:space="preserve">     ACC DEPR-TRANS &amp; DISTR MA</v>
          </cell>
          <cell r="D83">
            <v>-69475.55</v>
          </cell>
        </row>
        <row r="84">
          <cell r="A84">
            <v>1925</v>
          </cell>
          <cell r="B84" t="str">
            <v xml:space="preserve">     ACC DEPR-SERVICE LINES</v>
          </cell>
          <cell r="D84">
            <v>-83102.12</v>
          </cell>
        </row>
        <row r="85">
          <cell r="A85">
            <v>1930</v>
          </cell>
          <cell r="B85" t="str">
            <v xml:space="preserve">     ACC DEPR-METERS</v>
          </cell>
          <cell r="D85">
            <v>-953.43</v>
          </cell>
        </row>
        <row r="86">
          <cell r="A86">
            <v>1935</v>
          </cell>
          <cell r="B86" t="str">
            <v xml:space="preserve">     ACC DEPR-METER INSTALLS</v>
          </cell>
          <cell r="D86">
            <v>-10791.62</v>
          </cell>
        </row>
        <row r="87">
          <cell r="A87">
            <v>1940</v>
          </cell>
          <cell r="B87" t="str">
            <v xml:space="preserve">     ACC DEPR-HYDRANTS</v>
          </cell>
          <cell r="D87">
            <v>-6629.72</v>
          </cell>
        </row>
        <row r="88">
          <cell r="A88">
            <v>1945</v>
          </cell>
          <cell r="B88" t="str">
            <v xml:space="preserve">     ACC DEPR-BACKFLOW PREVENT</v>
          </cell>
          <cell r="D88">
            <v>-9.98</v>
          </cell>
        </row>
        <row r="89">
          <cell r="A89">
            <v>1965</v>
          </cell>
          <cell r="B89" t="str">
            <v xml:space="preserve">     ACC DEPR-OTH PLANT&amp;MISC T</v>
          </cell>
          <cell r="D89">
            <v>47.96</v>
          </cell>
        </row>
        <row r="90">
          <cell r="A90">
            <v>1970</v>
          </cell>
          <cell r="B90" t="str">
            <v xml:space="preserve">     ACC DEPR-OFFICE STRUCTURE</v>
          </cell>
          <cell r="D90">
            <v>-392.96</v>
          </cell>
        </row>
        <row r="91">
          <cell r="A91">
            <v>1975</v>
          </cell>
          <cell r="B91" t="str">
            <v xml:space="preserve">     ACC DEPR-OFFICE FURN/EQPT</v>
          </cell>
          <cell r="D91">
            <v>-455.16</v>
          </cell>
        </row>
        <row r="92">
          <cell r="A92">
            <v>1985</v>
          </cell>
          <cell r="B92" t="str">
            <v xml:space="preserve">     ACC DEPR-TOOL SHOP &amp; MISC</v>
          </cell>
          <cell r="D92">
            <v>-3195.18</v>
          </cell>
        </row>
        <row r="93">
          <cell r="A93">
            <v>1990</v>
          </cell>
          <cell r="B93" t="str">
            <v xml:space="preserve">     ACC DEPR-LABORATORY EQUIP</v>
          </cell>
          <cell r="D93">
            <v>-3672.78</v>
          </cell>
        </row>
        <row r="94">
          <cell r="A94">
            <v>1995</v>
          </cell>
          <cell r="B94" t="str">
            <v xml:space="preserve">     ACC DEPR-POWER OPERATED</v>
          </cell>
          <cell r="D94">
            <v>155.53</v>
          </cell>
        </row>
        <row r="95">
          <cell r="A95">
            <v>2000</v>
          </cell>
          <cell r="B95" t="str">
            <v xml:space="preserve">     ACC DEPR-COMMUNICATION EQ</v>
          </cell>
          <cell r="D95">
            <v>-4496.83</v>
          </cell>
        </row>
        <row r="96">
          <cell r="A96">
            <v>2005</v>
          </cell>
          <cell r="B96" t="str">
            <v xml:space="preserve">     ACC DEPR-MISC EQUIPMENT</v>
          </cell>
          <cell r="D96">
            <v>-5</v>
          </cell>
        </row>
        <row r="97">
          <cell r="A97">
            <v>2010</v>
          </cell>
          <cell r="B97" t="str">
            <v xml:space="preserve">     ACC DEPR-OTHER TANG PLT W</v>
          </cell>
          <cell r="D97">
            <v>-753.35</v>
          </cell>
        </row>
        <row r="98">
          <cell r="A98">
            <v>2030</v>
          </cell>
          <cell r="B98" t="str">
            <v xml:space="preserve">     ACC DEPR-ORGANIZATION</v>
          </cell>
          <cell r="D98">
            <v>-2388.98</v>
          </cell>
        </row>
        <row r="99">
          <cell r="A99">
            <v>2040</v>
          </cell>
          <cell r="B99" t="str">
            <v xml:space="preserve">     ACC DEPR FRANCHISES INTAN</v>
          </cell>
          <cell r="D99">
            <v>-5477.65</v>
          </cell>
        </row>
        <row r="100">
          <cell r="A100">
            <v>2050</v>
          </cell>
          <cell r="B100" t="str">
            <v xml:space="preserve">     ACC DEPR-STRUCT/IMPRV COL</v>
          </cell>
          <cell r="D100">
            <v>22.86</v>
          </cell>
        </row>
        <row r="101">
          <cell r="A101">
            <v>2055</v>
          </cell>
          <cell r="B101" t="str">
            <v xml:space="preserve">     ACC DEPR-STRUCT/IMPRV PUM</v>
          </cell>
          <cell r="D101">
            <v>13585.53</v>
          </cell>
        </row>
        <row r="102">
          <cell r="A102">
            <v>2060</v>
          </cell>
          <cell r="B102" t="str">
            <v xml:space="preserve">     ACC DEPR-STRUCT/IMPRV TRE</v>
          </cell>
          <cell r="D102">
            <v>4136.32</v>
          </cell>
        </row>
        <row r="103">
          <cell r="A103">
            <v>2065</v>
          </cell>
          <cell r="B103" t="str">
            <v xml:space="preserve">     ACC DEPR-STRUCT/IMPRV RCL</v>
          </cell>
          <cell r="D103">
            <v>7.01</v>
          </cell>
        </row>
        <row r="104">
          <cell r="A104">
            <v>2070</v>
          </cell>
          <cell r="B104" t="str">
            <v xml:space="preserve">     ACC DEPR-STRUCT/IMPRV RCL</v>
          </cell>
          <cell r="D104">
            <v>-212.1</v>
          </cell>
        </row>
        <row r="105">
          <cell r="A105">
            <v>2075</v>
          </cell>
          <cell r="B105" t="str">
            <v xml:space="preserve">     ACC DEPR-STRUCT/IMPRV GEN</v>
          </cell>
          <cell r="D105">
            <v>-414200.3</v>
          </cell>
        </row>
        <row r="106">
          <cell r="A106">
            <v>2090</v>
          </cell>
          <cell r="B106" t="str">
            <v xml:space="preserve">     ACC DEPR-PWR GEN EQP TRT</v>
          </cell>
          <cell r="D106">
            <v>37.61</v>
          </cell>
        </row>
        <row r="107">
          <cell r="A107">
            <v>2105</v>
          </cell>
          <cell r="B107" t="str">
            <v xml:space="preserve">     ACC DEPR-SEWER FORCE MAIN</v>
          </cell>
          <cell r="D107">
            <v>7029.31</v>
          </cell>
        </row>
        <row r="108">
          <cell r="A108">
            <v>2110</v>
          </cell>
          <cell r="B108" t="str">
            <v xml:space="preserve">     ACC DEPR-SEWER GRAVITY MA</v>
          </cell>
          <cell r="D108">
            <v>-24864.58</v>
          </cell>
        </row>
        <row r="109">
          <cell r="A109">
            <v>2113</v>
          </cell>
          <cell r="B109" t="str">
            <v xml:space="preserve">     ACC DEPR-MANHOLES</v>
          </cell>
          <cell r="D109">
            <v>-1195.6500000000001</v>
          </cell>
        </row>
        <row r="110">
          <cell r="A110">
            <v>2115</v>
          </cell>
          <cell r="B110" t="str">
            <v xml:space="preserve">     ACC DEPR-SPECIAL COLL STR</v>
          </cell>
          <cell r="D110">
            <v>-38.92</v>
          </cell>
        </row>
        <row r="111">
          <cell r="A111">
            <v>2120</v>
          </cell>
          <cell r="B111" t="str">
            <v xml:space="preserve">     ACC DEPR-SERVICES TO CUST</v>
          </cell>
          <cell r="D111">
            <v>-891.01</v>
          </cell>
        </row>
        <row r="112">
          <cell r="A112">
            <v>2125</v>
          </cell>
          <cell r="B112" t="str">
            <v xml:space="preserve">     ACC DEPR-FLOW MEASURE DEV</v>
          </cell>
          <cell r="D112">
            <v>-1686.93</v>
          </cell>
        </row>
        <row r="113">
          <cell r="A113">
            <v>2130</v>
          </cell>
          <cell r="B113" t="str">
            <v xml:space="preserve">     ACC DEPR-FLOW MEASURE INS</v>
          </cell>
          <cell r="D113">
            <v>584.78</v>
          </cell>
        </row>
        <row r="114">
          <cell r="A114">
            <v>2140</v>
          </cell>
          <cell r="B114" t="str">
            <v xml:space="preserve">     ACC DEPR-PUMP EQP PUMP PL</v>
          </cell>
          <cell r="D114">
            <v>8291.0499999999993</v>
          </cell>
        </row>
        <row r="115">
          <cell r="A115">
            <v>2145</v>
          </cell>
          <cell r="B115" t="str">
            <v xml:space="preserve">     ACC DEPR-PUMP EQP RCLM WT</v>
          </cell>
          <cell r="D115">
            <v>81.150000000000006</v>
          </cell>
        </row>
        <row r="116">
          <cell r="A116">
            <v>2160</v>
          </cell>
          <cell r="B116" t="str">
            <v xml:space="preserve">     ACC DEPR-TREAT/DISP EQP T</v>
          </cell>
          <cell r="D116">
            <v>35313.81</v>
          </cell>
        </row>
        <row r="117">
          <cell r="A117">
            <v>2170</v>
          </cell>
          <cell r="B117" t="str">
            <v xml:space="preserve">     ACC DEPR-PLANT SEWERS TRT</v>
          </cell>
          <cell r="D117">
            <v>-77289.67</v>
          </cell>
        </row>
        <row r="118">
          <cell r="A118">
            <v>2180</v>
          </cell>
          <cell r="B118" t="str">
            <v xml:space="preserve">     ACC DEPR-OUTFALL LINES</v>
          </cell>
          <cell r="D118">
            <v>0</v>
          </cell>
        </row>
        <row r="119">
          <cell r="A119">
            <v>2190</v>
          </cell>
          <cell r="B119" t="str">
            <v xml:space="preserve">     ACC DEPR-OTHER PLT COLL</v>
          </cell>
          <cell r="D119">
            <v>942.99</v>
          </cell>
        </row>
        <row r="120">
          <cell r="A120">
            <v>2195</v>
          </cell>
          <cell r="B120" t="str">
            <v xml:space="preserve">     ACC DEPR-OTHER PLT PUMP</v>
          </cell>
          <cell r="D120">
            <v>-59.83</v>
          </cell>
        </row>
        <row r="121">
          <cell r="A121">
            <v>2225</v>
          </cell>
          <cell r="B121" t="str">
            <v xml:space="preserve">     ACC DEPR-STORES EQUIPMENT</v>
          </cell>
          <cell r="D121">
            <v>-121.61</v>
          </cell>
        </row>
        <row r="122">
          <cell r="A122">
            <v>2230</v>
          </cell>
          <cell r="B122" t="str">
            <v xml:space="preserve">     ACC DEPR-TOOL SHOP &amp; MISC</v>
          </cell>
          <cell r="D122">
            <v>6.36</v>
          </cell>
        </row>
        <row r="123">
          <cell r="A123">
            <v>2235</v>
          </cell>
          <cell r="B123" t="str">
            <v xml:space="preserve">     ACC DEPR-LABORATORY EQPT</v>
          </cell>
          <cell r="D123">
            <v>6.61</v>
          </cell>
        </row>
        <row r="124">
          <cell r="A124">
            <v>2240</v>
          </cell>
          <cell r="B124" t="str">
            <v xml:space="preserve">     ACC DEPR-POWER OPERATED E</v>
          </cell>
          <cell r="D124">
            <v>-240.78</v>
          </cell>
        </row>
        <row r="125">
          <cell r="A125">
            <v>2245</v>
          </cell>
          <cell r="B125" t="str">
            <v xml:space="preserve">     ACC DEPR-COMMUNICATION EQ</v>
          </cell>
          <cell r="D125">
            <v>57.61</v>
          </cell>
        </row>
        <row r="126">
          <cell r="A126">
            <v>2250</v>
          </cell>
          <cell r="B126" t="str">
            <v xml:space="preserve">     ACC DEPR-MISC EQUIP SEWER</v>
          </cell>
          <cell r="D126">
            <v>-1217.1300000000001</v>
          </cell>
        </row>
        <row r="127">
          <cell r="A127">
            <v>2280</v>
          </cell>
          <cell r="B127" t="str">
            <v xml:space="preserve">     ACC DEPR-REUSE DIST RESER</v>
          </cell>
          <cell r="D127">
            <v>-385.78</v>
          </cell>
        </row>
        <row r="128">
          <cell r="A128">
            <v>2285</v>
          </cell>
          <cell r="B128" t="str">
            <v xml:space="preserve">     ACC DEPR-REUSE TRANS/DIST</v>
          </cell>
          <cell r="D128">
            <v>185.64</v>
          </cell>
        </row>
        <row r="129">
          <cell r="A129">
            <v>2325</v>
          </cell>
          <cell r="B129" t="str">
            <v xml:space="preserve">     ACC DEPR-MINI COMP WTR</v>
          </cell>
          <cell r="D129">
            <v>-972.15</v>
          </cell>
        </row>
        <row r="130">
          <cell r="A130">
            <v>2420</v>
          </cell>
          <cell r="B130" t="str">
            <v xml:space="preserve">     ACC AMORT UTIL PAA-WATER</v>
          </cell>
          <cell r="D130">
            <v>1519.03</v>
          </cell>
        </row>
        <row r="131">
          <cell r="A131">
            <v>2675</v>
          </cell>
          <cell r="B131" t="str">
            <v xml:space="preserve">     A/R-CUSTOMER TRADE CC&amp;B</v>
          </cell>
          <cell r="D131">
            <v>46247.88</v>
          </cell>
        </row>
        <row r="132">
          <cell r="A132">
            <v>2680</v>
          </cell>
          <cell r="B132" t="str">
            <v xml:space="preserve">     A/R-CUSTOMER ACCRUAL</v>
          </cell>
          <cell r="D132">
            <v>30675</v>
          </cell>
        </row>
        <row r="133">
          <cell r="A133">
            <v>2685</v>
          </cell>
          <cell r="B133" t="str">
            <v xml:space="preserve">     A/R-CUSTOMER REFUNDS</v>
          </cell>
          <cell r="D133">
            <v>-100.35</v>
          </cell>
        </row>
        <row r="134">
          <cell r="A134">
            <v>2690</v>
          </cell>
          <cell r="B134" t="str">
            <v xml:space="preserve">    ACCUM PROV UNCOLLECT ACCTS</v>
          </cell>
          <cell r="D134">
            <v>-1656</v>
          </cell>
        </row>
        <row r="135">
          <cell r="A135">
            <v>2710</v>
          </cell>
          <cell r="B135" t="str">
            <v xml:space="preserve">    A/R ASSOC COS</v>
          </cell>
          <cell r="D135">
            <v>1749714.8</v>
          </cell>
        </row>
        <row r="136">
          <cell r="A136">
            <v>2755</v>
          </cell>
          <cell r="B136" t="str">
            <v xml:space="preserve">     INVENTORY</v>
          </cell>
          <cell r="D136">
            <v>1378</v>
          </cell>
        </row>
        <row r="137">
          <cell r="A137">
            <v>2785</v>
          </cell>
          <cell r="B137" t="str">
            <v xml:space="preserve">    PREPAYMENTS</v>
          </cell>
          <cell r="D137">
            <v>0</v>
          </cell>
        </row>
        <row r="138">
          <cell r="A138">
            <v>2906</v>
          </cell>
          <cell r="B138" t="str">
            <v xml:space="preserve">    RCIP - ATTORNEY FEES</v>
          </cell>
          <cell r="D138">
            <v>9694.91</v>
          </cell>
        </row>
        <row r="139">
          <cell r="A139">
            <v>2907</v>
          </cell>
          <cell r="B139" t="str">
            <v xml:space="preserve">    RCIP - CAPITALIZED TIM</v>
          </cell>
          <cell r="D139">
            <v>97159.28</v>
          </cell>
        </row>
        <row r="140">
          <cell r="A140">
            <v>2908</v>
          </cell>
          <cell r="B140" t="str">
            <v xml:space="preserve">    RCIP - ADMINISTRATIVE </v>
          </cell>
          <cell r="D140">
            <v>1551.04</v>
          </cell>
        </row>
        <row r="141">
          <cell r="A141">
            <v>2909</v>
          </cell>
          <cell r="B141" t="str">
            <v xml:space="preserve">    RCIP - TRAVEL</v>
          </cell>
          <cell r="D141">
            <v>343.09</v>
          </cell>
        </row>
        <row r="142">
          <cell r="A142">
            <v>2914</v>
          </cell>
          <cell r="B142" t="str">
            <v xml:space="preserve">    RCIP - TRANSFER TO DEF</v>
          </cell>
          <cell r="D142">
            <v>-108748.32</v>
          </cell>
        </row>
        <row r="143">
          <cell r="A143">
            <v>2920</v>
          </cell>
          <cell r="B143" t="str">
            <v xml:space="preserve">     RATE CASE ACCUM AMORT</v>
          </cell>
          <cell r="D143">
            <v>109962.39</v>
          </cell>
        </row>
        <row r="144">
          <cell r="A144">
            <v>2930</v>
          </cell>
          <cell r="B144" t="str">
            <v xml:space="preserve">     RATE CASE ACCUM AMORT</v>
          </cell>
          <cell r="D144">
            <v>-64175.43</v>
          </cell>
        </row>
        <row r="145">
          <cell r="A145">
            <v>3005</v>
          </cell>
          <cell r="B145" t="str">
            <v xml:space="preserve">     DEF CHGS-VOC TESTING</v>
          </cell>
          <cell r="D145">
            <v>2093.36</v>
          </cell>
        </row>
        <row r="146">
          <cell r="A146">
            <v>3040</v>
          </cell>
          <cell r="B146" t="str">
            <v xml:space="preserve">     DEF CHGS-TANK MAINT&amp;REP</v>
          </cell>
          <cell r="D146">
            <v>13451.69</v>
          </cell>
        </row>
        <row r="147">
          <cell r="A147">
            <v>3160</v>
          </cell>
          <cell r="B147" t="str">
            <v xml:space="preserve">     AMORT - VOC TESTING</v>
          </cell>
          <cell r="D147">
            <v>-842.23</v>
          </cell>
        </row>
        <row r="148">
          <cell r="A148">
            <v>3195</v>
          </cell>
          <cell r="B148" t="str">
            <v xml:space="preserve">    AMORT - TANK MAINT&amp;REP </v>
          </cell>
          <cell r="D148">
            <v>-1356.23</v>
          </cell>
        </row>
        <row r="149">
          <cell r="A149">
            <v>3430</v>
          </cell>
          <cell r="B149" t="str">
            <v xml:space="preserve">     CIAC-OTHER TANGIBLE PLT W</v>
          </cell>
          <cell r="D149">
            <v>337541.75</v>
          </cell>
        </row>
        <row r="150">
          <cell r="A150">
            <v>3435</v>
          </cell>
          <cell r="B150" t="str">
            <v xml:space="preserve">     CIAC-WATER-TAP</v>
          </cell>
          <cell r="D150">
            <v>-14000</v>
          </cell>
        </row>
        <row r="151">
          <cell r="A151">
            <v>3455</v>
          </cell>
          <cell r="B151" t="str">
            <v xml:space="preserve">     CIAC-WTR PLT MTR FEE</v>
          </cell>
          <cell r="D151">
            <v>-525</v>
          </cell>
        </row>
        <row r="152">
          <cell r="A152">
            <v>3500</v>
          </cell>
          <cell r="B152" t="str">
            <v xml:space="preserve">     CIAC-STRUCT/IMPRV PUMP PL</v>
          </cell>
          <cell r="D152">
            <v>0</v>
          </cell>
        </row>
        <row r="153">
          <cell r="A153">
            <v>3520</v>
          </cell>
          <cell r="B153" t="str">
            <v xml:space="preserve">     CIAC-STRUCT/IMPRV GEN PLT</v>
          </cell>
          <cell r="D153">
            <v>-102150</v>
          </cell>
        </row>
        <row r="154">
          <cell r="A154">
            <v>3550</v>
          </cell>
          <cell r="B154" t="str">
            <v xml:space="preserve">     CIAC-SEWER FORCE MAIN</v>
          </cell>
          <cell r="D154">
            <v>0</v>
          </cell>
        </row>
        <row r="155">
          <cell r="A155">
            <v>3555</v>
          </cell>
          <cell r="B155" t="str">
            <v xml:space="preserve">     CIAC-SEWER GRAVITY MAIN/M</v>
          </cell>
          <cell r="D155">
            <v>0</v>
          </cell>
        </row>
        <row r="156">
          <cell r="A156">
            <v>3715</v>
          </cell>
          <cell r="B156" t="str">
            <v xml:space="preserve">     CIAC-SWR RES CAP FEE</v>
          </cell>
          <cell r="D156">
            <v>-298365.75</v>
          </cell>
        </row>
        <row r="157">
          <cell r="A157">
            <v>3800</v>
          </cell>
          <cell r="B157" t="str">
            <v xml:space="preserve">     ACC AMORT ORGANIZATION</v>
          </cell>
          <cell r="D157">
            <v>-49456.42</v>
          </cell>
        </row>
        <row r="158">
          <cell r="A158">
            <v>3975</v>
          </cell>
          <cell r="B158" t="str">
            <v xml:space="preserve">     ACC AMORT OTHER TANG PLT</v>
          </cell>
          <cell r="D158">
            <v>73741.64</v>
          </cell>
        </row>
        <row r="159">
          <cell r="A159">
            <v>3980</v>
          </cell>
          <cell r="B159" t="str">
            <v xml:space="preserve">     ACC AMORT WATER-CIAC TAP</v>
          </cell>
          <cell r="D159">
            <v>3418.67</v>
          </cell>
        </row>
        <row r="160">
          <cell r="A160">
            <v>4005</v>
          </cell>
          <cell r="B160" t="str">
            <v xml:space="preserve">     ACC AMORT WTR PLT MTR FEE</v>
          </cell>
          <cell r="D160">
            <v>34.58</v>
          </cell>
        </row>
        <row r="161">
          <cell r="A161">
            <v>4050</v>
          </cell>
          <cell r="B161" t="str">
            <v xml:space="preserve">     ACC AMORTSTRUCT/IMPRV PUM</v>
          </cell>
          <cell r="D161">
            <v>0</v>
          </cell>
        </row>
        <row r="162">
          <cell r="A162">
            <v>4070</v>
          </cell>
          <cell r="B162" t="str">
            <v xml:space="preserve">     ACC AMORTSTRUCT/IMPRV GEN</v>
          </cell>
          <cell r="D162">
            <v>53413.52</v>
          </cell>
        </row>
        <row r="163">
          <cell r="A163">
            <v>4100</v>
          </cell>
          <cell r="B163" t="str">
            <v xml:space="preserve">     ACC AMORT SEWER FORCE MAI</v>
          </cell>
          <cell r="D163">
            <v>0</v>
          </cell>
        </row>
        <row r="164">
          <cell r="A164">
            <v>4105</v>
          </cell>
          <cell r="B164" t="str">
            <v xml:space="preserve">     ACC AMORT SEWER GRAVITY M</v>
          </cell>
          <cell r="D164">
            <v>0</v>
          </cell>
        </row>
        <row r="165">
          <cell r="A165">
            <v>4265</v>
          </cell>
          <cell r="B165" t="str">
            <v xml:space="preserve">     ACC AMORT SEWER-TAP</v>
          </cell>
          <cell r="D165">
            <v>840.84</v>
          </cell>
        </row>
        <row r="166">
          <cell r="A166">
            <v>4275</v>
          </cell>
          <cell r="B166" t="str">
            <v xml:space="preserve">     ACC AMORT SWR RES CAP FEE</v>
          </cell>
          <cell r="D166">
            <v>38733.449999999997</v>
          </cell>
        </row>
        <row r="167">
          <cell r="A167">
            <v>4371</v>
          </cell>
          <cell r="B167" t="str">
            <v xml:space="preserve">     DEF FED TAX - TAP FEE POS</v>
          </cell>
          <cell r="D167">
            <v>26076</v>
          </cell>
        </row>
        <row r="168">
          <cell r="A168">
            <v>4375</v>
          </cell>
          <cell r="B168" t="str">
            <v xml:space="preserve">     DEF FED TAX - RATE CASE</v>
          </cell>
          <cell r="D168">
            <v>-14488</v>
          </cell>
        </row>
        <row r="169">
          <cell r="A169">
            <v>4377</v>
          </cell>
          <cell r="B169" t="str">
            <v xml:space="preserve">     DEF FED TAX - DEF MAINT</v>
          </cell>
          <cell r="D169">
            <v>-4220.6499999999996</v>
          </cell>
        </row>
        <row r="170">
          <cell r="A170">
            <v>4383</v>
          </cell>
          <cell r="B170" t="str">
            <v xml:space="preserve">     DEF FED TAX - ORGN EXP</v>
          </cell>
          <cell r="D170">
            <v>-13441</v>
          </cell>
        </row>
        <row r="171">
          <cell r="A171">
            <v>4385</v>
          </cell>
          <cell r="B171" t="str">
            <v xml:space="preserve">     DEF FED TAX - BAD DEBT</v>
          </cell>
          <cell r="D171">
            <v>-202</v>
          </cell>
        </row>
        <row r="172">
          <cell r="A172">
            <v>4387</v>
          </cell>
          <cell r="B172" t="str">
            <v xml:space="preserve">     DEF FED TAX - DEPRECIATIO</v>
          </cell>
          <cell r="D172">
            <v>-901195.13</v>
          </cell>
        </row>
        <row r="173">
          <cell r="A173">
            <v>4389</v>
          </cell>
          <cell r="B173" t="str">
            <v xml:space="preserve">     DEF FED TAX - NOL</v>
          </cell>
          <cell r="D173">
            <v>64841</v>
          </cell>
        </row>
        <row r="174">
          <cell r="A174">
            <v>4421</v>
          </cell>
          <cell r="B174" t="str">
            <v xml:space="preserve">     DEF ST TAX - TAP FEE POST</v>
          </cell>
          <cell r="D174">
            <v>5684</v>
          </cell>
        </row>
        <row r="175">
          <cell r="A175">
            <v>4425</v>
          </cell>
          <cell r="B175" t="str">
            <v xml:space="preserve">     DEF ST TAX - RATE CASE</v>
          </cell>
          <cell r="D175">
            <v>-3179</v>
          </cell>
        </row>
        <row r="176">
          <cell r="A176">
            <v>4427</v>
          </cell>
          <cell r="B176" t="str">
            <v xml:space="preserve">     DEF ST TAX - DEF MAINT</v>
          </cell>
          <cell r="D176">
            <v>-920.05</v>
          </cell>
        </row>
        <row r="177">
          <cell r="A177">
            <v>4433</v>
          </cell>
          <cell r="B177" t="str">
            <v xml:space="preserve">     DEF ST TAX - ORGN EXP</v>
          </cell>
          <cell r="D177">
            <v>-8597</v>
          </cell>
        </row>
        <row r="178">
          <cell r="A178">
            <v>4435</v>
          </cell>
          <cell r="B178" t="str">
            <v xml:space="preserve">     DEF ST TAX - BAD DEBT</v>
          </cell>
          <cell r="D178">
            <v>-44</v>
          </cell>
        </row>
        <row r="179">
          <cell r="A179">
            <v>4437</v>
          </cell>
          <cell r="B179" t="str">
            <v xml:space="preserve">     DEF ST TAX - DEPRECIATION</v>
          </cell>
          <cell r="D179">
            <v>-86475.07</v>
          </cell>
        </row>
        <row r="180">
          <cell r="A180">
            <v>4439</v>
          </cell>
          <cell r="B180" t="str">
            <v xml:space="preserve">     DEF ST TAX - NOL</v>
          </cell>
          <cell r="D180">
            <v>14028</v>
          </cell>
        </row>
        <row r="181">
          <cell r="A181">
            <v>4515</v>
          </cell>
          <cell r="B181" t="str">
            <v xml:space="preserve">     A/P TRADE</v>
          </cell>
          <cell r="D181">
            <v>-279995.18</v>
          </cell>
        </row>
        <row r="182">
          <cell r="A182">
            <v>4525</v>
          </cell>
          <cell r="B182" t="str">
            <v xml:space="preserve">     A/P TRADE - ACCRUAL</v>
          </cell>
          <cell r="D182">
            <v>-7249.77</v>
          </cell>
        </row>
        <row r="183">
          <cell r="A183">
            <v>4527</v>
          </cell>
          <cell r="B183" t="str">
            <v xml:space="preserve">     A/P TRADE - RECD NOT VOUC</v>
          </cell>
          <cell r="D183">
            <v>-8927.64</v>
          </cell>
        </row>
        <row r="184">
          <cell r="A184">
            <v>4535</v>
          </cell>
          <cell r="B184" t="str">
            <v xml:space="preserve">     A/P-ASSOC COMPANIES</v>
          </cell>
          <cell r="D184">
            <v>1834205.59</v>
          </cell>
        </row>
        <row r="185">
          <cell r="A185">
            <v>4545</v>
          </cell>
          <cell r="B185" t="str">
            <v xml:space="preserve">     A/P MISCELLANEOUS</v>
          </cell>
          <cell r="D185">
            <v>-1420.17</v>
          </cell>
        </row>
        <row r="186">
          <cell r="A186">
            <v>4555</v>
          </cell>
          <cell r="B186" t="str">
            <v xml:space="preserve">     DEF CREDITS OTHER</v>
          </cell>
          <cell r="D186">
            <v>0</v>
          </cell>
        </row>
        <row r="187">
          <cell r="A187">
            <v>4565</v>
          </cell>
          <cell r="B187" t="str">
            <v xml:space="preserve">    ADVANCES FROM UTILITIES IN</v>
          </cell>
          <cell r="D187">
            <v>-18562.240000000002</v>
          </cell>
        </row>
        <row r="188">
          <cell r="A188">
            <v>4595</v>
          </cell>
          <cell r="B188" t="str">
            <v xml:space="preserve">    CUSTOMER DEPOSITS</v>
          </cell>
          <cell r="D188">
            <v>-9291.11</v>
          </cell>
        </row>
        <row r="189">
          <cell r="A189">
            <v>4612</v>
          </cell>
          <cell r="B189" t="str">
            <v xml:space="preserve">     ACCRUED TAXES GENERAL</v>
          </cell>
          <cell r="D189">
            <v>0</v>
          </cell>
        </row>
        <row r="190">
          <cell r="A190">
            <v>4614</v>
          </cell>
          <cell r="B190" t="str">
            <v xml:space="preserve">     ACCRUED GROSS RECEIPT TAX</v>
          </cell>
          <cell r="D190">
            <v>-9241.2800000000007</v>
          </cell>
        </row>
        <row r="191">
          <cell r="A191">
            <v>4618</v>
          </cell>
          <cell r="B191" t="str">
            <v xml:space="preserve">     ACCRUED UTIL OR COMM TA</v>
          </cell>
          <cell r="D191">
            <v>-256.98</v>
          </cell>
        </row>
        <row r="192">
          <cell r="A192">
            <v>4635</v>
          </cell>
          <cell r="B192" t="str">
            <v xml:space="preserve">     ACCRUED USE TAX</v>
          </cell>
          <cell r="D192">
            <v>-134.99</v>
          </cell>
        </row>
        <row r="193">
          <cell r="A193">
            <v>4659</v>
          </cell>
          <cell r="B193" t="str">
            <v xml:space="preserve">     ACCRUED FED INCOME TAX</v>
          </cell>
          <cell r="D193">
            <v>-5455</v>
          </cell>
        </row>
        <row r="194">
          <cell r="A194">
            <v>4661</v>
          </cell>
          <cell r="B194" t="str">
            <v xml:space="preserve">     ACCRUED ST INCOME TAX</v>
          </cell>
          <cell r="D194">
            <v>-74350.03</v>
          </cell>
        </row>
        <row r="195">
          <cell r="A195">
            <v>4685</v>
          </cell>
          <cell r="B195" t="str">
            <v xml:space="preserve">     ACCRUED CUST DEP INTEREST</v>
          </cell>
          <cell r="D195">
            <v>-5100.71</v>
          </cell>
        </row>
        <row r="196">
          <cell r="A196">
            <v>4760</v>
          </cell>
          <cell r="B196" t="str">
            <v xml:space="preserve">     COMMON STOCK</v>
          </cell>
          <cell r="D196">
            <v>-965000</v>
          </cell>
        </row>
        <row r="197">
          <cell r="A197">
            <v>4780</v>
          </cell>
          <cell r="B197" t="str">
            <v xml:space="preserve">    PAID IN CAPITAL</v>
          </cell>
          <cell r="D197">
            <v>-2167617</v>
          </cell>
        </row>
        <row r="198">
          <cell r="A198">
            <v>4785</v>
          </cell>
          <cell r="B198" t="str">
            <v xml:space="preserve">    MISC PAID IN CAPITAL</v>
          </cell>
          <cell r="D198">
            <v>-376077.7</v>
          </cell>
        </row>
        <row r="199">
          <cell r="A199">
            <v>4998</v>
          </cell>
          <cell r="B199" t="str">
            <v xml:space="preserve">    RETAINED EARN-PRIOR YEARS</v>
          </cell>
          <cell r="D199">
            <v>-2239081.4300000002</v>
          </cell>
        </row>
        <row r="200">
          <cell r="A200">
            <v>5025</v>
          </cell>
          <cell r="B200" t="str">
            <v xml:space="preserve">    WATER REVENUE-RESIDENTIAL</v>
          </cell>
          <cell r="D200">
            <v>-221684.14</v>
          </cell>
        </row>
        <row r="201">
          <cell r="A201">
            <v>5030</v>
          </cell>
          <cell r="B201" t="str">
            <v xml:space="preserve">    WATER REVENUE-ACCRUALS</v>
          </cell>
          <cell r="D201">
            <v>-773.35</v>
          </cell>
        </row>
        <row r="202">
          <cell r="A202">
            <v>5100</v>
          </cell>
          <cell r="B202" t="str">
            <v xml:space="preserve">    SEWER REVENUE-RESIDENTIAL</v>
          </cell>
          <cell r="D202">
            <v>-452489.24</v>
          </cell>
        </row>
        <row r="203">
          <cell r="A203">
            <v>5105</v>
          </cell>
          <cell r="B203" t="str">
            <v xml:space="preserve">    SEWER REVENUE-ACCRUALS</v>
          </cell>
          <cell r="D203">
            <v>-2204.65</v>
          </cell>
        </row>
        <row r="204">
          <cell r="A204">
            <v>5265</v>
          </cell>
          <cell r="B204" t="str">
            <v xml:space="preserve">   FORFEITED DISCOUNTS</v>
          </cell>
          <cell r="D204">
            <v>-2737.7200000000003</v>
          </cell>
        </row>
        <row r="205">
          <cell r="A205">
            <v>5285</v>
          </cell>
          <cell r="B205" t="str">
            <v xml:space="preserve">   OTHER W/S REVENUES</v>
          </cell>
          <cell r="D205">
            <v>-5121.5</v>
          </cell>
        </row>
        <row r="206">
          <cell r="A206">
            <v>5465</v>
          </cell>
          <cell r="B206" t="str">
            <v xml:space="preserve">    ELEC PWR - WTR SYSTEM SRC</v>
          </cell>
          <cell r="D206">
            <v>34179.96</v>
          </cell>
        </row>
        <row r="207">
          <cell r="A207">
            <v>5470</v>
          </cell>
          <cell r="B207" t="str">
            <v xml:space="preserve">    ELEC PWR - SWR SYSTEM COLL</v>
          </cell>
          <cell r="D207">
            <v>64632.32</v>
          </cell>
        </row>
        <row r="208">
          <cell r="A208">
            <v>5480</v>
          </cell>
          <cell r="B208" t="str">
            <v xml:space="preserve">    CHLORINE</v>
          </cell>
          <cell r="D208">
            <v>11505.54</v>
          </cell>
        </row>
        <row r="209">
          <cell r="A209">
            <v>5485</v>
          </cell>
          <cell r="B209" t="str">
            <v xml:space="preserve">    ODOR CONTROL CHEMICALS</v>
          </cell>
          <cell r="D209">
            <v>500</v>
          </cell>
        </row>
        <row r="210">
          <cell r="A210">
            <v>5490</v>
          </cell>
          <cell r="B210" t="str">
            <v xml:space="preserve">    OTHER TREATMENT CHEMICA</v>
          </cell>
          <cell r="D210">
            <v>25607.39</v>
          </cell>
        </row>
        <row r="211">
          <cell r="A211">
            <v>5495</v>
          </cell>
          <cell r="B211" t="str">
            <v xml:space="preserve">   METER READING</v>
          </cell>
          <cell r="D211">
            <v>8276.7999999999993</v>
          </cell>
        </row>
        <row r="212">
          <cell r="A212">
            <v>5510</v>
          </cell>
          <cell r="B212" t="str">
            <v xml:space="preserve">    UNCOLLECTIBLE ACCOUNTS</v>
          </cell>
          <cell r="D212">
            <v>6225.66</v>
          </cell>
        </row>
        <row r="213">
          <cell r="A213">
            <v>5515</v>
          </cell>
          <cell r="B213" t="str">
            <v xml:space="preserve">    UNCOLL ACCOUNTS ACCRUAL</v>
          </cell>
          <cell r="D213">
            <v>817.07</v>
          </cell>
        </row>
        <row r="214">
          <cell r="A214">
            <v>5545</v>
          </cell>
          <cell r="B214" t="str">
            <v xml:space="preserve">    CUSTOMER SERVICE PRINTI</v>
          </cell>
          <cell r="D214">
            <v>59.58</v>
          </cell>
        </row>
        <row r="215">
          <cell r="A215">
            <v>5800</v>
          </cell>
          <cell r="B215" t="str">
            <v xml:space="preserve">    LETTER OF CREDIT FEE</v>
          </cell>
          <cell r="D215">
            <v>0</v>
          </cell>
        </row>
        <row r="216">
          <cell r="A216">
            <v>5810</v>
          </cell>
          <cell r="B216" t="str">
            <v xml:space="preserve">    MEMBERSHIPS</v>
          </cell>
          <cell r="D216">
            <v>0</v>
          </cell>
        </row>
        <row r="217">
          <cell r="A217">
            <v>5820</v>
          </cell>
          <cell r="B217" t="str">
            <v xml:space="preserve">    TRAINING EXPENSE</v>
          </cell>
          <cell r="D217">
            <v>0</v>
          </cell>
        </row>
        <row r="218">
          <cell r="A218">
            <v>5825</v>
          </cell>
          <cell r="B218" t="str">
            <v xml:space="preserve">    OTHER MISC EXPENSE</v>
          </cell>
          <cell r="D218">
            <v>108.85</v>
          </cell>
        </row>
        <row r="219">
          <cell r="A219">
            <v>5860</v>
          </cell>
          <cell r="B219" t="str">
            <v xml:space="preserve">    CLEANING SUPPLIES</v>
          </cell>
          <cell r="D219">
            <v>80.95</v>
          </cell>
        </row>
        <row r="220">
          <cell r="A220">
            <v>5880</v>
          </cell>
          <cell r="B220" t="str">
            <v xml:space="preserve">    OFFICE SUPPLY STORES</v>
          </cell>
          <cell r="D220">
            <v>12.24</v>
          </cell>
        </row>
        <row r="221">
          <cell r="A221">
            <v>5885</v>
          </cell>
          <cell r="B221" t="str">
            <v xml:space="preserve">    PRINTING/BLUEPRINTS</v>
          </cell>
          <cell r="D221">
            <v>0</v>
          </cell>
        </row>
        <row r="222">
          <cell r="A222">
            <v>5895</v>
          </cell>
          <cell r="B222" t="str">
            <v xml:space="preserve">    SHIPPING CHARGES</v>
          </cell>
          <cell r="D222">
            <v>24.450000000000003</v>
          </cell>
        </row>
        <row r="223">
          <cell r="A223">
            <v>5900</v>
          </cell>
          <cell r="B223" t="str">
            <v xml:space="preserve">    OTHER OFFICE EXPENSES</v>
          </cell>
          <cell r="D223">
            <v>0</v>
          </cell>
        </row>
        <row r="224">
          <cell r="A224">
            <v>5935</v>
          </cell>
          <cell r="B224" t="str">
            <v xml:space="preserve">    OFFICE GAS</v>
          </cell>
          <cell r="D224">
            <v>0</v>
          </cell>
        </row>
        <row r="225">
          <cell r="A225">
            <v>5940</v>
          </cell>
          <cell r="B225" t="str">
            <v xml:space="preserve">    OFFICE WATER</v>
          </cell>
          <cell r="D225">
            <v>0</v>
          </cell>
        </row>
        <row r="226">
          <cell r="A226">
            <v>5950</v>
          </cell>
          <cell r="B226" t="str">
            <v xml:space="preserve">    OFFICE GARBAGE REMOVAL</v>
          </cell>
          <cell r="D226">
            <v>1775.03</v>
          </cell>
        </row>
        <row r="227">
          <cell r="A227">
            <v>5955</v>
          </cell>
          <cell r="B227" t="str">
            <v xml:space="preserve">    OFFICE LANDSCAPE / MOW / P</v>
          </cell>
          <cell r="D227">
            <v>6361.49</v>
          </cell>
        </row>
        <row r="228">
          <cell r="A228">
            <v>5985</v>
          </cell>
          <cell r="B228" t="str">
            <v xml:space="preserve">    TELEMETERING PHONE EXPENSE</v>
          </cell>
          <cell r="D228">
            <v>1308.25</v>
          </cell>
        </row>
        <row r="229">
          <cell r="A229">
            <v>6065</v>
          </cell>
          <cell r="B229" t="str">
            <v xml:space="preserve">    RATE CASE AMORT EXPENSE</v>
          </cell>
          <cell r="D229">
            <v>33430.879999999997</v>
          </cell>
        </row>
        <row r="230">
          <cell r="A230">
            <v>6070</v>
          </cell>
          <cell r="B230" t="str">
            <v xml:space="preserve">    MISC REG MATTERS COMM EXP</v>
          </cell>
          <cell r="D230">
            <v>66.08</v>
          </cell>
        </row>
        <row r="231">
          <cell r="A231">
            <v>6135</v>
          </cell>
          <cell r="B231" t="str">
            <v xml:space="preserve">    SALARIES-LEADERSHIP OPS</v>
          </cell>
          <cell r="D231">
            <v>126.88</v>
          </cell>
        </row>
        <row r="232">
          <cell r="A232">
            <v>6140</v>
          </cell>
          <cell r="B232" t="str">
            <v xml:space="preserve">    SALARIES-REGULATORY</v>
          </cell>
          <cell r="D232">
            <v>10007.870000000001</v>
          </cell>
        </row>
        <row r="233">
          <cell r="A233">
            <v>6150</v>
          </cell>
          <cell r="B233" t="str">
            <v xml:space="preserve">    SALARIES-OPERATIONS FIELD</v>
          </cell>
          <cell r="D233">
            <v>60224.990000000005</v>
          </cell>
        </row>
        <row r="234">
          <cell r="A234">
            <v>6155</v>
          </cell>
          <cell r="B234" t="str">
            <v xml:space="preserve">    SALARIES-OPERATIONS OFFICE</v>
          </cell>
          <cell r="D234">
            <v>1170.19</v>
          </cell>
        </row>
        <row r="235">
          <cell r="A235">
            <v>6165</v>
          </cell>
          <cell r="B235" t="str">
            <v xml:space="preserve">    CAPITALIZED TIME ADJUSTMEN</v>
          </cell>
          <cell r="D235">
            <v>-14618.529999999999</v>
          </cell>
        </row>
        <row r="236">
          <cell r="A236">
            <v>6185</v>
          </cell>
          <cell r="B236" t="str">
            <v xml:space="preserve">    TRAVEL LODGING</v>
          </cell>
          <cell r="D236">
            <v>0</v>
          </cell>
        </row>
        <row r="237">
          <cell r="A237">
            <v>6200</v>
          </cell>
          <cell r="B237" t="str">
            <v xml:space="preserve">    TRAVEL MEALS</v>
          </cell>
          <cell r="D237">
            <v>4.37</v>
          </cell>
        </row>
        <row r="238">
          <cell r="A238">
            <v>6255</v>
          </cell>
          <cell r="B238" t="str">
            <v xml:space="preserve">    TEST-WATER</v>
          </cell>
          <cell r="D238">
            <v>897</v>
          </cell>
        </row>
        <row r="239">
          <cell r="A239">
            <v>6260</v>
          </cell>
          <cell r="B239" t="str">
            <v xml:space="preserve">    TEST-EQUIP/CHEMICAL</v>
          </cell>
          <cell r="D239">
            <v>507.76</v>
          </cell>
        </row>
        <row r="240">
          <cell r="A240">
            <v>6270</v>
          </cell>
          <cell r="B240" t="str">
            <v xml:space="preserve">    TEST-SEWER</v>
          </cell>
          <cell r="D240">
            <v>6169.86</v>
          </cell>
        </row>
        <row r="241">
          <cell r="A241">
            <v>6285</v>
          </cell>
          <cell r="B241" t="str">
            <v xml:space="preserve">    WATER-MAINT SUPPLIES</v>
          </cell>
          <cell r="D241">
            <v>526.1</v>
          </cell>
        </row>
        <row r="242">
          <cell r="A242">
            <v>6290</v>
          </cell>
          <cell r="B242" t="str">
            <v xml:space="preserve">    WATER-MAINT REPAIRS</v>
          </cell>
          <cell r="D242">
            <v>1978.37</v>
          </cell>
        </row>
        <row r="243">
          <cell r="A243">
            <v>6295</v>
          </cell>
          <cell r="B243" t="str">
            <v xml:space="preserve">    WATER-MAIN BREAKS</v>
          </cell>
          <cell r="D243">
            <v>100</v>
          </cell>
        </row>
        <row r="244">
          <cell r="A244">
            <v>6305</v>
          </cell>
          <cell r="B244" t="str">
            <v xml:space="preserve">    WATER-PERMITS</v>
          </cell>
          <cell r="D244">
            <v>870</v>
          </cell>
        </row>
        <row r="245">
          <cell r="A245">
            <v>6310</v>
          </cell>
          <cell r="B245" t="str">
            <v xml:space="preserve">    WATER-OTHER MAINT EXP</v>
          </cell>
          <cell r="D245">
            <v>1966.88</v>
          </cell>
        </row>
        <row r="246">
          <cell r="A246">
            <v>6320</v>
          </cell>
          <cell r="B246" t="str">
            <v xml:space="preserve">    SEWER-MAINT SUPPLIES</v>
          </cell>
          <cell r="D246">
            <v>856.61</v>
          </cell>
        </row>
        <row r="247">
          <cell r="A247">
            <v>6325</v>
          </cell>
          <cell r="B247" t="str">
            <v xml:space="preserve">    SEWER-MAINT REPAIRS</v>
          </cell>
          <cell r="D247">
            <v>7138.86</v>
          </cell>
        </row>
        <row r="248">
          <cell r="A248">
            <v>6335</v>
          </cell>
          <cell r="B248" t="str">
            <v xml:space="preserve">    SEWER-ELEC EQUIPT REPAIR</v>
          </cell>
          <cell r="D248">
            <v>144.19999999999999</v>
          </cell>
        </row>
        <row r="249">
          <cell r="A249">
            <v>6340</v>
          </cell>
          <cell r="B249" t="str">
            <v xml:space="preserve">    SEWER-PERMITS</v>
          </cell>
          <cell r="D249">
            <v>1670</v>
          </cell>
        </row>
        <row r="250">
          <cell r="A250">
            <v>6345</v>
          </cell>
          <cell r="B250" t="str">
            <v xml:space="preserve">    SEWER-OTHER MAINT EXP</v>
          </cell>
          <cell r="D250">
            <v>13164.53</v>
          </cell>
        </row>
        <row r="251">
          <cell r="A251">
            <v>6355</v>
          </cell>
          <cell r="B251" t="str">
            <v xml:space="preserve">    DEFERRED MAINT EXPENSE</v>
          </cell>
          <cell r="D251">
            <v>2002.8899999999999</v>
          </cell>
        </row>
        <row r="252">
          <cell r="A252">
            <v>6385</v>
          </cell>
          <cell r="B252" t="str">
            <v xml:space="preserve">    UNIFORMS</v>
          </cell>
          <cell r="D252">
            <v>0</v>
          </cell>
        </row>
        <row r="253">
          <cell r="A253">
            <v>6390</v>
          </cell>
          <cell r="B253" t="str">
            <v xml:space="preserve">    WEATHER/HURRICANE/FUEL </v>
          </cell>
          <cell r="D253">
            <v>1335.81</v>
          </cell>
        </row>
        <row r="254">
          <cell r="A254">
            <v>6400</v>
          </cell>
          <cell r="B254" t="str">
            <v xml:space="preserve">   SEWER RODDING</v>
          </cell>
          <cell r="D254">
            <v>9183.32</v>
          </cell>
        </row>
        <row r="255">
          <cell r="A255">
            <v>6410</v>
          </cell>
          <cell r="B255" t="str">
            <v xml:space="preserve">   SLUDGE HAULING</v>
          </cell>
          <cell r="D255">
            <v>34694.81</v>
          </cell>
        </row>
        <row r="256">
          <cell r="A256">
            <v>6445</v>
          </cell>
          <cell r="B256" t="str">
            <v xml:space="preserve">    DEPREC-ORGANIZATION</v>
          </cell>
          <cell r="D256">
            <v>0.02</v>
          </cell>
        </row>
        <row r="257">
          <cell r="A257">
            <v>6450</v>
          </cell>
          <cell r="B257" t="str">
            <v xml:space="preserve">    DEPREC-FRANCHISES</v>
          </cell>
          <cell r="D257">
            <v>-0.01</v>
          </cell>
        </row>
        <row r="258">
          <cell r="A258">
            <v>6455</v>
          </cell>
          <cell r="B258" t="str">
            <v xml:space="preserve">    DEPREC-STRUCT &amp; IMPRV SRC</v>
          </cell>
          <cell r="D258">
            <v>997.5</v>
          </cell>
        </row>
        <row r="259">
          <cell r="A259">
            <v>6460</v>
          </cell>
          <cell r="B259" t="str">
            <v xml:space="preserve">    DEPREC-STRUCT &amp; IMPRV WTP</v>
          </cell>
          <cell r="D259">
            <v>190.78</v>
          </cell>
        </row>
        <row r="260">
          <cell r="A260">
            <v>6465</v>
          </cell>
          <cell r="B260" t="str">
            <v xml:space="preserve">    DEPREC-STRUCT &amp; IMPRV DIST</v>
          </cell>
          <cell r="D260">
            <v>-4.0199999999999996</v>
          </cell>
        </row>
        <row r="261">
          <cell r="A261">
            <v>6470</v>
          </cell>
          <cell r="B261" t="str">
            <v xml:space="preserve">    DEPREC-STRUCT &amp; IMPRV GEN</v>
          </cell>
          <cell r="D261">
            <v>8.16</v>
          </cell>
        </row>
        <row r="262">
          <cell r="A262">
            <v>6485</v>
          </cell>
          <cell r="B262" t="str">
            <v xml:space="preserve">    DEPREC-WELLS &amp; SPRINGS</v>
          </cell>
          <cell r="D262">
            <v>2456.71</v>
          </cell>
        </row>
        <row r="263">
          <cell r="A263">
            <v>6495</v>
          </cell>
          <cell r="B263" t="str">
            <v xml:space="preserve">    DEPREC-SUPPLY MAINS</v>
          </cell>
          <cell r="D263">
            <v>0.44</v>
          </cell>
        </row>
        <row r="264">
          <cell r="A264">
            <v>6505</v>
          </cell>
          <cell r="B264" t="str">
            <v xml:space="preserve">    DEPREC-ELEC PUMP EQP SRC P</v>
          </cell>
          <cell r="D264">
            <v>1064.29</v>
          </cell>
        </row>
        <row r="265">
          <cell r="A265">
            <v>6510</v>
          </cell>
          <cell r="B265" t="str">
            <v xml:space="preserve">    DEPREC-ELEC PUMP EQP WTP</v>
          </cell>
          <cell r="D265">
            <v>8628.74</v>
          </cell>
        </row>
        <row r="266">
          <cell r="A266">
            <v>6515</v>
          </cell>
          <cell r="B266" t="str">
            <v xml:space="preserve">    DEPREC-ELEC PUMP EQP TRANS</v>
          </cell>
          <cell r="D266">
            <v>124.72</v>
          </cell>
        </row>
        <row r="267">
          <cell r="A267">
            <v>6520</v>
          </cell>
          <cell r="B267" t="str">
            <v xml:space="preserve">    DEPREC-WATER TREATMENT EQP</v>
          </cell>
          <cell r="D267">
            <v>257.82</v>
          </cell>
        </row>
        <row r="268">
          <cell r="A268">
            <v>6525</v>
          </cell>
          <cell r="B268" t="str">
            <v xml:space="preserve">    DEPREC-DIST RESV &amp; STANDPI</v>
          </cell>
          <cell r="D268">
            <v>739.02</v>
          </cell>
        </row>
        <row r="269">
          <cell r="A269">
            <v>6530</v>
          </cell>
          <cell r="B269" t="str">
            <v xml:space="preserve">    DEPREC-TRANS &amp; DISTR MAINS</v>
          </cell>
          <cell r="D269">
            <v>-68.400000000000006</v>
          </cell>
        </row>
        <row r="270">
          <cell r="A270">
            <v>6535</v>
          </cell>
          <cell r="B270" t="str">
            <v xml:space="preserve">    DEPREC-SERVICE LINES</v>
          </cell>
          <cell r="D270">
            <v>811.56</v>
          </cell>
        </row>
        <row r="271">
          <cell r="A271">
            <v>6540</v>
          </cell>
          <cell r="B271" t="str">
            <v xml:space="preserve">    DEPREC-METERS</v>
          </cell>
          <cell r="D271">
            <v>148.44</v>
          </cell>
        </row>
        <row r="272">
          <cell r="A272">
            <v>6545</v>
          </cell>
          <cell r="B272" t="str">
            <v xml:space="preserve">    DEPREC-METER INSTALLS</v>
          </cell>
          <cell r="D272">
            <v>2025.99</v>
          </cell>
        </row>
        <row r="273">
          <cell r="A273">
            <v>6550</v>
          </cell>
          <cell r="B273" t="str">
            <v xml:space="preserve">    DEPREC-HYDRANTS</v>
          </cell>
          <cell r="D273">
            <v>48.33</v>
          </cell>
        </row>
        <row r="274">
          <cell r="A274">
            <v>6555</v>
          </cell>
          <cell r="B274" t="str">
            <v xml:space="preserve">    DEPREC-BACKFLOW PREVENT DE</v>
          </cell>
          <cell r="D274">
            <v>3.27</v>
          </cell>
        </row>
        <row r="275">
          <cell r="A275">
            <v>6575</v>
          </cell>
          <cell r="B275" t="str">
            <v xml:space="preserve">    DEPREC-OTH PLT&amp;MISC EQP DI</v>
          </cell>
          <cell r="D275">
            <v>-20.74</v>
          </cell>
        </row>
        <row r="276">
          <cell r="A276">
            <v>6580</v>
          </cell>
          <cell r="B276" t="str">
            <v xml:space="preserve">    DEPREC-OFFICE STRUCTURE</v>
          </cell>
          <cell r="D276">
            <v>174.48</v>
          </cell>
        </row>
        <row r="277">
          <cell r="A277">
            <v>6585</v>
          </cell>
          <cell r="B277" t="str">
            <v xml:space="preserve">    DEPREC-OFFICE FURN/EQPT</v>
          </cell>
          <cell r="D277">
            <v>80.22</v>
          </cell>
        </row>
        <row r="278">
          <cell r="A278">
            <v>6595</v>
          </cell>
          <cell r="B278" t="str">
            <v xml:space="preserve">    DEPREC-TOOL SHOP &amp; MISC EQ</v>
          </cell>
          <cell r="D278">
            <v>283.08999999999997</v>
          </cell>
        </row>
        <row r="279">
          <cell r="A279">
            <v>6600</v>
          </cell>
          <cell r="B279" t="str">
            <v xml:space="preserve">    DEPREC-LABORATORY EQUIP</v>
          </cell>
          <cell r="D279">
            <v>-0.1</v>
          </cell>
        </row>
        <row r="280">
          <cell r="A280">
            <v>6605</v>
          </cell>
          <cell r="B280" t="str">
            <v xml:space="preserve">    DEPREC-POWER OPERATED E</v>
          </cell>
          <cell r="D280">
            <v>0.24</v>
          </cell>
        </row>
        <row r="281">
          <cell r="A281">
            <v>6610</v>
          </cell>
          <cell r="B281" t="str">
            <v xml:space="preserve">    DEPREC-COMMUNICATION EQPT</v>
          </cell>
          <cell r="D281">
            <v>914.25</v>
          </cell>
        </row>
        <row r="282">
          <cell r="A282">
            <v>6615</v>
          </cell>
          <cell r="B282" t="str">
            <v xml:space="preserve">    DEPREC-MISC EQUIPMENT</v>
          </cell>
          <cell r="D282">
            <v>1.84</v>
          </cell>
        </row>
        <row r="283">
          <cell r="A283">
            <v>6620</v>
          </cell>
          <cell r="B283" t="str">
            <v xml:space="preserve">    DEPREC-OTHER TANG PLT WATE</v>
          </cell>
          <cell r="D283">
            <v>-6.16</v>
          </cell>
        </row>
        <row r="284">
          <cell r="A284">
            <v>6640</v>
          </cell>
          <cell r="B284" t="str">
            <v xml:space="preserve">    DEPREC-ORGANIZATION</v>
          </cell>
          <cell r="D284">
            <v>-0.01</v>
          </cell>
        </row>
        <row r="285">
          <cell r="A285">
            <v>6645</v>
          </cell>
          <cell r="B285" t="str">
            <v xml:space="preserve">    DEPREC-FRANCHISES INTANG PLT</v>
          </cell>
          <cell r="D285">
            <v>32.29</v>
          </cell>
        </row>
        <row r="286">
          <cell r="A286">
            <v>6655</v>
          </cell>
          <cell r="B286" t="str">
            <v xml:space="preserve">    DEPREC-STRUCT/IMPRV COLL P</v>
          </cell>
          <cell r="D286">
            <v>-8.7200000000000006</v>
          </cell>
        </row>
        <row r="287">
          <cell r="A287">
            <v>6660</v>
          </cell>
          <cell r="B287" t="str">
            <v xml:space="preserve">    DEPREC-STRUCT/IMPRV PUMP</v>
          </cell>
          <cell r="D287">
            <v>410.88</v>
          </cell>
        </row>
        <row r="288">
          <cell r="A288">
            <v>6665</v>
          </cell>
          <cell r="B288" t="str">
            <v xml:space="preserve">    DEPREC-STRUCT/IMPRV TREAT</v>
          </cell>
          <cell r="D288">
            <v>157.05000000000001</v>
          </cell>
        </row>
        <row r="289">
          <cell r="A289">
            <v>6670</v>
          </cell>
          <cell r="B289" t="str">
            <v xml:space="preserve">    DEPREC-STRUCT/IMPRV RCLM W</v>
          </cell>
          <cell r="D289">
            <v>0.06</v>
          </cell>
        </row>
        <row r="290">
          <cell r="A290">
            <v>6675</v>
          </cell>
          <cell r="B290" t="str">
            <v xml:space="preserve">    DEPREC-STRUCT/IMPRV RCLM D</v>
          </cell>
          <cell r="D290">
            <v>49.55</v>
          </cell>
        </row>
        <row r="291">
          <cell r="A291">
            <v>6680</v>
          </cell>
          <cell r="B291" t="str">
            <v xml:space="preserve">    DEPREC-STRUCT/IMPRV GEN PL</v>
          </cell>
          <cell r="D291">
            <v>211.47</v>
          </cell>
        </row>
        <row r="292">
          <cell r="A292">
            <v>6695</v>
          </cell>
          <cell r="B292" t="str">
            <v xml:space="preserve">    DEPREC-POWER GEN EQUIP TRE</v>
          </cell>
          <cell r="D292">
            <v>-15.33</v>
          </cell>
        </row>
        <row r="293">
          <cell r="A293">
            <v>6710</v>
          </cell>
          <cell r="B293" t="str">
            <v xml:space="preserve">    DEPREC-SEWER FORCE MAIN</v>
          </cell>
          <cell r="D293">
            <v>-52.88</v>
          </cell>
        </row>
        <row r="294">
          <cell r="A294">
            <v>6715</v>
          </cell>
          <cell r="B294" t="str">
            <v xml:space="preserve">    DEPREC-SEWER GRAVITY MAIN</v>
          </cell>
          <cell r="D294">
            <v>-29.47</v>
          </cell>
        </row>
        <row r="295">
          <cell r="A295">
            <v>6717</v>
          </cell>
          <cell r="B295" t="str">
            <v xml:space="preserve">    DEPREC-MANHOLES</v>
          </cell>
          <cell r="D295">
            <v>-27</v>
          </cell>
        </row>
        <row r="296">
          <cell r="A296">
            <v>6720</v>
          </cell>
          <cell r="B296" t="str">
            <v xml:space="preserve">    DEPREC-SPECIAL COLL STRUCT</v>
          </cell>
          <cell r="D296">
            <v>7.14</v>
          </cell>
        </row>
        <row r="297">
          <cell r="A297">
            <v>6725</v>
          </cell>
          <cell r="B297" t="str">
            <v xml:space="preserve">    DEPREC-SERVICES TO CUSTOME</v>
          </cell>
          <cell r="D297">
            <v>250.1</v>
          </cell>
        </row>
        <row r="298">
          <cell r="A298">
            <v>6730</v>
          </cell>
          <cell r="B298" t="str">
            <v xml:space="preserve">    DEPREC-FLOW MEASURE DEVICE</v>
          </cell>
          <cell r="D298">
            <v>349.46</v>
          </cell>
        </row>
        <row r="299">
          <cell r="A299">
            <v>6735</v>
          </cell>
          <cell r="B299" t="str">
            <v xml:space="preserve">    DEPREC-FLOW MEASURE INSTAL</v>
          </cell>
          <cell r="D299">
            <v>-254.9</v>
          </cell>
        </row>
        <row r="300">
          <cell r="A300">
            <v>6745</v>
          </cell>
          <cell r="B300" t="str">
            <v xml:space="preserve">    DEPREC-PUMP EQP PUMP PLT</v>
          </cell>
          <cell r="D300">
            <v>1303.93</v>
          </cell>
        </row>
        <row r="301">
          <cell r="A301">
            <v>6750</v>
          </cell>
          <cell r="B301" t="str">
            <v xml:space="preserve">    DEPREC-PUMP EQP RCLM WTP</v>
          </cell>
          <cell r="D301">
            <v>-7.14</v>
          </cell>
        </row>
        <row r="302">
          <cell r="A302">
            <v>6765</v>
          </cell>
          <cell r="B302" t="str">
            <v xml:space="preserve">    DEPREC-TREAT/DISP EQ TRT P</v>
          </cell>
          <cell r="D302">
            <v>1576.22</v>
          </cell>
        </row>
        <row r="303">
          <cell r="A303">
            <v>6775</v>
          </cell>
          <cell r="B303" t="str">
            <v xml:space="preserve">    DEPREC-PLANT SEWERS TRTMT</v>
          </cell>
          <cell r="D303">
            <v>8775.7199999999993</v>
          </cell>
        </row>
        <row r="304">
          <cell r="A304">
            <v>6795</v>
          </cell>
          <cell r="B304" t="str">
            <v xml:space="preserve">    DEPREC-OTHER PLT COLLEC</v>
          </cell>
          <cell r="D304">
            <v>-387.11</v>
          </cell>
        </row>
        <row r="305">
          <cell r="A305">
            <v>6800</v>
          </cell>
          <cell r="B305" t="str">
            <v xml:space="preserve">    DEPREC-OTHER PLT PUMP</v>
          </cell>
          <cell r="D305">
            <v>-17.36</v>
          </cell>
        </row>
        <row r="306">
          <cell r="A306">
            <v>6830</v>
          </cell>
          <cell r="B306" t="str">
            <v xml:space="preserve">    DEPREC-STORES EQUIPMENT</v>
          </cell>
          <cell r="D306">
            <v>34.020000000000003</v>
          </cell>
        </row>
        <row r="307">
          <cell r="A307">
            <v>6835</v>
          </cell>
          <cell r="B307" t="str">
            <v xml:space="preserve">    DEPREC-TOOL SHOP &amp; MISC EQ</v>
          </cell>
          <cell r="D307">
            <v>-1.97</v>
          </cell>
        </row>
        <row r="308">
          <cell r="A308">
            <v>6840</v>
          </cell>
          <cell r="B308" t="str">
            <v xml:space="preserve">    DEPREC-LABORATORY EQPT</v>
          </cell>
          <cell r="D308">
            <v>0</v>
          </cell>
        </row>
        <row r="309">
          <cell r="A309">
            <v>6845</v>
          </cell>
          <cell r="B309" t="str">
            <v xml:space="preserve">    DEPREC-POWER OPERATED EQUI</v>
          </cell>
          <cell r="D309">
            <v>41.16</v>
          </cell>
        </row>
        <row r="310">
          <cell r="A310">
            <v>6850</v>
          </cell>
          <cell r="B310" t="str">
            <v xml:space="preserve">    DEPREC-COMMUNICATION EQPT</v>
          </cell>
          <cell r="D310">
            <v>-24.91</v>
          </cell>
        </row>
        <row r="311">
          <cell r="A311">
            <v>6855</v>
          </cell>
          <cell r="B311" t="str">
            <v xml:space="preserve">    DEPREC-MISC EQUIP SEWER</v>
          </cell>
          <cell r="D311">
            <v>228.92</v>
          </cell>
        </row>
        <row r="312">
          <cell r="A312">
            <v>6885</v>
          </cell>
          <cell r="B312" t="str">
            <v xml:space="preserve">    DEPREC-REUSE DIST RESERVOI</v>
          </cell>
          <cell r="D312">
            <v>88.26</v>
          </cell>
        </row>
        <row r="313">
          <cell r="A313">
            <v>6890</v>
          </cell>
          <cell r="B313" t="str">
            <v xml:space="preserve">    DEPREC-REUSE TRANSM / DIST</v>
          </cell>
          <cell r="D313">
            <v>-82.6</v>
          </cell>
        </row>
        <row r="314">
          <cell r="A314">
            <v>6960</v>
          </cell>
          <cell r="B314" t="str">
            <v xml:space="preserve">    AMORT OF UTIL PAA-WATER</v>
          </cell>
          <cell r="D314">
            <v>-1519.03</v>
          </cell>
        </row>
        <row r="315">
          <cell r="A315">
            <v>6985</v>
          </cell>
          <cell r="B315" t="str">
            <v xml:space="preserve">    AMORT-ORGANIZATION</v>
          </cell>
          <cell r="D315">
            <v>8727.7099999999991</v>
          </cell>
        </row>
        <row r="316">
          <cell r="A316">
            <v>7160</v>
          </cell>
          <cell r="B316" t="str">
            <v xml:space="preserve">    AMORT-OTHER TANGIBLE PLT W</v>
          </cell>
          <cell r="D316">
            <v>-6055.2</v>
          </cell>
        </row>
        <row r="317">
          <cell r="A317">
            <v>7165</v>
          </cell>
          <cell r="B317" t="str">
            <v xml:space="preserve">    AMORT-WATER-TAP</v>
          </cell>
          <cell r="D317">
            <v>-482.76</v>
          </cell>
        </row>
        <row r="318">
          <cell r="A318">
            <v>7185</v>
          </cell>
          <cell r="B318" t="str">
            <v xml:space="preserve">    AMORT-WTR PLT MTR FEE</v>
          </cell>
          <cell r="D318">
            <v>-16.32</v>
          </cell>
        </row>
        <row r="319">
          <cell r="A319">
            <v>7225</v>
          </cell>
          <cell r="B319" t="str">
            <v xml:space="preserve">    AMORT-STRUCT/IMPRV PUMP PL</v>
          </cell>
          <cell r="D319">
            <v>0</v>
          </cell>
        </row>
        <row r="320">
          <cell r="A320">
            <v>7245</v>
          </cell>
          <cell r="B320" t="str">
            <v xml:space="preserve">    AMORT-STRUCT/IMPRV GEN PLT</v>
          </cell>
          <cell r="D320">
            <v>-1357.07</v>
          </cell>
        </row>
        <row r="321">
          <cell r="A321">
            <v>7275</v>
          </cell>
          <cell r="B321" t="str">
            <v xml:space="preserve">    AMORT-SEWER FORCE MAIN</v>
          </cell>
          <cell r="D321">
            <v>0</v>
          </cell>
        </row>
        <row r="322">
          <cell r="A322">
            <v>7280</v>
          </cell>
          <cell r="B322" t="str">
            <v xml:space="preserve">    AMORT-SEWER GRAVITY MAIN</v>
          </cell>
          <cell r="D322">
            <v>0</v>
          </cell>
        </row>
        <row r="323">
          <cell r="A323">
            <v>7440</v>
          </cell>
          <cell r="B323" t="str">
            <v xml:space="preserve">    AMORT-SWR RES CAP FEE</v>
          </cell>
          <cell r="D323">
            <v>-7412.76</v>
          </cell>
        </row>
        <row r="324">
          <cell r="A324">
            <v>7535</v>
          </cell>
          <cell r="B324" t="str">
            <v xml:space="preserve">    FRANCHISE TAX</v>
          </cell>
          <cell r="D324">
            <v>25</v>
          </cell>
        </row>
        <row r="325">
          <cell r="A325">
            <v>7540</v>
          </cell>
          <cell r="B325" t="str">
            <v xml:space="preserve">    GROSS RECEIPTS TAX</v>
          </cell>
          <cell r="D325">
            <v>36640</v>
          </cell>
        </row>
        <row r="326">
          <cell r="A326">
            <v>7550</v>
          </cell>
          <cell r="B326" t="str">
            <v xml:space="preserve">    PROPERTY/OTHER GENERAL TAX</v>
          </cell>
          <cell r="D326">
            <v>0</v>
          </cell>
        </row>
        <row r="327">
          <cell r="A327">
            <v>7555</v>
          </cell>
          <cell r="B327" t="str">
            <v xml:space="preserve">    REAL ESTATE TAX</v>
          </cell>
          <cell r="D327">
            <v>11516.82</v>
          </cell>
        </row>
        <row r="328">
          <cell r="A328">
            <v>7570</v>
          </cell>
          <cell r="B328" t="str">
            <v xml:space="preserve">    UTILITY/COMMISSION TAX</v>
          </cell>
          <cell r="D328">
            <v>831</v>
          </cell>
        </row>
        <row r="329">
          <cell r="A329">
            <v>7595</v>
          </cell>
          <cell r="B329" t="str">
            <v xml:space="preserve">   DEF INCOME TAX-FEDERAL</v>
          </cell>
          <cell r="D329">
            <v>9915.57</v>
          </cell>
        </row>
        <row r="330">
          <cell r="A330">
            <v>7600</v>
          </cell>
          <cell r="B330" t="str">
            <v xml:space="preserve">   DEF INCOME TAXES-STATE</v>
          </cell>
          <cell r="D330">
            <v>-31042.21</v>
          </cell>
        </row>
        <row r="331">
          <cell r="A331">
            <v>7605</v>
          </cell>
          <cell r="B331" t="str">
            <v xml:space="preserve">   INCOME TAXES-FEDERAL</v>
          </cell>
          <cell r="D331">
            <v>0</v>
          </cell>
        </row>
        <row r="332">
          <cell r="A332">
            <v>7610</v>
          </cell>
          <cell r="B332" t="str">
            <v xml:space="preserve">   INCOME TAXES-STATE</v>
          </cell>
          <cell r="D332">
            <v>0</v>
          </cell>
        </row>
        <row r="333">
          <cell r="A333">
            <v>7680</v>
          </cell>
          <cell r="B333" t="str">
            <v xml:space="preserve">    RENTAL INCOME</v>
          </cell>
          <cell r="D333">
            <v>-27822.58</v>
          </cell>
        </row>
        <row r="334">
          <cell r="A334">
            <v>7691</v>
          </cell>
          <cell r="B334" t="str">
            <v xml:space="preserve">    NET BOOK VALUE-DISPOSAL</v>
          </cell>
          <cell r="D334">
            <v>0</v>
          </cell>
        </row>
        <row r="335">
          <cell r="A335">
            <v>7735</v>
          </cell>
          <cell r="B335" t="str">
            <v xml:space="preserve">    S/T INT EXP CUSTOMERS DEP</v>
          </cell>
          <cell r="D335">
            <v>807.1</v>
          </cell>
        </row>
        <row r="336">
          <cell r="A336">
            <v>7735</v>
          </cell>
          <cell r="B336" t="str">
            <v xml:space="preserve">    S/T INT EXP OTHER</v>
          </cell>
          <cell r="D336">
            <v>3851.1</v>
          </cell>
        </row>
        <row r="337">
          <cell r="A337">
            <v>7750</v>
          </cell>
          <cell r="B337" t="str">
            <v>INTEREST DURING CONSTRUC</v>
          </cell>
          <cell r="D337">
            <v>-1825.99</v>
          </cell>
        </row>
        <row r="338">
          <cell r="D338">
            <v>0</v>
          </cell>
        </row>
      </sheetData>
      <sheetData sheetId="3">
        <row r="584">
          <cell r="B584" t="str">
            <v>CUSTOMERS</v>
          </cell>
          <cell r="C584">
            <v>961.5</v>
          </cell>
          <cell r="D584">
            <v>1497.19</v>
          </cell>
          <cell r="E584">
            <v>2458.69</v>
          </cell>
          <cell r="F584">
            <v>0.39106190695044923</v>
          </cell>
          <cell r="G584">
            <v>0.60893809304955082</v>
          </cell>
          <cell r="H584">
            <v>1</v>
          </cell>
        </row>
        <row r="585">
          <cell r="B585" t="str">
            <v>REVENUES</v>
          </cell>
          <cell r="C585">
            <v>-222457.49000000002</v>
          </cell>
          <cell r="D585">
            <v>-454693.89</v>
          </cell>
          <cell r="E585">
            <v>-677151.38</v>
          </cell>
          <cell r="F585">
            <v>0.32851958449822549</v>
          </cell>
          <cell r="G585">
            <v>0.67148041550177451</v>
          </cell>
          <cell r="H585">
            <v>1</v>
          </cell>
        </row>
        <row r="586">
          <cell r="B586" t="str">
            <v>PLANT IN SERVICE</v>
          </cell>
          <cell r="C586">
            <v>2129119.3400000008</v>
          </cell>
          <cell r="D586">
            <v>2399592.7799999998</v>
          </cell>
          <cell r="E586">
            <v>4528712.120000001</v>
          </cell>
          <cell r="F586">
            <v>0.47013792963285117</v>
          </cell>
          <cell r="G586">
            <v>0.52986207036714872</v>
          </cell>
          <cell r="H586">
            <v>0.99999999999999989</v>
          </cell>
        </row>
        <row r="587">
          <cell r="B587" t="str">
            <v>NET PLANT</v>
          </cell>
          <cell r="C587">
            <v>1466041.8900000006</v>
          </cell>
          <cell r="D587">
            <v>1939609.4999999998</v>
          </cell>
          <cell r="E587">
            <v>3405651.3900000006</v>
          </cell>
          <cell r="F587">
            <v>0.43047326990212004</v>
          </cell>
          <cell r="G587">
            <v>0.56952673009787991</v>
          </cell>
          <cell r="H587">
            <v>1</v>
          </cell>
        </row>
        <row r="588">
          <cell r="B588" t="str">
            <v>DEFERRED MAINTENANCE</v>
          </cell>
          <cell r="C588">
            <v>23124.878827749726</v>
          </cell>
          <cell r="D588">
            <v>36008.671172250281</v>
          </cell>
          <cell r="E588">
            <v>59133.55</v>
          </cell>
          <cell r="F588">
            <v>0.39106190695044901</v>
          </cell>
          <cell r="G588">
            <v>0.60893809304955104</v>
          </cell>
          <cell r="H588">
            <v>1</v>
          </cell>
        </row>
        <row r="589">
          <cell r="B589" t="str">
            <v>CIAC</v>
          </cell>
          <cell r="C589">
            <v>400211.64</v>
          </cell>
          <cell r="D589">
            <v>-356984.35999999993</v>
          </cell>
          <cell r="E589">
            <v>43227.280000000086</v>
          </cell>
          <cell r="F589">
            <v>9.2583118808307905</v>
          </cell>
          <cell r="G589">
            <v>-8.2583118808307905</v>
          </cell>
          <cell r="H589">
            <v>1</v>
          </cell>
        </row>
        <row r="590">
          <cell r="B590" t="str">
            <v>CAP STRUCTURE</v>
          </cell>
          <cell r="C590">
            <v>784145.49742178875</v>
          </cell>
          <cell r="D590">
            <v>1660253.0425782127</v>
          </cell>
          <cell r="E590">
            <v>2444398.5400000014</v>
          </cell>
          <cell r="F590">
            <v>0.32079281859732589</v>
          </cell>
          <cell r="G590">
            <v>0.67920718140267411</v>
          </cell>
          <cell r="H590">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sheetName val="Trend Part-time"/>
      <sheetName val="Totals"/>
      <sheetName val="Approved"/>
      <sheetName val="Activity"/>
      <sheetName val="Open Positions"/>
      <sheetName val="Atlantic"/>
      <sheetName val="Midwest"/>
      <sheetName val="Southeast"/>
      <sheetName val="South"/>
      <sheetName val="West"/>
      <sheetName val="Corporate"/>
      <sheetName val="Paychex Report (Active)"/>
      <sheetName val="Headcount Audit"/>
      <sheetName val="Paychex Audit"/>
    </sheetNames>
    <sheetDataSet>
      <sheetData sheetId="0"/>
      <sheetData sheetId="1"/>
      <sheetData sheetId="2"/>
      <sheetData sheetId="3"/>
      <sheetData sheetId="4"/>
      <sheetData sheetId="5"/>
      <sheetData sheetId="6">
        <row r="2">
          <cell r="B2" t="str">
            <v>Atlantic</v>
          </cell>
        </row>
        <row r="4">
          <cell r="B4" t="str">
            <v>ID</v>
          </cell>
          <cell r="F4" t="str">
            <v>PT/FT</v>
          </cell>
        </row>
        <row r="5">
          <cell r="B5">
            <v>99991</v>
          </cell>
          <cell r="F5" t="str">
            <v>FT</v>
          </cell>
        </row>
        <row r="6">
          <cell r="B6">
            <v>99661</v>
          </cell>
          <cell r="F6" t="str">
            <v>FT</v>
          </cell>
        </row>
        <row r="7">
          <cell r="B7">
            <v>98955</v>
          </cell>
          <cell r="F7" t="str">
            <v>FT</v>
          </cell>
        </row>
        <row r="8">
          <cell r="B8">
            <v>464</v>
          </cell>
          <cell r="F8" t="str">
            <v>PT</v>
          </cell>
        </row>
        <row r="9">
          <cell r="B9">
            <v>99937</v>
          </cell>
          <cell r="F9" t="str">
            <v>PT</v>
          </cell>
        </row>
        <row r="10">
          <cell r="B10">
            <v>99935</v>
          </cell>
          <cell r="F10" t="str">
            <v>FT</v>
          </cell>
        </row>
        <row r="11">
          <cell r="B11">
            <v>2021</v>
          </cell>
          <cell r="F11" t="str">
            <v>FT</v>
          </cell>
        </row>
        <row r="12">
          <cell r="B12">
            <v>99572</v>
          </cell>
          <cell r="F12" t="str">
            <v>FT</v>
          </cell>
        </row>
        <row r="13">
          <cell r="B13">
            <v>99741</v>
          </cell>
          <cell r="F13" t="str">
            <v>FT</v>
          </cell>
        </row>
        <row r="14">
          <cell r="B14">
            <v>98654</v>
          </cell>
          <cell r="F14" t="str">
            <v>FT</v>
          </cell>
        </row>
        <row r="15">
          <cell r="B15">
            <v>99601</v>
          </cell>
          <cell r="F15" t="str">
            <v>FT</v>
          </cell>
        </row>
        <row r="16">
          <cell r="B16">
            <v>99632</v>
          </cell>
          <cell r="F16" t="str">
            <v>FT</v>
          </cell>
        </row>
        <row r="17">
          <cell r="B17">
            <v>385</v>
          </cell>
          <cell r="F17" t="str">
            <v>FT</v>
          </cell>
        </row>
        <row r="18">
          <cell r="B18">
            <v>13635</v>
          </cell>
          <cell r="F18" t="str">
            <v>FT</v>
          </cell>
        </row>
        <row r="19">
          <cell r="B19">
            <v>99207</v>
          </cell>
          <cell r="F19" t="str">
            <v>FT</v>
          </cell>
        </row>
        <row r="20">
          <cell r="B20">
            <v>99988</v>
          </cell>
          <cell r="F20" t="str">
            <v>FT</v>
          </cell>
        </row>
        <row r="21">
          <cell r="B21">
            <v>570</v>
          </cell>
          <cell r="F21" t="str">
            <v>FT</v>
          </cell>
        </row>
        <row r="22">
          <cell r="B22">
            <v>99352</v>
          </cell>
          <cell r="F22" t="str">
            <v>FT</v>
          </cell>
        </row>
        <row r="23">
          <cell r="B23">
            <v>99675</v>
          </cell>
          <cell r="F23" t="str">
            <v>FT</v>
          </cell>
        </row>
        <row r="24">
          <cell r="B24">
            <v>99629</v>
          </cell>
          <cell r="F24" t="str">
            <v>FT</v>
          </cell>
        </row>
        <row r="25">
          <cell r="B25">
            <v>99672</v>
          </cell>
          <cell r="F25" t="str">
            <v>FT</v>
          </cell>
        </row>
        <row r="26">
          <cell r="B26">
            <v>99574</v>
          </cell>
          <cell r="F26" t="str">
            <v>FT</v>
          </cell>
        </row>
        <row r="27">
          <cell r="B27">
            <v>99680</v>
          </cell>
          <cell r="F27" t="str">
            <v>FT</v>
          </cell>
        </row>
        <row r="28">
          <cell r="B28">
            <v>566</v>
          </cell>
          <cell r="F28" t="str">
            <v>FT</v>
          </cell>
        </row>
        <row r="29">
          <cell r="B29">
            <v>99560</v>
          </cell>
          <cell r="F29" t="str">
            <v>FT</v>
          </cell>
        </row>
        <row r="30">
          <cell r="B30">
            <v>98943</v>
          </cell>
          <cell r="F30" t="str">
            <v>FT</v>
          </cell>
        </row>
        <row r="31">
          <cell r="B31">
            <v>99755</v>
          </cell>
          <cell r="F31" t="str">
            <v>FT</v>
          </cell>
        </row>
        <row r="32">
          <cell r="B32">
            <v>99726</v>
          </cell>
          <cell r="F32" t="str">
            <v>FT</v>
          </cell>
        </row>
        <row r="33">
          <cell r="B33">
            <v>537</v>
          </cell>
          <cell r="F33" t="str">
            <v>FT</v>
          </cell>
        </row>
        <row r="34">
          <cell r="B34">
            <v>733</v>
          </cell>
          <cell r="F34" t="str">
            <v>FT</v>
          </cell>
        </row>
        <row r="35">
          <cell r="B35">
            <v>99878</v>
          </cell>
          <cell r="F35" t="str">
            <v>FT</v>
          </cell>
        </row>
        <row r="36">
          <cell r="B36">
            <v>99616</v>
          </cell>
          <cell r="F36" t="str">
            <v>FT</v>
          </cell>
        </row>
        <row r="37">
          <cell r="B37">
            <v>42425</v>
          </cell>
          <cell r="F37" t="str">
            <v>FT</v>
          </cell>
        </row>
        <row r="38">
          <cell r="B38">
            <v>99566</v>
          </cell>
          <cell r="F38" t="str">
            <v>FT</v>
          </cell>
        </row>
        <row r="39">
          <cell r="B39">
            <v>1011</v>
          </cell>
          <cell r="F39" t="str">
            <v>FT</v>
          </cell>
        </row>
        <row r="40">
          <cell r="B40">
            <v>99725</v>
          </cell>
          <cell r="F40" t="str">
            <v>FT</v>
          </cell>
        </row>
        <row r="41">
          <cell r="B41">
            <v>49109</v>
          </cell>
          <cell r="F41" t="str">
            <v>FT</v>
          </cell>
        </row>
        <row r="42">
          <cell r="B42">
            <v>99813</v>
          </cell>
          <cell r="F42" t="str">
            <v>FT</v>
          </cell>
        </row>
        <row r="43">
          <cell r="B43">
            <v>99949</v>
          </cell>
          <cell r="F43" t="str">
            <v>FT</v>
          </cell>
        </row>
        <row r="44">
          <cell r="B44">
            <v>99992</v>
          </cell>
          <cell r="F44" t="str">
            <v>FT</v>
          </cell>
        </row>
        <row r="45">
          <cell r="B45">
            <v>527</v>
          </cell>
          <cell r="F45" t="str">
            <v>FT</v>
          </cell>
        </row>
        <row r="46">
          <cell r="B46">
            <v>99321</v>
          </cell>
          <cell r="F46" t="str">
            <v>FT</v>
          </cell>
        </row>
        <row r="47">
          <cell r="B47">
            <v>99561</v>
          </cell>
          <cell r="F47" t="str">
            <v>FT</v>
          </cell>
        </row>
        <row r="48">
          <cell r="B48">
            <v>99759</v>
          </cell>
          <cell r="F48" t="str">
            <v>FT</v>
          </cell>
        </row>
        <row r="49">
          <cell r="B49">
            <v>1012</v>
          </cell>
          <cell r="F49" t="str">
            <v>FT</v>
          </cell>
        </row>
        <row r="50">
          <cell r="B50">
            <v>99743</v>
          </cell>
          <cell r="F50" t="str">
            <v>FT</v>
          </cell>
        </row>
        <row r="51">
          <cell r="B51">
            <v>99998</v>
          </cell>
          <cell r="F51" t="str">
            <v>FT</v>
          </cell>
        </row>
        <row r="52">
          <cell r="B52">
            <v>98882</v>
          </cell>
          <cell r="F52" t="str">
            <v>FT</v>
          </cell>
        </row>
        <row r="53">
          <cell r="B53">
            <v>56686</v>
          </cell>
          <cell r="F53" t="str">
            <v>FT</v>
          </cell>
        </row>
        <row r="54">
          <cell r="B54">
            <v>99123</v>
          </cell>
          <cell r="F54" t="str">
            <v>FT</v>
          </cell>
        </row>
        <row r="55">
          <cell r="B55">
            <v>58686</v>
          </cell>
          <cell r="F55" t="str">
            <v>FT</v>
          </cell>
        </row>
        <row r="56">
          <cell r="B56">
            <v>99770</v>
          </cell>
          <cell r="F56" t="str">
            <v>FT</v>
          </cell>
        </row>
        <row r="57">
          <cell r="B57">
            <v>99319</v>
          </cell>
          <cell r="F57" t="str">
            <v>FT</v>
          </cell>
        </row>
        <row r="58">
          <cell r="B58">
            <v>465</v>
          </cell>
          <cell r="F58" t="str">
            <v>PT</v>
          </cell>
        </row>
        <row r="59">
          <cell r="B59">
            <v>99535</v>
          </cell>
          <cell r="F59" t="str">
            <v>FT</v>
          </cell>
        </row>
        <row r="60">
          <cell r="B60">
            <v>99098</v>
          </cell>
          <cell r="F60" t="str">
            <v>FT</v>
          </cell>
        </row>
        <row r="61">
          <cell r="B61">
            <v>99627</v>
          </cell>
          <cell r="F61" t="str">
            <v>FT</v>
          </cell>
        </row>
        <row r="62">
          <cell r="B62">
            <v>99365</v>
          </cell>
          <cell r="F62" t="str">
            <v>FT</v>
          </cell>
        </row>
        <row r="63">
          <cell r="B63">
            <v>65873</v>
          </cell>
          <cell r="F63" t="str">
            <v>FT</v>
          </cell>
        </row>
        <row r="64">
          <cell r="B64">
            <v>99397</v>
          </cell>
          <cell r="F64" t="str">
            <v>PT</v>
          </cell>
        </row>
        <row r="65">
          <cell r="B65">
            <v>470</v>
          </cell>
          <cell r="F65" t="str">
            <v>FT</v>
          </cell>
        </row>
        <row r="66">
          <cell r="B66">
            <v>99933</v>
          </cell>
          <cell r="F66" t="str">
            <v>FT</v>
          </cell>
        </row>
        <row r="67">
          <cell r="B67">
            <v>99562</v>
          </cell>
          <cell r="F67" t="str">
            <v>FT</v>
          </cell>
        </row>
        <row r="68">
          <cell r="B68">
            <v>99974</v>
          </cell>
          <cell r="F68" t="str">
            <v>FT</v>
          </cell>
        </row>
        <row r="69">
          <cell r="B69">
            <v>99528</v>
          </cell>
          <cell r="F69" t="str">
            <v>FT</v>
          </cell>
        </row>
        <row r="70">
          <cell r="B70">
            <v>99565</v>
          </cell>
          <cell r="F70" t="str">
            <v>FT</v>
          </cell>
        </row>
        <row r="71">
          <cell r="B71">
            <v>99082</v>
          </cell>
          <cell r="F71" t="str">
            <v>FT</v>
          </cell>
        </row>
        <row r="72">
          <cell r="B72">
            <v>99112</v>
          </cell>
          <cell r="F72" t="str">
            <v>FT</v>
          </cell>
        </row>
        <row r="73">
          <cell r="B73">
            <v>99129</v>
          </cell>
          <cell r="F73" t="str">
            <v>FT</v>
          </cell>
        </row>
        <row r="74">
          <cell r="B74">
            <v>99070</v>
          </cell>
          <cell r="F74" t="str">
            <v>FT</v>
          </cell>
        </row>
        <row r="75">
          <cell r="B75">
            <v>99577</v>
          </cell>
          <cell r="F75" t="str">
            <v>FT</v>
          </cell>
        </row>
        <row r="76">
          <cell r="B76">
            <v>99234</v>
          </cell>
          <cell r="F76" t="str">
            <v>FT</v>
          </cell>
        </row>
        <row r="77">
          <cell r="B77">
            <v>99635</v>
          </cell>
          <cell r="F77" t="str">
            <v>FT</v>
          </cell>
        </row>
        <row r="78">
          <cell r="B78">
            <v>99999</v>
          </cell>
          <cell r="F78" t="str">
            <v>FT</v>
          </cell>
        </row>
        <row r="79">
          <cell r="B79">
            <v>99702</v>
          </cell>
          <cell r="F79" t="str">
            <v>FT</v>
          </cell>
        </row>
        <row r="80">
          <cell r="B80">
            <v>99050</v>
          </cell>
          <cell r="F80" t="str">
            <v>FT</v>
          </cell>
        </row>
        <row r="81">
          <cell r="B81">
            <v>98921</v>
          </cell>
          <cell r="F81" t="str">
            <v>FT</v>
          </cell>
        </row>
        <row r="82">
          <cell r="B82">
            <v>99989</v>
          </cell>
          <cell r="F82" t="str">
            <v>FT</v>
          </cell>
        </row>
        <row r="83">
          <cell r="B83">
            <v>99811</v>
          </cell>
          <cell r="F83" t="str">
            <v>FT</v>
          </cell>
        </row>
        <row r="84">
          <cell r="B84">
            <v>755</v>
          </cell>
          <cell r="F84" t="str">
            <v>FT</v>
          </cell>
        </row>
        <row r="85">
          <cell r="B85">
            <v>99533</v>
          </cell>
          <cell r="F85" t="str">
            <v>FT</v>
          </cell>
        </row>
        <row r="86">
          <cell r="B86">
            <v>77860</v>
          </cell>
          <cell r="F86" t="str">
            <v>FT</v>
          </cell>
        </row>
        <row r="87">
          <cell r="B87">
            <v>99619</v>
          </cell>
          <cell r="F87" t="str">
            <v>FT</v>
          </cell>
        </row>
        <row r="88">
          <cell r="B88">
            <v>99458</v>
          </cell>
          <cell r="F88" t="str">
            <v>FT</v>
          </cell>
        </row>
        <row r="89">
          <cell r="B89">
            <v>99422</v>
          </cell>
          <cell r="F89" t="str">
            <v>FT</v>
          </cell>
        </row>
        <row r="90">
          <cell r="B90">
            <v>369</v>
          </cell>
          <cell r="F90" t="str">
            <v>FT</v>
          </cell>
        </row>
        <row r="91">
          <cell r="B91">
            <v>595</v>
          </cell>
          <cell r="F91" t="str">
            <v>FT</v>
          </cell>
        </row>
        <row r="92">
          <cell r="B92">
            <v>99835</v>
          </cell>
          <cell r="F92" t="str">
            <v>FT</v>
          </cell>
        </row>
        <row r="93">
          <cell r="B93">
            <v>99582</v>
          </cell>
          <cell r="F93" t="str">
            <v>FT</v>
          </cell>
        </row>
        <row r="94">
          <cell r="B94">
            <v>99957</v>
          </cell>
          <cell r="F94" t="str">
            <v>FT</v>
          </cell>
        </row>
        <row r="95">
          <cell r="B95">
            <v>98740</v>
          </cell>
          <cell r="F95" t="str">
            <v>FT</v>
          </cell>
        </row>
        <row r="96">
          <cell r="B96">
            <v>674</v>
          </cell>
          <cell r="F96" t="str">
            <v>FT</v>
          </cell>
        </row>
        <row r="97">
          <cell r="B97">
            <v>99446</v>
          </cell>
          <cell r="F97" t="str">
            <v>FT</v>
          </cell>
        </row>
        <row r="98">
          <cell r="B98">
            <v>99385</v>
          </cell>
          <cell r="F98" t="str">
            <v>FT</v>
          </cell>
        </row>
        <row r="99">
          <cell r="B99">
            <v>98998</v>
          </cell>
          <cell r="F99" t="str">
            <v>FT</v>
          </cell>
        </row>
        <row r="100">
          <cell r="B100">
            <v>61028</v>
          </cell>
          <cell r="F100" t="str">
            <v>FT</v>
          </cell>
        </row>
        <row r="101">
          <cell r="B101">
            <v>98625</v>
          </cell>
          <cell r="F101" t="str">
            <v>FT</v>
          </cell>
        </row>
        <row r="102">
          <cell r="B102">
            <v>97120</v>
          </cell>
          <cell r="F102" t="str">
            <v>FT</v>
          </cell>
        </row>
        <row r="103">
          <cell r="B103">
            <v>99348</v>
          </cell>
          <cell r="F103" t="str">
            <v>FT</v>
          </cell>
        </row>
        <row r="104">
          <cell r="B104">
            <v>657</v>
          </cell>
          <cell r="F104" t="str">
            <v>FT</v>
          </cell>
        </row>
        <row r="105">
          <cell r="B105">
            <v>0</v>
          </cell>
          <cell r="F105" t="str">
            <v>VAC-FT</v>
          </cell>
        </row>
        <row r="106">
          <cell r="B106">
            <v>0</v>
          </cell>
          <cell r="F106" t="str">
            <v>VAC-FT</v>
          </cell>
        </row>
        <row r="107">
          <cell r="B107">
            <v>0</v>
          </cell>
          <cell r="F107">
            <v>0</v>
          </cell>
        </row>
        <row r="108">
          <cell r="B108">
            <v>0</v>
          </cell>
          <cell r="F108">
            <v>0</v>
          </cell>
        </row>
        <row r="109">
          <cell r="B109">
            <v>0</v>
          </cell>
          <cell r="F109">
            <v>0</v>
          </cell>
        </row>
      </sheetData>
      <sheetData sheetId="7">
        <row r="1">
          <cell r="B1">
            <v>0</v>
          </cell>
        </row>
        <row r="2">
          <cell r="B2" t="str">
            <v>Midwest</v>
          </cell>
        </row>
        <row r="3">
          <cell r="B3">
            <v>0</v>
          </cell>
        </row>
        <row r="4">
          <cell r="B4" t="str">
            <v>ID</v>
          </cell>
          <cell r="F4" t="str">
            <v>FT/PT</v>
          </cell>
        </row>
        <row r="5">
          <cell r="B5">
            <v>98741</v>
          </cell>
          <cell r="F5" t="str">
            <v>FT</v>
          </cell>
        </row>
        <row r="6">
          <cell r="B6">
            <v>99888</v>
          </cell>
          <cell r="F6" t="str">
            <v>FT</v>
          </cell>
        </row>
        <row r="7">
          <cell r="B7">
            <v>1608</v>
          </cell>
          <cell r="F7" t="str">
            <v>FT</v>
          </cell>
        </row>
        <row r="8">
          <cell r="B8">
            <v>99666</v>
          </cell>
          <cell r="F8" t="str">
            <v>FT</v>
          </cell>
        </row>
        <row r="9">
          <cell r="B9">
            <v>2859</v>
          </cell>
          <cell r="F9" t="str">
            <v>FT</v>
          </cell>
        </row>
        <row r="10">
          <cell r="B10">
            <v>99465</v>
          </cell>
          <cell r="F10" t="str">
            <v>FT</v>
          </cell>
        </row>
        <row r="11">
          <cell r="B11">
            <v>98824</v>
          </cell>
          <cell r="F11" t="str">
            <v>FT</v>
          </cell>
        </row>
        <row r="12">
          <cell r="B12">
            <v>99089</v>
          </cell>
          <cell r="F12" t="str">
            <v>FT</v>
          </cell>
        </row>
        <row r="13">
          <cell r="B13">
            <v>99869</v>
          </cell>
          <cell r="F13" t="str">
            <v>FT</v>
          </cell>
        </row>
        <row r="14">
          <cell r="B14">
            <v>553</v>
          </cell>
          <cell r="F14" t="str">
            <v>FT</v>
          </cell>
        </row>
        <row r="15">
          <cell r="B15">
            <v>13236</v>
          </cell>
          <cell r="F15" t="str">
            <v>FT</v>
          </cell>
        </row>
        <row r="16">
          <cell r="B16">
            <v>99769</v>
          </cell>
          <cell r="F16" t="str">
            <v>FT</v>
          </cell>
        </row>
        <row r="17">
          <cell r="B17">
            <v>99247</v>
          </cell>
          <cell r="F17" t="str">
            <v>FT</v>
          </cell>
        </row>
        <row r="18">
          <cell r="B18">
            <v>99737</v>
          </cell>
          <cell r="F18" t="str">
            <v>FT</v>
          </cell>
        </row>
        <row r="19">
          <cell r="B19">
            <v>99972</v>
          </cell>
          <cell r="F19" t="str">
            <v>FT</v>
          </cell>
        </row>
        <row r="20">
          <cell r="B20">
            <v>98821</v>
          </cell>
          <cell r="F20" t="str">
            <v>FT</v>
          </cell>
        </row>
        <row r="21">
          <cell r="B21">
            <v>99689</v>
          </cell>
          <cell r="F21" t="str">
            <v>FT</v>
          </cell>
        </row>
        <row r="22">
          <cell r="B22">
            <v>99363</v>
          </cell>
          <cell r="F22" t="str">
            <v>FT</v>
          </cell>
        </row>
        <row r="23">
          <cell r="B23">
            <v>99720</v>
          </cell>
          <cell r="F23" t="str">
            <v>FT</v>
          </cell>
        </row>
        <row r="24">
          <cell r="B24">
            <v>99609</v>
          </cell>
          <cell r="F24" t="str">
            <v>FT</v>
          </cell>
        </row>
        <row r="25">
          <cell r="B25">
            <v>99324</v>
          </cell>
          <cell r="F25" t="str">
            <v>FT</v>
          </cell>
        </row>
        <row r="26">
          <cell r="B26">
            <v>99648</v>
          </cell>
          <cell r="F26" t="str">
            <v>FT</v>
          </cell>
        </row>
        <row r="27">
          <cell r="B27">
            <v>98825</v>
          </cell>
          <cell r="F27" t="str">
            <v>FT</v>
          </cell>
        </row>
        <row r="28">
          <cell r="B28">
            <v>98822</v>
          </cell>
          <cell r="F28" t="str">
            <v>FT</v>
          </cell>
        </row>
        <row r="29">
          <cell r="B29">
            <v>98942</v>
          </cell>
          <cell r="F29" t="str">
            <v>FT</v>
          </cell>
        </row>
        <row r="30">
          <cell r="B30">
            <v>99460</v>
          </cell>
          <cell r="F30" t="str">
            <v>FT</v>
          </cell>
        </row>
        <row r="31">
          <cell r="B31">
            <v>99589</v>
          </cell>
          <cell r="F31" t="str">
            <v>FT</v>
          </cell>
        </row>
        <row r="32">
          <cell r="B32">
            <v>99936</v>
          </cell>
          <cell r="F32" t="str">
            <v>FT</v>
          </cell>
        </row>
        <row r="33">
          <cell r="B33">
            <v>99618</v>
          </cell>
          <cell r="F33" t="str">
            <v>FT</v>
          </cell>
        </row>
        <row r="34">
          <cell r="B34">
            <v>99394</v>
          </cell>
          <cell r="F34" t="str">
            <v>FT</v>
          </cell>
        </row>
        <row r="35">
          <cell r="B35">
            <v>98802</v>
          </cell>
          <cell r="F35" t="str">
            <v>FT</v>
          </cell>
        </row>
        <row r="36">
          <cell r="B36">
            <v>99246</v>
          </cell>
          <cell r="F36" t="str">
            <v>FT</v>
          </cell>
        </row>
        <row r="37">
          <cell r="B37">
            <v>99189</v>
          </cell>
          <cell r="F37" t="str">
            <v>FT</v>
          </cell>
        </row>
        <row r="38">
          <cell r="B38">
            <v>99911</v>
          </cell>
          <cell r="F38" t="str">
            <v>FT</v>
          </cell>
        </row>
        <row r="39">
          <cell r="B39">
            <v>99344</v>
          </cell>
          <cell r="F39" t="str">
            <v>FT</v>
          </cell>
        </row>
        <row r="40">
          <cell r="B40">
            <v>99555</v>
          </cell>
          <cell r="F40" t="str">
            <v>FT</v>
          </cell>
        </row>
        <row r="41">
          <cell r="B41">
            <v>98828</v>
          </cell>
          <cell r="F41" t="str">
            <v>FT</v>
          </cell>
        </row>
        <row r="42">
          <cell r="B42">
            <v>99579</v>
          </cell>
          <cell r="F42" t="str">
            <v>FT</v>
          </cell>
        </row>
        <row r="43">
          <cell r="B43">
            <v>99985</v>
          </cell>
          <cell r="F43" t="str">
            <v>FT</v>
          </cell>
        </row>
        <row r="44">
          <cell r="B44">
            <v>99445</v>
          </cell>
          <cell r="F44" t="str">
            <v>FT</v>
          </cell>
        </row>
        <row r="45">
          <cell r="B45">
            <v>0</v>
          </cell>
          <cell r="F45" t="str">
            <v>VAC-FT</v>
          </cell>
        </row>
        <row r="46">
          <cell r="B46">
            <v>0</v>
          </cell>
          <cell r="F46" t="str">
            <v>VAC-FT</v>
          </cell>
        </row>
      </sheetData>
      <sheetData sheetId="8">
        <row r="2">
          <cell r="B2" t="str">
            <v>Southeast</v>
          </cell>
        </row>
        <row r="4">
          <cell r="B4" t="str">
            <v>ID</v>
          </cell>
          <cell r="F4" t="str">
            <v>FT/PT</v>
          </cell>
        </row>
        <row r="5">
          <cell r="B5">
            <v>99626</v>
          </cell>
          <cell r="F5" t="str">
            <v>FT</v>
          </cell>
        </row>
        <row r="6">
          <cell r="B6">
            <v>99975</v>
          </cell>
          <cell r="F6" t="str">
            <v>FT</v>
          </cell>
        </row>
        <row r="7">
          <cell r="B7">
            <v>98840</v>
          </cell>
          <cell r="F7" t="str">
            <v>FT</v>
          </cell>
        </row>
        <row r="8">
          <cell r="B8">
            <v>99323</v>
          </cell>
          <cell r="F8" t="str">
            <v>FT</v>
          </cell>
        </row>
        <row r="9">
          <cell r="B9">
            <v>99449</v>
          </cell>
          <cell r="F9" t="str">
            <v>FT</v>
          </cell>
        </row>
        <row r="10">
          <cell r="B10">
            <v>99639</v>
          </cell>
          <cell r="F10" t="str">
            <v>FT</v>
          </cell>
        </row>
        <row r="11">
          <cell r="B11">
            <v>98807</v>
          </cell>
          <cell r="F11" t="str">
            <v>FT</v>
          </cell>
        </row>
        <row r="12">
          <cell r="B12">
            <v>10014</v>
          </cell>
          <cell r="F12" t="str">
            <v>FT</v>
          </cell>
        </row>
        <row r="13">
          <cell r="B13">
            <v>99542</v>
          </cell>
          <cell r="F13" t="str">
            <v>FT</v>
          </cell>
        </row>
        <row r="14">
          <cell r="B14">
            <v>99092</v>
          </cell>
          <cell r="F14" t="str">
            <v>FT</v>
          </cell>
        </row>
        <row r="15">
          <cell r="B15">
            <v>99410</v>
          </cell>
          <cell r="F15" t="str">
            <v>FT</v>
          </cell>
        </row>
        <row r="16">
          <cell r="B16">
            <v>99271</v>
          </cell>
          <cell r="F16" t="str">
            <v>FT</v>
          </cell>
        </row>
        <row r="17">
          <cell r="B17">
            <v>98805</v>
          </cell>
          <cell r="F17" t="str">
            <v>FT</v>
          </cell>
        </row>
        <row r="18">
          <cell r="B18">
            <v>99698</v>
          </cell>
          <cell r="F18" t="str">
            <v>FT</v>
          </cell>
        </row>
        <row r="19">
          <cell r="B19">
            <v>99432</v>
          </cell>
          <cell r="F19" t="str">
            <v>FT</v>
          </cell>
        </row>
        <row r="20">
          <cell r="B20">
            <v>99411</v>
          </cell>
          <cell r="F20" t="str">
            <v>FT</v>
          </cell>
        </row>
        <row r="21">
          <cell r="B21">
            <v>99329</v>
          </cell>
          <cell r="F21" t="str">
            <v>FT</v>
          </cell>
        </row>
        <row r="22">
          <cell r="B22">
            <v>99455</v>
          </cell>
          <cell r="F22" t="str">
            <v>FT</v>
          </cell>
        </row>
        <row r="23">
          <cell r="B23">
            <v>99683</v>
          </cell>
          <cell r="F23" t="str">
            <v>FT</v>
          </cell>
        </row>
        <row r="24">
          <cell r="B24">
            <v>13513</v>
          </cell>
          <cell r="F24" t="str">
            <v>FT</v>
          </cell>
        </row>
        <row r="25">
          <cell r="B25">
            <v>99219</v>
          </cell>
          <cell r="F25" t="str">
            <v>FT</v>
          </cell>
        </row>
        <row r="26">
          <cell r="B26">
            <v>714</v>
          </cell>
          <cell r="F26" t="str">
            <v>FT</v>
          </cell>
        </row>
        <row r="27">
          <cell r="B27">
            <v>1002</v>
          </cell>
          <cell r="F27" t="str">
            <v>PT</v>
          </cell>
        </row>
        <row r="28">
          <cell r="B28">
            <v>16157</v>
          </cell>
          <cell r="F28" t="str">
            <v>PT</v>
          </cell>
        </row>
        <row r="29">
          <cell r="B29">
            <v>99605</v>
          </cell>
          <cell r="F29" t="str">
            <v>FT</v>
          </cell>
        </row>
        <row r="30">
          <cell r="B30">
            <v>601</v>
          </cell>
          <cell r="F30" t="str">
            <v>FT</v>
          </cell>
        </row>
        <row r="31">
          <cell r="B31">
            <v>99205</v>
          </cell>
          <cell r="F31" t="str">
            <v>PT</v>
          </cell>
        </row>
        <row r="32">
          <cell r="B32">
            <v>99108</v>
          </cell>
          <cell r="F32" t="str">
            <v>FT</v>
          </cell>
        </row>
        <row r="33">
          <cell r="B33">
            <v>99353</v>
          </cell>
          <cell r="F33" t="str">
            <v>FT</v>
          </cell>
        </row>
        <row r="34">
          <cell r="B34">
            <v>98809</v>
          </cell>
          <cell r="F34" t="str">
            <v>FT</v>
          </cell>
        </row>
        <row r="35">
          <cell r="B35">
            <v>717</v>
          </cell>
          <cell r="F35" t="str">
            <v>FT</v>
          </cell>
        </row>
        <row r="36">
          <cell r="B36">
            <v>99206</v>
          </cell>
          <cell r="F36" t="str">
            <v>FT</v>
          </cell>
        </row>
        <row r="37">
          <cell r="B37">
            <v>10015</v>
          </cell>
          <cell r="F37" t="str">
            <v>FT</v>
          </cell>
        </row>
        <row r="38">
          <cell r="B38">
            <v>99612</v>
          </cell>
          <cell r="F38" t="str">
            <v>FT</v>
          </cell>
        </row>
        <row r="39">
          <cell r="B39">
            <v>99118</v>
          </cell>
          <cell r="F39" t="str">
            <v>FT</v>
          </cell>
        </row>
        <row r="40">
          <cell r="B40">
            <v>99655</v>
          </cell>
          <cell r="F40" t="str">
            <v>FT</v>
          </cell>
        </row>
        <row r="41">
          <cell r="B41">
            <v>10060</v>
          </cell>
          <cell r="F41" t="str">
            <v>FT</v>
          </cell>
        </row>
        <row r="42">
          <cell r="B42">
            <v>99954</v>
          </cell>
          <cell r="F42" t="str">
            <v>FT</v>
          </cell>
        </row>
        <row r="43">
          <cell r="B43">
            <v>362</v>
          </cell>
          <cell r="F43" t="str">
            <v>PT</v>
          </cell>
        </row>
        <row r="44">
          <cell r="B44">
            <v>99282</v>
          </cell>
          <cell r="F44" t="str">
            <v>FT</v>
          </cell>
        </row>
        <row r="45">
          <cell r="B45">
            <v>99987</v>
          </cell>
          <cell r="F45" t="str">
            <v>FT</v>
          </cell>
        </row>
        <row r="46">
          <cell r="B46">
            <v>524</v>
          </cell>
          <cell r="F46" t="str">
            <v>FT</v>
          </cell>
        </row>
        <row r="47">
          <cell r="B47">
            <v>99711</v>
          </cell>
          <cell r="F47" t="str">
            <v>FT</v>
          </cell>
        </row>
        <row r="48">
          <cell r="B48">
            <v>98971</v>
          </cell>
          <cell r="F48" t="str">
            <v>FT</v>
          </cell>
        </row>
        <row r="49">
          <cell r="B49">
            <v>523</v>
          </cell>
          <cell r="F49" t="str">
            <v>FT</v>
          </cell>
        </row>
        <row r="50">
          <cell r="B50">
            <v>98806</v>
          </cell>
          <cell r="F50" t="str">
            <v>FT</v>
          </cell>
        </row>
        <row r="51">
          <cell r="B51">
            <v>99859</v>
          </cell>
          <cell r="F51" t="str">
            <v>FT</v>
          </cell>
        </row>
        <row r="52">
          <cell r="B52">
            <v>98976</v>
          </cell>
          <cell r="F52" t="str">
            <v>FT</v>
          </cell>
        </row>
        <row r="53">
          <cell r="B53">
            <v>680</v>
          </cell>
          <cell r="F53" t="str">
            <v>FT</v>
          </cell>
        </row>
        <row r="54">
          <cell r="B54">
            <v>99334</v>
          </cell>
          <cell r="F54" t="str">
            <v>FT</v>
          </cell>
        </row>
        <row r="55">
          <cell r="B55">
            <v>99519</v>
          </cell>
          <cell r="F55" t="str">
            <v>FT</v>
          </cell>
        </row>
        <row r="56">
          <cell r="B56">
            <v>99587</v>
          </cell>
          <cell r="F56" t="str">
            <v>FT</v>
          </cell>
        </row>
        <row r="57">
          <cell r="B57">
            <v>99593</v>
          </cell>
          <cell r="F57" t="str">
            <v>FT</v>
          </cell>
        </row>
        <row r="58">
          <cell r="B58">
            <v>38956</v>
          </cell>
          <cell r="F58" t="str">
            <v>FT</v>
          </cell>
        </row>
        <row r="59">
          <cell r="B59">
            <v>99063</v>
          </cell>
          <cell r="F59" t="str">
            <v>FT</v>
          </cell>
        </row>
        <row r="60">
          <cell r="B60">
            <v>98668</v>
          </cell>
          <cell r="F60" t="str">
            <v>FT</v>
          </cell>
        </row>
        <row r="61">
          <cell r="B61">
            <v>99713</v>
          </cell>
          <cell r="F61" t="str">
            <v>FT</v>
          </cell>
        </row>
        <row r="62">
          <cell r="B62">
            <v>99576</v>
          </cell>
          <cell r="F62" t="str">
            <v>FT</v>
          </cell>
        </row>
        <row r="63">
          <cell r="B63">
            <v>98897</v>
          </cell>
          <cell r="F63" t="str">
            <v>FT</v>
          </cell>
        </row>
        <row r="64">
          <cell r="B64">
            <v>99017</v>
          </cell>
          <cell r="F64" t="str">
            <v>FT</v>
          </cell>
        </row>
        <row r="65">
          <cell r="B65">
            <v>99658</v>
          </cell>
          <cell r="F65" t="str">
            <v>FT</v>
          </cell>
        </row>
        <row r="66">
          <cell r="B66">
            <v>99969</v>
          </cell>
          <cell r="F66" t="str">
            <v>FT</v>
          </cell>
        </row>
        <row r="67">
          <cell r="B67">
            <v>99146</v>
          </cell>
          <cell r="F67" t="str">
            <v>FT</v>
          </cell>
        </row>
        <row r="68">
          <cell r="B68">
            <v>99983</v>
          </cell>
          <cell r="F68" t="str">
            <v>FT</v>
          </cell>
        </row>
        <row r="69">
          <cell r="B69">
            <v>99682</v>
          </cell>
          <cell r="F69" t="str">
            <v>FT</v>
          </cell>
        </row>
        <row r="70">
          <cell r="B70">
            <v>99986</v>
          </cell>
          <cell r="F70" t="str">
            <v>FT</v>
          </cell>
        </row>
        <row r="71">
          <cell r="B71">
            <v>99728</v>
          </cell>
          <cell r="F71" t="str">
            <v>FT</v>
          </cell>
        </row>
        <row r="72">
          <cell r="B72">
            <v>99938</v>
          </cell>
          <cell r="F72" t="str">
            <v>FT</v>
          </cell>
        </row>
        <row r="73">
          <cell r="B73">
            <v>99606</v>
          </cell>
          <cell r="F73" t="str">
            <v>FT</v>
          </cell>
        </row>
        <row r="74">
          <cell r="B74">
            <v>99729</v>
          </cell>
          <cell r="F74" t="str">
            <v>FT</v>
          </cell>
        </row>
        <row r="75">
          <cell r="B75">
            <v>99610</v>
          </cell>
          <cell r="F75" t="str">
            <v>FT</v>
          </cell>
        </row>
        <row r="76">
          <cell r="B76">
            <v>98860</v>
          </cell>
          <cell r="F76" t="str">
            <v>FT</v>
          </cell>
        </row>
        <row r="77">
          <cell r="B77">
            <v>99052</v>
          </cell>
          <cell r="F77" t="str">
            <v>FT</v>
          </cell>
        </row>
        <row r="78">
          <cell r="B78">
            <v>99080</v>
          </cell>
          <cell r="F78" t="str">
            <v>FT</v>
          </cell>
        </row>
        <row r="79">
          <cell r="B79">
            <v>99727</v>
          </cell>
          <cell r="F79" t="str">
            <v>FT</v>
          </cell>
        </row>
        <row r="80">
          <cell r="B80">
            <v>98726</v>
          </cell>
          <cell r="F80" t="str">
            <v>FT</v>
          </cell>
        </row>
        <row r="81">
          <cell r="B81">
            <v>99262</v>
          </cell>
          <cell r="F81" t="str">
            <v>FT</v>
          </cell>
        </row>
        <row r="82">
          <cell r="B82">
            <v>483</v>
          </cell>
          <cell r="F82" t="str">
            <v>FT</v>
          </cell>
        </row>
        <row r="83">
          <cell r="B83">
            <v>68605</v>
          </cell>
          <cell r="F83" t="str">
            <v>FT</v>
          </cell>
        </row>
        <row r="84">
          <cell r="B84">
            <v>99425</v>
          </cell>
          <cell r="F84" t="str">
            <v>FT</v>
          </cell>
        </row>
        <row r="85">
          <cell r="B85">
            <v>99076</v>
          </cell>
          <cell r="F85" t="str">
            <v>FT</v>
          </cell>
        </row>
        <row r="86">
          <cell r="B86">
            <v>99464</v>
          </cell>
          <cell r="F86" t="str">
            <v>FT</v>
          </cell>
        </row>
        <row r="87">
          <cell r="B87">
            <v>99939</v>
          </cell>
          <cell r="F87" t="str">
            <v>FT</v>
          </cell>
        </row>
        <row r="88">
          <cell r="B88">
            <v>99018</v>
          </cell>
          <cell r="F88" t="str">
            <v>FT</v>
          </cell>
        </row>
        <row r="89">
          <cell r="B89">
            <v>99571</v>
          </cell>
          <cell r="F89" t="str">
            <v>FT</v>
          </cell>
        </row>
        <row r="90">
          <cell r="B90">
            <v>99956</v>
          </cell>
          <cell r="F90" t="str">
            <v>FT</v>
          </cell>
        </row>
        <row r="91">
          <cell r="B91">
            <v>99982</v>
          </cell>
          <cell r="F91" t="str">
            <v>FT</v>
          </cell>
        </row>
        <row r="92">
          <cell r="B92">
            <v>99559</v>
          </cell>
          <cell r="F92" t="str">
            <v>FT</v>
          </cell>
        </row>
        <row r="93">
          <cell r="B93">
            <v>99940</v>
          </cell>
          <cell r="F93" t="str">
            <v>FT</v>
          </cell>
        </row>
        <row r="94">
          <cell r="B94">
            <v>99688</v>
          </cell>
          <cell r="F94" t="str">
            <v>FT</v>
          </cell>
        </row>
        <row r="95">
          <cell r="B95">
            <v>98954</v>
          </cell>
          <cell r="F95" t="str">
            <v>FT</v>
          </cell>
        </row>
        <row r="96">
          <cell r="B96">
            <v>99953</v>
          </cell>
          <cell r="F96" t="str">
            <v>FT</v>
          </cell>
        </row>
        <row r="97">
          <cell r="B97">
            <v>98743</v>
          </cell>
          <cell r="F97" t="str">
            <v>FT</v>
          </cell>
        </row>
        <row r="98">
          <cell r="B98">
            <v>710</v>
          </cell>
          <cell r="F98" t="str">
            <v>FT</v>
          </cell>
        </row>
        <row r="99">
          <cell r="B99">
            <v>98984</v>
          </cell>
          <cell r="F99" t="str">
            <v>FT</v>
          </cell>
        </row>
        <row r="100">
          <cell r="B100">
            <v>99747</v>
          </cell>
          <cell r="F100" t="str">
            <v>FT</v>
          </cell>
        </row>
        <row r="101">
          <cell r="B101">
            <v>99706</v>
          </cell>
          <cell r="F101" t="str">
            <v>FT</v>
          </cell>
        </row>
        <row r="102">
          <cell r="B102">
            <v>99583</v>
          </cell>
          <cell r="F102" t="str">
            <v>FT</v>
          </cell>
        </row>
        <row r="103">
          <cell r="B103">
            <v>652</v>
          </cell>
          <cell r="F103" t="str">
            <v>FT</v>
          </cell>
        </row>
        <row r="104">
          <cell r="B104">
            <v>360</v>
          </cell>
          <cell r="F104" t="str">
            <v>FT</v>
          </cell>
        </row>
        <row r="105">
          <cell r="B105">
            <v>98711</v>
          </cell>
          <cell r="F105" t="str">
            <v>FT</v>
          </cell>
        </row>
        <row r="106">
          <cell r="B106">
            <v>99233</v>
          </cell>
          <cell r="F106" t="str">
            <v>FT</v>
          </cell>
        </row>
        <row r="107">
          <cell r="B107">
            <v>1013</v>
          </cell>
          <cell r="F107" t="str">
            <v>FT</v>
          </cell>
        </row>
        <row r="108">
          <cell r="B108">
            <v>613</v>
          </cell>
          <cell r="F108" t="str">
            <v>FT</v>
          </cell>
        </row>
        <row r="109">
          <cell r="B109">
            <v>99356</v>
          </cell>
          <cell r="F109" t="str">
            <v>FT</v>
          </cell>
        </row>
        <row r="110">
          <cell r="B110">
            <v>99649</v>
          </cell>
          <cell r="F110" t="str">
            <v>FT</v>
          </cell>
        </row>
        <row r="111">
          <cell r="B111">
            <v>99185</v>
          </cell>
          <cell r="F111" t="str">
            <v>FT</v>
          </cell>
        </row>
        <row r="112">
          <cell r="B112">
            <v>99941</v>
          </cell>
          <cell r="F112" t="str">
            <v>FT</v>
          </cell>
        </row>
        <row r="113">
          <cell r="B113">
            <v>99795</v>
          </cell>
          <cell r="F113" t="str">
            <v>FT</v>
          </cell>
        </row>
        <row r="114">
          <cell r="B114">
            <v>99521</v>
          </cell>
          <cell r="F114" t="str">
            <v>FT</v>
          </cell>
        </row>
        <row r="115">
          <cell r="B115">
            <v>99326</v>
          </cell>
          <cell r="F115" t="str">
            <v>FT</v>
          </cell>
        </row>
        <row r="116">
          <cell r="B116">
            <v>697</v>
          </cell>
          <cell r="F116" t="str">
            <v>FT</v>
          </cell>
        </row>
        <row r="117">
          <cell r="B117">
            <v>0</v>
          </cell>
          <cell r="F117" t="str">
            <v>VAC-FT</v>
          </cell>
        </row>
        <row r="118">
          <cell r="B118">
            <v>0</v>
          </cell>
          <cell r="F118" t="str">
            <v>VAC-FT</v>
          </cell>
        </row>
        <row r="119">
          <cell r="B119">
            <v>0</v>
          </cell>
          <cell r="F119" t="str">
            <v>VAC-FT</v>
          </cell>
        </row>
      </sheetData>
      <sheetData sheetId="9">
        <row r="2">
          <cell r="B2" t="str">
            <v>South</v>
          </cell>
        </row>
        <row r="4">
          <cell r="B4" t="str">
            <v>ID</v>
          </cell>
          <cell r="F4" t="str">
            <v>FT/PT</v>
          </cell>
        </row>
        <row r="5">
          <cell r="B5">
            <v>99622</v>
          </cell>
          <cell r="F5" t="str">
            <v>FT</v>
          </cell>
        </row>
        <row r="6">
          <cell r="B6">
            <v>5427</v>
          </cell>
          <cell r="F6" t="str">
            <v>FT</v>
          </cell>
        </row>
        <row r="7">
          <cell r="B7">
            <v>293</v>
          </cell>
          <cell r="F7" t="str">
            <v>FT</v>
          </cell>
        </row>
        <row r="8">
          <cell r="B8">
            <v>99736</v>
          </cell>
          <cell r="F8" t="str">
            <v>FT</v>
          </cell>
        </row>
        <row r="9">
          <cell r="B9">
            <v>12246</v>
          </cell>
          <cell r="F9" t="str">
            <v>FT</v>
          </cell>
        </row>
        <row r="10">
          <cell r="B10">
            <v>10061</v>
          </cell>
          <cell r="F10" t="str">
            <v>FT</v>
          </cell>
        </row>
        <row r="11">
          <cell r="B11">
            <v>99431</v>
          </cell>
          <cell r="F11" t="str">
            <v>FT</v>
          </cell>
        </row>
        <row r="12">
          <cell r="B12">
            <v>446</v>
          </cell>
          <cell r="F12" t="str">
            <v>FT</v>
          </cell>
        </row>
        <row r="13">
          <cell r="B13">
            <v>99990</v>
          </cell>
          <cell r="F13" t="str">
            <v>FT</v>
          </cell>
        </row>
        <row r="14">
          <cell r="B14">
            <v>99020</v>
          </cell>
          <cell r="F14" t="str">
            <v>FT</v>
          </cell>
        </row>
        <row r="15">
          <cell r="B15">
            <v>30304</v>
          </cell>
          <cell r="F15" t="str">
            <v>FT</v>
          </cell>
        </row>
        <row r="16">
          <cell r="B16">
            <v>98957</v>
          </cell>
          <cell r="F16" t="str">
            <v>FT</v>
          </cell>
        </row>
        <row r="17">
          <cell r="B17">
            <v>99220</v>
          </cell>
          <cell r="F17" t="str">
            <v>FT</v>
          </cell>
        </row>
        <row r="18">
          <cell r="B18">
            <v>98902</v>
          </cell>
          <cell r="F18" t="str">
            <v>FT</v>
          </cell>
        </row>
        <row r="19">
          <cell r="B19">
            <v>48789</v>
          </cell>
          <cell r="F19" t="str">
            <v>FT</v>
          </cell>
        </row>
        <row r="20">
          <cell r="B20">
            <v>622</v>
          </cell>
          <cell r="F20" t="str">
            <v>FT</v>
          </cell>
        </row>
        <row r="21">
          <cell r="B21">
            <v>99947</v>
          </cell>
          <cell r="F21" t="str">
            <v>FT</v>
          </cell>
        </row>
        <row r="22">
          <cell r="B22">
            <v>99362</v>
          </cell>
          <cell r="F22" t="str">
            <v>FT</v>
          </cell>
        </row>
        <row r="23">
          <cell r="B23">
            <v>99754</v>
          </cell>
          <cell r="F23" t="str">
            <v>FT</v>
          </cell>
        </row>
        <row r="24">
          <cell r="B24">
            <v>98939</v>
          </cell>
          <cell r="F24" t="str">
            <v>FT</v>
          </cell>
        </row>
        <row r="25">
          <cell r="B25">
            <v>99762</v>
          </cell>
          <cell r="F25" t="str">
            <v>FT</v>
          </cell>
        </row>
        <row r="26">
          <cell r="B26">
            <v>99202</v>
          </cell>
          <cell r="F26" t="str">
            <v>FT</v>
          </cell>
        </row>
        <row r="27">
          <cell r="B27">
            <v>99532</v>
          </cell>
          <cell r="F27" t="str">
            <v>FT</v>
          </cell>
        </row>
        <row r="28">
          <cell r="B28">
            <v>99670</v>
          </cell>
          <cell r="F28" t="str">
            <v>FT</v>
          </cell>
        </row>
        <row r="29">
          <cell r="B29">
            <v>96892</v>
          </cell>
          <cell r="F29" t="str">
            <v>FT</v>
          </cell>
        </row>
        <row r="30">
          <cell r="B30">
            <v>294</v>
          </cell>
          <cell r="F30" t="str">
            <v>FT</v>
          </cell>
        </row>
        <row r="31">
          <cell r="B31">
            <v>99595</v>
          </cell>
          <cell r="F31" t="str">
            <v>PT</v>
          </cell>
        </row>
        <row r="32">
          <cell r="B32">
            <v>634</v>
          </cell>
          <cell r="F32" t="str">
            <v>PT</v>
          </cell>
        </row>
        <row r="33">
          <cell r="B33">
            <v>99350</v>
          </cell>
          <cell r="F33" t="str">
            <v>PT</v>
          </cell>
        </row>
        <row r="34">
          <cell r="B34">
            <v>99768</v>
          </cell>
          <cell r="F34" t="str">
            <v>PT</v>
          </cell>
        </row>
        <row r="35">
          <cell r="B35">
            <v>1005</v>
          </cell>
          <cell r="F35" t="str">
            <v>PT</v>
          </cell>
        </row>
        <row r="36">
          <cell r="B36">
            <v>0</v>
          </cell>
          <cell r="F36" t="str">
            <v>VAC-FT</v>
          </cell>
        </row>
        <row r="37">
          <cell r="B37">
            <v>0</v>
          </cell>
          <cell r="F37" t="str">
            <v>VAC-PT</v>
          </cell>
        </row>
      </sheetData>
      <sheetData sheetId="10">
        <row r="1">
          <cell r="B1">
            <v>0</v>
          </cell>
        </row>
        <row r="2">
          <cell r="B2" t="str">
            <v>West</v>
          </cell>
        </row>
        <row r="3">
          <cell r="B3">
            <v>0</v>
          </cell>
        </row>
        <row r="4">
          <cell r="B4" t="str">
            <v>ID</v>
          </cell>
          <cell r="F4" t="str">
            <v>FT/PT</v>
          </cell>
        </row>
        <row r="5">
          <cell r="B5">
            <v>99296</v>
          </cell>
          <cell r="F5" t="str">
            <v>FT</v>
          </cell>
        </row>
        <row r="6">
          <cell r="B6">
            <v>99786</v>
          </cell>
          <cell r="F6" t="str">
            <v>FT</v>
          </cell>
        </row>
        <row r="7">
          <cell r="B7">
            <v>99423</v>
          </cell>
          <cell r="F7" t="str">
            <v>FT</v>
          </cell>
        </row>
        <row r="8">
          <cell r="B8">
            <v>99641</v>
          </cell>
          <cell r="F8" t="str">
            <v>FT</v>
          </cell>
        </row>
        <row r="9">
          <cell r="B9">
            <v>99756</v>
          </cell>
          <cell r="F9" t="str">
            <v>FT</v>
          </cell>
        </row>
        <row r="10">
          <cell r="B10">
            <v>99638</v>
          </cell>
          <cell r="F10" t="str">
            <v>FT</v>
          </cell>
        </row>
        <row r="11">
          <cell r="B11">
            <v>99679</v>
          </cell>
          <cell r="F11" t="str">
            <v>FT</v>
          </cell>
        </row>
        <row r="12">
          <cell r="B12">
            <v>99580</v>
          </cell>
          <cell r="F12" t="str">
            <v>FT</v>
          </cell>
        </row>
        <row r="13">
          <cell r="B13">
            <v>99883</v>
          </cell>
          <cell r="F13" t="str">
            <v>FT</v>
          </cell>
        </row>
        <row r="14">
          <cell r="B14">
            <v>1007</v>
          </cell>
          <cell r="F14" t="str">
            <v>FT</v>
          </cell>
        </row>
        <row r="15">
          <cell r="B15">
            <v>99964</v>
          </cell>
          <cell r="F15" t="str">
            <v>FT</v>
          </cell>
        </row>
        <row r="16">
          <cell r="B16">
            <v>99963</v>
          </cell>
          <cell r="F16" t="str">
            <v>FT</v>
          </cell>
        </row>
        <row r="17">
          <cell r="B17">
            <v>99773</v>
          </cell>
          <cell r="F17" t="str">
            <v>FT</v>
          </cell>
        </row>
        <row r="18">
          <cell r="B18">
            <v>98992</v>
          </cell>
          <cell r="F18" t="str">
            <v>FT</v>
          </cell>
        </row>
        <row r="19">
          <cell r="B19">
            <v>99739</v>
          </cell>
          <cell r="F19" t="str">
            <v>FT</v>
          </cell>
        </row>
        <row r="20">
          <cell r="B20">
            <v>98861</v>
          </cell>
          <cell r="F20" t="str">
            <v>FT</v>
          </cell>
        </row>
        <row r="21">
          <cell r="B21">
            <v>99977</v>
          </cell>
          <cell r="F21" t="str">
            <v>FT</v>
          </cell>
        </row>
        <row r="22">
          <cell r="B22">
            <v>99929</v>
          </cell>
          <cell r="F22" t="str">
            <v>FT</v>
          </cell>
        </row>
        <row r="23">
          <cell r="B23">
            <v>99931</v>
          </cell>
          <cell r="F23" t="str">
            <v>FT</v>
          </cell>
        </row>
        <row r="24">
          <cell r="B24">
            <v>99184</v>
          </cell>
          <cell r="F24" t="str">
            <v>FT</v>
          </cell>
        </row>
        <row r="25">
          <cell r="B25">
            <v>1014</v>
          </cell>
          <cell r="F25" t="str">
            <v>FT</v>
          </cell>
        </row>
        <row r="26">
          <cell r="B26">
            <v>99400</v>
          </cell>
          <cell r="F26" t="str">
            <v>FT</v>
          </cell>
        </row>
        <row r="27">
          <cell r="B27">
            <v>99881</v>
          </cell>
          <cell r="F27" t="str">
            <v>FT</v>
          </cell>
        </row>
        <row r="28">
          <cell r="B28">
            <v>1003</v>
          </cell>
          <cell r="F28" t="str">
            <v>FT</v>
          </cell>
        </row>
        <row r="29">
          <cell r="B29">
            <v>99500</v>
          </cell>
          <cell r="F29" t="str">
            <v>FT</v>
          </cell>
        </row>
        <row r="30">
          <cell r="B30">
            <v>99147</v>
          </cell>
          <cell r="F30" t="str">
            <v>FT</v>
          </cell>
        </row>
        <row r="31">
          <cell r="B31">
            <v>99217</v>
          </cell>
          <cell r="F31" t="str">
            <v>FT</v>
          </cell>
        </row>
        <row r="32">
          <cell r="B32">
            <v>99966</v>
          </cell>
          <cell r="F32" t="str">
            <v>FT</v>
          </cell>
        </row>
        <row r="33">
          <cell r="B33">
            <v>99976</v>
          </cell>
          <cell r="F33" t="str">
            <v>FT</v>
          </cell>
        </row>
        <row r="34">
          <cell r="B34">
            <v>99995</v>
          </cell>
          <cell r="F34" t="str">
            <v>FT</v>
          </cell>
        </row>
        <row r="35">
          <cell r="B35">
            <v>99724</v>
          </cell>
          <cell r="F35" t="str">
            <v>FT</v>
          </cell>
        </row>
        <row r="36">
          <cell r="B36">
            <v>99066</v>
          </cell>
          <cell r="F36" t="str">
            <v>FT</v>
          </cell>
        </row>
        <row r="37">
          <cell r="B37">
            <v>99748</v>
          </cell>
          <cell r="F37" t="str">
            <v>FT</v>
          </cell>
        </row>
        <row r="38">
          <cell r="B38">
            <v>1004</v>
          </cell>
          <cell r="F38" t="str">
            <v>FT</v>
          </cell>
        </row>
        <row r="39">
          <cell r="B39">
            <v>99475</v>
          </cell>
          <cell r="F39" t="str">
            <v>FT</v>
          </cell>
        </row>
      </sheetData>
      <sheetData sheetId="11">
        <row r="1">
          <cell r="B1">
            <v>0</v>
          </cell>
          <cell r="G1">
            <v>0</v>
          </cell>
        </row>
        <row r="2">
          <cell r="B2" t="str">
            <v>Corporate</v>
          </cell>
          <cell r="G2">
            <v>0</v>
          </cell>
        </row>
        <row r="3">
          <cell r="B3">
            <v>0</v>
          </cell>
          <cell r="G3">
            <v>0</v>
          </cell>
        </row>
        <row r="4">
          <cell r="B4" t="str">
            <v>ID</v>
          </cell>
          <cell r="G4" t="str">
            <v>FT/PT</v>
          </cell>
        </row>
        <row r="5">
          <cell r="B5">
            <v>99915</v>
          </cell>
          <cell r="G5" t="str">
            <v>FT</v>
          </cell>
        </row>
        <row r="6">
          <cell r="B6">
            <v>99660</v>
          </cell>
          <cell r="G6" t="str">
            <v>FT</v>
          </cell>
        </row>
        <row r="7">
          <cell r="B7">
            <v>99503</v>
          </cell>
          <cell r="G7" t="str">
            <v>FT</v>
          </cell>
        </row>
        <row r="8">
          <cell r="B8">
            <v>99738</v>
          </cell>
          <cell r="G8" t="str">
            <v>FT</v>
          </cell>
        </row>
        <row r="9">
          <cell r="B9">
            <v>99820</v>
          </cell>
          <cell r="G9" t="str">
            <v>FT</v>
          </cell>
        </row>
        <row r="10">
          <cell r="B10">
            <v>99677</v>
          </cell>
          <cell r="G10" t="str">
            <v>FT</v>
          </cell>
        </row>
        <row r="11">
          <cell r="B11">
            <v>625</v>
          </cell>
          <cell r="G11" t="str">
            <v>FT</v>
          </cell>
        </row>
        <row r="12">
          <cell r="B12">
            <v>99961</v>
          </cell>
          <cell r="G12" t="str">
            <v>FT</v>
          </cell>
        </row>
        <row r="13">
          <cell r="B13">
            <v>1001</v>
          </cell>
          <cell r="G13" t="str">
            <v>FT</v>
          </cell>
        </row>
        <row r="14">
          <cell r="B14">
            <v>99621</v>
          </cell>
          <cell r="G14" t="str">
            <v>FT</v>
          </cell>
        </row>
        <row r="15">
          <cell r="B15">
            <v>99624</v>
          </cell>
          <cell r="G15" t="str">
            <v>FT</v>
          </cell>
        </row>
        <row r="16">
          <cell r="B16">
            <v>99823</v>
          </cell>
          <cell r="G16" t="str">
            <v>FT</v>
          </cell>
        </row>
        <row r="17">
          <cell r="B17">
            <v>760</v>
          </cell>
          <cell r="G17" t="str">
            <v>FT</v>
          </cell>
        </row>
        <row r="18">
          <cell r="B18">
            <v>98872</v>
          </cell>
          <cell r="G18" t="str">
            <v>FT</v>
          </cell>
        </row>
        <row r="19">
          <cell r="B19">
            <v>99191</v>
          </cell>
          <cell r="G19" t="str">
            <v>FT</v>
          </cell>
        </row>
        <row r="20">
          <cell r="B20">
            <v>99895</v>
          </cell>
          <cell r="G20" t="str">
            <v>FT</v>
          </cell>
        </row>
        <row r="21">
          <cell r="B21">
            <v>99945</v>
          </cell>
          <cell r="G21" t="str">
            <v>FT</v>
          </cell>
        </row>
        <row r="22">
          <cell r="B22">
            <v>99997</v>
          </cell>
          <cell r="G22" t="str">
            <v>FT</v>
          </cell>
        </row>
        <row r="23">
          <cell r="B23">
            <v>99946</v>
          </cell>
          <cell r="G23" t="str">
            <v>PT</v>
          </cell>
        </row>
        <row r="24">
          <cell r="B24">
            <v>99694</v>
          </cell>
          <cell r="G24" t="str">
            <v>FT</v>
          </cell>
        </row>
        <row r="25">
          <cell r="B25">
            <v>99548</v>
          </cell>
          <cell r="G25" t="str">
            <v>FT</v>
          </cell>
        </row>
        <row r="26">
          <cell r="B26">
            <v>0</v>
          </cell>
          <cell r="G26" t="str">
            <v>VAC-FT</v>
          </cell>
        </row>
        <row r="27">
          <cell r="B27">
            <v>0</v>
          </cell>
          <cell r="G27" t="str">
            <v>FT: 20 PT: 1</v>
          </cell>
        </row>
        <row r="28">
          <cell r="B28">
            <v>0</v>
          </cell>
          <cell r="G28">
            <v>0</v>
          </cell>
        </row>
        <row r="29">
          <cell r="B29">
            <v>99687</v>
          </cell>
          <cell r="G29" t="str">
            <v>FT</v>
          </cell>
        </row>
        <row r="30">
          <cell r="B30">
            <v>99918</v>
          </cell>
          <cell r="G30" t="str">
            <v>FT</v>
          </cell>
        </row>
        <row r="31">
          <cell r="B31">
            <v>99981</v>
          </cell>
          <cell r="G31" t="str">
            <v>FT</v>
          </cell>
        </row>
        <row r="32">
          <cell r="B32">
            <v>99980</v>
          </cell>
          <cell r="G32" t="str">
            <v>FT</v>
          </cell>
        </row>
        <row r="33">
          <cell r="B33">
            <v>98886</v>
          </cell>
          <cell r="G33" t="str">
            <v>FT</v>
          </cell>
        </row>
        <row r="34">
          <cell r="B34">
            <v>0</v>
          </cell>
          <cell r="G34" t="str">
            <v>FT: 5 PT: 0</v>
          </cell>
        </row>
        <row r="35">
          <cell r="B35">
            <v>0</v>
          </cell>
          <cell r="G35">
            <v>0</v>
          </cell>
        </row>
        <row r="36">
          <cell r="B36">
            <v>99914</v>
          </cell>
          <cell r="G36" t="str">
            <v>FT</v>
          </cell>
        </row>
        <row r="37">
          <cell r="B37">
            <v>99855</v>
          </cell>
          <cell r="G37" t="str">
            <v>FT</v>
          </cell>
        </row>
        <row r="38">
          <cell r="B38">
            <v>99907</v>
          </cell>
          <cell r="G38" t="str">
            <v>FT</v>
          </cell>
        </row>
        <row r="39">
          <cell r="B39">
            <v>99696</v>
          </cell>
          <cell r="G39" t="str">
            <v>FT</v>
          </cell>
        </row>
        <row r="40">
          <cell r="B40">
            <v>99921</v>
          </cell>
          <cell r="G40" t="str">
            <v>FT</v>
          </cell>
        </row>
        <row r="41">
          <cell r="B41">
            <v>99925</v>
          </cell>
          <cell r="G41" t="str">
            <v>FT</v>
          </cell>
        </row>
        <row r="42">
          <cell r="B42">
            <v>99710</v>
          </cell>
          <cell r="G42" t="str">
            <v>FT</v>
          </cell>
        </row>
        <row r="43">
          <cell r="B43">
            <v>99779</v>
          </cell>
          <cell r="G43" t="str">
            <v>FT</v>
          </cell>
        </row>
        <row r="44">
          <cell r="B44">
            <v>0</v>
          </cell>
          <cell r="G44" t="str">
            <v>FT: 8 PT: 0</v>
          </cell>
        </row>
        <row r="45">
          <cell r="B45">
            <v>0</v>
          </cell>
          <cell r="G45">
            <v>0</v>
          </cell>
        </row>
        <row r="46">
          <cell r="B46">
            <v>99436</v>
          </cell>
          <cell r="G46" t="str">
            <v>FT</v>
          </cell>
        </row>
        <row r="47">
          <cell r="B47">
            <v>99875</v>
          </cell>
          <cell r="G47" t="str">
            <v>FT</v>
          </cell>
        </row>
        <row r="48">
          <cell r="B48">
            <v>99315</v>
          </cell>
          <cell r="G48" t="str">
            <v>FT</v>
          </cell>
        </row>
        <row r="49">
          <cell r="B49">
            <v>99717</v>
          </cell>
          <cell r="G49" t="str">
            <v>FT</v>
          </cell>
        </row>
        <row r="50">
          <cell r="B50">
            <v>99851</v>
          </cell>
          <cell r="G50" t="str">
            <v>FT</v>
          </cell>
        </row>
        <row r="51">
          <cell r="B51">
            <v>0</v>
          </cell>
          <cell r="G51" t="str">
            <v>FT: 5 PT: 0</v>
          </cell>
        </row>
        <row r="52">
          <cell r="B52">
            <v>0</v>
          </cell>
          <cell r="G52">
            <v>0</v>
          </cell>
        </row>
        <row r="53">
          <cell r="B53">
            <v>99803</v>
          </cell>
          <cell r="G53" t="str">
            <v>FT</v>
          </cell>
        </row>
        <row r="54">
          <cell r="B54">
            <v>99678</v>
          </cell>
          <cell r="G54" t="str">
            <v>FT</v>
          </cell>
        </row>
        <row r="55">
          <cell r="B55">
            <v>99924</v>
          </cell>
          <cell r="G55" t="str">
            <v>FT</v>
          </cell>
        </row>
        <row r="56">
          <cell r="B56">
            <v>99901</v>
          </cell>
          <cell r="G56" t="str">
            <v>FT</v>
          </cell>
        </row>
        <row r="57">
          <cell r="B57">
            <v>99970</v>
          </cell>
          <cell r="G57" t="str">
            <v>FT</v>
          </cell>
        </row>
        <row r="58">
          <cell r="B58">
            <v>99767</v>
          </cell>
          <cell r="G58" t="str">
            <v>FT</v>
          </cell>
        </row>
        <row r="59">
          <cell r="B59">
            <v>99971</v>
          </cell>
          <cell r="G59" t="str">
            <v>FT</v>
          </cell>
        </row>
        <row r="60">
          <cell r="B60">
            <v>99932</v>
          </cell>
          <cell r="G60" t="str">
            <v>FT</v>
          </cell>
        </row>
        <row r="61">
          <cell r="B61">
            <v>99427</v>
          </cell>
          <cell r="G61" t="str">
            <v>FT</v>
          </cell>
        </row>
        <row r="62">
          <cell r="B62">
            <v>99827</v>
          </cell>
          <cell r="G62" t="str">
            <v>FT</v>
          </cell>
        </row>
        <row r="63">
          <cell r="B63">
            <v>99876</v>
          </cell>
          <cell r="G63" t="str">
            <v>FT</v>
          </cell>
        </row>
        <row r="64">
          <cell r="B64">
            <v>99944</v>
          </cell>
          <cell r="G64" t="str">
            <v>FT</v>
          </cell>
        </row>
        <row r="65">
          <cell r="B65">
            <v>99790</v>
          </cell>
          <cell r="G65" t="str">
            <v>FT</v>
          </cell>
        </row>
        <row r="66">
          <cell r="B66">
            <v>0</v>
          </cell>
          <cell r="G66" t="str">
            <v>VAC-FT</v>
          </cell>
        </row>
        <row r="67">
          <cell r="B67">
            <v>0</v>
          </cell>
          <cell r="G67" t="str">
            <v>VAC-FT</v>
          </cell>
        </row>
        <row r="68">
          <cell r="B68">
            <v>0</v>
          </cell>
          <cell r="G68" t="str">
            <v>VAC-FT</v>
          </cell>
        </row>
        <row r="69">
          <cell r="B69">
            <v>0</v>
          </cell>
          <cell r="G69" t="str">
            <v>VAC-FT</v>
          </cell>
        </row>
        <row r="70">
          <cell r="B70">
            <v>0</v>
          </cell>
          <cell r="G70" t="str">
            <v>FT: 13 PT: 0</v>
          </cell>
        </row>
        <row r="71">
          <cell r="B71">
            <v>0</v>
          </cell>
          <cell r="G71">
            <v>0</v>
          </cell>
        </row>
        <row r="72">
          <cell r="B72">
            <v>98885</v>
          </cell>
          <cell r="G72" t="str">
            <v>FT</v>
          </cell>
        </row>
        <row r="73">
          <cell r="B73">
            <v>99644</v>
          </cell>
          <cell r="G73" t="str">
            <v>FT</v>
          </cell>
        </row>
        <row r="74">
          <cell r="B74">
            <v>99735</v>
          </cell>
          <cell r="G74" t="str">
            <v>FT</v>
          </cell>
        </row>
        <row r="75">
          <cell r="B75">
            <v>98717</v>
          </cell>
          <cell r="G75" t="str">
            <v>FT</v>
          </cell>
        </row>
        <row r="76">
          <cell r="B76">
            <v>99760</v>
          </cell>
          <cell r="G76" t="str">
            <v>FT</v>
          </cell>
        </row>
        <row r="77">
          <cell r="B77">
            <v>99714</v>
          </cell>
          <cell r="G77" t="str">
            <v>FT</v>
          </cell>
        </row>
        <row r="78">
          <cell r="B78">
            <v>98875</v>
          </cell>
          <cell r="G78" t="str">
            <v>FT</v>
          </cell>
        </row>
        <row r="79">
          <cell r="B79">
            <v>98989</v>
          </cell>
          <cell r="G79" t="str">
            <v>FT</v>
          </cell>
        </row>
        <row r="80">
          <cell r="B80">
            <v>99039</v>
          </cell>
          <cell r="G80" t="str">
            <v>FT</v>
          </cell>
        </row>
        <row r="81">
          <cell r="B81">
            <v>99538</v>
          </cell>
          <cell r="G81" t="str">
            <v>PT</v>
          </cell>
        </row>
        <row r="82">
          <cell r="B82">
            <v>0</v>
          </cell>
          <cell r="G82" t="str">
            <v>FT: 9 PT: 1</v>
          </cell>
        </row>
        <row r="83">
          <cell r="B83">
            <v>0</v>
          </cell>
          <cell r="G83">
            <v>0</v>
          </cell>
        </row>
        <row r="84">
          <cell r="B84">
            <v>99849</v>
          </cell>
          <cell r="G84" t="str">
            <v>FT</v>
          </cell>
        </row>
        <row r="85">
          <cell r="B85">
            <v>0</v>
          </cell>
          <cell r="G85" t="str">
            <v>FT: 1 PT: 0</v>
          </cell>
        </row>
        <row r="86">
          <cell r="B86">
            <v>0</v>
          </cell>
          <cell r="G86">
            <v>0</v>
          </cell>
        </row>
        <row r="87">
          <cell r="B87">
            <v>99856</v>
          </cell>
          <cell r="G87" t="str">
            <v>FT</v>
          </cell>
        </row>
        <row r="88">
          <cell r="B88">
            <v>99791</v>
          </cell>
          <cell r="G88" t="str">
            <v>FT</v>
          </cell>
        </row>
        <row r="89">
          <cell r="B89">
            <v>0</v>
          </cell>
          <cell r="G89" t="str">
            <v>FT: 2 PT: 0</v>
          </cell>
        </row>
        <row r="90">
          <cell r="B90">
            <v>0</v>
          </cell>
          <cell r="G90">
            <v>0</v>
          </cell>
        </row>
        <row r="91">
          <cell r="B91">
            <v>98669</v>
          </cell>
          <cell r="G91" t="str">
            <v>FT</v>
          </cell>
        </row>
        <row r="92">
          <cell r="B92">
            <v>99968</v>
          </cell>
          <cell r="G92" t="str">
            <v>FT</v>
          </cell>
        </row>
        <row r="93">
          <cell r="B93">
            <v>766</v>
          </cell>
          <cell r="G93" t="str">
            <v>FT</v>
          </cell>
        </row>
        <row r="94">
          <cell r="B94">
            <v>1008</v>
          </cell>
          <cell r="G94" t="str">
            <v>FT</v>
          </cell>
        </row>
        <row r="95">
          <cell r="B95">
            <v>98986</v>
          </cell>
          <cell r="G95" t="str">
            <v>FT</v>
          </cell>
        </row>
        <row r="96">
          <cell r="B96">
            <v>98712</v>
          </cell>
          <cell r="G96" t="str">
            <v>FT</v>
          </cell>
        </row>
        <row r="97">
          <cell r="B97">
            <v>99704</v>
          </cell>
          <cell r="G97" t="str">
            <v>FT</v>
          </cell>
        </row>
        <row r="98">
          <cell r="B98">
            <v>99942</v>
          </cell>
          <cell r="G98" t="str">
            <v>FT</v>
          </cell>
        </row>
        <row r="99">
          <cell r="B99">
            <v>1006</v>
          </cell>
          <cell r="G99" t="str">
            <v>FT</v>
          </cell>
        </row>
        <row r="100">
          <cell r="B100">
            <v>99558</v>
          </cell>
          <cell r="G100" t="str">
            <v>FT</v>
          </cell>
        </row>
        <row r="101">
          <cell r="B101">
            <v>99967</v>
          </cell>
          <cell r="G101" t="str">
            <v>FT</v>
          </cell>
        </row>
        <row r="102">
          <cell r="B102">
            <v>1009</v>
          </cell>
          <cell r="G102" t="str">
            <v>FT</v>
          </cell>
        </row>
        <row r="103">
          <cell r="B103">
            <v>99543</v>
          </cell>
          <cell r="G103" t="str">
            <v>FT</v>
          </cell>
        </row>
        <row r="104">
          <cell r="B104">
            <v>99926</v>
          </cell>
          <cell r="G104" t="str">
            <v>FT</v>
          </cell>
        </row>
        <row r="105">
          <cell r="B105">
            <v>99650</v>
          </cell>
          <cell r="G105" t="str">
            <v>FT</v>
          </cell>
        </row>
        <row r="106">
          <cell r="B106">
            <v>98953</v>
          </cell>
          <cell r="G106" t="str">
            <v>FT</v>
          </cell>
        </row>
        <row r="107">
          <cell r="B107">
            <v>99290</v>
          </cell>
          <cell r="G107" t="str">
            <v>FT</v>
          </cell>
        </row>
        <row r="108">
          <cell r="B108">
            <v>99979</v>
          </cell>
          <cell r="G108" t="str">
            <v>FT</v>
          </cell>
        </row>
        <row r="109">
          <cell r="B109">
            <v>99708</v>
          </cell>
          <cell r="G109" t="str">
            <v>FT</v>
          </cell>
        </row>
        <row r="110">
          <cell r="B110">
            <v>99950</v>
          </cell>
          <cell r="G110" t="str">
            <v>FT</v>
          </cell>
        </row>
        <row r="111">
          <cell r="B111">
            <v>99709</v>
          </cell>
          <cell r="G111" t="str">
            <v>FT</v>
          </cell>
        </row>
        <row r="112">
          <cell r="B112">
            <v>99965</v>
          </cell>
          <cell r="G112" t="str">
            <v>FT</v>
          </cell>
        </row>
        <row r="113">
          <cell r="B113">
            <v>99993</v>
          </cell>
          <cell r="G113" t="str">
            <v>FT</v>
          </cell>
        </row>
        <row r="114">
          <cell r="B114">
            <v>99585</v>
          </cell>
          <cell r="G114" t="str">
            <v>FT</v>
          </cell>
        </row>
        <row r="115">
          <cell r="B115">
            <v>99654</v>
          </cell>
          <cell r="G115" t="str">
            <v>FT</v>
          </cell>
        </row>
        <row r="116">
          <cell r="B116">
            <v>99707</v>
          </cell>
          <cell r="G116" t="str">
            <v>FT</v>
          </cell>
        </row>
        <row r="117">
          <cell r="B117">
            <v>98648</v>
          </cell>
          <cell r="G117" t="str">
            <v>FT</v>
          </cell>
        </row>
        <row r="118">
          <cell r="B118">
            <v>99651</v>
          </cell>
          <cell r="G118" t="str">
            <v>FT</v>
          </cell>
        </row>
        <row r="119">
          <cell r="B119">
            <v>99700</v>
          </cell>
          <cell r="G119" t="str">
            <v>FT</v>
          </cell>
        </row>
        <row r="120">
          <cell r="B120">
            <v>0</v>
          </cell>
          <cell r="G120" t="str">
            <v>VAC-FT</v>
          </cell>
        </row>
        <row r="121">
          <cell r="B121">
            <v>0</v>
          </cell>
          <cell r="G121" t="str">
            <v>VAC-FT</v>
          </cell>
        </row>
        <row r="122">
          <cell r="B122">
            <v>0</v>
          </cell>
          <cell r="G122" t="str">
            <v>VAC-FT</v>
          </cell>
        </row>
        <row r="123">
          <cell r="B123">
            <v>0</v>
          </cell>
          <cell r="G123" t="str">
            <v>VAC-FT</v>
          </cell>
        </row>
        <row r="124">
          <cell r="B124">
            <v>0</v>
          </cell>
          <cell r="G124" t="str">
            <v>VAC-FT</v>
          </cell>
        </row>
        <row r="125">
          <cell r="B125">
            <v>0</v>
          </cell>
          <cell r="G125" t="str">
            <v>VAC-FT</v>
          </cell>
        </row>
        <row r="126">
          <cell r="B126">
            <v>0</v>
          </cell>
          <cell r="G126" t="str">
            <v>FT: 29 PT: 0</v>
          </cell>
        </row>
        <row r="127">
          <cell r="B127">
            <v>0</v>
          </cell>
          <cell r="G127">
            <v>0</v>
          </cell>
        </row>
        <row r="128">
          <cell r="B128">
            <v>99802</v>
          </cell>
          <cell r="G128" t="str">
            <v>FT</v>
          </cell>
        </row>
        <row r="129">
          <cell r="B129">
            <v>99222</v>
          </cell>
          <cell r="G129" t="str">
            <v>FT</v>
          </cell>
        </row>
        <row r="130">
          <cell r="B130">
            <v>99862</v>
          </cell>
          <cell r="G130" t="str">
            <v>FT</v>
          </cell>
        </row>
        <row r="131">
          <cell r="B131">
            <v>10056</v>
          </cell>
          <cell r="G131" t="str">
            <v>FT</v>
          </cell>
        </row>
        <row r="132">
          <cell r="B132">
            <v>99916</v>
          </cell>
          <cell r="G132" t="str">
            <v>FT</v>
          </cell>
        </row>
        <row r="133">
          <cell r="B133">
            <v>99788</v>
          </cell>
          <cell r="G133" t="str">
            <v>FT</v>
          </cell>
        </row>
        <row r="134">
          <cell r="B134">
            <v>10054</v>
          </cell>
          <cell r="G134" t="str">
            <v>FT</v>
          </cell>
        </row>
        <row r="135">
          <cell r="B135">
            <v>0</v>
          </cell>
          <cell r="G135" t="str">
            <v>FT: 7 PT: 0</v>
          </cell>
        </row>
      </sheetData>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chedule"/>
      <sheetName val="Filing&gt;&gt;"/>
      <sheetName val="Sch.A-B.S"/>
      <sheetName val="Sch.B-I.S"/>
      <sheetName val="Sch.C-R.B"/>
      <sheetName val="Sch.D - Rev 2015"/>
      <sheetName val="Sch.E - Proposed Rates"/>
      <sheetName val="Sch.F - Average Bills"/>
      <sheetName val="Bad Debt&gt;&gt;"/>
      <sheetName val="wp.a"/>
      <sheetName val="RC Expense&gt;&gt;"/>
      <sheetName val="wp-d-rc.exp"/>
      <sheetName val="TOTI&gt;&gt;"/>
      <sheetName val="wp-e"/>
      <sheetName val="Income Taxes&gt;&gt;"/>
      <sheetName val="wp-g"/>
      <sheetName val="Cap Structure&gt;&gt;"/>
      <sheetName val="wp.h"/>
      <sheetName val="Working Capital&gt;&gt;"/>
      <sheetName val="wp-i-wc"/>
      <sheetName val="Vehicles&gt;&gt;"/>
      <sheetName val="wp-p2 Allocation of Vehicles"/>
      <sheetName val="Vehicle Inputs"/>
      <sheetName val="Computers&gt;&gt;"/>
      <sheetName val="wp-p3-alloc of State computers"/>
      <sheetName val="wp-p4 alloc of WSC computers"/>
      <sheetName val="Depreciation&gt;&gt;"/>
      <sheetName val="wp - r7 w"/>
      <sheetName val="wp - r7 s"/>
      <sheetName val="wp - r7 w support"/>
      <sheetName val="wp - r7 s support"/>
      <sheetName val="HomeServe&gt;&gt;"/>
      <sheetName val="wp - s HS Adj"/>
      <sheetName val="COSS&gt;&gt;"/>
      <sheetName val="wp - t-1 COSS"/>
      <sheetName val="wp - t-2 COSS"/>
      <sheetName val="wp - t-3 COSS"/>
      <sheetName val="wp - t-4 COSS"/>
      <sheetName val="wp - t-5 COSS"/>
      <sheetName val="wp - t-6 COSS Codes"/>
      <sheetName val="wp - t-7 Sewer Rate Design"/>
      <sheetName val="IL Consol"/>
      <sheetName val="Pro Forma Proposed"/>
      <sheetName val="Plant in Service (W) COSS"/>
      <sheetName val="Def Maint&gt;&gt;"/>
      <sheetName val="wp - u Def Charges Summary"/>
      <sheetName val="Prepaids&gt;&gt;"/>
      <sheetName val="wp- v Prepaids"/>
      <sheetName val="ADIT&gt;&gt;"/>
      <sheetName val="SE3 2014"/>
      <sheetName val="SE3 2015"/>
      <sheetName val="TAX.DEPR.SUM"/>
      <sheetName val="Post 2007 Tax Dep"/>
      <sheetName val="Pro Forma Present"/>
      <sheetName val="Plant in Service (WW) COSS"/>
      <sheetName val="TB&gt;&gt;"/>
      <sheetName val="Linked TTM 0614"/>
      <sheetName val="TTM 0614"/>
      <sheetName val="Linked 1214 TB"/>
      <sheetName val="1214 TB"/>
      <sheetName val="Linked 2015 TB"/>
      <sheetName val="0614 TB"/>
      <sheetName val="Forecast&gt;&gt;"/>
      <sheetName val="2014 O&amp;M-TOTI ROY FCST"/>
      <sheetName val="2015 O&amp;M-TOTI BGT"/>
      <sheetName val="Pro Forma Capital"/>
      <sheetName val="Revenue&gt;&gt;"/>
      <sheetName val="Sch.D - Rev 06.2014"/>
      <sheetName val="Sch.D - Rev 2014"/>
      <sheetName val="Report 17"/>
      <sheetName val="Report 16"/>
      <sheetName val="Report 16 2014"/>
      <sheetName val="Rates"/>
      <sheetName val="Variances-Delete New"/>
      <sheetName val="Monthly Consumption"/>
      <sheetName val="AUX&gt;&gt;"/>
      <sheetName val="ERC 2014"/>
      <sheetName val="NARUC ACCs "/>
      <sheetName val="JDE CO"/>
    </sheetNames>
    <sheetDataSet>
      <sheetData sheetId="0"/>
      <sheetData sheetId="1">
        <row r="4">
          <cell r="C4" t="str">
            <v>Utility Services of Illinois, Inc.</v>
          </cell>
        </row>
        <row r="10">
          <cell r="C10">
            <v>42369</v>
          </cell>
        </row>
      </sheetData>
      <sheetData sheetId="2"/>
      <sheetData sheetId="3"/>
      <sheetData sheetId="4">
        <row r="74">
          <cell r="U74">
            <v>7752123.3597784936</v>
          </cell>
        </row>
      </sheetData>
      <sheetData sheetId="5"/>
      <sheetData sheetId="6">
        <row r="11">
          <cell r="J11">
            <v>433850436.86144823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8">
          <cell r="P8">
            <v>0.2</v>
          </cell>
        </row>
        <row r="9">
          <cell r="P9">
            <v>0.33333333333333331</v>
          </cell>
        </row>
        <row r="10">
          <cell r="P10">
            <v>0.125</v>
          </cell>
        </row>
        <row r="11">
          <cell r="P11">
            <v>0.33333333333333331</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0">
          <cell r="F10">
            <v>115926.06699073759</v>
          </cell>
        </row>
      </sheetData>
      <sheetData sheetId="55">
        <row r="69">
          <cell r="E69">
            <v>164595.12000000002</v>
          </cell>
        </row>
      </sheetData>
      <sheetData sheetId="56"/>
      <sheetData sheetId="57">
        <row r="797">
          <cell r="D797" t="str">
            <v>CUSTOMERS</v>
          </cell>
        </row>
      </sheetData>
      <sheetData sheetId="58"/>
      <sheetData sheetId="59"/>
      <sheetData sheetId="60"/>
      <sheetData sheetId="61">
        <row r="9">
          <cell r="C9">
            <v>1020</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 in ,000"/>
      <sheetName val="ROE"/>
      <sheetName val="UI ROE Relief"/>
      <sheetName val="Com ROE Relief"/>
      <sheetName val="Rate Case Revenue"/>
      <sheetName val="Ratebase"/>
      <sheetName val="Net Plant"/>
      <sheetName val="IS"/>
      <sheetName val="Effective Tax"/>
      <sheetName val="Jurisd Tax"/>
      <sheetName val="D-E"/>
      <sheetName val="Data"/>
      <sheetName val="Reports"/>
      <sheetName val="Closed Reg Rev"/>
      <sheetName val="Pending Reg Rev"/>
      <sheetName val="FORM.COS.SUBS.LIST"/>
      <sheetName val="Co by State"/>
      <sheetName val="9000'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3">
          <cell r="C13">
            <v>1</v>
          </cell>
          <cell r="D13">
            <v>688555.68</v>
          </cell>
          <cell r="F13">
            <v>4</v>
          </cell>
          <cell r="G13">
            <v>0</v>
          </cell>
          <cell r="I13">
            <v>1</v>
          </cell>
          <cell r="J13">
            <v>-149165.1</v>
          </cell>
          <cell r="L13">
            <v>1</v>
          </cell>
          <cell r="M13">
            <v>-9632854</v>
          </cell>
          <cell r="O13">
            <v>4</v>
          </cell>
          <cell r="P13">
            <v>450000</v>
          </cell>
          <cell r="R13">
            <v>4</v>
          </cell>
          <cell r="S13">
            <v>-340495.16</v>
          </cell>
          <cell r="U13">
            <v>2</v>
          </cell>
          <cell r="V13">
            <v>0</v>
          </cell>
          <cell r="X13">
            <v>1</v>
          </cell>
          <cell r="Y13">
            <v>-1412616.3</v>
          </cell>
          <cell r="AA13">
            <v>6</v>
          </cell>
          <cell r="AB13">
            <v>-350</v>
          </cell>
          <cell r="BE13">
            <v>5</v>
          </cell>
          <cell r="BF13">
            <v>24823.043409200007</v>
          </cell>
          <cell r="CF13">
            <v>1</v>
          </cell>
          <cell r="CG13" t="str">
            <v>Y</v>
          </cell>
        </row>
        <row r="14">
          <cell r="C14">
            <v>2</v>
          </cell>
          <cell r="D14">
            <v>6756002.0199999996</v>
          </cell>
          <cell r="F14">
            <v>5</v>
          </cell>
          <cell r="G14">
            <v>0</v>
          </cell>
          <cell r="I14">
            <v>2</v>
          </cell>
          <cell r="J14">
            <v>-4691567.1500000004</v>
          </cell>
          <cell r="L14">
            <v>18</v>
          </cell>
          <cell r="M14">
            <v>27837.56</v>
          </cell>
          <cell r="O14">
            <v>5</v>
          </cell>
          <cell r="P14">
            <v>-450000</v>
          </cell>
          <cell r="R14">
            <v>5</v>
          </cell>
          <cell r="S14">
            <v>-583336.21</v>
          </cell>
          <cell r="U14">
            <v>5</v>
          </cell>
          <cell r="V14">
            <v>3446.76</v>
          </cell>
          <cell r="X14">
            <v>2</v>
          </cell>
          <cell r="Y14">
            <v>-417573</v>
          </cell>
          <cell r="AA14">
            <v>13</v>
          </cell>
          <cell r="AB14">
            <v>-145</v>
          </cell>
          <cell r="BE14">
            <v>6</v>
          </cell>
          <cell r="BF14">
            <v>6108.3140748000005</v>
          </cell>
          <cell r="CF14">
            <v>2</v>
          </cell>
          <cell r="CG14" t="str">
            <v>Y</v>
          </cell>
        </row>
        <row r="15">
          <cell r="C15">
            <v>5</v>
          </cell>
          <cell r="D15">
            <v>2276220.59</v>
          </cell>
          <cell r="F15">
            <v>12</v>
          </cell>
          <cell r="G15">
            <v>-153268.37</v>
          </cell>
          <cell r="I15">
            <v>5</v>
          </cell>
          <cell r="J15">
            <v>-538733.71</v>
          </cell>
          <cell r="L15">
            <v>21</v>
          </cell>
          <cell r="M15">
            <v>102722.39</v>
          </cell>
          <cell r="O15">
            <v>23</v>
          </cell>
          <cell r="P15">
            <v>-975</v>
          </cell>
          <cell r="R15">
            <v>6</v>
          </cell>
          <cell r="S15">
            <v>-272780</v>
          </cell>
          <cell r="U15">
            <v>7</v>
          </cell>
          <cell r="V15">
            <v>3101.75</v>
          </cell>
          <cell r="X15">
            <v>4</v>
          </cell>
          <cell r="Y15">
            <v>1405724</v>
          </cell>
          <cell r="AA15">
            <v>24</v>
          </cell>
          <cell r="AB15">
            <v>-312</v>
          </cell>
          <cell r="BE15">
            <v>7</v>
          </cell>
          <cell r="BF15">
            <v>1074.4178665000002</v>
          </cell>
          <cell r="CF15">
            <v>4</v>
          </cell>
          <cell r="CG15" t="str">
            <v>Y</v>
          </cell>
        </row>
        <row r="16">
          <cell r="C16">
            <v>6</v>
          </cell>
          <cell r="D16">
            <v>1433009.07</v>
          </cell>
          <cell r="F16">
            <v>25</v>
          </cell>
          <cell r="G16">
            <v>0</v>
          </cell>
          <cell r="I16">
            <v>6</v>
          </cell>
          <cell r="J16">
            <v>-213683.09</v>
          </cell>
          <cell r="L16">
            <v>25</v>
          </cell>
          <cell r="M16">
            <v>24482</v>
          </cell>
          <cell r="O16">
            <v>28</v>
          </cell>
          <cell r="P16">
            <v>-5475</v>
          </cell>
          <cell r="R16">
            <v>7</v>
          </cell>
          <cell r="S16">
            <v>-1672</v>
          </cell>
          <cell r="U16">
            <v>8</v>
          </cell>
          <cell r="V16">
            <v>3964.03</v>
          </cell>
          <cell r="X16">
            <v>5</v>
          </cell>
          <cell r="Y16">
            <v>-93194</v>
          </cell>
          <cell r="AA16">
            <v>30</v>
          </cell>
          <cell r="AB16">
            <v>-36</v>
          </cell>
          <cell r="BE16">
            <v>8</v>
          </cell>
          <cell r="BF16">
            <v>4739.6431473000011</v>
          </cell>
          <cell r="CF16">
            <v>5</v>
          </cell>
          <cell r="CG16" t="str">
            <v>Y</v>
          </cell>
        </row>
        <row r="17">
          <cell r="C17">
            <v>7</v>
          </cell>
          <cell r="D17">
            <v>149716.32999999999</v>
          </cell>
          <cell r="F17">
            <v>34</v>
          </cell>
          <cell r="G17">
            <v>3168.25</v>
          </cell>
          <cell r="I17">
            <v>7</v>
          </cell>
          <cell r="J17">
            <v>-8889.58</v>
          </cell>
          <cell r="L17">
            <v>27</v>
          </cell>
          <cell r="M17">
            <v>-963620.89</v>
          </cell>
          <cell r="O17">
            <v>36</v>
          </cell>
          <cell r="P17">
            <v>-56796</v>
          </cell>
          <cell r="R17">
            <v>8</v>
          </cell>
          <cell r="S17">
            <v>-3043.45</v>
          </cell>
          <cell r="U17">
            <v>11</v>
          </cell>
          <cell r="V17">
            <v>0</v>
          </cell>
          <cell r="X17">
            <v>6</v>
          </cell>
          <cell r="Y17">
            <v>-147945</v>
          </cell>
          <cell r="AA17">
            <v>32</v>
          </cell>
          <cell r="AB17">
            <v>-280</v>
          </cell>
          <cell r="BE17">
            <v>9</v>
          </cell>
          <cell r="BF17">
            <v>7262.0274267000023</v>
          </cell>
          <cell r="CF17">
            <v>6</v>
          </cell>
          <cell r="CG17" t="str">
            <v>Y</v>
          </cell>
        </row>
        <row r="18">
          <cell r="C18">
            <v>8</v>
          </cell>
          <cell r="D18">
            <v>205138.07</v>
          </cell>
          <cell r="F18">
            <v>35</v>
          </cell>
          <cell r="G18">
            <v>461446.03</v>
          </cell>
          <cell r="I18">
            <v>8</v>
          </cell>
          <cell r="J18">
            <v>-18446.599999999999</v>
          </cell>
          <cell r="L18">
            <v>34</v>
          </cell>
          <cell r="M18">
            <v>485498.88</v>
          </cell>
          <cell r="O18">
            <v>70</v>
          </cell>
          <cell r="P18">
            <v>2400</v>
          </cell>
          <cell r="R18">
            <v>9</v>
          </cell>
          <cell r="S18">
            <v>-33384.82</v>
          </cell>
          <cell r="U18">
            <v>12</v>
          </cell>
          <cell r="V18">
            <v>8414.3700000000008</v>
          </cell>
          <cell r="X18">
            <v>7</v>
          </cell>
          <cell r="Y18">
            <v>-16011</v>
          </cell>
          <cell r="AA18">
            <v>33</v>
          </cell>
          <cell r="AB18">
            <v>-250</v>
          </cell>
          <cell r="BE18">
            <v>10</v>
          </cell>
          <cell r="BF18">
            <v>0</v>
          </cell>
          <cell r="CF18">
            <v>7</v>
          </cell>
          <cell r="CG18" t="str">
            <v>Y</v>
          </cell>
        </row>
        <row r="19">
          <cell r="C19">
            <v>9</v>
          </cell>
          <cell r="D19">
            <v>484758.46</v>
          </cell>
          <cell r="F19">
            <v>36</v>
          </cell>
          <cell r="G19">
            <v>663847.37</v>
          </cell>
          <cell r="I19">
            <v>9</v>
          </cell>
          <cell r="J19">
            <v>-52441.39</v>
          </cell>
          <cell r="L19">
            <v>36</v>
          </cell>
          <cell r="M19">
            <v>-117417.65</v>
          </cell>
          <cell r="O19">
            <v>80</v>
          </cell>
          <cell r="P19">
            <v>-34510</v>
          </cell>
          <cell r="R19">
            <v>11</v>
          </cell>
          <cell r="S19">
            <v>-17294.22</v>
          </cell>
          <cell r="U19">
            <v>13</v>
          </cell>
          <cell r="V19">
            <v>2984.25</v>
          </cell>
          <cell r="X19">
            <v>8</v>
          </cell>
          <cell r="Y19">
            <v>-11577</v>
          </cell>
          <cell r="AA19">
            <v>34</v>
          </cell>
          <cell r="AB19">
            <v>-84250</v>
          </cell>
          <cell r="BE19">
            <v>11</v>
          </cell>
          <cell r="BF19">
            <v>2277.1194064000001</v>
          </cell>
          <cell r="CF19">
            <v>8</v>
          </cell>
          <cell r="CG19" t="str">
            <v>Y</v>
          </cell>
        </row>
        <row r="20">
          <cell r="C20">
            <v>11</v>
          </cell>
          <cell r="D20">
            <v>116028.15</v>
          </cell>
          <cell r="F20">
            <v>38</v>
          </cell>
          <cell r="G20">
            <v>554049.14</v>
          </cell>
          <cell r="I20">
            <v>11</v>
          </cell>
          <cell r="J20">
            <v>-18023.96</v>
          </cell>
          <cell r="L20">
            <v>38</v>
          </cell>
          <cell r="M20">
            <v>-6341801.4500000002</v>
          </cell>
          <cell r="O20">
            <v>89</v>
          </cell>
          <cell r="P20">
            <v>-38400</v>
          </cell>
          <cell r="R20">
            <v>13</v>
          </cell>
          <cell r="S20">
            <v>-1032850.1</v>
          </cell>
          <cell r="U20">
            <v>14</v>
          </cell>
          <cell r="V20">
            <v>0</v>
          </cell>
          <cell r="X20">
            <v>9</v>
          </cell>
          <cell r="Y20">
            <v>-40240</v>
          </cell>
          <cell r="AA20">
            <v>35</v>
          </cell>
          <cell r="AB20">
            <v>-33840.53</v>
          </cell>
          <cell r="BE20">
            <v>12</v>
          </cell>
          <cell r="BF20">
            <v>1040.1696474999999</v>
          </cell>
          <cell r="CF20">
            <v>9</v>
          </cell>
          <cell r="CG20" t="str">
            <v>Y</v>
          </cell>
        </row>
        <row r="21">
          <cell r="C21">
            <v>12</v>
          </cell>
          <cell r="D21">
            <v>291422.34999999998</v>
          </cell>
          <cell r="F21">
            <v>40</v>
          </cell>
          <cell r="G21">
            <v>12530</v>
          </cell>
          <cell r="I21">
            <v>12</v>
          </cell>
          <cell r="J21">
            <v>22146.25</v>
          </cell>
          <cell r="L21">
            <v>40</v>
          </cell>
          <cell r="M21">
            <v>65673.55</v>
          </cell>
          <cell r="O21">
            <v>90</v>
          </cell>
          <cell r="P21">
            <v>-97052</v>
          </cell>
          <cell r="R21">
            <v>14</v>
          </cell>
          <cell r="S21">
            <v>-3091748.55</v>
          </cell>
          <cell r="U21">
            <v>15</v>
          </cell>
          <cell r="V21">
            <v>1175.3</v>
          </cell>
          <cell r="X21">
            <v>11</v>
          </cell>
          <cell r="Y21">
            <v>-9391</v>
          </cell>
          <cell r="AA21">
            <v>36</v>
          </cell>
          <cell r="AB21">
            <v>-193723.6</v>
          </cell>
          <cell r="BE21">
            <v>13</v>
          </cell>
          <cell r="BF21">
            <v>10580.711716199998</v>
          </cell>
          <cell r="CF21">
            <v>11</v>
          </cell>
          <cell r="CG21" t="str">
            <v>Y</v>
          </cell>
        </row>
        <row r="22">
          <cell r="C22">
            <v>13</v>
          </cell>
          <cell r="D22">
            <v>2576779.79</v>
          </cell>
          <cell r="F22">
            <v>44</v>
          </cell>
          <cell r="G22">
            <v>326.75</v>
          </cell>
          <cell r="I22">
            <v>13</v>
          </cell>
          <cell r="J22">
            <v>-821309.92</v>
          </cell>
          <cell r="L22">
            <v>42</v>
          </cell>
          <cell r="M22">
            <v>40720.080000000002</v>
          </cell>
          <cell r="O22">
            <v>135</v>
          </cell>
          <cell r="P22">
            <v>-658710.19999999995</v>
          </cell>
          <cell r="R22">
            <v>15</v>
          </cell>
          <cell r="S22">
            <v>-32215.34</v>
          </cell>
          <cell r="U22">
            <v>16</v>
          </cell>
          <cell r="V22">
            <v>4276</v>
          </cell>
          <cell r="X22">
            <v>12</v>
          </cell>
          <cell r="Y22">
            <v>-56556</v>
          </cell>
          <cell r="AA22">
            <v>38</v>
          </cell>
          <cell r="AB22">
            <v>-102861.1</v>
          </cell>
          <cell r="BE22">
            <v>14</v>
          </cell>
          <cell r="BF22">
            <v>45948.676116100003</v>
          </cell>
          <cell r="CF22">
            <v>12</v>
          </cell>
          <cell r="CG22" t="str">
            <v>Y</v>
          </cell>
        </row>
        <row r="23">
          <cell r="C23">
            <v>14</v>
          </cell>
          <cell r="D23">
            <v>7411838.9100000001</v>
          </cell>
          <cell r="F23">
            <v>47</v>
          </cell>
          <cell r="G23">
            <v>585306.77</v>
          </cell>
          <cell r="I23">
            <v>14</v>
          </cell>
          <cell r="J23">
            <v>-1853280.79</v>
          </cell>
          <cell r="L23">
            <v>43</v>
          </cell>
          <cell r="M23">
            <v>198411.88</v>
          </cell>
          <cell r="O23">
            <v>160</v>
          </cell>
          <cell r="P23">
            <v>-113080.53</v>
          </cell>
          <cell r="R23">
            <v>16</v>
          </cell>
          <cell r="S23">
            <v>-380488</v>
          </cell>
          <cell r="U23">
            <v>17</v>
          </cell>
          <cell r="V23">
            <v>0</v>
          </cell>
          <cell r="X23">
            <v>13</v>
          </cell>
          <cell r="Y23">
            <v>-90076</v>
          </cell>
          <cell r="AA23">
            <v>40</v>
          </cell>
          <cell r="AB23">
            <v>-42215.58</v>
          </cell>
          <cell r="BE23">
            <v>15</v>
          </cell>
          <cell r="BF23">
            <v>6754.151913900002</v>
          </cell>
          <cell r="CF23">
            <v>13</v>
          </cell>
          <cell r="CG23" t="str">
            <v>Y</v>
          </cell>
        </row>
        <row r="24">
          <cell r="C24">
            <v>15</v>
          </cell>
          <cell r="D24">
            <v>293165.89</v>
          </cell>
          <cell r="F24">
            <v>51</v>
          </cell>
          <cell r="G24">
            <v>70367.09</v>
          </cell>
          <cell r="I24">
            <v>15</v>
          </cell>
          <cell r="J24">
            <v>-78528.899999999994</v>
          </cell>
          <cell r="L24">
            <v>44</v>
          </cell>
          <cell r="M24">
            <v>-87611.65</v>
          </cell>
          <cell r="R24">
            <v>17</v>
          </cell>
          <cell r="S24">
            <v>-109915.67</v>
          </cell>
          <cell r="U24">
            <v>18</v>
          </cell>
          <cell r="V24">
            <v>3950.24</v>
          </cell>
          <cell r="X24">
            <v>14</v>
          </cell>
          <cell r="Y24">
            <v>-312170</v>
          </cell>
          <cell r="AA24">
            <v>44</v>
          </cell>
          <cell r="AB24">
            <v>-12905</v>
          </cell>
          <cell r="BE24">
            <v>16</v>
          </cell>
          <cell r="BF24">
            <v>35390.350280199993</v>
          </cell>
          <cell r="CF24">
            <v>14</v>
          </cell>
          <cell r="CG24" t="str">
            <v>Y</v>
          </cell>
        </row>
        <row r="25">
          <cell r="C25">
            <v>16</v>
          </cell>
          <cell r="D25">
            <v>2236448.91</v>
          </cell>
          <cell r="F25">
            <v>53</v>
          </cell>
          <cell r="G25">
            <v>0</v>
          </cell>
          <cell r="I25">
            <v>16</v>
          </cell>
          <cell r="J25">
            <v>-623130.59</v>
          </cell>
          <cell r="L25">
            <v>51</v>
          </cell>
          <cell r="M25">
            <v>136624</v>
          </cell>
          <cell r="R25">
            <v>18</v>
          </cell>
          <cell r="S25">
            <v>-321287.40999999997</v>
          </cell>
          <cell r="U25">
            <v>20</v>
          </cell>
          <cell r="V25">
            <v>2395</v>
          </cell>
          <cell r="X25">
            <v>15</v>
          </cell>
          <cell r="Y25">
            <v>-34102</v>
          </cell>
          <cell r="AA25">
            <v>47</v>
          </cell>
          <cell r="AB25">
            <v>-36412.5</v>
          </cell>
          <cell r="BE25">
            <v>17</v>
          </cell>
          <cell r="BF25">
            <v>16165.407129700001</v>
          </cell>
          <cell r="CF25">
            <v>15</v>
          </cell>
          <cell r="CG25" t="str">
            <v>Y</v>
          </cell>
        </row>
        <row r="26">
          <cell r="C26">
            <v>17</v>
          </cell>
          <cell r="D26">
            <v>950144.29</v>
          </cell>
          <cell r="F26">
            <v>55</v>
          </cell>
          <cell r="G26">
            <v>416572.64</v>
          </cell>
          <cell r="I26">
            <v>17</v>
          </cell>
          <cell r="J26">
            <v>-340533.38</v>
          </cell>
          <cell r="L26">
            <v>52</v>
          </cell>
          <cell r="M26">
            <v>-561576</v>
          </cell>
          <cell r="R26">
            <v>20</v>
          </cell>
          <cell r="S26">
            <v>-20875.810000000001</v>
          </cell>
          <cell r="U26">
            <v>24</v>
          </cell>
          <cell r="V26">
            <v>13373.75</v>
          </cell>
          <cell r="X26">
            <v>16</v>
          </cell>
          <cell r="Y26">
            <v>-81770</v>
          </cell>
          <cell r="AA26">
            <v>53</v>
          </cell>
          <cell r="AB26">
            <v>-6238.44</v>
          </cell>
          <cell r="BE26">
            <v>18</v>
          </cell>
          <cell r="BF26">
            <v>5298.7770282999991</v>
          </cell>
          <cell r="CF26">
            <v>16</v>
          </cell>
          <cell r="CG26" t="str">
            <v>Y</v>
          </cell>
        </row>
        <row r="27">
          <cell r="C27">
            <v>18</v>
          </cell>
          <cell r="D27">
            <v>874161.07</v>
          </cell>
          <cell r="F27">
            <v>57</v>
          </cell>
          <cell r="G27">
            <v>57827.01</v>
          </cell>
          <cell r="I27">
            <v>18</v>
          </cell>
          <cell r="J27">
            <v>-332223.99</v>
          </cell>
          <cell r="L27">
            <v>53</v>
          </cell>
          <cell r="M27">
            <v>-2798273.96</v>
          </cell>
          <cell r="R27">
            <v>23</v>
          </cell>
          <cell r="S27">
            <v>-20239.14</v>
          </cell>
          <cell r="U27">
            <v>26</v>
          </cell>
          <cell r="V27">
            <v>0</v>
          </cell>
          <cell r="X27">
            <v>17</v>
          </cell>
          <cell r="Y27">
            <v>-30767</v>
          </cell>
          <cell r="AA27">
            <v>57</v>
          </cell>
          <cell r="AB27">
            <v>-47465.43</v>
          </cell>
          <cell r="BE27">
            <v>20</v>
          </cell>
          <cell r="BF27">
            <v>6115.2491770000015</v>
          </cell>
          <cell r="CF27">
            <v>17</v>
          </cell>
          <cell r="CG27" t="str">
            <v>Y</v>
          </cell>
        </row>
        <row r="28">
          <cell r="C28">
            <v>20</v>
          </cell>
          <cell r="D28">
            <v>610755</v>
          </cell>
          <cell r="F28">
            <v>58</v>
          </cell>
          <cell r="G28">
            <v>0</v>
          </cell>
          <cell r="I28">
            <v>20</v>
          </cell>
          <cell r="J28">
            <v>-172583.83</v>
          </cell>
          <cell r="L28">
            <v>55</v>
          </cell>
          <cell r="M28">
            <v>-1601495.92</v>
          </cell>
          <cell r="R28">
            <v>24</v>
          </cell>
          <cell r="S28">
            <v>-474134.68</v>
          </cell>
          <cell r="U28">
            <v>27</v>
          </cell>
          <cell r="V28">
            <v>33094.400000000001</v>
          </cell>
          <cell r="X28">
            <v>18</v>
          </cell>
          <cell r="Y28">
            <v>-35731</v>
          </cell>
          <cell r="AA28">
            <v>60</v>
          </cell>
          <cell r="AB28">
            <v>-1615</v>
          </cell>
          <cell r="BE28">
            <v>21</v>
          </cell>
          <cell r="BF28">
            <v>4122.2344814999997</v>
          </cell>
          <cell r="CF28">
            <v>18</v>
          </cell>
          <cell r="CG28" t="str">
            <v>N</v>
          </cell>
        </row>
        <row r="29">
          <cell r="C29">
            <v>21</v>
          </cell>
          <cell r="D29">
            <v>235094.33</v>
          </cell>
          <cell r="F29">
            <v>60</v>
          </cell>
          <cell r="G29">
            <v>0</v>
          </cell>
          <cell r="I29">
            <v>21</v>
          </cell>
          <cell r="J29">
            <v>-115696.76</v>
          </cell>
          <cell r="L29">
            <v>56</v>
          </cell>
          <cell r="M29">
            <v>-232530.46</v>
          </cell>
          <cell r="R29">
            <v>25</v>
          </cell>
          <cell r="S29">
            <v>-19067.2</v>
          </cell>
          <cell r="U29">
            <v>28</v>
          </cell>
          <cell r="V29">
            <v>2629.25</v>
          </cell>
          <cell r="X29">
            <v>20</v>
          </cell>
          <cell r="Y29">
            <v>-47458</v>
          </cell>
          <cell r="AA29">
            <v>62</v>
          </cell>
          <cell r="AB29">
            <v>-1524</v>
          </cell>
          <cell r="BE29">
            <v>22</v>
          </cell>
          <cell r="BF29">
            <v>1350.7821603999998</v>
          </cell>
          <cell r="CF29">
            <v>20</v>
          </cell>
          <cell r="CG29" t="str">
            <v>Y</v>
          </cell>
        </row>
        <row r="30">
          <cell r="C30">
            <v>22</v>
          </cell>
          <cell r="D30">
            <v>132153.78</v>
          </cell>
          <cell r="F30">
            <v>61</v>
          </cell>
          <cell r="G30">
            <v>125246</v>
          </cell>
          <cell r="I30">
            <v>22</v>
          </cell>
          <cell r="J30">
            <v>-6767.08</v>
          </cell>
          <cell r="L30">
            <v>61</v>
          </cell>
          <cell r="M30">
            <v>280033.48</v>
          </cell>
          <cell r="R30">
            <v>26</v>
          </cell>
          <cell r="S30">
            <v>-56246.13</v>
          </cell>
          <cell r="U30">
            <v>29</v>
          </cell>
          <cell r="V30">
            <v>1698</v>
          </cell>
          <cell r="X30">
            <v>21</v>
          </cell>
          <cell r="Y30">
            <v>-18874</v>
          </cell>
          <cell r="AA30">
            <v>64</v>
          </cell>
          <cell r="AB30">
            <v>-47743</v>
          </cell>
          <cell r="BE30">
            <v>23</v>
          </cell>
          <cell r="BF30">
            <v>4081.6110252000008</v>
          </cell>
          <cell r="CF30">
            <v>21</v>
          </cell>
          <cell r="CG30" t="str">
            <v>Y</v>
          </cell>
        </row>
        <row r="31">
          <cell r="C31">
            <v>23</v>
          </cell>
          <cell r="D31">
            <v>203461.71</v>
          </cell>
          <cell r="F31">
            <v>62</v>
          </cell>
          <cell r="G31">
            <v>14527.79</v>
          </cell>
          <cell r="I31">
            <v>23</v>
          </cell>
          <cell r="J31">
            <v>-36069.78</v>
          </cell>
          <cell r="L31">
            <v>70</v>
          </cell>
          <cell r="M31">
            <v>-464265.59</v>
          </cell>
          <cell r="R31">
            <v>27</v>
          </cell>
          <cell r="S31">
            <v>-1842389.92</v>
          </cell>
          <cell r="U31">
            <v>31</v>
          </cell>
          <cell r="V31">
            <v>11394.74</v>
          </cell>
          <cell r="X31">
            <v>22</v>
          </cell>
          <cell r="Y31">
            <v>-17440</v>
          </cell>
          <cell r="AA31">
            <v>65</v>
          </cell>
          <cell r="AB31">
            <v>-35468</v>
          </cell>
          <cell r="BE31">
            <v>24</v>
          </cell>
          <cell r="BF31">
            <v>44815.010341200003</v>
          </cell>
          <cell r="CF31">
            <v>22</v>
          </cell>
          <cell r="CG31" t="str">
            <v>Y</v>
          </cell>
        </row>
        <row r="32">
          <cell r="C32">
            <v>24</v>
          </cell>
          <cell r="D32">
            <v>3596536.84</v>
          </cell>
          <cell r="F32">
            <v>64</v>
          </cell>
          <cell r="G32">
            <v>724.25</v>
          </cell>
          <cell r="I32">
            <v>24</v>
          </cell>
          <cell r="J32">
            <v>-1005501.67</v>
          </cell>
          <cell r="L32">
            <v>71</v>
          </cell>
          <cell r="M32">
            <v>1220293.1100000001</v>
          </cell>
          <cell r="R32">
            <v>28</v>
          </cell>
          <cell r="S32">
            <v>-209858.6</v>
          </cell>
          <cell r="U32">
            <v>34</v>
          </cell>
          <cell r="V32">
            <v>93182.19</v>
          </cell>
          <cell r="X32">
            <v>23</v>
          </cell>
          <cell r="Y32">
            <v>-18872</v>
          </cell>
          <cell r="AA32">
            <v>66</v>
          </cell>
          <cell r="AB32">
            <v>-50955</v>
          </cell>
          <cell r="BE32">
            <v>25</v>
          </cell>
          <cell r="BF32">
            <v>5164.661117900001</v>
          </cell>
          <cell r="CF32">
            <v>23</v>
          </cell>
          <cell r="CG32" t="str">
            <v>Y</v>
          </cell>
        </row>
        <row r="33">
          <cell r="C33">
            <v>25</v>
          </cell>
          <cell r="D33">
            <v>775698.38</v>
          </cell>
          <cell r="F33">
            <v>65</v>
          </cell>
          <cell r="G33">
            <v>177543.03</v>
          </cell>
          <cell r="I33">
            <v>25</v>
          </cell>
          <cell r="J33">
            <v>-144440.88</v>
          </cell>
          <cell r="L33">
            <v>73</v>
          </cell>
          <cell r="M33">
            <v>336502.6</v>
          </cell>
          <cell r="R33">
            <v>29</v>
          </cell>
          <cell r="S33">
            <v>-623717.93000000005</v>
          </cell>
          <cell r="U33">
            <v>35</v>
          </cell>
          <cell r="V33">
            <v>76688.53</v>
          </cell>
          <cell r="X33">
            <v>24</v>
          </cell>
          <cell r="Y33">
            <v>-350673</v>
          </cell>
          <cell r="AA33">
            <v>67</v>
          </cell>
          <cell r="AB33">
            <v>-128520</v>
          </cell>
          <cell r="BE33">
            <v>26</v>
          </cell>
          <cell r="BF33">
            <v>9044.5252213000022</v>
          </cell>
          <cell r="CF33">
            <v>24</v>
          </cell>
          <cell r="CG33" t="str">
            <v>Y</v>
          </cell>
        </row>
        <row r="34">
          <cell r="C34">
            <v>26</v>
          </cell>
          <cell r="D34">
            <v>943325.53</v>
          </cell>
          <cell r="F34">
            <v>66</v>
          </cell>
          <cell r="G34">
            <v>147.51</v>
          </cell>
          <cell r="I34">
            <v>26</v>
          </cell>
          <cell r="J34">
            <v>-338936.06</v>
          </cell>
          <cell r="L34">
            <v>79</v>
          </cell>
          <cell r="M34">
            <v>284832.56</v>
          </cell>
          <cell r="R34">
            <v>30</v>
          </cell>
          <cell r="S34">
            <v>-109548.74</v>
          </cell>
          <cell r="U34">
            <v>36</v>
          </cell>
          <cell r="V34">
            <v>32834.71</v>
          </cell>
          <cell r="X34">
            <v>25</v>
          </cell>
          <cell r="Y34">
            <v>-38948</v>
          </cell>
          <cell r="AA34">
            <v>68</v>
          </cell>
          <cell r="AB34">
            <v>-30362</v>
          </cell>
          <cell r="BE34">
            <v>27</v>
          </cell>
          <cell r="BF34">
            <v>10698.011668800002</v>
          </cell>
          <cell r="CF34">
            <v>25</v>
          </cell>
          <cell r="CG34" t="str">
            <v>N</v>
          </cell>
        </row>
        <row r="35">
          <cell r="C35">
            <v>27</v>
          </cell>
          <cell r="D35">
            <v>3840653.03</v>
          </cell>
          <cell r="F35">
            <v>67</v>
          </cell>
          <cell r="G35">
            <v>284356.51</v>
          </cell>
          <cell r="I35">
            <v>27</v>
          </cell>
          <cell r="J35">
            <v>-318539.34999999998</v>
          </cell>
          <cell r="L35">
            <v>80</v>
          </cell>
          <cell r="M35">
            <v>-1541397.86</v>
          </cell>
          <cell r="R35">
            <v>34</v>
          </cell>
          <cell r="S35">
            <v>-1756065.79</v>
          </cell>
          <cell r="U35">
            <v>38</v>
          </cell>
          <cell r="V35">
            <v>66039.210000000006</v>
          </cell>
          <cell r="X35">
            <v>26</v>
          </cell>
          <cell r="Y35">
            <v>-144207</v>
          </cell>
          <cell r="AA35">
            <v>69</v>
          </cell>
          <cell r="AB35">
            <v>-31800</v>
          </cell>
          <cell r="BE35">
            <v>28</v>
          </cell>
          <cell r="BF35">
            <v>2454.4645709000006</v>
          </cell>
          <cell r="CF35">
            <v>26</v>
          </cell>
          <cell r="CG35" t="str">
            <v>Y</v>
          </cell>
        </row>
        <row r="36">
          <cell r="C36">
            <v>28</v>
          </cell>
          <cell r="D36">
            <v>439548.09</v>
          </cell>
          <cell r="F36">
            <v>68</v>
          </cell>
          <cell r="G36">
            <v>16881.75</v>
          </cell>
          <cell r="I36">
            <v>28</v>
          </cell>
          <cell r="J36">
            <v>-141469.26</v>
          </cell>
          <cell r="L36">
            <v>83</v>
          </cell>
          <cell r="M36">
            <v>-235041.22</v>
          </cell>
          <cell r="R36">
            <v>35</v>
          </cell>
          <cell r="S36">
            <v>-2337923.81</v>
          </cell>
          <cell r="U36">
            <v>40</v>
          </cell>
          <cell r="V36">
            <v>0</v>
          </cell>
          <cell r="X36">
            <v>27</v>
          </cell>
          <cell r="Y36">
            <v>-113675</v>
          </cell>
          <cell r="AA36">
            <v>70</v>
          </cell>
          <cell r="AB36">
            <v>-215027.33</v>
          </cell>
          <cell r="BE36">
            <v>29</v>
          </cell>
          <cell r="BF36">
            <v>8762.436387400001</v>
          </cell>
          <cell r="CF36">
            <v>27</v>
          </cell>
          <cell r="CG36" t="str">
            <v>Y</v>
          </cell>
        </row>
        <row r="37">
          <cell r="C37">
            <v>29</v>
          </cell>
          <cell r="D37">
            <v>1097276.03</v>
          </cell>
          <cell r="F37">
            <v>69</v>
          </cell>
          <cell r="G37">
            <v>18135.75</v>
          </cell>
          <cell r="I37">
            <v>29</v>
          </cell>
          <cell r="J37">
            <v>-264593.96999999997</v>
          </cell>
          <cell r="L37">
            <v>86</v>
          </cell>
          <cell r="M37">
            <v>341225.02</v>
          </cell>
          <cell r="R37">
            <v>36</v>
          </cell>
          <cell r="S37">
            <v>-6463721.5499999998</v>
          </cell>
          <cell r="U37">
            <v>41</v>
          </cell>
          <cell r="V37">
            <v>5027.5</v>
          </cell>
          <cell r="X37">
            <v>28</v>
          </cell>
          <cell r="Y37">
            <v>-16878</v>
          </cell>
          <cell r="AA37">
            <v>71</v>
          </cell>
          <cell r="AB37">
            <v>-120856.94</v>
          </cell>
          <cell r="BE37">
            <v>30</v>
          </cell>
          <cell r="BF37">
            <v>7574.9101197999998</v>
          </cell>
          <cell r="CF37">
            <v>28</v>
          </cell>
          <cell r="CG37" t="str">
            <v>Y</v>
          </cell>
        </row>
        <row r="38">
          <cell r="C38">
            <v>30</v>
          </cell>
          <cell r="D38">
            <v>584834.87</v>
          </cell>
          <cell r="F38">
            <v>70</v>
          </cell>
          <cell r="G38">
            <v>502973.87</v>
          </cell>
          <cell r="I38">
            <v>30</v>
          </cell>
          <cell r="J38">
            <v>-239932.23</v>
          </cell>
          <cell r="L38">
            <v>87</v>
          </cell>
          <cell r="M38">
            <v>-3777502.16</v>
          </cell>
          <cell r="R38">
            <v>38</v>
          </cell>
          <cell r="S38">
            <v>-3040932.78</v>
          </cell>
          <cell r="U38">
            <v>42</v>
          </cell>
          <cell r="V38">
            <v>12829.22</v>
          </cell>
          <cell r="X38">
            <v>29</v>
          </cell>
          <cell r="Y38">
            <v>-21250</v>
          </cell>
          <cell r="AA38">
            <v>72</v>
          </cell>
          <cell r="AB38">
            <v>-13800</v>
          </cell>
          <cell r="BE38">
            <v>32</v>
          </cell>
          <cell r="BF38">
            <v>160.50348879999993</v>
          </cell>
          <cell r="CF38">
            <v>29</v>
          </cell>
          <cell r="CG38" t="str">
            <v>Y</v>
          </cell>
        </row>
        <row r="39">
          <cell r="C39">
            <v>31</v>
          </cell>
          <cell r="D39">
            <v>424701.88</v>
          </cell>
          <cell r="F39">
            <v>71</v>
          </cell>
          <cell r="G39">
            <v>481354.69</v>
          </cell>
          <cell r="I39">
            <v>31</v>
          </cell>
          <cell r="J39">
            <v>-286864.78000000003</v>
          </cell>
          <cell r="L39">
            <v>90</v>
          </cell>
          <cell r="M39">
            <v>433739.42</v>
          </cell>
          <cell r="R39">
            <v>40</v>
          </cell>
          <cell r="S39">
            <v>-2667782.39</v>
          </cell>
          <cell r="U39">
            <v>43</v>
          </cell>
          <cell r="V39">
            <v>2655.75</v>
          </cell>
          <cell r="X39">
            <v>30</v>
          </cell>
          <cell r="Y39">
            <v>-28960</v>
          </cell>
          <cell r="AA39">
            <v>73</v>
          </cell>
          <cell r="AB39">
            <v>-36730.550000000003</v>
          </cell>
          <cell r="BE39">
            <v>33</v>
          </cell>
          <cell r="BF39">
            <v>895.31728299999975</v>
          </cell>
          <cell r="CF39">
            <v>30</v>
          </cell>
          <cell r="CG39" t="str">
            <v>Y</v>
          </cell>
        </row>
        <row r="40">
          <cell r="C40">
            <v>34</v>
          </cell>
          <cell r="D40">
            <v>4312300.16</v>
          </cell>
          <cell r="F40">
            <v>72</v>
          </cell>
          <cell r="G40">
            <v>0</v>
          </cell>
          <cell r="I40">
            <v>34</v>
          </cell>
          <cell r="J40">
            <v>-524274.72</v>
          </cell>
          <cell r="L40">
            <v>103</v>
          </cell>
          <cell r="M40">
            <v>441303.48</v>
          </cell>
          <cell r="R40">
            <v>41</v>
          </cell>
          <cell r="S40">
            <v>-384013.4</v>
          </cell>
          <cell r="U40">
            <v>44</v>
          </cell>
          <cell r="V40">
            <v>0</v>
          </cell>
          <cell r="X40">
            <v>31</v>
          </cell>
          <cell r="Y40">
            <v>-10408</v>
          </cell>
          <cell r="AA40">
            <v>74</v>
          </cell>
          <cell r="AB40">
            <v>-1200</v>
          </cell>
          <cell r="BE40">
            <v>34</v>
          </cell>
          <cell r="BF40">
            <v>22107.898132900002</v>
          </cell>
          <cell r="CF40">
            <v>31</v>
          </cell>
          <cell r="CG40" t="str">
            <v>Y</v>
          </cell>
        </row>
        <row r="41">
          <cell r="C41">
            <v>35</v>
          </cell>
          <cell r="D41">
            <v>7592242.75</v>
          </cell>
          <cell r="F41">
            <v>73</v>
          </cell>
          <cell r="G41">
            <v>166544.25</v>
          </cell>
          <cell r="I41">
            <v>35</v>
          </cell>
          <cell r="J41">
            <v>-723303.78</v>
          </cell>
          <cell r="L41">
            <v>105</v>
          </cell>
          <cell r="M41">
            <v>958924.18</v>
          </cell>
          <cell r="R41">
            <v>42</v>
          </cell>
          <cell r="S41">
            <v>-328081.02</v>
          </cell>
          <cell r="U41">
            <v>47</v>
          </cell>
          <cell r="V41">
            <v>8730.5</v>
          </cell>
          <cell r="X41">
            <v>34</v>
          </cell>
          <cell r="Y41">
            <v>-269988</v>
          </cell>
          <cell r="AA41">
            <v>75</v>
          </cell>
          <cell r="AB41">
            <v>-35168</v>
          </cell>
          <cell r="BE41">
            <v>35</v>
          </cell>
          <cell r="BF41">
            <v>30831.339511800004</v>
          </cell>
          <cell r="CF41">
            <v>32</v>
          </cell>
          <cell r="CG41" t="str">
            <v>Y</v>
          </cell>
        </row>
        <row r="42">
          <cell r="C42">
            <v>36</v>
          </cell>
          <cell r="D42">
            <v>14628820.08</v>
          </cell>
          <cell r="F42">
            <v>74</v>
          </cell>
          <cell r="G42">
            <v>31.25</v>
          </cell>
          <cell r="I42">
            <v>36</v>
          </cell>
          <cell r="J42">
            <v>-2067870.39</v>
          </cell>
          <cell r="L42">
            <v>106</v>
          </cell>
          <cell r="M42">
            <v>-263680.64000000001</v>
          </cell>
          <cell r="R42">
            <v>43</v>
          </cell>
          <cell r="S42">
            <v>-597213.81000000006</v>
          </cell>
          <cell r="U42">
            <v>50</v>
          </cell>
          <cell r="V42">
            <v>20901.91</v>
          </cell>
          <cell r="X42">
            <v>35</v>
          </cell>
          <cell r="Y42">
            <v>-521846</v>
          </cell>
          <cell r="AA42">
            <v>77</v>
          </cell>
          <cell r="AB42">
            <v>0</v>
          </cell>
          <cell r="BE42">
            <v>36</v>
          </cell>
          <cell r="BF42">
            <v>50643.837685499981</v>
          </cell>
          <cell r="CF42">
            <v>33</v>
          </cell>
          <cell r="CG42" t="str">
            <v>Y</v>
          </cell>
        </row>
        <row r="43">
          <cell r="C43">
            <v>38</v>
          </cell>
          <cell r="D43">
            <v>22374298.640000001</v>
          </cell>
          <cell r="F43">
            <v>75</v>
          </cell>
          <cell r="G43">
            <v>266142.37</v>
          </cell>
          <cell r="I43">
            <v>38</v>
          </cell>
          <cell r="J43">
            <v>-4805178.1399999997</v>
          </cell>
          <cell r="L43">
            <v>107</v>
          </cell>
          <cell r="M43">
            <v>476560.11</v>
          </cell>
          <cell r="R43">
            <v>44</v>
          </cell>
          <cell r="S43">
            <v>-1217893.01</v>
          </cell>
          <cell r="U43">
            <v>51</v>
          </cell>
          <cell r="V43">
            <v>24597.439999999999</v>
          </cell>
          <cell r="X43">
            <v>36</v>
          </cell>
          <cell r="Y43">
            <v>-869454</v>
          </cell>
          <cell r="AA43">
            <v>79</v>
          </cell>
          <cell r="AB43">
            <v>-59355</v>
          </cell>
          <cell r="BE43">
            <v>38</v>
          </cell>
          <cell r="BF43">
            <v>41384.864358200015</v>
          </cell>
          <cell r="CF43">
            <v>34</v>
          </cell>
          <cell r="CG43" t="str">
            <v>N</v>
          </cell>
        </row>
        <row r="44">
          <cell r="C44">
            <v>40</v>
          </cell>
          <cell r="D44">
            <v>6854342.9100000001</v>
          </cell>
          <cell r="F44">
            <v>79</v>
          </cell>
          <cell r="G44">
            <v>312.5</v>
          </cell>
          <cell r="I44">
            <v>40</v>
          </cell>
          <cell r="J44">
            <v>-1182417.1299999999</v>
          </cell>
          <cell r="L44">
            <v>108</v>
          </cell>
          <cell r="M44">
            <v>465759</v>
          </cell>
          <cell r="R44">
            <v>47</v>
          </cell>
          <cell r="S44">
            <v>-16854127.93</v>
          </cell>
          <cell r="U44">
            <v>52</v>
          </cell>
          <cell r="V44">
            <v>1055.5</v>
          </cell>
          <cell r="X44">
            <v>38</v>
          </cell>
          <cell r="Y44">
            <v>-818893</v>
          </cell>
          <cell r="AA44">
            <v>80</v>
          </cell>
          <cell r="AB44">
            <v>-451397.88</v>
          </cell>
          <cell r="BE44">
            <v>40</v>
          </cell>
          <cell r="BF44">
            <v>10270.235442000001</v>
          </cell>
          <cell r="CF44">
            <v>35</v>
          </cell>
          <cell r="CG44" t="str">
            <v>Y</v>
          </cell>
        </row>
        <row r="45">
          <cell r="C45">
            <v>41</v>
          </cell>
          <cell r="D45">
            <v>1308825.4099999999</v>
          </cell>
          <cell r="F45">
            <v>80</v>
          </cell>
          <cell r="G45">
            <v>1076879.6599999999</v>
          </cell>
          <cell r="I45">
            <v>41</v>
          </cell>
          <cell r="J45">
            <v>-225019.62</v>
          </cell>
          <cell r="L45">
            <v>120</v>
          </cell>
          <cell r="M45">
            <v>883155.33</v>
          </cell>
          <cell r="R45">
            <v>50</v>
          </cell>
          <cell r="S45">
            <v>-70077.86</v>
          </cell>
          <cell r="U45">
            <v>53</v>
          </cell>
          <cell r="V45">
            <v>53197.79</v>
          </cell>
          <cell r="X45">
            <v>40</v>
          </cell>
          <cell r="Y45">
            <v>-502348</v>
          </cell>
          <cell r="AA45">
            <v>81</v>
          </cell>
          <cell r="AB45">
            <v>-600</v>
          </cell>
          <cell r="BE45">
            <v>41</v>
          </cell>
          <cell r="BF45">
            <v>1371.1207386999999</v>
          </cell>
          <cell r="CF45">
            <v>36</v>
          </cell>
          <cell r="CG45" t="str">
            <v>Y</v>
          </cell>
        </row>
        <row r="46">
          <cell r="C46">
            <v>42</v>
          </cell>
          <cell r="D46">
            <v>1557599.9</v>
          </cell>
          <cell r="F46">
            <v>83</v>
          </cell>
          <cell r="G46">
            <v>236570.77</v>
          </cell>
          <cell r="I46">
            <v>42</v>
          </cell>
          <cell r="J46">
            <v>-405081.52</v>
          </cell>
          <cell r="L46">
            <v>121</v>
          </cell>
          <cell r="M46">
            <v>4106.7</v>
          </cell>
          <cell r="R46">
            <v>51</v>
          </cell>
          <cell r="S46">
            <v>-218902.12</v>
          </cell>
          <cell r="U46">
            <v>55</v>
          </cell>
          <cell r="V46">
            <v>0</v>
          </cell>
          <cell r="X46">
            <v>41</v>
          </cell>
          <cell r="Y46">
            <v>-104020</v>
          </cell>
          <cell r="AA46">
            <v>83</v>
          </cell>
          <cell r="AB46">
            <v>-42845</v>
          </cell>
          <cell r="BE46">
            <v>42</v>
          </cell>
          <cell r="BF46">
            <v>5406.1091174999983</v>
          </cell>
          <cell r="CF46">
            <v>38</v>
          </cell>
          <cell r="CG46" t="str">
            <v>Y</v>
          </cell>
        </row>
        <row r="47">
          <cell r="C47">
            <v>43</v>
          </cell>
          <cell r="D47">
            <v>2207031.3199999998</v>
          </cell>
          <cell r="F47">
            <v>86</v>
          </cell>
          <cell r="G47">
            <v>282956.40000000002</v>
          </cell>
          <cell r="I47">
            <v>43</v>
          </cell>
          <cell r="J47">
            <v>-869173.47</v>
          </cell>
          <cell r="L47">
            <v>123</v>
          </cell>
          <cell r="M47">
            <v>45333.52</v>
          </cell>
          <cell r="R47">
            <v>52</v>
          </cell>
          <cell r="S47">
            <v>-1658405.65</v>
          </cell>
          <cell r="U47">
            <v>56</v>
          </cell>
          <cell r="V47">
            <v>12769.75</v>
          </cell>
          <cell r="X47">
            <v>42</v>
          </cell>
          <cell r="Y47">
            <v>-78231</v>
          </cell>
          <cell r="AA47">
            <v>86</v>
          </cell>
          <cell r="AB47">
            <v>-5725</v>
          </cell>
          <cell r="BE47">
            <v>43</v>
          </cell>
          <cell r="BF47">
            <v>8572.7909542999987</v>
          </cell>
          <cell r="CF47">
            <v>40</v>
          </cell>
          <cell r="CG47" t="str">
            <v>Y</v>
          </cell>
        </row>
        <row r="48">
          <cell r="C48">
            <v>44</v>
          </cell>
          <cell r="D48">
            <v>4326803.03</v>
          </cell>
          <cell r="F48">
            <v>87</v>
          </cell>
          <cell r="G48">
            <v>120592.92</v>
          </cell>
          <cell r="I48">
            <v>44</v>
          </cell>
          <cell r="J48">
            <v>-1447080.49</v>
          </cell>
          <cell r="L48">
            <v>133</v>
          </cell>
          <cell r="M48">
            <v>-1300309.8600000001</v>
          </cell>
          <cell r="R48">
            <v>55</v>
          </cell>
          <cell r="S48">
            <v>-13016904.640000001</v>
          </cell>
          <cell r="U48">
            <v>57</v>
          </cell>
          <cell r="V48">
            <v>253545.27</v>
          </cell>
          <cell r="X48">
            <v>43</v>
          </cell>
          <cell r="Y48">
            <v>-179342</v>
          </cell>
          <cell r="AA48">
            <v>87</v>
          </cell>
          <cell r="AB48">
            <v>-350</v>
          </cell>
          <cell r="BE48">
            <v>44</v>
          </cell>
          <cell r="BF48">
            <v>7985.5789596999994</v>
          </cell>
          <cell r="CF48">
            <v>41</v>
          </cell>
          <cell r="CG48" t="str">
            <v>Y</v>
          </cell>
        </row>
        <row r="49">
          <cell r="C49">
            <v>47</v>
          </cell>
          <cell r="D49">
            <v>23902484.170000002</v>
          </cell>
          <cell r="F49">
            <v>88</v>
          </cell>
          <cell r="G49">
            <v>255.25</v>
          </cell>
          <cell r="I49">
            <v>47</v>
          </cell>
          <cell r="J49">
            <v>-1720999.26</v>
          </cell>
          <cell r="L49">
            <v>140</v>
          </cell>
          <cell r="M49">
            <v>524032.2</v>
          </cell>
          <cell r="R49">
            <v>56</v>
          </cell>
          <cell r="S49">
            <v>-860113.12</v>
          </cell>
          <cell r="U49">
            <v>58</v>
          </cell>
          <cell r="V49">
            <v>6050.5</v>
          </cell>
          <cell r="X49">
            <v>44</v>
          </cell>
          <cell r="Y49">
            <v>-314366</v>
          </cell>
          <cell r="AA49">
            <v>89</v>
          </cell>
          <cell r="AB49">
            <v>-270975.21000000002</v>
          </cell>
          <cell r="BE49">
            <v>47</v>
          </cell>
          <cell r="BF49">
            <v>21997.196783200012</v>
          </cell>
          <cell r="CF49">
            <v>42</v>
          </cell>
          <cell r="CG49" t="str">
            <v>N</v>
          </cell>
        </row>
        <row r="50">
          <cell r="C50">
            <v>50</v>
          </cell>
          <cell r="D50">
            <v>1285259.99</v>
          </cell>
          <cell r="F50">
            <v>89</v>
          </cell>
          <cell r="G50">
            <v>3112341.05</v>
          </cell>
          <cell r="I50">
            <v>50</v>
          </cell>
          <cell r="J50">
            <v>-377677.53</v>
          </cell>
          <cell r="L50">
            <v>150</v>
          </cell>
          <cell r="M50">
            <v>162244.29999999999</v>
          </cell>
          <cell r="R50">
            <v>57</v>
          </cell>
          <cell r="S50">
            <v>-369385.7</v>
          </cell>
          <cell r="U50">
            <v>60</v>
          </cell>
          <cell r="V50">
            <v>173411.66</v>
          </cell>
          <cell r="X50">
            <v>47</v>
          </cell>
          <cell r="Y50">
            <v>-461936</v>
          </cell>
          <cell r="AA50">
            <v>90</v>
          </cell>
          <cell r="AB50">
            <v>-84690</v>
          </cell>
          <cell r="BE50">
            <v>50</v>
          </cell>
          <cell r="BF50">
            <v>5997.1502156999986</v>
          </cell>
          <cell r="CF50">
            <v>43</v>
          </cell>
          <cell r="CG50" t="str">
            <v>N</v>
          </cell>
        </row>
        <row r="51">
          <cell r="C51">
            <v>51</v>
          </cell>
          <cell r="D51">
            <v>995497.86</v>
          </cell>
          <cell r="F51">
            <v>90</v>
          </cell>
          <cell r="G51">
            <v>122476.85</v>
          </cell>
          <cell r="I51">
            <v>51</v>
          </cell>
          <cell r="J51">
            <v>-401003.12</v>
          </cell>
          <cell r="L51">
            <v>151</v>
          </cell>
          <cell r="M51">
            <v>1209503.26</v>
          </cell>
          <cell r="R51">
            <v>58</v>
          </cell>
          <cell r="S51">
            <v>-103730.28</v>
          </cell>
          <cell r="U51">
            <v>61</v>
          </cell>
          <cell r="V51">
            <v>74441.67</v>
          </cell>
          <cell r="X51">
            <v>50</v>
          </cell>
          <cell r="Y51">
            <v>-68215</v>
          </cell>
          <cell r="AA51">
            <v>91</v>
          </cell>
          <cell r="AB51">
            <v>-16325</v>
          </cell>
          <cell r="BE51">
            <v>51</v>
          </cell>
          <cell r="BF51">
            <v>3767.6126438999981</v>
          </cell>
          <cell r="CF51">
            <v>44</v>
          </cell>
          <cell r="CG51" t="str">
            <v>Y</v>
          </cell>
        </row>
        <row r="52">
          <cell r="C52">
            <v>52</v>
          </cell>
          <cell r="D52">
            <v>4672606</v>
          </cell>
          <cell r="F52">
            <v>91</v>
          </cell>
          <cell r="G52">
            <v>386.5</v>
          </cell>
          <cell r="I52">
            <v>52</v>
          </cell>
          <cell r="J52">
            <v>-1576284.55</v>
          </cell>
          <cell r="L52">
            <v>160</v>
          </cell>
          <cell r="M52">
            <v>-172043.12</v>
          </cell>
          <cell r="R52">
            <v>60</v>
          </cell>
          <cell r="S52">
            <v>-4703721.47</v>
          </cell>
          <cell r="U52">
            <v>62</v>
          </cell>
          <cell r="V52">
            <v>150</v>
          </cell>
          <cell r="X52">
            <v>51</v>
          </cell>
          <cell r="Y52">
            <v>-98179</v>
          </cell>
          <cell r="AA52">
            <v>92</v>
          </cell>
          <cell r="AB52">
            <v>-45</v>
          </cell>
          <cell r="BE52">
            <v>52</v>
          </cell>
          <cell r="BF52">
            <v>7379.2947365000009</v>
          </cell>
          <cell r="CF52">
            <v>47</v>
          </cell>
          <cell r="CG52" t="str">
            <v>Y</v>
          </cell>
        </row>
        <row r="53">
          <cell r="C53">
            <v>53</v>
          </cell>
          <cell r="D53">
            <v>8530989.9800000004</v>
          </cell>
          <cell r="F53">
            <v>93</v>
          </cell>
          <cell r="G53">
            <v>0</v>
          </cell>
          <cell r="I53">
            <v>53</v>
          </cell>
          <cell r="J53">
            <v>-2285484.8199999998</v>
          </cell>
          <cell r="L53">
            <v>165</v>
          </cell>
          <cell r="M53">
            <v>1017337.28</v>
          </cell>
          <cell r="R53">
            <v>61</v>
          </cell>
          <cell r="S53">
            <v>-638289.77</v>
          </cell>
          <cell r="U53">
            <v>64</v>
          </cell>
          <cell r="V53">
            <v>117707.89</v>
          </cell>
          <cell r="X53">
            <v>52</v>
          </cell>
          <cell r="Y53">
            <v>-113062</v>
          </cell>
          <cell r="AA53">
            <v>101</v>
          </cell>
          <cell r="AB53">
            <v>-125339.11</v>
          </cell>
          <cell r="BE53">
            <v>53</v>
          </cell>
          <cell r="BF53">
            <v>16655.742690500003</v>
          </cell>
          <cell r="CF53">
            <v>50</v>
          </cell>
          <cell r="CG53" t="str">
            <v>Y</v>
          </cell>
        </row>
        <row r="54">
          <cell r="C54">
            <v>55</v>
          </cell>
          <cell r="D54">
            <v>21289444.280000001</v>
          </cell>
          <cell r="F54">
            <v>101</v>
          </cell>
          <cell r="G54">
            <v>388441.11</v>
          </cell>
          <cell r="I54">
            <v>55</v>
          </cell>
          <cell r="J54">
            <v>-2861271.17</v>
          </cell>
          <cell r="R54">
            <v>62</v>
          </cell>
          <cell r="S54">
            <v>-96434.69</v>
          </cell>
          <cell r="U54">
            <v>65</v>
          </cell>
          <cell r="V54">
            <v>0</v>
          </cell>
          <cell r="X54">
            <v>53</v>
          </cell>
          <cell r="Y54">
            <v>-293613</v>
          </cell>
          <cell r="AA54">
            <v>103</v>
          </cell>
          <cell r="AB54">
            <v>-16500</v>
          </cell>
          <cell r="BE54">
            <v>55</v>
          </cell>
          <cell r="BF54">
            <v>41382.913161699995</v>
          </cell>
          <cell r="CF54">
            <v>51</v>
          </cell>
          <cell r="CG54" t="str">
            <v>N</v>
          </cell>
        </row>
        <row r="55">
          <cell r="C55">
            <v>56</v>
          </cell>
          <cell r="D55">
            <v>2115622.66</v>
          </cell>
          <cell r="F55">
            <v>103</v>
          </cell>
          <cell r="G55">
            <v>59409.5</v>
          </cell>
          <cell r="I55">
            <v>56</v>
          </cell>
          <cell r="J55">
            <v>-589573.04</v>
          </cell>
          <cell r="R55">
            <v>64</v>
          </cell>
          <cell r="S55">
            <v>-145201.68</v>
          </cell>
          <cell r="U55">
            <v>66</v>
          </cell>
          <cell r="V55">
            <v>29246.61</v>
          </cell>
          <cell r="X55">
            <v>55</v>
          </cell>
          <cell r="Y55">
            <v>185917</v>
          </cell>
          <cell r="AA55">
            <v>104</v>
          </cell>
          <cell r="AB55">
            <v>-11424</v>
          </cell>
          <cell r="BE55">
            <v>56</v>
          </cell>
          <cell r="BF55">
            <v>2453.5620121999991</v>
          </cell>
          <cell r="CF55">
            <v>52</v>
          </cell>
          <cell r="CG55" t="str">
            <v>Y</v>
          </cell>
        </row>
        <row r="56">
          <cell r="C56">
            <v>57</v>
          </cell>
          <cell r="D56">
            <v>2169497.9700000002</v>
          </cell>
          <cell r="F56">
            <v>104</v>
          </cell>
          <cell r="G56">
            <v>0</v>
          </cell>
          <cell r="I56">
            <v>57</v>
          </cell>
          <cell r="J56">
            <v>-747885.22</v>
          </cell>
          <cell r="R56">
            <v>65</v>
          </cell>
          <cell r="S56">
            <v>-78140.649999999994</v>
          </cell>
          <cell r="U56">
            <v>67</v>
          </cell>
          <cell r="V56">
            <v>176495.72</v>
          </cell>
          <cell r="X56">
            <v>56</v>
          </cell>
          <cell r="Y56">
            <v>-48066</v>
          </cell>
          <cell r="AA56">
            <v>105</v>
          </cell>
          <cell r="AB56">
            <v>-41255</v>
          </cell>
          <cell r="BE56">
            <v>57</v>
          </cell>
          <cell r="BF56">
            <v>6736.9271866999961</v>
          </cell>
          <cell r="CF56">
            <v>53</v>
          </cell>
          <cell r="CG56" t="str">
            <v>Y</v>
          </cell>
        </row>
        <row r="57">
          <cell r="C57">
            <v>58</v>
          </cell>
          <cell r="D57">
            <v>1393943.34</v>
          </cell>
          <cell r="F57">
            <v>105</v>
          </cell>
          <cell r="G57">
            <v>0</v>
          </cell>
          <cell r="I57">
            <v>58</v>
          </cell>
          <cell r="J57">
            <v>-136550.89000000001</v>
          </cell>
          <cell r="R57">
            <v>66</v>
          </cell>
          <cell r="S57">
            <v>-1816888.82</v>
          </cell>
          <cell r="U57">
            <v>68</v>
          </cell>
          <cell r="V57">
            <v>56508.37</v>
          </cell>
          <cell r="X57">
            <v>57</v>
          </cell>
          <cell r="Y57">
            <v>-250693</v>
          </cell>
          <cell r="AA57">
            <v>107</v>
          </cell>
          <cell r="AB57">
            <v>-10706</v>
          </cell>
          <cell r="BE57">
            <v>60</v>
          </cell>
          <cell r="BF57">
            <v>42501.437761800007</v>
          </cell>
          <cell r="CF57">
            <v>55</v>
          </cell>
          <cell r="CG57" t="str">
            <v>Y</v>
          </cell>
        </row>
        <row r="58">
          <cell r="C58">
            <v>60</v>
          </cell>
          <cell r="D58">
            <v>16476701.039999999</v>
          </cell>
          <cell r="F58">
            <v>106</v>
          </cell>
          <cell r="G58">
            <v>109930.87</v>
          </cell>
          <cell r="I58">
            <v>60</v>
          </cell>
          <cell r="J58">
            <v>-3634428.02</v>
          </cell>
          <cell r="R58">
            <v>67</v>
          </cell>
          <cell r="S58">
            <v>-9859876.0299999993</v>
          </cell>
          <cell r="U58">
            <v>69</v>
          </cell>
          <cell r="V58">
            <v>40434.93</v>
          </cell>
          <cell r="X58">
            <v>58</v>
          </cell>
          <cell r="Y58">
            <v>-85254</v>
          </cell>
          <cell r="AA58">
            <v>109</v>
          </cell>
          <cell r="AB58">
            <v>-8534</v>
          </cell>
          <cell r="BE58">
            <v>61</v>
          </cell>
          <cell r="BF58">
            <v>5610.7077346999995</v>
          </cell>
          <cell r="CF58">
            <v>56</v>
          </cell>
          <cell r="CG58" t="str">
            <v>Y</v>
          </cell>
        </row>
        <row r="59">
          <cell r="C59">
            <v>61</v>
          </cell>
          <cell r="D59">
            <v>3298819.64</v>
          </cell>
          <cell r="F59">
            <v>107</v>
          </cell>
          <cell r="G59">
            <v>0</v>
          </cell>
          <cell r="I59">
            <v>61</v>
          </cell>
          <cell r="J59">
            <v>-1911967.45</v>
          </cell>
          <cell r="R59">
            <v>68</v>
          </cell>
          <cell r="S59">
            <v>-689127.77</v>
          </cell>
          <cell r="U59">
            <v>70</v>
          </cell>
          <cell r="V59">
            <v>353530.4</v>
          </cell>
          <cell r="X59">
            <v>60</v>
          </cell>
          <cell r="Y59">
            <v>-804889</v>
          </cell>
          <cell r="AA59">
            <v>120</v>
          </cell>
          <cell r="AB59">
            <v>-4742.5</v>
          </cell>
          <cell r="BE59">
            <v>62</v>
          </cell>
          <cell r="BF59">
            <v>1807.3653587999995</v>
          </cell>
          <cell r="CF59">
            <v>57</v>
          </cell>
          <cell r="CG59" t="str">
            <v>Y</v>
          </cell>
        </row>
        <row r="60">
          <cell r="C60">
            <v>62</v>
          </cell>
          <cell r="D60">
            <v>907808.23</v>
          </cell>
          <cell r="F60">
            <v>108</v>
          </cell>
          <cell r="G60">
            <v>75.25</v>
          </cell>
          <cell r="I60">
            <v>62</v>
          </cell>
          <cell r="J60">
            <v>-440381.76</v>
          </cell>
          <cell r="R60">
            <v>69</v>
          </cell>
          <cell r="S60">
            <v>-3846987.72</v>
          </cell>
          <cell r="U60">
            <v>71</v>
          </cell>
          <cell r="V60">
            <v>236274.88</v>
          </cell>
          <cell r="X60">
            <v>61</v>
          </cell>
          <cell r="Y60">
            <v>-87493</v>
          </cell>
          <cell r="AA60">
            <v>121</v>
          </cell>
          <cell r="AB60">
            <v>-1425</v>
          </cell>
          <cell r="BE60">
            <v>64</v>
          </cell>
          <cell r="BF60">
            <v>6913.0273951000017</v>
          </cell>
          <cell r="CF60">
            <v>58</v>
          </cell>
          <cell r="CG60" t="str">
            <v>Y</v>
          </cell>
        </row>
        <row r="61">
          <cell r="C61">
            <v>64</v>
          </cell>
          <cell r="D61">
            <v>4333654.71</v>
          </cell>
          <cell r="F61">
            <v>109</v>
          </cell>
          <cell r="G61">
            <v>304709.61</v>
          </cell>
          <cell r="I61">
            <v>64</v>
          </cell>
          <cell r="J61">
            <v>-2025911.26</v>
          </cell>
          <cell r="R61">
            <v>70</v>
          </cell>
          <cell r="S61">
            <v>-15157623.33</v>
          </cell>
          <cell r="U61">
            <v>72</v>
          </cell>
          <cell r="V61">
            <v>31885.51</v>
          </cell>
          <cell r="X61">
            <v>62</v>
          </cell>
          <cell r="Y61">
            <v>-20502</v>
          </cell>
          <cell r="AA61">
            <v>122</v>
          </cell>
          <cell r="AB61">
            <v>-24100</v>
          </cell>
          <cell r="BE61">
            <v>65</v>
          </cell>
          <cell r="BF61">
            <v>13446.453393099997</v>
          </cell>
          <cell r="CF61">
            <v>60</v>
          </cell>
          <cell r="CG61" t="str">
            <v>Y</v>
          </cell>
        </row>
        <row r="62">
          <cell r="C62">
            <v>65</v>
          </cell>
          <cell r="D62">
            <v>1544826.35</v>
          </cell>
          <cell r="F62">
            <v>120</v>
          </cell>
          <cell r="G62">
            <v>1036269.01</v>
          </cell>
          <cell r="I62">
            <v>65</v>
          </cell>
          <cell r="J62">
            <v>-245734.2</v>
          </cell>
          <cell r="R62">
            <v>71</v>
          </cell>
          <cell r="S62">
            <v>-36562.44</v>
          </cell>
          <cell r="U62">
            <v>73</v>
          </cell>
          <cell r="V62">
            <v>65779.62</v>
          </cell>
          <cell r="X62">
            <v>64</v>
          </cell>
          <cell r="Y62">
            <v>-228794</v>
          </cell>
          <cell r="AA62">
            <v>123</v>
          </cell>
          <cell r="AB62">
            <v>-550</v>
          </cell>
          <cell r="BE62">
            <v>66</v>
          </cell>
          <cell r="BF62">
            <v>14386.646283100003</v>
          </cell>
          <cell r="CF62">
            <v>61</v>
          </cell>
          <cell r="CG62" t="str">
            <v>N</v>
          </cell>
        </row>
        <row r="63">
          <cell r="C63">
            <v>66</v>
          </cell>
          <cell r="D63">
            <v>6542895.0700000003</v>
          </cell>
          <cell r="F63">
            <v>122</v>
          </cell>
          <cell r="G63">
            <v>210.25</v>
          </cell>
          <cell r="I63">
            <v>66</v>
          </cell>
          <cell r="J63">
            <v>-2020524.76</v>
          </cell>
          <cell r="R63">
            <v>72</v>
          </cell>
          <cell r="S63">
            <v>-769694.03</v>
          </cell>
          <cell r="U63">
            <v>74</v>
          </cell>
          <cell r="V63">
            <v>1648</v>
          </cell>
          <cell r="X63">
            <v>65</v>
          </cell>
          <cell r="Y63">
            <v>-186146</v>
          </cell>
          <cell r="AA63">
            <v>133</v>
          </cell>
          <cell r="AB63">
            <v>-3950</v>
          </cell>
          <cell r="BE63">
            <v>67</v>
          </cell>
          <cell r="BF63">
            <v>53238.977536699997</v>
          </cell>
          <cell r="CF63">
            <v>62</v>
          </cell>
          <cell r="CG63" t="str">
            <v>Y</v>
          </cell>
        </row>
        <row r="64">
          <cell r="C64">
            <v>67</v>
          </cell>
          <cell r="D64">
            <v>22426270.309999999</v>
          </cell>
          <cell r="F64">
            <v>123</v>
          </cell>
          <cell r="G64">
            <v>22072</v>
          </cell>
          <cell r="I64">
            <v>67</v>
          </cell>
          <cell r="J64">
            <v>-6106309.0300000003</v>
          </cell>
          <cell r="R64">
            <v>73</v>
          </cell>
          <cell r="S64">
            <v>-1268311.53</v>
          </cell>
          <cell r="U64">
            <v>75</v>
          </cell>
          <cell r="V64">
            <v>33226.559999999998</v>
          </cell>
          <cell r="X64">
            <v>66</v>
          </cell>
          <cell r="Y64">
            <v>-342456</v>
          </cell>
          <cell r="AA64">
            <v>135</v>
          </cell>
          <cell r="AB64">
            <v>-298078.84000000003</v>
          </cell>
          <cell r="BE64">
            <v>68</v>
          </cell>
          <cell r="BF64">
            <v>13272.657975799995</v>
          </cell>
          <cell r="CF64">
            <v>64</v>
          </cell>
          <cell r="CG64" t="str">
            <v>Y</v>
          </cell>
        </row>
        <row r="65">
          <cell r="C65">
            <v>68</v>
          </cell>
          <cell r="D65">
            <v>3623818.45</v>
          </cell>
          <cell r="F65">
            <v>133</v>
          </cell>
          <cell r="G65">
            <v>21245.75</v>
          </cell>
          <cell r="I65">
            <v>68</v>
          </cell>
          <cell r="J65">
            <v>-1616352.38</v>
          </cell>
          <cell r="R65">
            <v>74</v>
          </cell>
          <cell r="S65">
            <v>-100281.8</v>
          </cell>
          <cell r="U65">
            <v>79</v>
          </cell>
          <cell r="V65">
            <v>0</v>
          </cell>
          <cell r="X65">
            <v>67</v>
          </cell>
          <cell r="Y65">
            <v>766</v>
          </cell>
          <cell r="AA65">
            <v>140</v>
          </cell>
          <cell r="AB65">
            <v>-30779.85</v>
          </cell>
          <cell r="BE65">
            <v>69</v>
          </cell>
          <cell r="BF65">
            <v>15384.653113999997</v>
          </cell>
          <cell r="CF65">
            <v>65</v>
          </cell>
          <cell r="CG65" t="str">
            <v>Y</v>
          </cell>
        </row>
        <row r="66">
          <cell r="C66">
            <v>69</v>
          </cell>
          <cell r="D66">
            <v>10712588.039999999</v>
          </cell>
          <cell r="F66">
            <v>135</v>
          </cell>
          <cell r="G66">
            <v>154335.32</v>
          </cell>
          <cell r="I66">
            <v>69</v>
          </cell>
          <cell r="J66">
            <v>-4686497.8499999996</v>
          </cell>
          <cell r="R66">
            <v>75</v>
          </cell>
          <cell r="S66">
            <v>-2596111.9700000002</v>
          </cell>
          <cell r="U66">
            <v>80</v>
          </cell>
          <cell r="V66">
            <v>922879.56</v>
          </cell>
          <cell r="X66">
            <v>68</v>
          </cell>
          <cell r="Y66">
            <v>-271575</v>
          </cell>
          <cell r="AA66">
            <v>151</v>
          </cell>
          <cell r="AB66">
            <v>-21074.25</v>
          </cell>
          <cell r="BE66">
            <v>70</v>
          </cell>
          <cell r="BF66">
            <v>101945.3959799</v>
          </cell>
          <cell r="CF66">
            <v>66</v>
          </cell>
          <cell r="CG66" t="str">
            <v>Y</v>
          </cell>
        </row>
        <row r="67">
          <cell r="C67">
            <v>70</v>
          </cell>
          <cell r="D67">
            <v>39970342.579999998</v>
          </cell>
          <cell r="F67">
            <v>140</v>
          </cell>
          <cell r="G67">
            <v>4721115.71</v>
          </cell>
          <cell r="I67">
            <v>70</v>
          </cell>
          <cell r="J67">
            <v>-5323401.34</v>
          </cell>
          <cell r="R67">
            <v>77</v>
          </cell>
          <cell r="S67">
            <v>0</v>
          </cell>
          <cell r="U67">
            <v>81</v>
          </cell>
          <cell r="V67">
            <v>11436</v>
          </cell>
          <cell r="X67">
            <v>69</v>
          </cell>
          <cell r="Y67">
            <v>229531</v>
          </cell>
          <cell r="AA67">
            <v>160</v>
          </cell>
          <cell r="AB67">
            <v>-118949.1</v>
          </cell>
          <cell r="BE67">
            <v>71</v>
          </cell>
          <cell r="BF67">
            <v>49876.842957700035</v>
          </cell>
          <cell r="CF67">
            <v>67</v>
          </cell>
          <cell r="CG67" t="str">
            <v>Y</v>
          </cell>
        </row>
        <row r="68">
          <cell r="C68">
            <v>71</v>
          </cell>
          <cell r="D68">
            <v>9609705.4900000002</v>
          </cell>
          <cell r="F68">
            <v>151</v>
          </cell>
          <cell r="G68">
            <v>0</v>
          </cell>
          <cell r="I68">
            <v>71</v>
          </cell>
          <cell r="J68">
            <v>-1583103.82</v>
          </cell>
          <cell r="R68">
            <v>79</v>
          </cell>
          <cell r="S68">
            <v>-6777533.75</v>
          </cell>
          <cell r="U68">
            <v>83</v>
          </cell>
          <cell r="V68">
            <v>72005.990000000005</v>
          </cell>
          <cell r="X68">
            <v>70</v>
          </cell>
          <cell r="Y68">
            <v>-1798289</v>
          </cell>
          <cell r="AA68">
            <v>165</v>
          </cell>
          <cell r="AB68">
            <v>-21500</v>
          </cell>
          <cell r="BE68">
            <v>72</v>
          </cell>
          <cell r="BF68">
            <v>11342.433411999995</v>
          </cell>
          <cell r="CF68">
            <v>68</v>
          </cell>
          <cell r="CG68" t="str">
            <v>Y</v>
          </cell>
        </row>
        <row r="69">
          <cell r="C69">
            <v>72</v>
          </cell>
          <cell r="D69">
            <v>4106210.3</v>
          </cell>
          <cell r="F69">
            <v>160</v>
          </cell>
          <cell r="G69">
            <v>217345.06</v>
          </cell>
          <cell r="I69">
            <v>72</v>
          </cell>
          <cell r="J69">
            <v>-1280756.05</v>
          </cell>
          <cell r="R69">
            <v>80</v>
          </cell>
          <cell r="S69">
            <v>-33046498.280000001</v>
          </cell>
          <cell r="U69">
            <v>85</v>
          </cell>
          <cell r="V69">
            <v>0</v>
          </cell>
          <cell r="X69">
            <v>71</v>
          </cell>
          <cell r="Y69">
            <v>-530116</v>
          </cell>
          <cell r="BE69">
            <v>73</v>
          </cell>
          <cell r="BF69">
            <v>14301.041122599996</v>
          </cell>
          <cell r="CF69">
            <v>69</v>
          </cell>
          <cell r="CG69" t="str">
            <v>Y</v>
          </cell>
        </row>
        <row r="70">
          <cell r="C70">
            <v>73</v>
          </cell>
          <cell r="D70">
            <v>6191525.9500000002</v>
          </cell>
          <cell r="F70">
            <v>165</v>
          </cell>
          <cell r="G70">
            <v>0</v>
          </cell>
          <cell r="I70">
            <v>73</v>
          </cell>
          <cell r="J70">
            <v>-2935368.34</v>
          </cell>
          <cell r="R70">
            <v>81</v>
          </cell>
          <cell r="S70">
            <v>-47497.59</v>
          </cell>
          <cell r="U70">
            <v>86</v>
          </cell>
          <cell r="V70">
            <v>3428.44</v>
          </cell>
          <cell r="X70">
            <v>72</v>
          </cell>
          <cell r="Y70">
            <v>-30698</v>
          </cell>
          <cell r="BE70">
            <v>74</v>
          </cell>
          <cell r="BF70">
            <v>1138.7309018999995</v>
          </cell>
          <cell r="CF70">
            <v>70</v>
          </cell>
          <cell r="CG70" t="str">
            <v>Y</v>
          </cell>
        </row>
        <row r="71">
          <cell r="C71">
            <v>74</v>
          </cell>
          <cell r="D71">
            <v>307832.58</v>
          </cell>
          <cell r="I71">
            <v>74</v>
          </cell>
          <cell r="J71">
            <v>-27787.43</v>
          </cell>
          <cell r="R71">
            <v>83</v>
          </cell>
          <cell r="S71">
            <v>-10265035.779999999</v>
          </cell>
          <cell r="U71">
            <v>87</v>
          </cell>
          <cell r="V71">
            <v>60249.8</v>
          </cell>
          <cell r="X71">
            <v>73</v>
          </cell>
          <cell r="Y71">
            <v>-154709</v>
          </cell>
          <cell r="BE71">
            <v>75</v>
          </cell>
          <cell r="BF71">
            <v>12115.671968600003</v>
          </cell>
          <cell r="CF71">
            <v>71</v>
          </cell>
          <cell r="CG71" t="str">
            <v>N</v>
          </cell>
        </row>
        <row r="72">
          <cell r="C72">
            <v>75</v>
          </cell>
          <cell r="D72">
            <v>5431410.4900000002</v>
          </cell>
          <cell r="I72">
            <v>75</v>
          </cell>
          <cell r="J72">
            <v>-599780.57999999996</v>
          </cell>
          <cell r="R72">
            <v>85</v>
          </cell>
          <cell r="S72">
            <v>-50894.94</v>
          </cell>
          <cell r="U72">
            <v>88</v>
          </cell>
          <cell r="V72">
            <v>72969.119999999995</v>
          </cell>
          <cell r="X72">
            <v>74</v>
          </cell>
          <cell r="Y72">
            <v>-42757</v>
          </cell>
          <cell r="BE72">
            <v>77</v>
          </cell>
          <cell r="BF72">
            <v>0</v>
          </cell>
          <cell r="CF72">
            <v>72</v>
          </cell>
          <cell r="CG72" t="str">
            <v>Y</v>
          </cell>
        </row>
        <row r="73">
          <cell r="C73">
            <v>77</v>
          </cell>
          <cell r="D73">
            <v>0</v>
          </cell>
          <cell r="I73">
            <v>77</v>
          </cell>
          <cell r="J73">
            <v>0</v>
          </cell>
          <cell r="R73">
            <v>86</v>
          </cell>
          <cell r="S73">
            <v>-3854909.92</v>
          </cell>
          <cell r="U73">
            <v>89</v>
          </cell>
          <cell r="V73">
            <v>2781</v>
          </cell>
          <cell r="X73">
            <v>75</v>
          </cell>
          <cell r="Y73">
            <v>-384570</v>
          </cell>
          <cell r="BE73">
            <v>79</v>
          </cell>
          <cell r="BF73">
            <v>17336.925242000001</v>
          </cell>
          <cell r="CF73">
            <v>73</v>
          </cell>
          <cell r="CG73" t="str">
            <v>N</v>
          </cell>
        </row>
        <row r="74">
          <cell r="C74">
            <v>79</v>
          </cell>
          <cell r="D74">
            <v>12004929.439999999</v>
          </cell>
          <cell r="I74">
            <v>79</v>
          </cell>
          <cell r="J74">
            <v>-2964792.57</v>
          </cell>
          <cell r="R74">
            <v>87</v>
          </cell>
          <cell r="S74">
            <v>-519851.69</v>
          </cell>
          <cell r="U74">
            <v>90</v>
          </cell>
          <cell r="V74">
            <v>393334.43</v>
          </cell>
          <cell r="X74">
            <v>77</v>
          </cell>
          <cell r="Y74">
            <v>0</v>
          </cell>
          <cell r="BE74">
            <v>80</v>
          </cell>
          <cell r="BF74">
            <v>216066.30235519994</v>
          </cell>
          <cell r="CF74">
            <v>74</v>
          </cell>
          <cell r="CG74" t="str">
            <v>Y</v>
          </cell>
        </row>
        <row r="75">
          <cell r="C75">
            <v>80</v>
          </cell>
          <cell r="D75">
            <v>87305363.549999997</v>
          </cell>
          <cell r="I75">
            <v>80</v>
          </cell>
          <cell r="J75">
            <v>-15777978.869999999</v>
          </cell>
          <cell r="R75">
            <v>88</v>
          </cell>
          <cell r="S75">
            <v>-1521082.66</v>
          </cell>
          <cell r="U75">
            <v>91</v>
          </cell>
          <cell r="V75">
            <v>70160.179999999993</v>
          </cell>
          <cell r="X75">
            <v>79</v>
          </cell>
          <cell r="Y75">
            <v>-511171</v>
          </cell>
          <cell r="BE75">
            <v>81</v>
          </cell>
          <cell r="BF75">
            <v>1967.8688475999993</v>
          </cell>
          <cell r="CF75">
            <v>75</v>
          </cell>
          <cell r="CG75" t="str">
            <v>Y</v>
          </cell>
        </row>
        <row r="76">
          <cell r="C76">
            <v>81</v>
          </cell>
          <cell r="D76">
            <v>1537084.66</v>
          </cell>
          <cell r="I76">
            <v>81</v>
          </cell>
          <cell r="J76">
            <v>-252784.59</v>
          </cell>
          <cell r="R76">
            <v>89</v>
          </cell>
          <cell r="S76">
            <v>-17267824.66</v>
          </cell>
          <cell r="U76">
            <v>92</v>
          </cell>
          <cell r="V76">
            <v>2333</v>
          </cell>
          <cell r="X76">
            <v>80</v>
          </cell>
          <cell r="Y76">
            <v>-4922354</v>
          </cell>
          <cell r="BE76">
            <v>83</v>
          </cell>
          <cell r="BF76">
            <v>61038.529934400009</v>
          </cell>
          <cell r="CF76">
            <v>77</v>
          </cell>
          <cell r="CG76" t="str">
            <v>Y</v>
          </cell>
        </row>
        <row r="77">
          <cell r="C77">
            <v>83</v>
          </cell>
          <cell r="D77">
            <v>20649057.960000001</v>
          </cell>
          <cell r="I77">
            <v>83</v>
          </cell>
          <cell r="J77">
            <v>-4284777.1500000004</v>
          </cell>
          <cell r="R77">
            <v>90</v>
          </cell>
          <cell r="S77">
            <v>-988573.75</v>
          </cell>
          <cell r="U77">
            <v>101</v>
          </cell>
          <cell r="V77">
            <v>31909.05</v>
          </cell>
          <cell r="X77">
            <v>81</v>
          </cell>
          <cell r="Y77">
            <v>-92428</v>
          </cell>
          <cell r="BE77">
            <v>85</v>
          </cell>
          <cell r="BF77">
            <v>1244.4690747999996</v>
          </cell>
          <cell r="CF77">
            <v>79</v>
          </cell>
          <cell r="CG77" t="str">
            <v>N</v>
          </cell>
        </row>
        <row r="78">
          <cell r="C78">
            <v>85</v>
          </cell>
          <cell r="D78">
            <v>277282.78000000003</v>
          </cell>
          <cell r="I78">
            <v>85</v>
          </cell>
          <cell r="J78">
            <v>-42959.86</v>
          </cell>
          <cell r="R78">
            <v>91</v>
          </cell>
          <cell r="S78">
            <v>-473233.51</v>
          </cell>
          <cell r="U78">
            <v>103</v>
          </cell>
          <cell r="V78">
            <v>38183.72</v>
          </cell>
          <cell r="X78">
            <v>83</v>
          </cell>
          <cell r="Y78">
            <v>-1333565</v>
          </cell>
          <cell r="BE78">
            <v>86</v>
          </cell>
          <cell r="BF78">
            <v>13367.725961199996</v>
          </cell>
          <cell r="CF78">
            <v>80</v>
          </cell>
          <cell r="CG78" t="str">
            <v>Y</v>
          </cell>
        </row>
        <row r="79">
          <cell r="C79">
            <v>86</v>
          </cell>
          <cell r="D79">
            <v>6309084.3399999999</v>
          </cell>
          <cell r="I79">
            <v>86</v>
          </cell>
          <cell r="J79">
            <v>-1043550.19</v>
          </cell>
          <cell r="R79">
            <v>92</v>
          </cell>
          <cell r="S79">
            <v>-837770.99</v>
          </cell>
          <cell r="U79">
            <v>104</v>
          </cell>
          <cell r="V79">
            <v>68131.899999999994</v>
          </cell>
          <cell r="X79">
            <v>85</v>
          </cell>
          <cell r="Y79">
            <v>-34693</v>
          </cell>
          <cell r="BE79">
            <v>87</v>
          </cell>
          <cell r="BF79">
            <v>15203.626373500001</v>
          </cell>
          <cell r="CF79">
            <v>81</v>
          </cell>
          <cell r="CG79" t="str">
            <v>Y</v>
          </cell>
        </row>
        <row r="80">
          <cell r="C80">
            <v>87</v>
          </cell>
          <cell r="D80">
            <v>9945525.0199999996</v>
          </cell>
          <cell r="I80">
            <v>87</v>
          </cell>
          <cell r="J80">
            <v>-2825445.2</v>
          </cell>
          <cell r="R80">
            <v>101</v>
          </cell>
          <cell r="S80">
            <v>-7352578.4100000001</v>
          </cell>
          <cell r="U80">
            <v>105</v>
          </cell>
          <cell r="V80">
            <v>31199.89</v>
          </cell>
          <cell r="X80">
            <v>86</v>
          </cell>
          <cell r="Y80">
            <v>-220972</v>
          </cell>
          <cell r="BE80">
            <v>88</v>
          </cell>
          <cell r="BF80">
            <v>15778.216984100003</v>
          </cell>
          <cell r="CF80">
            <v>83</v>
          </cell>
          <cell r="CG80" t="str">
            <v>Y</v>
          </cell>
        </row>
        <row r="81">
          <cell r="C81">
            <v>88</v>
          </cell>
          <cell r="D81">
            <v>6575926.7000000002</v>
          </cell>
          <cell r="I81">
            <v>88</v>
          </cell>
          <cell r="J81">
            <v>-1828359.89</v>
          </cell>
          <cell r="R81">
            <v>103</v>
          </cell>
          <cell r="S81">
            <v>-1495918.53</v>
          </cell>
          <cell r="U81">
            <v>106</v>
          </cell>
          <cell r="V81">
            <v>77097.37</v>
          </cell>
          <cell r="X81">
            <v>87</v>
          </cell>
          <cell r="Y81">
            <v>-288895</v>
          </cell>
          <cell r="BE81">
            <v>89</v>
          </cell>
          <cell r="BF81">
            <v>60526.496573299992</v>
          </cell>
          <cell r="CF81">
            <v>85</v>
          </cell>
          <cell r="CG81" t="str">
            <v>Y</v>
          </cell>
        </row>
        <row r="82">
          <cell r="C82">
            <v>89</v>
          </cell>
          <cell r="D82">
            <v>29794822.359999999</v>
          </cell>
          <cell r="I82">
            <v>89</v>
          </cell>
          <cell r="J82">
            <v>-3753981.35</v>
          </cell>
          <cell r="R82">
            <v>104</v>
          </cell>
          <cell r="S82">
            <v>-9126.7999999999993</v>
          </cell>
          <cell r="U82">
            <v>107</v>
          </cell>
          <cell r="V82">
            <v>150</v>
          </cell>
          <cell r="X82">
            <v>88</v>
          </cell>
          <cell r="Y82">
            <v>-135386</v>
          </cell>
          <cell r="BE82">
            <v>90</v>
          </cell>
          <cell r="BF82">
            <v>58043.765607800007</v>
          </cell>
          <cell r="CF82">
            <v>86</v>
          </cell>
          <cell r="CG82" t="str">
            <v>N</v>
          </cell>
        </row>
        <row r="83">
          <cell r="C83">
            <v>90</v>
          </cell>
          <cell r="D83">
            <v>13495427.01</v>
          </cell>
          <cell r="I83">
            <v>90</v>
          </cell>
          <cell r="J83">
            <v>-4406658.1100000003</v>
          </cell>
          <cell r="R83">
            <v>105</v>
          </cell>
          <cell r="S83">
            <v>-327585.15000000002</v>
          </cell>
          <cell r="U83">
            <v>108</v>
          </cell>
          <cell r="V83">
            <v>23721.26</v>
          </cell>
          <cell r="X83">
            <v>89</v>
          </cell>
          <cell r="Y83">
            <v>-417186.12</v>
          </cell>
          <cell r="BE83">
            <v>91</v>
          </cell>
          <cell r="BF83">
            <v>9717.228866899999</v>
          </cell>
          <cell r="CF83">
            <v>87</v>
          </cell>
          <cell r="CG83" t="str">
            <v>Y</v>
          </cell>
        </row>
        <row r="84">
          <cell r="C84">
            <v>91</v>
          </cell>
          <cell r="D84">
            <v>3826020.21</v>
          </cell>
          <cell r="I84">
            <v>91</v>
          </cell>
          <cell r="J84">
            <v>-1044086.75</v>
          </cell>
          <cell r="R84">
            <v>106</v>
          </cell>
          <cell r="S84">
            <v>-342</v>
          </cell>
          <cell r="U84">
            <v>109</v>
          </cell>
          <cell r="V84">
            <v>9151.7800000000007</v>
          </cell>
          <cell r="X84">
            <v>90</v>
          </cell>
          <cell r="Y84">
            <v>-1076805</v>
          </cell>
          <cell r="BE84">
            <v>92</v>
          </cell>
          <cell r="BF84">
            <v>2081.9724169000006</v>
          </cell>
          <cell r="CF84">
            <v>88</v>
          </cell>
          <cell r="CG84" t="str">
            <v>Y</v>
          </cell>
        </row>
        <row r="85">
          <cell r="C85">
            <v>92</v>
          </cell>
          <cell r="D85">
            <v>1529495.68</v>
          </cell>
          <cell r="I85">
            <v>92</v>
          </cell>
          <cell r="J85">
            <v>-206276.28</v>
          </cell>
          <cell r="R85">
            <v>107</v>
          </cell>
          <cell r="S85">
            <v>-1468875.64</v>
          </cell>
          <cell r="U85">
            <v>120</v>
          </cell>
          <cell r="V85">
            <v>9760.06</v>
          </cell>
          <cell r="X85">
            <v>91</v>
          </cell>
          <cell r="Y85">
            <v>-386189</v>
          </cell>
          <cell r="BE85">
            <v>93</v>
          </cell>
          <cell r="BF85">
            <v>2031.7800385004375</v>
          </cell>
          <cell r="CF85">
            <v>89</v>
          </cell>
          <cell r="CG85" t="str">
            <v>Y</v>
          </cell>
        </row>
        <row r="86">
          <cell r="C86">
            <v>93</v>
          </cell>
          <cell r="D86">
            <v>3046256.94</v>
          </cell>
          <cell r="I86">
            <v>93</v>
          </cell>
          <cell r="J86">
            <v>-1028137.25</v>
          </cell>
          <cell r="R86">
            <v>108</v>
          </cell>
          <cell r="S86">
            <v>-324508.32</v>
          </cell>
          <cell r="U86">
            <v>121</v>
          </cell>
          <cell r="V86">
            <v>24431.82</v>
          </cell>
          <cell r="X86">
            <v>92</v>
          </cell>
          <cell r="Y86">
            <v>-62086</v>
          </cell>
          <cell r="BE86">
            <v>94</v>
          </cell>
          <cell r="BF86">
            <v>976.7031006000002</v>
          </cell>
          <cell r="CF86">
            <v>90</v>
          </cell>
          <cell r="CG86" t="str">
            <v>N</v>
          </cell>
        </row>
        <row r="87">
          <cell r="C87">
            <v>94</v>
          </cell>
          <cell r="D87">
            <v>11634.19</v>
          </cell>
          <cell r="I87">
            <v>94</v>
          </cell>
          <cell r="J87">
            <v>7099.3</v>
          </cell>
          <cell r="R87">
            <v>109</v>
          </cell>
          <cell r="S87">
            <v>-88173.62</v>
          </cell>
          <cell r="U87">
            <v>122</v>
          </cell>
          <cell r="V87">
            <v>47017.13</v>
          </cell>
          <cell r="X87">
            <v>93</v>
          </cell>
          <cell r="Y87">
            <v>37244</v>
          </cell>
          <cell r="BE87">
            <v>101</v>
          </cell>
          <cell r="BF87">
            <v>105625.41562209999</v>
          </cell>
          <cell r="CF87">
            <v>91</v>
          </cell>
          <cell r="CG87" t="str">
            <v>Y</v>
          </cell>
        </row>
        <row r="88">
          <cell r="C88">
            <v>101</v>
          </cell>
          <cell r="D88">
            <v>38755270.740000002</v>
          </cell>
          <cell r="I88">
            <v>101</v>
          </cell>
          <cell r="J88">
            <v>-19234060.050000001</v>
          </cell>
          <cell r="R88">
            <v>120</v>
          </cell>
          <cell r="S88">
            <v>-6636518.1299999999</v>
          </cell>
          <cell r="U88">
            <v>123</v>
          </cell>
          <cell r="V88">
            <v>26600.78</v>
          </cell>
          <cell r="X88">
            <v>94</v>
          </cell>
          <cell r="Y88">
            <v>-10</v>
          </cell>
          <cell r="BE88">
            <v>103</v>
          </cell>
          <cell r="BF88">
            <v>7098.6270731000013</v>
          </cell>
          <cell r="CF88">
            <v>92</v>
          </cell>
          <cell r="CG88" t="str">
            <v>Y</v>
          </cell>
        </row>
        <row r="89">
          <cell r="C89">
            <v>103</v>
          </cell>
          <cell r="D89">
            <v>2570856.2000000002</v>
          </cell>
          <cell r="I89">
            <v>103</v>
          </cell>
          <cell r="J89">
            <v>-833588.68</v>
          </cell>
          <cell r="R89">
            <v>121</v>
          </cell>
          <cell r="S89">
            <v>-18961.72</v>
          </cell>
          <cell r="U89">
            <v>133</v>
          </cell>
          <cell r="V89">
            <v>5167.32</v>
          </cell>
          <cell r="X89">
            <v>101</v>
          </cell>
          <cell r="Y89">
            <v>-47656</v>
          </cell>
          <cell r="BE89">
            <v>104</v>
          </cell>
          <cell r="BF89">
            <v>2270.6207198999982</v>
          </cell>
          <cell r="CF89">
            <v>93</v>
          </cell>
          <cell r="CG89" t="str">
            <v>Y</v>
          </cell>
        </row>
        <row r="90">
          <cell r="C90">
            <v>104</v>
          </cell>
          <cell r="D90">
            <v>716119.17</v>
          </cell>
          <cell r="I90">
            <v>104</v>
          </cell>
          <cell r="J90">
            <v>-329726.15999999997</v>
          </cell>
          <cell r="R90">
            <v>122</v>
          </cell>
          <cell r="S90">
            <v>-280640.56</v>
          </cell>
          <cell r="U90">
            <v>135</v>
          </cell>
          <cell r="V90">
            <v>16920.04</v>
          </cell>
          <cell r="X90">
            <v>103</v>
          </cell>
          <cell r="Y90">
            <v>84835</v>
          </cell>
          <cell r="BE90">
            <v>105</v>
          </cell>
          <cell r="BF90">
            <v>26108.754381600014</v>
          </cell>
          <cell r="CF90">
            <v>94</v>
          </cell>
          <cell r="CG90" t="str">
            <v>Y</v>
          </cell>
        </row>
        <row r="91">
          <cell r="C91">
            <v>105</v>
          </cell>
          <cell r="D91">
            <v>2830210.65</v>
          </cell>
          <cell r="I91">
            <v>105</v>
          </cell>
          <cell r="J91">
            <v>-1539261.59</v>
          </cell>
          <cell r="R91">
            <v>123</v>
          </cell>
          <cell r="S91">
            <v>-409933.66</v>
          </cell>
          <cell r="U91">
            <v>140</v>
          </cell>
          <cell r="V91">
            <v>28890.45</v>
          </cell>
          <cell r="X91">
            <v>104</v>
          </cell>
          <cell r="Y91">
            <v>-51305</v>
          </cell>
          <cell r="BE91">
            <v>106</v>
          </cell>
          <cell r="BF91">
            <v>8369.7166496000027</v>
          </cell>
          <cell r="CF91">
            <v>101</v>
          </cell>
          <cell r="CG91" t="str">
            <v>Y</v>
          </cell>
        </row>
        <row r="92">
          <cell r="C92">
            <v>106</v>
          </cell>
          <cell r="D92">
            <v>2178170.15</v>
          </cell>
          <cell r="I92">
            <v>106</v>
          </cell>
          <cell r="J92">
            <v>-538214.98</v>
          </cell>
          <cell r="R92">
            <v>135</v>
          </cell>
          <cell r="S92">
            <v>-2427089.38</v>
          </cell>
          <cell r="U92">
            <v>150</v>
          </cell>
          <cell r="V92">
            <v>53193.120000000003</v>
          </cell>
          <cell r="X92">
            <v>105</v>
          </cell>
          <cell r="Y92">
            <v>-71259</v>
          </cell>
          <cell r="BE92">
            <v>107</v>
          </cell>
          <cell r="BF92">
            <v>13318.277416699999</v>
          </cell>
          <cell r="CF92">
            <v>103</v>
          </cell>
          <cell r="CG92" t="str">
            <v>N</v>
          </cell>
        </row>
        <row r="93">
          <cell r="C93">
            <v>107</v>
          </cell>
          <cell r="D93">
            <v>4550461.16</v>
          </cell>
          <cell r="I93">
            <v>107</v>
          </cell>
          <cell r="J93">
            <v>-1436091.03</v>
          </cell>
          <cell r="R93">
            <v>140</v>
          </cell>
          <cell r="S93">
            <v>-13532276.01</v>
          </cell>
          <cell r="U93">
            <v>151</v>
          </cell>
          <cell r="V93">
            <v>0</v>
          </cell>
          <cell r="X93">
            <v>106</v>
          </cell>
          <cell r="Y93">
            <v>-118946</v>
          </cell>
          <cell r="BE93">
            <v>108</v>
          </cell>
          <cell r="BF93">
            <v>2207.0997682999996</v>
          </cell>
          <cell r="CF93">
            <v>104</v>
          </cell>
          <cell r="CG93" t="str">
            <v>Y</v>
          </cell>
        </row>
        <row r="94">
          <cell r="C94">
            <v>108</v>
          </cell>
          <cell r="D94">
            <v>3448405.55</v>
          </cell>
          <cell r="I94">
            <v>108</v>
          </cell>
          <cell r="J94">
            <v>-1524294.43</v>
          </cell>
          <cell r="R94">
            <v>150</v>
          </cell>
          <cell r="S94">
            <v>-3242.27</v>
          </cell>
          <cell r="U94">
            <v>160</v>
          </cell>
          <cell r="V94">
            <v>249269.69</v>
          </cell>
          <cell r="X94">
            <v>107</v>
          </cell>
          <cell r="Y94">
            <v>-31625</v>
          </cell>
          <cell r="BE94">
            <v>109</v>
          </cell>
          <cell r="BF94">
            <v>2349.3481518000003</v>
          </cell>
          <cell r="CF94">
            <v>105</v>
          </cell>
          <cell r="CG94" t="str">
            <v>N</v>
          </cell>
        </row>
        <row r="95">
          <cell r="C95">
            <v>109</v>
          </cell>
          <cell r="D95">
            <v>1864421.95</v>
          </cell>
          <cell r="I95">
            <v>109</v>
          </cell>
          <cell r="J95">
            <v>-794791.98</v>
          </cell>
          <cell r="R95">
            <v>151</v>
          </cell>
          <cell r="S95">
            <v>-392975.69</v>
          </cell>
          <cell r="X95">
            <v>108</v>
          </cell>
          <cell r="Y95">
            <v>-24687</v>
          </cell>
          <cell r="BE95">
            <v>120</v>
          </cell>
          <cell r="BF95">
            <v>19795.060191700009</v>
          </cell>
          <cell r="CF95">
            <v>106</v>
          </cell>
          <cell r="CG95" t="str">
            <v>N</v>
          </cell>
        </row>
        <row r="96">
          <cell r="C96">
            <v>120</v>
          </cell>
          <cell r="D96">
            <v>9833724.2599999998</v>
          </cell>
          <cell r="I96">
            <v>120</v>
          </cell>
          <cell r="J96">
            <v>-1744987.04</v>
          </cell>
          <cell r="R96">
            <v>160</v>
          </cell>
          <cell r="S96">
            <v>-76251.429999999993</v>
          </cell>
          <cell r="X96">
            <v>109</v>
          </cell>
          <cell r="Y96">
            <v>-79441</v>
          </cell>
          <cell r="BE96">
            <v>121</v>
          </cell>
          <cell r="BF96">
            <v>1634.3137754000006</v>
          </cell>
          <cell r="CF96">
            <v>107</v>
          </cell>
          <cell r="CG96" t="str">
            <v>N</v>
          </cell>
        </row>
        <row r="97">
          <cell r="C97">
            <v>121</v>
          </cell>
          <cell r="D97">
            <v>461430.26</v>
          </cell>
          <cell r="I97">
            <v>121</v>
          </cell>
          <cell r="J97">
            <v>-310966.19</v>
          </cell>
          <cell r="R97">
            <v>165</v>
          </cell>
          <cell r="S97">
            <v>-46098.14</v>
          </cell>
          <cell r="X97">
            <v>120</v>
          </cell>
          <cell r="Y97">
            <v>-100024</v>
          </cell>
          <cell r="BE97">
            <v>122</v>
          </cell>
          <cell r="BF97">
            <v>10397.667584499997</v>
          </cell>
          <cell r="CF97">
            <v>108</v>
          </cell>
          <cell r="CG97" t="str">
            <v>N</v>
          </cell>
        </row>
        <row r="98">
          <cell r="C98">
            <v>122</v>
          </cell>
          <cell r="D98">
            <v>3989333.29</v>
          </cell>
          <cell r="I98">
            <v>122</v>
          </cell>
          <cell r="J98">
            <v>-888980.55</v>
          </cell>
          <cell r="X98">
            <v>121</v>
          </cell>
          <cell r="Y98">
            <v>-26823</v>
          </cell>
          <cell r="BE98">
            <v>123</v>
          </cell>
          <cell r="BF98">
            <v>1379.4861351</v>
          </cell>
          <cell r="CF98">
            <v>109</v>
          </cell>
          <cell r="CG98" t="str">
            <v>Y</v>
          </cell>
        </row>
        <row r="99">
          <cell r="C99">
            <v>123</v>
          </cell>
          <cell r="D99">
            <v>546039.87</v>
          </cell>
          <cell r="I99">
            <v>123</v>
          </cell>
          <cell r="J99">
            <v>-62611.56</v>
          </cell>
          <cell r="X99">
            <v>122</v>
          </cell>
          <cell r="Y99">
            <v>-181561</v>
          </cell>
          <cell r="BE99">
            <v>133</v>
          </cell>
          <cell r="BF99">
            <v>4597.5310681999963</v>
          </cell>
          <cell r="CF99">
            <v>120</v>
          </cell>
          <cell r="CG99" t="str">
            <v>N</v>
          </cell>
        </row>
        <row r="100">
          <cell r="C100">
            <v>133</v>
          </cell>
          <cell r="D100">
            <v>2356116.27</v>
          </cell>
          <cell r="I100">
            <v>133</v>
          </cell>
          <cell r="J100">
            <v>-373811.89</v>
          </cell>
          <cell r="X100">
            <v>123</v>
          </cell>
          <cell r="Y100">
            <v>-27383</v>
          </cell>
          <cell r="BE100">
            <v>135</v>
          </cell>
          <cell r="BF100">
            <v>60878.416684899996</v>
          </cell>
          <cell r="CF100">
            <v>121</v>
          </cell>
          <cell r="CG100" t="str">
            <v>N</v>
          </cell>
        </row>
        <row r="101">
          <cell r="C101">
            <v>135</v>
          </cell>
          <cell r="D101">
            <v>10390962.67</v>
          </cell>
          <cell r="I101">
            <v>135</v>
          </cell>
          <cell r="J101">
            <v>-3805428.59</v>
          </cell>
          <cell r="X101">
            <v>133</v>
          </cell>
          <cell r="Y101">
            <v>-43217</v>
          </cell>
          <cell r="BE101">
            <v>140</v>
          </cell>
          <cell r="BF101">
            <v>55868.066294499993</v>
          </cell>
          <cell r="CF101">
            <v>122</v>
          </cell>
          <cell r="CG101" t="str">
            <v>Y</v>
          </cell>
        </row>
        <row r="102">
          <cell r="C102">
            <v>140</v>
          </cell>
          <cell r="D102">
            <v>26677223.27</v>
          </cell>
          <cell r="I102">
            <v>140</v>
          </cell>
          <cell r="J102">
            <v>-10111066.41</v>
          </cell>
          <cell r="X102">
            <v>135</v>
          </cell>
          <cell r="Y102">
            <v>-504503</v>
          </cell>
          <cell r="BE102">
            <v>150</v>
          </cell>
          <cell r="BF102">
            <v>5697.056729099997</v>
          </cell>
          <cell r="CF102">
            <v>123</v>
          </cell>
          <cell r="CG102" t="str">
            <v>N</v>
          </cell>
        </row>
        <row r="103">
          <cell r="C103">
            <v>150</v>
          </cell>
          <cell r="D103">
            <v>911439.58</v>
          </cell>
          <cell r="I103">
            <v>150</v>
          </cell>
          <cell r="J103">
            <v>-225628.1</v>
          </cell>
          <cell r="X103">
            <v>140</v>
          </cell>
          <cell r="Y103">
            <v>527767</v>
          </cell>
          <cell r="BE103">
            <v>151</v>
          </cell>
          <cell r="BF103">
            <v>12084.868768700004</v>
          </cell>
          <cell r="CF103">
            <v>133</v>
          </cell>
          <cell r="CG103" t="str">
            <v>Y</v>
          </cell>
        </row>
        <row r="104">
          <cell r="C104">
            <v>151</v>
          </cell>
          <cell r="D104">
            <v>1232028.31</v>
          </cell>
          <cell r="I104">
            <v>151</v>
          </cell>
          <cell r="J104">
            <v>-283063.76</v>
          </cell>
          <cell r="X104">
            <v>150</v>
          </cell>
          <cell r="Y104">
            <v>-146625</v>
          </cell>
          <cell r="BE104">
            <v>160</v>
          </cell>
          <cell r="BF104">
            <v>39447.98193400001</v>
          </cell>
          <cell r="CF104">
            <v>135</v>
          </cell>
          <cell r="CG104" t="str">
            <v>Y</v>
          </cell>
        </row>
        <row r="105">
          <cell r="C105">
            <v>160</v>
          </cell>
          <cell r="D105">
            <v>7692277.9299999997</v>
          </cell>
          <cell r="I105">
            <v>160</v>
          </cell>
          <cell r="J105">
            <v>-3194558</v>
          </cell>
          <cell r="X105">
            <v>151</v>
          </cell>
          <cell r="Y105">
            <v>-114843</v>
          </cell>
          <cell r="BE105">
            <v>165</v>
          </cell>
          <cell r="BF105">
            <v>15260.306241200004</v>
          </cell>
          <cell r="CF105">
            <v>140</v>
          </cell>
          <cell r="CG105" t="str">
            <v>N</v>
          </cell>
        </row>
        <row r="106">
          <cell r="C106">
            <v>165</v>
          </cell>
          <cell r="D106">
            <v>1994603.87</v>
          </cell>
          <cell r="I106">
            <v>165</v>
          </cell>
          <cell r="J106">
            <v>-121322.2</v>
          </cell>
          <cell r="X106">
            <v>160</v>
          </cell>
          <cell r="Y106">
            <v>-358150</v>
          </cell>
          <cell r="CF106">
            <v>150</v>
          </cell>
          <cell r="CG106" t="str">
            <v>Y</v>
          </cell>
        </row>
        <row r="107">
          <cell r="X107">
            <v>165</v>
          </cell>
          <cell r="Y107">
            <v>-160563</v>
          </cell>
          <cell r="CF107">
            <v>151</v>
          </cell>
          <cell r="CG107" t="str">
            <v>N</v>
          </cell>
        </row>
        <row r="108">
          <cell r="CF108">
            <v>160</v>
          </cell>
          <cell r="CG108" t="str">
            <v>Y</v>
          </cell>
        </row>
        <row r="109">
          <cell r="CF109">
            <v>165</v>
          </cell>
          <cell r="CG109" t="str">
            <v>Y</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Data"/>
      <sheetName val="WSC Factor"/>
      <sheetName val="WSC RB Adj"/>
      <sheetName val="CWS Off RB"/>
      <sheetName val="WSC ERC Adj"/>
      <sheetName val="WSC Alloc Adj"/>
      <sheetName val="WSC Exp Adj"/>
      <sheetName val="CWS Off Adj"/>
      <sheetName val="CWS Off Cost"/>
      <sheetName val="CWS Off %"/>
      <sheetName val="Legal Fees"/>
      <sheetName val="Other Outside Srv"/>
      <sheetName val="Finders Fees"/>
      <sheetName val="WSC Exp Alloc"/>
      <sheetName val="Benefits"/>
      <sheetName val="WSC Exp Compare"/>
      <sheetName val="CWS Off Exp"/>
      <sheetName val="CWS Off Compare"/>
      <sheetName val="WSC RB Alloc Per Books"/>
      <sheetName val="WSC RB Compare"/>
      <sheetName val="Insurance"/>
      <sheetName val="Audit Fees"/>
      <sheetName val="Oper Alloc - Dec 07"/>
      <sheetName val="Health Benefits"/>
      <sheetName val="Other Benefits"/>
    </sheetNames>
    <sheetDataSet>
      <sheetData sheetId="0">
        <row r="4">
          <cell r="C4" t="str">
            <v>For the Test Year Ended December 31, 2007</v>
          </cell>
        </row>
        <row r="42">
          <cell r="A42" t="str">
            <v>Calculated by the Public Staff based on information provided by the Company.</v>
          </cell>
        </row>
      </sheetData>
      <sheetData sheetId="1">
        <row r="1">
          <cell r="C1" t="str">
            <v>CAROLINA WATER SERVICE, INC., OF NC</v>
          </cell>
          <cell r="K1" t="str">
            <v>Henry Exhibit I</v>
          </cell>
        </row>
        <row r="4">
          <cell r="C4" t="str">
            <v>For The Test Year Ended December 31, 2007</v>
          </cell>
        </row>
        <row r="101">
          <cell r="C101" t="str">
            <v>CAROLINA TRACE UTILITIES, INC.</v>
          </cell>
        </row>
        <row r="102">
          <cell r="C102" t="str">
            <v>Docket No. W-1013, Sub 7</v>
          </cell>
        </row>
        <row r="152">
          <cell r="C152" t="str">
            <v>CWS SYSTEMS, INC.</v>
          </cell>
        </row>
        <row r="153">
          <cell r="C153" t="str">
            <v>Docket No. W-778, Sub 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GL additions"/>
      <sheetName val="wp - Adj Depr"/>
      <sheetName val="UA Balance Sheet"/>
      <sheetName val="UR Balance Sheet"/>
      <sheetName val="AA Balance Sheet"/>
      <sheetName val="Combined Balance Sheet"/>
      <sheetName val="AA IS"/>
      <sheetName val="UA IS"/>
      <sheetName val="UR IS"/>
      <sheetName val="NARUC"/>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ian Dmitrenko" refreshedDate="43278.627460648146" createdVersion="6" refreshedVersion="6" minRefreshableVersion="3" recordCount="133">
  <cacheSource type="worksheet">
    <worksheetSource ref="A1:D134" sheet="List of KY Water Companies"/>
  </cacheSource>
  <cacheFields count="4">
    <cacheField name="Company" numFmtId="0">
      <sharedItems count="133">
        <s v="Water Service Corporation of Kentucky "/>
        <s v="Adair County Water District "/>
        <s v="Allen County Water District "/>
        <s v="Barkley Lake Water District "/>
        <s v="Bath County Water District "/>
        <s v="Beech Grove Water System Inc "/>
        <s v="Big Sandy Water District "/>
        <s v="Black Mountain Utility District "/>
        <s v="Boone County Water District "/>
        <s v="Bracken County Water District "/>
        <s v="Breathitt County Water District "/>
        <s v="Bronston Water Association Inc "/>
        <s v="Buffalo Trail Water Association Inc "/>
        <s v="Bullock Pen Water District "/>
        <s v="Butler County Water System Inc "/>
        <s v="Caldwell County Water District "/>
        <s v="Cannonsburg Water District "/>
        <s v="Carroll County Water District 1 "/>
        <s v="Cawood Water District "/>
        <s v="Center Ridge Water District No 2 "/>
        <s v="Christian County Water District "/>
        <s v="Corinth Water District "/>
        <s v="Crittenden-Livingston County Water District "/>
        <s v="Cumberland County Water District "/>
        <s v="Cumberland Falls Highway Water District "/>
        <s v="Dexter-Almo Heights Water District "/>
        <s v="East Casey County Water District "/>
        <s v="East Clark County Water District "/>
        <s v="East Daviess County Water Association Inc "/>
        <s v="East Laurel Water District "/>
        <s v="East Logan Water District Inc "/>
        <s v="East Pendleton Water District "/>
        <s v="Eastern Rockcastle Water Association Inc "/>
        <s v="Edmonson County Water District "/>
        <s v="Elkhorn Water District "/>
        <s v="Estill County Water District 1 "/>
        <s v="Farmdale Water District "/>
        <s v="Fern Lake Company "/>
        <s v="Fleming County Water Association Inc "/>
        <s v="Fountain Run Water District 1 "/>
        <s v="Francis Water Company Inc "/>
        <s v="Gallatin County Water District "/>
        <s v="Garrard County Water Association Inc "/>
        <s v="Grayson County Water District "/>
        <s v="Green River Valley Water District "/>
        <s v="Green-Taylor Water District "/>
        <s v="Hardin County Water District 1 "/>
        <s v="Hardin County Water District 2 "/>
        <s v="Harrison County Water Association Inc "/>
        <s v="Henderson County Water District "/>
        <s v="Henry County Water District 2 "/>
        <s v="Hyden-Leslie County Water District "/>
        <s v="Jackson County Water Association Inc "/>
        <s v="Jessamine County Water District 1 "/>
        <s v="Jessamine-South Elkhorn Water District "/>
        <s v="Jonathan Creek Water District "/>
        <s v="Judy Water Association Inc "/>
        <s v="Kentucky-American Water Company aka Kentucky American Water "/>
        <s v="Kirksville Water Association Inc "/>
        <s v="Knott County Water and Sewer District "/>
        <s v="Knox County Utility Commission "/>
        <s v="Lake Village Water Association Inc "/>
        <s v="Larue County Water District 1 "/>
        <s v="Laurel County Water District 2 "/>
        <s v="Ledbetter Water District "/>
        <s v="Letcher County Water and Sewer District "/>
        <s v="Levee Road Water Association Inc "/>
        <s v="Lyon County Water District "/>
        <s v="Madison County Utilities District "/>
        <s v="Magoffin County Water District "/>
        <s v="Marion County Water District "/>
        <s v="Martin County Water District "/>
        <s v="McCreary County Water District "/>
        <s v="McKinney Water District "/>
        <s v="Meade County Water District "/>
        <s v="Milburn Water District "/>
        <s v="Montgomery County Water District 1 "/>
        <s v="Morgan County Water District "/>
        <s v="Mountain Water District "/>
        <s v="Muhlenberg County Water District "/>
        <s v="Muhlenberg County Water District 3 "/>
        <s v="Nebo Water District "/>
        <s v="North Hopkins Water District "/>
        <s v="North Logan Water District 1 "/>
        <s v="North Manchester Water Association Inc "/>
        <s v="North Marshall Water District "/>
        <s v="North McLean County Water District "/>
        <s v="North Mercer Water District "/>
        <s v="North Nelson Water District "/>
        <s v="North Shelby Water Company "/>
        <s v="Northeast Woodford County Water District "/>
        <s v="Northern Kentucky Water District "/>
        <s v="Ohio County Water District "/>
        <s v="Oldham County Water District "/>
        <s v="Parksville Water District "/>
        <s v="Peaks Mill Water District "/>
        <s v="Pendleton County Water District "/>
        <s v="Powell`s Valley Water District "/>
        <s v="Rattlesnake Ridge Water District "/>
        <s v="Reid Village Water District "/>
        <s v="Rowan Water Inc "/>
        <s v="Sandy Hook Water District "/>
        <s v="Sedalia Water District "/>
        <s v="Sharpsburg Water District "/>
        <s v="Simpson County Water District "/>
        <s v="South 641 Water District "/>
        <s v="South Anderson Water District "/>
        <s v="South Eastern Water Association Inc "/>
        <s v="South Hopkins Water District "/>
        <s v="South Logan Water Association Inc "/>
        <s v="South Woodford Water District "/>
        <s v="Southeast Daviess County Water District "/>
        <s v="Southern Madison Water District "/>
        <s v="Southern Water and Sewer District "/>
        <s v="Symsonia Water District "/>
        <s v="Todd County Water District "/>
        <s v="Trimble County Water District 1 "/>
        <s v="U S 60 Water District of Shelby and Franklin Counties "/>
        <s v="Union County Water District "/>
        <s v="Warren County Water District "/>
        <s v="Webster County Water District "/>
        <s v="West Carroll Water District "/>
        <s v="West Daviess County Water District "/>
        <s v="West Laurel Water Association Inc "/>
        <s v="West McCracken County Water District "/>
        <s v="West Shelby Water District "/>
        <s v="Western Fleming County Water District "/>
        <s v="Western Lewis-Rectorville Water and Gas District "/>
        <s v="Western Mason County Water District "/>
        <s v="Western Pulaski County Water District "/>
        <s v="Western Rockcastle Water Association Inc "/>
        <s v="Whitley County Water District 1 "/>
        <s v="Wood Creek Water District "/>
      </sharedItems>
    </cacheField>
    <cacheField name="Utility ID" numFmtId="0">
      <sharedItems containsSemiMixedTypes="0" containsString="0" containsNumber="1" containsInteger="1" minValue="15100" maxValue="22206700"/>
    </cacheField>
    <cacheField name="ERC 2016 _x000a_Year End" numFmtId="164">
      <sharedItems containsSemiMixedTypes="0" containsString="0" containsNumber="1" containsInteger="1" minValue="1" maxValue="129232" count="133">
        <n v="7199"/>
        <n v="7858"/>
        <n v="6760"/>
        <n v="5335"/>
        <n v="3833"/>
        <n v="624"/>
        <n v="4789"/>
        <n v="3394"/>
        <n v="25406"/>
        <n v="2517"/>
        <n v="1782"/>
        <n v="1794"/>
        <n v="1481"/>
        <n v="6921"/>
        <n v="4816"/>
        <n v="2019"/>
        <n v="3944"/>
        <n v="2958"/>
        <n v="1627"/>
        <n v="339"/>
        <n v="6083"/>
        <n v="1154"/>
        <n v="3549"/>
        <n v="2489"/>
        <n v="3269"/>
        <n v="805"/>
        <n v="4643"/>
        <n v="2410"/>
        <n v="4530"/>
        <n v="5510"/>
        <n v="3014"/>
        <n v="1958"/>
        <n v="610"/>
        <n v="10291"/>
        <n v="585"/>
        <n v="3763"/>
        <n v="2623"/>
        <n v="1"/>
        <n v="4087"/>
        <n v="524"/>
        <n v="270"/>
        <n v="1966"/>
        <n v="5598"/>
        <n v="6650"/>
        <n v="14029"/>
        <n v="4952"/>
        <n v="10084"/>
        <n v="27451"/>
        <n v="5808"/>
        <n v="6454"/>
        <n v="6439"/>
        <n v="3673"/>
        <n v="4627"/>
        <n v="2081"/>
        <n v="2927"/>
        <n v="2408"/>
        <n v="1956"/>
        <n v="129232"/>
        <n v="1836"/>
        <n v="2844"/>
        <n v="2830"/>
        <n v="2195"/>
        <n v="3514"/>
        <n v="5997"/>
        <n v="1258"/>
        <n v="2916"/>
        <n v="854"/>
        <n v="2561"/>
        <n v="11246"/>
        <n v="3443"/>
        <n v="5927"/>
        <n v="3243"/>
        <n v="6149"/>
        <n v="1833"/>
        <n v="5082"/>
        <n v="132"/>
        <n v="686"/>
        <n v="2731"/>
        <n v="16701"/>
        <n v="5944"/>
        <n v="2115"/>
        <n v="1570"/>
        <n v="1285"/>
        <n v="549"/>
        <n v="1922"/>
        <n v="5496"/>
        <n v="1298"/>
        <n v="4580"/>
        <n v="4589"/>
        <n v="5023"/>
        <n v="1003"/>
        <n v="82328"/>
        <n v="5924"/>
        <n v="8192"/>
        <n v="1586"/>
        <n v="1175"/>
        <n v="2360"/>
        <n v="2355"/>
        <n v="4015"/>
        <n v="1134"/>
        <n v="7143"/>
        <n v="1196"/>
        <n v="242"/>
        <n v="1422"/>
        <n v="3375"/>
        <n v="361"/>
        <n v="2920"/>
        <n v="7454"/>
        <n v="2963"/>
        <n v="1683"/>
        <n v="1597"/>
        <n v="7246"/>
        <n v="5140"/>
        <n v="6661"/>
        <n v="322"/>
        <n v="3466"/>
        <n v="1415"/>
        <n v="2419"/>
        <n v="2250"/>
        <n v="28021"/>
        <n v="2035"/>
        <n v="959"/>
        <n v="5092"/>
        <n v="5148"/>
        <n v="1517"/>
        <n v="2120"/>
        <n v="1483"/>
        <n v="2266"/>
        <n v="1180"/>
        <n v="8524"/>
        <n v="4118"/>
        <n v="3642"/>
        <n v="5280"/>
      </sharedItems>
    </cacheField>
    <cacheField name="WSCKY ERC Count ± 2,500_x000a_   ERC &lt; WSCKY + 2,500_x000a_ and_x000a_   ERC &gt; WSCKY - 2,500" numFmtId="0">
      <sharedItems count="2">
        <b v="1"/>
        <b v="0"/>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33">
  <r>
    <x v="0"/>
    <n v="6000800"/>
    <x v="0"/>
    <x v="0"/>
  </r>
  <r>
    <x v="1"/>
    <n v="18100"/>
    <x v="1"/>
    <x v="0"/>
  </r>
  <r>
    <x v="2"/>
    <n v="18200"/>
    <x v="2"/>
    <x v="0"/>
  </r>
  <r>
    <x v="3"/>
    <n v="18500"/>
    <x v="3"/>
    <x v="0"/>
  </r>
  <r>
    <x v="4"/>
    <n v="18600"/>
    <x v="4"/>
    <x v="1"/>
  </r>
  <r>
    <x v="5"/>
    <n v="33200"/>
    <x v="5"/>
    <x v="1"/>
  </r>
  <r>
    <x v="6"/>
    <n v="18800"/>
    <x v="6"/>
    <x v="0"/>
  </r>
  <r>
    <x v="7"/>
    <n v="20000"/>
    <x v="7"/>
    <x v="1"/>
  </r>
  <r>
    <x v="8"/>
    <n v="18900"/>
    <x v="8"/>
    <x v="1"/>
  </r>
  <r>
    <x v="9"/>
    <n v="19050"/>
    <x v="9"/>
    <x v="1"/>
  </r>
  <r>
    <x v="10"/>
    <n v="7000700"/>
    <x v="10"/>
    <x v="1"/>
  </r>
  <r>
    <x v="11"/>
    <n v="33500"/>
    <x v="11"/>
    <x v="1"/>
  </r>
  <r>
    <x v="12"/>
    <n v="33600"/>
    <x v="12"/>
    <x v="1"/>
  </r>
  <r>
    <x v="13"/>
    <n v="19200"/>
    <x v="13"/>
    <x v="0"/>
  </r>
  <r>
    <x v="14"/>
    <n v="33700"/>
    <x v="14"/>
    <x v="0"/>
  </r>
  <r>
    <x v="15"/>
    <n v="19201"/>
    <x v="15"/>
    <x v="1"/>
  </r>
  <r>
    <x v="16"/>
    <n v="19500"/>
    <x v="16"/>
    <x v="1"/>
  </r>
  <r>
    <x v="17"/>
    <n v="19600"/>
    <x v="17"/>
    <x v="1"/>
  </r>
  <r>
    <x v="18"/>
    <n v="19650"/>
    <x v="18"/>
    <x v="1"/>
  </r>
  <r>
    <x v="19"/>
    <n v="6000700"/>
    <x v="19"/>
    <x v="1"/>
  </r>
  <r>
    <x v="20"/>
    <n v="19700"/>
    <x v="20"/>
    <x v="0"/>
  </r>
  <r>
    <x v="21"/>
    <n v="19900"/>
    <x v="21"/>
    <x v="1"/>
  </r>
  <r>
    <x v="22"/>
    <n v="20100"/>
    <x v="22"/>
    <x v="1"/>
  </r>
  <r>
    <x v="23"/>
    <n v="20150"/>
    <x v="23"/>
    <x v="1"/>
  </r>
  <r>
    <x v="24"/>
    <n v="20200"/>
    <x v="24"/>
    <x v="1"/>
  </r>
  <r>
    <x v="25"/>
    <n v="20600"/>
    <x v="25"/>
    <x v="1"/>
  </r>
  <r>
    <x v="26"/>
    <n v="20700"/>
    <x v="26"/>
    <x v="1"/>
  </r>
  <r>
    <x v="27"/>
    <n v="20800"/>
    <x v="27"/>
    <x v="1"/>
  </r>
  <r>
    <x v="28"/>
    <n v="33800"/>
    <x v="28"/>
    <x v="1"/>
  </r>
  <r>
    <x v="29"/>
    <n v="21000"/>
    <x v="29"/>
    <x v="0"/>
  </r>
  <r>
    <x v="30"/>
    <n v="21100"/>
    <x v="30"/>
    <x v="1"/>
  </r>
  <r>
    <x v="31"/>
    <n v="21200"/>
    <x v="31"/>
    <x v="1"/>
  </r>
  <r>
    <x v="32"/>
    <n v="35650"/>
    <x v="32"/>
    <x v="1"/>
  </r>
  <r>
    <x v="33"/>
    <n v="21300"/>
    <x v="33"/>
    <x v="1"/>
  </r>
  <r>
    <x v="34"/>
    <n v="21400"/>
    <x v="34"/>
    <x v="1"/>
  </r>
  <r>
    <x v="35"/>
    <n v="21500"/>
    <x v="35"/>
    <x v="1"/>
  </r>
  <r>
    <x v="36"/>
    <n v="21700"/>
    <x v="36"/>
    <x v="1"/>
  </r>
  <r>
    <x v="37"/>
    <n v="15100"/>
    <x v="37"/>
    <x v="1"/>
  </r>
  <r>
    <x v="38"/>
    <n v="34000"/>
    <x v="38"/>
    <x v="1"/>
  </r>
  <r>
    <x v="39"/>
    <n v="21800"/>
    <x v="39"/>
    <x v="1"/>
  </r>
  <r>
    <x v="40"/>
    <n v="15200"/>
    <x v="40"/>
    <x v="1"/>
  </r>
  <r>
    <x v="41"/>
    <n v="21850"/>
    <x v="41"/>
    <x v="1"/>
  </r>
  <r>
    <x v="42"/>
    <n v="34100"/>
    <x v="42"/>
    <x v="0"/>
  </r>
  <r>
    <x v="43"/>
    <n v="22000"/>
    <x v="43"/>
    <x v="0"/>
  </r>
  <r>
    <x v="44"/>
    <n v="22200"/>
    <x v="44"/>
    <x v="1"/>
  </r>
  <r>
    <x v="45"/>
    <n v="22300"/>
    <x v="45"/>
    <x v="0"/>
  </r>
  <r>
    <x v="46"/>
    <n v="22500"/>
    <x v="46"/>
    <x v="1"/>
  </r>
  <r>
    <x v="47"/>
    <n v="22600"/>
    <x v="47"/>
    <x v="1"/>
  </r>
  <r>
    <x v="48"/>
    <n v="34200"/>
    <x v="48"/>
    <x v="0"/>
  </r>
  <r>
    <x v="49"/>
    <n v="22700"/>
    <x v="49"/>
    <x v="0"/>
  </r>
  <r>
    <x v="50"/>
    <n v="23000"/>
    <x v="50"/>
    <x v="0"/>
  </r>
  <r>
    <x v="51"/>
    <n v="23300"/>
    <x v="51"/>
    <x v="1"/>
  </r>
  <r>
    <x v="52"/>
    <n v="34500"/>
    <x v="52"/>
    <x v="1"/>
  </r>
  <r>
    <x v="53"/>
    <n v="23400"/>
    <x v="53"/>
    <x v="1"/>
  </r>
  <r>
    <x v="54"/>
    <n v="24300"/>
    <x v="54"/>
    <x v="1"/>
  </r>
  <r>
    <x v="55"/>
    <n v="23550"/>
    <x v="55"/>
    <x v="1"/>
  </r>
  <r>
    <x v="56"/>
    <n v="34650"/>
    <x v="56"/>
    <x v="1"/>
  </r>
  <r>
    <x v="57"/>
    <n v="15800"/>
    <x v="57"/>
    <x v="1"/>
  </r>
  <r>
    <x v="58"/>
    <n v="34700"/>
    <x v="58"/>
    <x v="1"/>
  </r>
  <r>
    <x v="59"/>
    <n v="19400"/>
    <x v="59"/>
    <x v="1"/>
  </r>
  <r>
    <x v="60"/>
    <n v="7001000"/>
    <x v="60"/>
    <x v="1"/>
  </r>
  <r>
    <x v="61"/>
    <n v="34800"/>
    <x v="61"/>
    <x v="1"/>
  </r>
  <r>
    <x v="62"/>
    <n v="24000"/>
    <x v="62"/>
    <x v="1"/>
  </r>
  <r>
    <x v="63"/>
    <n v="24100"/>
    <x v="63"/>
    <x v="0"/>
  </r>
  <r>
    <x v="64"/>
    <n v="24200"/>
    <x v="64"/>
    <x v="1"/>
  </r>
  <r>
    <x v="65"/>
    <n v="7000300"/>
    <x v="65"/>
    <x v="1"/>
  </r>
  <r>
    <x v="66"/>
    <n v="34900"/>
    <x v="66"/>
    <x v="1"/>
  </r>
  <r>
    <x v="67"/>
    <n v="24500"/>
    <x v="67"/>
    <x v="1"/>
  </r>
  <r>
    <x v="68"/>
    <n v="7000100"/>
    <x v="68"/>
    <x v="1"/>
  </r>
  <r>
    <x v="69"/>
    <n v="24600"/>
    <x v="69"/>
    <x v="1"/>
  </r>
  <r>
    <x v="70"/>
    <n v="24700"/>
    <x v="70"/>
    <x v="0"/>
  </r>
  <r>
    <x v="71"/>
    <n v="25000"/>
    <x v="71"/>
    <x v="1"/>
  </r>
  <r>
    <x v="72"/>
    <n v="25200"/>
    <x v="72"/>
    <x v="0"/>
  </r>
  <r>
    <x v="73"/>
    <n v="25300"/>
    <x v="73"/>
    <x v="1"/>
  </r>
  <r>
    <x v="74"/>
    <n v="25305"/>
    <x v="74"/>
    <x v="0"/>
  </r>
  <r>
    <x v="75"/>
    <n v="25400"/>
    <x v="75"/>
    <x v="1"/>
  </r>
  <r>
    <x v="76"/>
    <n v="25600"/>
    <x v="76"/>
    <x v="1"/>
  </r>
  <r>
    <x v="77"/>
    <n v="25603"/>
    <x v="77"/>
    <x v="1"/>
  </r>
  <r>
    <x v="78"/>
    <n v="25605"/>
    <x v="78"/>
    <x v="1"/>
  </r>
  <r>
    <x v="79"/>
    <n v="25800"/>
    <x v="79"/>
    <x v="0"/>
  </r>
  <r>
    <x v="80"/>
    <n v="26000"/>
    <x v="80"/>
    <x v="1"/>
  </r>
  <r>
    <x v="81"/>
    <n v="26400"/>
    <x v="81"/>
    <x v="1"/>
  </r>
  <r>
    <x v="82"/>
    <n v="26600"/>
    <x v="82"/>
    <x v="1"/>
  </r>
  <r>
    <x v="83"/>
    <n v="26700"/>
    <x v="83"/>
    <x v="1"/>
  </r>
  <r>
    <x v="84"/>
    <n v="35300"/>
    <x v="84"/>
    <x v="1"/>
  </r>
  <r>
    <x v="85"/>
    <n v="26800"/>
    <x v="85"/>
    <x v="0"/>
  </r>
  <r>
    <x v="86"/>
    <n v="26900"/>
    <x v="86"/>
    <x v="1"/>
  </r>
  <r>
    <x v="87"/>
    <n v="27000"/>
    <x v="87"/>
    <x v="1"/>
  </r>
  <r>
    <x v="88"/>
    <n v="27100"/>
    <x v="88"/>
    <x v="1"/>
  </r>
  <r>
    <x v="89"/>
    <n v="35400"/>
    <x v="89"/>
    <x v="0"/>
  </r>
  <r>
    <x v="90"/>
    <n v="27300"/>
    <x v="90"/>
    <x v="1"/>
  </r>
  <r>
    <x v="91"/>
    <n v="7000200"/>
    <x v="91"/>
    <x v="1"/>
  </r>
  <r>
    <x v="92"/>
    <n v="27500"/>
    <x v="92"/>
    <x v="0"/>
  </r>
  <r>
    <x v="93"/>
    <n v="27600"/>
    <x v="93"/>
    <x v="0"/>
  </r>
  <r>
    <x v="94"/>
    <n v="27800"/>
    <x v="94"/>
    <x v="1"/>
  </r>
  <r>
    <x v="95"/>
    <n v="27900"/>
    <x v="95"/>
    <x v="1"/>
  </r>
  <r>
    <x v="96"/>
    <n v="28000"/>
    <x v="96"/>
    <x v="1"/>
  </r>
  <r>
    <x v="97"/>
    <n v="28300"/>
    <x v="97"/>
    <x v="1"/>
  </r>
  <r>
    <x v="98"/>
    <n v="28600"/>
    <x v="98"/>
    <x v="1"/>
  </r>
  <r>
    <x v="99"/>
    <n v="28700"/>
    <x v="99"/>
    <x v="1"/>
  </r>
  <r>
    <x v="100"/>
    <n v="35800"/>
    <x v="100"/>
    <x v="0"/>
  </r>
  <r>
    <x v="101"/>
    <n v="29200"/>
    <x v="101"/>
    <x v="1"/>
  </r>
  <r>
    <x v="102"/>
    <n v="29400"/>
    <x v="102"/>
    <x v="1"/>
  </r>
  <r>
    <x v="103"/>
    <n v="29500"/>
    <x v="103"/>
    <x v="1"/>
  </r>
  <r>
    <x v="104"/>
    <n v="29700"/>
    <x v="104"/>
    <x v="1"/>
  </r>
  <r>
    <x v="105"/>
    <n v="30300"/>
    <x v="105"/>
    <x v="1"/>
  </r>
  <r>
    <x v="106"/>
    <n v="29800"/>
    <x v="106"/>
    <x v="1"/>
  </r>
  <r>
    <x v="107"/>
    <n v="36150"/>
    <x v="107"/>
    <x v="0"/>
  </r>
  <r>
    <x v="108"/>
    <n v="30100"/>
    <x v="108"/>
    <x v="1"/>
  </r>
  <r>
    <x v="109"/>
    <n v="36000"/>
    <x v="109"/>
    <x v="1"/>
  </r>
  <r>
    <x v="110"/>
    <n v="30400"/>
    <x v="110"/>
    <x v="1"/>
  </r>
  <r>
    <x v="111"/>
    <n v="30500"/>
    <x v="111"/>
    <x v="0"/>
  </r>
  <r>
    <x v="112"/>
    <n v="30600"/>
    <x v="112"/>
    <x v="0"/>
  </r>
  <r>
    <x v="113"/>
    <n v="7000900"/>
    <x v="113"/>
    <x v="0"/>
  </r>
  <r>
    <x v="114"/>
    <n v="31000"/>
    <x v="114"/>
    <x v="1"/>
  </r>
  <r>
    <x v="115"/>
    <n v="31100"/>
    <x v="115"/>
    <x v="1"/>
  </r>
  <r>
    <x v="116"/>
    <n v="31200"/>
    <x v="116"/>
    <x v="1"/>
  </r>
  <r>
    <x v="117"/>
    <n v="31500"/>
    <x v="117"/>
    <x v="1"/>
  </r>
  <r>
    <x v="118"/>
    <n v="31400"/>
    <x v="118"/>
    <x v="1"/>
  </r>
  <r>
    <x v="119"/>
    <n v="31700"/>
    <x v="119"/>
    <x v="1"/>
  </r>
  <r>
    <x v="120"/>
    <n v="31800"/>
    <x v="120"/>
    <x v="1"/>
  </r>
  <r>
    <x v="121"/>
    <n v="31900"/>
    <x v="121"/>
    <x v="1"/>
  </r>
  <r>
    <x v="122"/>
    <n v="32000"/>
    <x v="122"/>
    <x v="0"/>
  </r>
  <r>
    <x v="123"/>
    <n v="36300"/>
    <x v="123"/>
    <x v="0"/>
  </r>
  <r>
    <x v="124"/>
    <n v="32200"/>
    <x v="124"/>
    <x v="1"/>
  </r>
  <r>
    <x v="125"/>
    <n v="32300"/>
    <x v="125"/>
    <x v="1"/>
  </r>
  <r>
    <x v="126"/>
    <n v="32500"/>
    <x v="126"/>
    <x v="1"/>
  </r>
  <r>
    <x v="127"/>
    <n v="22206700"/>
    <x v="127"/>
    <x v="1"/>
  </r>
  <r>
    <x v="128"/>
    <n v="32700"/>
    <x v="128"/>
    <x v="1"/>
  </r>
  <r>
    <x v="129"/>
    <n v="7000500"/>
    <x v="129"/>
    <x v="0"/>
  </r>
  <r>
    <x v="130"/>
    <n v="36400"/>
    <x v="130"/>
    <x v="1"/>
  </r>
  <r>
    <x v="131"/>
    <n v="32900"/>
    <x v="131"/>
    <x v="1"/>
  </r>
  <r>
    <x v="132"/>
    <n v="33000"/>
    <x v="13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B8:C41" firstHeaderRow="1" firstDataRow="1" firstDataCol="2"/>
  <pivotFields count="4">
    <pivotField axis="axisRow" outline="0" subtotalTop="0" showAll="0" defaultSubtotal="0">
      <items count="13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0"/>
        <item x="120"/>
        <item x="121"/>
        <item x="122"/>
        <item x="123"/>
        <item x="124"/>
        <item x="125"/>
        <item x="126"/>
        <item x="127"/>
        <item x="128"/>
        <item x="129"/>
        <item x="130"/>
        <item x="131"/>
        <item x="132"/>
      </items>
    </pivotField>
    <pivotField subtotalTop="0" showAll="0"/>
    <pivotField axis="axisRow" numFmtId="164" subtotalTop="0" showAll="0">
      <items count="134">
        <item x="37"/>
        <item x="75"/>
        <item x="102"/>
        <item x="40"/>
        <item x="114"/>
        <item x="19"/>
        <item x="105"/>
        <item x="39"/>
        <item x="83"/>
        <item x="34"/>
        <item x="32"/>
        <item x="5"/>
        <item x="76"/>
        <item x="25"/>
        <item x="66"/>
        <item x="121"/>
        <item x="90"/>
        <item x="99"/>
        <item x="21"/>
        <item x="95"/>
        <item x="128"/>
        <item x="101"/>
        <item x="64"/>
        <item x="82"/>
        <item x="86"/>
        <item x="116"/>
        <item x="103"/>
        <item x="12"/>
        <item x="126"/>
        <item x="124"/>
        <item x="81"/>
        <item x="94"/>
        <item x="110"/>
        <item x="18"/>
        <item x="109"/>
        <item x="10"/>
        <item x="11"/>
        <item x="73"/>
        <item x="58"/>
        <item x="84"/>
        <item x="56"/>
        <item x="31"/>
        <item x="41"/>
        <item x="15"/>
        <item x="120"/>
        <item x="53"/>
        <item x="80"/>
        <item x="125"/>
        <item x="61"/>
        <item x="118"/>
        <item x="127"/>
        <item x="97"/>
        <item x="96"/>
        <item x="55"/>
        <item x="27"/>
        <item x="117"/>
        <item x="23"/>
        <item x="9"/>
        <item x="67"/>
        <item x="36"/>
        <item x="77"/>
        <item x="60"/>
        <item x="59"/>
        <item x="65"/>
        <item x="106"/>
        <item x="54"/>
        <item x="17"/>
        <item x="108"/>
        <item x="30"/>
        <item x="71"/>
        <item x="24"/>
        <item x="104"/>
        <item x="7"/>
        <item x="69"/>
        <item x="115"/>
        <item x="62"/>
        <item x="22"/>
        <item x="131"/>
        <item x="51"/>
        <item x="35"/>
        <item x="4"/>
        <item x="16"/>
        <item x="98"/>
        <item x="38"/>
        <item x="130"/>
        <item x="28"/>
        <item x="87"/>
        <item x="88"/>
        <item x="52"/>
        <item x="26"/>
        <item x="6"/>
        <item x="14"/>
        <item x="45"/>
        <item x="89"/>
        <item x="74"/>
        <item x="122"/>
        <item x="112"/>
        <item x="123"/>
        <item x="132"/>
        <item x="3"/>
        <item x="85"/>
        <item x="29"/>
        <item x="42"/>
        <item x="48"/>
        <item x="92"/>
        <item x="70"/>
        <item x="79"/>
        <item x="63"/>
        <item x="20"/>
        <item x="72"/>
        <item x="50"/>
        <item x="49"/>
        <item x="43"/>
        <item x="113"/>
        <item x="2"/>
        <item x="13"/>
        <item x="100"/>
        <item x="0"/>
        <item x="111"/>
        <item x="107"/>
        <item x="1"/>
        <item x="93"/>
        <item x="129"/>
        <item x="46"/>
        <item x="33"/>
        <item x="68"/>
        <item x="44"/>
        <item x="78"/>
        <item x="8"/>
        <item x="47"/>
        <item x="119"/>
        <item x="91"/>
        <item x="57"/>
        <item t="default"/>
      </items>
    </pivotField>
    <pivotField showAll="0">
      <items count="3">
        <item h="1" x="1"/>
        <item x="0"/>
        <item t="default"/>
      </items>
    </pivotField>
  </pivotFields>
  <rowFields count="2">
    <field x="0"/>
    <field x="2"/>
  </rowFields>
  <rowItems count="33">
    <i>
      <x/>
      <x v="120"/>
    </i>
    <i>
      <x v="1"/>
      <x v="114"/>
    </i>
    <i>
      <x v="2"/>
      <x v="99"/>
    </i>
    <i>
      <x v="5"/>
      <x v="90"/>
    </i>
    <i>
      <x v="12"/>
      <x v="115"/>
    </i>
    <i>
      <x v="13"/>
      <x v="91"/>
    </i>
    <i>
      <x v="19"/>
      <x v="108"/>
    </i>
    <i>
      <x v="28"/>
      <x v="101"/>
    </i>
    <i>
      <x v="41"/>
      <x v="102"/>
    </i>
    <i>
      <x v="42"/>
      <x v="112"/>
    </i>
    <i>
      <x v="44"/>
      <x v="92"/>
    </i>
    <i>
      <x v="47"/>
      <x v="103"/>
    </i>
    <i>
      <x v="48"/>
      <x v="111"/>
    </i>
    <i>
      <x v="49"/>
      <x v="110"/>
    </i>
    <i>
      <x v="62"/>
      <x v="107"/>
    </i>
    <i>
      <x v="69"/>
      <x v="105"/>
    </i>
    <i>
      <x v="71"/>
      <x v="109"/>
    </i>
    <i>
      <x v="73"/>
      <x v="94"/>
    </i>
    <i>
      <x v="78"/>
      <x v="106"/>
    </i>
    <i>
      <x v="84"/>
      <x v="100"/>
    </i>
    <i>
      <x v="88"/>
      <x v="93"/>
    </i>
    <i>
      <x v="91"/>
      <x v="104"/>
    </i>
    <i>
      <x v="92"/>
      <x v="121"/>
    </i>
    <i>
      <x v="99"/>
      <x v="116"/>
    </i>
    <i>
      <x v="106"/>
      <x v="119"/>
    </i>
    <i>
      <x v="110"/>
      <x v="118"/>
    </i>
    <i>
      <x v="111"/>
      <x v="96"/>
    </i>
    <i>
      <x v="112"/>
      <x v="113"/>
    </i>
    <i>
      <x v="119"/>
      <x v="117"/>
    </i>
    <i>
      <x v="122"/>
      <x v="95"/>
    </i>
    <i>
      <x v="123"/>
      <x v="97"/>
    </i>
    <i>
      <x v="129"/>
      <x v="122"/>
    </i>
    <i>
      <x v="132"/>
      <x v="98"/>
    </i>
  </rowItems>
  <colItems count="1">
    <i/>
  </colItems>
  <formats count="171">
    <format dxfId="170">
      <pivotArea type="all" dataOnly="0" outline="0" fieldPosition="0"/>
    </format>
    <format dxfId="169">
      <pivotArea field="0" type="button" dataOnly="0" labelOnly="1" outline="0" axis="axisRow" fieldPosition="0"/>
    </format>
    <format dxfId="168">
      <pivotArea field="2" type="button" dataOnly="0" labelOnly="1" outline="0" axis="axisRow" fieldPosition="1"/>
    </format>
    <format dxfId="167">
      <pivotArea dataOnly="0" labelOnly="1" fieldPosition="0">
        <references count="1">
          <reference field="0" count="33">
            <x v="0"/>
            <x v="1"/>
            <x v="2"/>
            <x v="5"/>
            <x v="12"/>
            <x v="13"/>
            <x v="19"/>
            <x v="28"/>
            <x v="41"/>
            <x v="42"/>
            <x v="44"/>
            <x v="47"/>
            <x v="48"/>
            <x v="49"/>
            <x v="62"/>
            <x v="69"/>
            <x v="71"/>
            <x v="73"/>
            <x v="78"/>
            <x v="84"/>
            <x v="88"/>
            <x v="91"/>
            <x v="92"/>
            <x v="99"/>
            <x v="106"/>
            <x v="110"/>
            <x v="111"/>
            <x v="112"/>
            <x v="119"/>
            <x v="122"/>
            <x v="123"/>
            <x v="129"/>
            <x v="132"/>
          </reference>
        </references>
      </pivotArea>
    </format>
    <format dxfId="166">
      <pivotArea dataOnly="0" labelOnly="1" fieldPosition="0">
        <references count="2">
          <reference field="0" count="1" selected="0">
            <x v="0"/>
          </reference>
          <reference field="2" count="1">
            <x v="120"/>
          </reference>
        </references>
      </pivotArea>
    </format>
    <format dxfId="165">
      <pivotArea dataOnly="0" labelOnly="1" fieldPosition="0">
        <references count="2">
          <reference field="0" count="1" selected="0">
            <x v="1"/>
          </reference>
          <reference field="2" count="1">
            <x v="114"/>
          </reference>
        </references>
      </pivotArea>
    </format>
    <format dxfId="164">
      <pivotArea dataOnly="0" labelOnly="1" fieldPosition="0">
        <references count="2">
          <reference field="0" count="1" selected="0">
            <x v="2"/>
          </reference>
          <reference field="2" count="1">
            <x v="99"/>
          </reference>
        </references>
      </pivotArea>
    </format>
    <format dxfId="163">
      <pivotArea dataOnly="0" labelOnly="1" fieldPosition="0">
        <references count="2">
          <reference field="0" count="1" selected="0">
            <x v="5"/>
          </reference>
          <reference field="2" count="1">
            <x v="90"/>
          </reference>
        </references>
      </pivotArea>
    </format>
    <format dxfId="162">
      <pivotArea dataOnly="0" labelOnly="1" fieldPosition="0">
        <references count="2">
          <reference field="0" count="1" selected="0">
            <x v="12"/>
          </reference>
          <reference field="2" count="1">
            <x v="115"/>
          </reference>
        </references>
      </pivotArea>
    </format>
    <format dxfId="161">
      <pivotArea dataOnly="0" labelOnly="1" fieldPosition="0">
        <references count="2">
          <reference field="0" count="1" selected="0">
            <x v="13"/>
          </reference>
          <reference field="2" count="1">
            <x v="91"/>
          </reference>
        </references>
      </pivotArea>
    </format>
    <format dxfId="160">
      <pivotArea dataOnly="0" labelOnly="1" fieldPosition="0">
        <references count="2">
          <reference field="0" count="1" selected="0">
            <x v="19"/>
          </reference>
          <reference field="2" count="1">
            <x v="108"/>
          </reference>
        </references>
      </pivotArea>
    </format>
    <format dxfId="159">
      <pivotArea dataOnly="0" labelOnly="1" fieldPosition="0">
        <references count="2">
          <reference field="0" count="1" selected="0">
            <x v="28"/>
          </reference>
          <reference field="2" count="1">
            <x v="101"/>
          </reference>
        </references>
      </pivotArea>
    </format>
    <format dxfId="158">
      <pivotArea dataOnly="0" labelOnly="1" fieldPosition="0">
        <references count="2">
          <reference field="0" count="1" selected="0">
            <x v="41"/>
          </reference>
          <reference field="2" count="1">
            <x v="102"/>
          </reference>
        </references>
      </pivotArea>
    </format>
    <format dxfId="157">
      <pivotArea dataOnly="0" labelOnly="1" fieldPosition="0">
        <references count="2">
          <reference field="0" count="1" selected="0">
            <x v="42"/>
          </reference>
          <reference field="2" count="1">
            <x v="112"/>
          </reference>
        </references>
      </pivotArea>
    </format>
    <format dxfId="156">
      <pivotArea dataOnly="0" labelOnly="1" fieldPosition="0">
        <references count="2">
          <reference field="0" count="1" selected="0">
            <x v="44"/>
          </reference>
          <reference field="2" count="1">
            <x v="92"/>
          </reference>
        </references>
      </pivotArea>
    </format>
    <format dxfId="155">
      <pivotArea dataOnly="0" labelOnly="1" fieldPosition="0">
        <references count="2">
          <reference field="0" count="1" selected="0">
            <x v="47"/>
          </reference>
          <reference field="2" count="1">
            <x v="103"/>
          </reference>
        </references>
      </pivotArea>
    </format>
    <format dxfId="154">
      <pivotArea dataOnly="0" labelOnly="1" fieldPosition="0">
        <references count="2">
          <reference field="0" count="1" selected="0">
            <x v="48"/>
          </reference>
          <reference field="2" count="1">
            <x v="111"/>
          </reference>
        </references>
      </pivotArea>
    </format>
    <format dxfId="153">
      <pivotArea dataOnly="0" labelOnly="1" fieldPosition="0">
        <references count="2">
          <reference field="0" count="1" selected="0">
            <x v="49"/>
          </reference>
          <reference field="2" count="1">
            <x v="110"/>
          </reference>
        </references>
      </pivotArea>
    </format>
    <format dxfId="152">
      <pivotArea dataOnly="0" labelOnly="1" fieldPosition="0">
        <references count="2">
          <reference field="0" count="1" selected="0">
            <x v="62"/>
          </reference>
          <reference field="2" count="1">
            <x v="107"/>
          </reference>
        </references>
      </pivotArea>
    </format>
    <format dxfId="151">
      <pivotArea dataOnly="0" labelOnly="1" fieldPosition="0">
        <references count="2">
          <reference field="0" count="1" selected="0">
            <x v="69"/>
          </reference>
          <reference field="2" count="1">
            <x v="105"/>
          </reference>
        </references>
      </pivotArea>
    </format>
    <format dxfId="150">
      <pivotArea dataOnly="0" labelOnly="1" fieldPosition="0">
        <references count="2">
          <reference field="0" count="1" selected="0">
            <x v="71"/>
          </reference>
          <reference field="2" count="1">
            <x v="109"/>
          </reference>
        </references>
      </pivotArea>
    </format>
    <format dxfId="149">
      <pivotArea dataOnly="0" labelOnly="1" fieldPosition="0">
        <references count="2">
          <reference field="0" count="1" selected="0">
            <x v="73"/>
          </reference>
          <reference field="2" count="1">
            <x v="94"/>
          </reference>
        </references>
      </pivotArea>
    </format>
    <format dxfId="148">
      <pivotArea dataOnly="0" labelOnly="1" fieldPosition="0">
        <references count="2">
          <reference field="0" count="1" selected="0">
            <x v="78"/>
          </reference>
          <reference field="2" count="1">
            <x v="106"/>
          </reference>
        </references>
      </pivotArea>
    </format>
    <format dxfId="147">
      <pivotArea dataOnly="0" labelOnly="1" fieldPosition="0">
        <references count="2">
          <reference field="0" count="1" selected="0">
            <x v="84"/>
          </reference>
          <reference field="2" count="1">
            <x v="100"/>
          </reference>
        </references>
      </pivotArea>
    </format>
    <format dxfId="146">
      <pivotArea dataOnly="0" labelOnly="1" fieldPosition="0">
        <references count="2">
          <reference field="0" count="1" selected="0">
            <x v="88"/>
          </reference>
          <reference field="2" count="1">
            <x v="93"/>
          </reference>
        </references>
      </pivotArea>
    </format>
    <format dxfId="145">
      <pivotArea dataOnly="0" labelOnly="1" fieldPosition="0">
        <references count="2">
          <reference field="0" count="1" selected="0">
            <x v="91"/>
          </reference>
          <reference field="2" count="1">
            <x v="104"/>
          </reference>
        </references>
      </pivotArea>
    </format>
    <format dxfId="144">
      <pivotArea dataOnly="0" labelOnly="1" fieldPosition="0">
        <references count="2">
          <reference field="0" count="1" selected="0">
            <x v="92"/>
          </reference>
          <reference field="2" count="1">
            <x v="121"/>
          </reference>
        </references>
      </pivotArea>
    </format>
    <format dxfId="143">
      <pivotArea dataOnly="0" labelOnly="1" fieldPosition="0">
        <references count="2">
          <reference field="0" count="1" selected="0">
            <x v="99"/>
          </reference>
          <reference field="2" count="1">
            <x v="116"/>
          </reference>
        </references>
      </pivotArea>
    </format>
    <format dxfId="142">
      <pivotArea dataOnly="0" labelOnly="1" fieldPosition="0">
        <references count="2">
          <reference field="0" count="1" selected="0">
            <x v="106"/>
          </reference>
          <reference field="2" count="1">
            <x v="119"/>
          </reference>
        </references>
      </pivotArea>
    </format>
    <format dxfId="141">
      <pivotArea dataOnly="0" labelOnly="1" fieldPosition="0">
        <references count="2">
          <reference field="0" count="1" selected="0">
            <x v="110"/>
          </reference>
          <reference field="2" count="1">
            <x v="118"/>
          </reference>
        </references>
      </pivotArea>
    </format>
    <format dxfId="140">
      <pivotArea dataOnly="0" labelOnly="1" fieldPosition="0">
        <references count="2">
          <reference field="0" count="1" selected="0">
            <x v="111"/>
          </reference>
          <reference field="2" count="1">
            <x v="96"/>
          </reference>
        </references>
      </pivotArea>
    </format>
    <format dxfId="139">
      <pivotArea dataOnly="0" labelOnly="1" fieldPosition="0">
        <references count="2">
          <reference field="0" count="1" selected="0">
            <x v="112"/>
          </reference>
          <reference field="2" count="1">
            <x v="113"/>
          </reference>
        </references>
      </pivotArea>
    </format>
    <format dxfId="138">
      <pivotArea dataOnly="0" labelOnly="1" fieldPosition="0">
        <references count="2">
          <reference field="0" count="1" selected="0">
            <x v="119"/>
          </reference>
          <reference field="2" count="1">
            <x v="117"/>
          </reference>
        </references>
      </pivotArea>
    </format>
    <format dxfId="137">
      <pivotArea dataOnly="0" labelOnly="1" fieldPosition="0">
        <references count="2">
          <reference field="0" count="1" selected="0">
            <x v="122"/>
          </reference>
          <reference field="2" count="1">
            <x v="95"/>
          </reference>
        </references>
      </pivotArea>
    </format>
    <format dxfId="136">
      <pivotArea dataOnly="0" labelOnly="1" fieldPosition="0">
        <references count="2">
          <reference field="0" count="1" selected="0">
            <x v="123"/>
          </reference>
          <reference field="2" count="1">
            <x v="97"/>
          </reference>
        </references>
      </pivotArea>
    </format>
    <format dxfId="135">
      <pivotArea dataOnly="0" labelOnly="1" fieldPosition="0">
        <references count="2">
          <reference field="0" count="1" selected="0">
            <x v="129"/>
          </reference>
          <reference field="2" count="1">
            <x v="122"/>
          </reference>
        </references>
      </pivotArea>
    </format>
    <format dxfId="134">
      <pivotArea dataOnly="0" labelOnly="1" fieldPosition="0">
        <references count="2">
          <reference field="0" count="1" selected="0">
            <x v="132"/>
          </reference>
          <reference field="2" count="1">
            <x v="98"/>
          </reference>
        </references>
      </pivotArea>
    </format>
    <format dxfId="133">
      <pivotArea field="0" type="button" dataOnly="0" labelOnly="1" outline="0" axis="axisRow" fieldPosition="0"/>
    </format>
    <format dxfId="132">
      <pivotArea field="2" type="button" dataOnly="0" labelOnly="1" outline="0" axis="axisRow" fieldPosition="1"/>
    </format>
    <format dxfId="131">
      <pivotArea dataOnly="0" labelOnly="1" fieldPosition="0">
        <references count="2">
          <reference field="0" count="1" selected="0">
            <x v="0"/>
          </reference>
          <reference field="2" count="1">
            <x v="120"/>
          </reference>
        </references>
      </pivotArea>
    </format>
    <format dxfId="130">
      <pivotArea dataOnly="0" labelOnly="1" fieldPosition="0">
        <references count="2">
          <reference field="0" count="1" selected="0">
            <x v="1"/>
          </reference>
          <reference field="2" count="1">
            <x v="114"/>
          </reference>
        </references>
      </pivotArea>
    </format>
    <format dxfId="129">
      <pivotArea dataOnly="0" labelOnly="1" fieldPosition="0">
        <references count="2">
          <reference field="0" count="1" selected="0">
            <x v="2"/>
          </reference>
          <reference field="2" count="1">
            <x v="99"/>
          </reference>
        </references>
      </pivotArea>
    </format>
    <format dxfId="128">
      <pivotArea dataOnly="0" labelOnly="1" fieldPosition="0">
        <references count="2">
          <reference field="0" count="1" selected="0">
            <x v="5"/>
          </reference>
          <reference field="2" count="1">
            <x v="90"/>
          </reference>
        </references>
      </pivotArea>
    </format>
    <format dxfId="127">
      <pivotArea dataOnly="0" labelOnly="1" fieldPosition="0">
        <references count="2">
          <reference field="0" count="1" selected="0">
            <x v="12"/>
          </reference>
          <reference field="2" count="1">
            <x v="115"/>
          </reference>
        </references>
      </pivotArea>
    </format>
    <format dxfId="126">
      <pivotArea dataOnly="0" labelOnly="1" fieldPosition="0">
        <references count="2">
          <reference field="0" count="1" selected="0">
            <x v="13"/>
          </reference>
          <reference field="2" count="1">
            <x v="91"/>
          </reference>
        </references>
      </pivotArea>
    </format>
    <format dxfId="125">
      <pivotArea dataOnly="0" labelOnly="1" fieldPosition="0">
        <references count="2">
          <reference field="0" count="1" selected="0">
            <x v="19"/>
          </reference>
          <reference field="2" count="1">
            <x v="108"/>
          </reference>
        </references>
      </pivotArea>
    </format>
    <format dxfId="124">
      <pivotArea dataOnly="0" labelOnly="1" fieldPosition="0">
        <references count="2">
          <reference field="0" count="1" selected="0">
            <x v="28"/>
          </reference>
          <reference field="2" count="1">
            <x v="101"/>
          </reference>
        </references>
      </pivotArea>
    </format>
    <format dxfId="123">
      <pivotArea dataOnly="0" labelOnly="1" fieldPosition="0">
        <references count="2">
          <reference field="0" count="1" selected="0">
            <x v="41"/>
          </reference>
          <reference field="2" count="1">
            <x v="102"/>
          </reference>
        </references>
      </pivotArea>
    </format>
    <format dxfId="122">
      <pivotArea dataOnly="0" labelOnly="1" fieldPosition="0">
        <references count="2">
          <reference field="0" count="1" selected="0">
            <x v="42"/>
          </reference>
          <reference field="2" count="1">
            <x v="112"/>
          </reference>
        </references>
      </pivotArea>
    </format>
    <format dxfId="121">
      <pivotArea dataOnly="0" labelOnly="1" fieldPosition="0">
        <references count="2">
          <reference field="0" count="1" selected="0">
            <x v="44"/>
          </reference>
          <reference field="2" count="1">
            <x v="92"/>
          </reference>
        </references>
      </pivotArea>
    </format>
    <format dxfId="120">
      <pivotArea dataOnly="0" labelOnly="1" fieldPosition="0">
        <references count="2">
          <reference field="0" count="1" selected="0">
            <x v="47"/>
          </reference>
          <reference field="2" count="1">
            <x v="103"/>
          </reference>
        </references>
      </pivotArea>
    </format>
    <format dxfId="119">
      <pivotArea dataOnly="0" labelOnly="1" fieldPosition="0">
        <references count="2">
          <reference field="0" count="1" selected="0">
            <x v="48"/>
          </reference>
          <reference field="2" count="1">
            <x v="111"/>
          </reference>
        </references>
      </pivotArea>
    </format>
    <format dxfId="118">
      <pivotArea dataOnly="0" labelOnly="1" fieldPosition="0">
        <references count="2">
          <reference field="0" count="1" selected="0">
            <x v="49"/>
          </reference>
          <reference field="2" count="1">
            <x v="110"/>
          </reference>
        </references>
      </pivotArea>
    </format>
    <format dxfId="117">
      <pivotArea dataOnly="0" labelOnly="1" fieldPosition="0">
        <references count="2">
          <reference field="0" count="1" selected="0">
            <x v="62"/>
          </reference>
          <reference field="2" count="1">
            <x v="107"/>
          </reference>
        </references>
      </pivotArea>
    </format>
    <format dxfId="116">
      <pivotArea dataOnly="0" labelOnly="1" fieldPosition="0">
        <references count="2">
          <reference field="0" count="1" selected="0">
            <x v="69"/>
          </reference>
          <reference field="2" count="1">
            <x v="105"/>
          </reference>
        </references>
      </pivotArea>
    </format>
    <format dxfId="115">
      <pivotArea dataOnly="0" labelOnly="1" fieldPosition="0">
        <references count="2">
          <reference field="0" count="1" selected="0">
            <x v="71"/>
          </reference>
          <reference field="2" count="1">
            <x v="109"/>
          </reference>
        </references>
      </pivotArea>
    </format>
    <format dxfId="114">
      <pivotArea dataOnly="0" labelOnly="1" fieldPosition="0">
        <references count="2">
          <reference field="0" count="1" selected="0">
            <x v="73"/>
          </reference>
          <reference field="2" count="1">
            <x v="94"/>
          </reference>
        </references>
      </pivotArea>
    </format>
    <format dxfId="113">
      <pivotArea dataOnly="0" labelOnly="1" fieldPosition="0">
        <references count="2">
          <reference field="0" count="1" selected="0">
            <x v="78"/>
          </reference>
          <reference field="2" count="1">
            <x v="106"/>
          </reference>
        </references>
      </pivotArea>
    </format>
    <format dxfId="112">
      <pivotArea dataOnly="0" labelOnly="1" fieldPosition="0">
        <references count="2">
          <reference field="0" count="1" selected="0">
            <x v="84"/>
          </reference>
          <reference field="2" count="1">
            <x v="100"/>
          </reference>
        </references>
      </pivotArea>
    </format>
    <format dxfId="111">
      <pivotArea dataOnly="0" labelOnly="1" fieldPosition="0">
        <references count="2">
          <reference field="0" count="1" selected="0">
            <x v="88"/>
          </reference>
          <reference field="2" count="1">
            <x v="93"/>
          </reference>
        </references>
      </pivotArea>
    </format>
    <format dxfId="110">
      <pivotArea dataOnly="0" labelOnly="1" fieldPosition="0">
        <references count="2">
          <reference field="0" count="1" selected="0">
            <x v="91"/>
          </reference>
          <reference field="2" count="1">
            <x v="104"/>
          </reference>
        </references>
      </pivotArea>
    </format>
    <format dxfId="109">
      <pivotArea dataOnly="0" labelOnly="1" fieldPosition="0">
        <references count="2">
          <reference field="0" count="1" selected="0">
            <x v="92"/>
          </reference>
          <reference field="2" count="1">
            <x v="121"/>
          </reference>
        </references>
      </pivotArea>
    </format>
    <format dxfId="108">
      <pivotArea dataOnly="0" labelOnly="1" fieldPosition="0">
        <references count="2">
          <reference field="0" count="1" selected="0">
            <x v="99"/>
          </reference>
          <reference field="2" count="1">
            <x v="116"/>
          </reference>
        </references>
      </pivotArea>
    </format>
    <format dxfId="107">
      <pivotArea dataOnly="0" labelOnly="1" fieldPosition="0">
        <references count="2">
          <reference field="0" count="1" selected="0">
            <x v="106"/>
          </reference>
          <reference field="2" count="1">
            <x v="119"/>
          </reference>
        </references>
      </pivotArea>
    </format>
    <format dxfId="106">
      <pivotArea dataOnly="0" labelOnly="1" fieldPosition="0">
        <references count="2">
          <reference field="0" count="1" selected="0">
            <x v="110"/>
          </reference>
          <reference field="2" count="1">
            <x v="118"/>
          </reference>
        </references>
      </pivotArea>
    </format>
    <format dxfId="105">
      <pivotArea dataOnly="0" labelOnly="1" fieldPosition="0">
        <references count="2">
          <reference field="0" count="1" selected="0">
            <x v="111"/>
          </reference>
          <reference field="2" count="1">
            <x v="96"/>
          </reference>
        </references>
      </pivotArea>
    </format>
    <format dxfId="104">
      <pivotArea dataOnly="0" labelOnly="1" fieldPosition="0">
        <references count="2">
          <reference field="0" count="1" selected="0">
            <x v="112"/>
          </reference>
          <reference field="2" count="1">
            <x v="113"/>
          </reference>
        </references>
      </pivotArea>
    </format>
    <format dxfId="103">
      <pivotArea dataOnly="0" labelOnly="1" fieldPosition="0">
        <references count="2">
          <reference field="0" count="1" selected="0">
            <x v="119"/>
          </reference>
          <reference field="2" count="1">
            <x v="117"/>
          </reference>
        </references>
      </pivotArea>
    </format>
    <format dxfId="102">
      <pivotArea dataOnly="0" labelOnly="1" fieldPosition="0">
        <references count="2">
          <reference field="0" count="1" selected="0">
            <x v="122"/>
          </reference>
          <reference field="2" count="1">
            <x v="95"/>
          </reference>
        </references>
      </pivotArea>
    </format>
    <format dxfId="101">
      <pivotArea dataOnly="0" labelOnly="1" fieldPosition="0">
        <references count="2">
          <reference field="0" count="1" selected="0">
            <x v="123"/>
          </reference>
          <reference field="2" count="1">
            <x v="97"/>
          </reference>
        </references>
      </pivotArea>
    </format>
    <format dxfId="100">
      <pivotArea dataOnly="0" labelOnly="1" fieldPosition="0">
        <references count="2">
          <reference field="0" count="1" selected="0">
            <x v="129"/>
          </reference>
          <reference field="2" count="1">
            <x v="122"/>
          </reference>
        </references>
      </pivotArea>
    </format>
    <format dxfId="99">
      <pivotArea dataOnly="0" labelOnly="1" fieldPosition="0">
        <references count="2">
          <reference field="0" count="1" selected="0">
            <x v="132"/>
          </reference>
          <reference field="2" count="1">
            <x v="98"/>
          </reference>
        </references>
      </pivotArea>
    </format>
    <format dxfId="98">
      <pivotArea dataOnly="0" labelOnly="1" fieldPosition="0">
        <references count="2">
          <reference field="0" count="1" selected="0">
            <x v="0"/>
          </reference>
          <reference field="2" count="1">
            <x v="120"/>
          </reference>
        </references>
      </pivotArea>
    </format>
    <format dxfId="97">
      <pivotArea dataOnly="0" labelOnly="1" fieldPosition="0">
        <references count="2">
          <reference field="0" count="1" selected="0">
            <x v="1"/>
          </reference>
          <reference field="2" count="1">
            <x v="114"/>
          </reference>
        </references>
      </pivotArea>
    </format>
    <format dxfId="96">
      <pivotArea dataOnly="0" labelOnly="1" fieldPosition="0">
        <references count="2">
          <reference field="0" count="1" selected="0">
            <x v="2"/>
          </reference>
          <reference field="2" count="1">
            <x v="99"/>
          </reference>
        </references>
      </pivotArea>
    </format>
    <format dxfId="95">
      <pivotArea dataOnly="0" labelOnly="1" fieldPosition="0">
        <references count="2">
          <reference field="0" count="1" selected="0">
            <x v="5"/>
          </reference>
          <reference field="2" count="1">
            <x v="90"/>
          </reference>
        </references>
      </pivotArea>
    </format>
    <format dxfId="94">
      <pivotArea dataOnly="0" labelOnly="1" fieldPosition="0">
        <references count="2">
          <reference field="0" count="1" selected="0">
            <x v="12"/>
          </reference>
          <reference field="2" count="1">
            <x v="115"/>
          </reference>
        </references>
      </pivotArea>
    </format>
    <format dxfId="93">
      <pivotArea dataOnly="0" labelOnly="1" fieldPosition="0">
        <references count="2">
          <reference field="0" count="1" selected="0">
            <x v="13"/>
          </reference>
          <reference field="2" count="1">
            <x v="91"/>
          </reference>
        </references>
      </pivotArea>
    </format>
    <format dxfId="92">
      <pivotArea dataOnly="0" labelOnly="1" fieldPosition="0">
        <references count="2">
          <reference field="0" count="1" selected="0">
            <x v="19"/>
          </reference>
          <reference field="2" count="1">
            <x v="108"/>
          </reference>
        </references>
      </pivotArea>
    </format>
    <format dxfId="91">
      <pivotArea dataOnly="0" labelOnly="1" fieldPosition="0">
        <references count="2">
          <reference field="0" count="1" selected="0">
            <x v="28"/>
          </reference>
          <reference field="2" count="1">
            <x v="101"/>
          </reference>
        </references>
      </pivotArea>
    </format>
    <format dxfId="90">
      <pivotArea dataOnly="0" labelOnly="1" fieldPosition="0">
        <references count="2">
          <reference field="0" count="1" selected="0">
            <x v="41"/>
          </reference>
          <reference field="2" count="1">
            <x v="102"/>
          </reference>
        </references>
      </pivotArea>
    </format>
    <format dxfId="89">
      <pivotArea dataOnly="0" labelOnly="1" fieldPosition="0">
        <references count="2">
          <reference field="0" count="1" selected="0">
            <x v="42"/>
          </reference>
          <reference field="2" count="1">
            <x v="112"/>
          </reference>
        </references>
      </pivotArea>
    </format>
    <format dxfId="88">
      <pivotArea dataOnly="0" labelOnly="1" fieldPosition="0">
        <references count="2">
          <reference field="0" count="1" selected="0">
            <x v="44"/>
          </reference>
          <reference field="2" count="1">
            <x v="92"/>
          </reference>
        </references>
      </pivotArea>
    </format>
    <format dxfId="87">
      <pivotArea dataOnly="0" labelOnly="1" fieldPosition="0">
        <references count="2">
          <reference field="0" count="1" selected="0">
            <x v="47"/>
          </reference>
          <reference field="2" count="1">
            <x v="103"/>
          </reference>
        </references>
      </pivotArea>
    </format>
    <format dxfId="86">
      <pivotArea dataOnly="0" labelOnly="1" fieldPosition="0">
        <references count="2">
          <reference field="0" count="1" selected="0">
            <x v="48"/>
          </reference>
          <reference field="2" count="1">
            <x v="111"/>
          </reference>
        </references>
      </pivotArea>
    </format>
    <format dxfId="85">
      <pivotArea dataOnly="0" labelOnly="1" fieldPosition="0">
        <references count="2">
          <reference field="0" count="1" selected="0">
            <x v="49"/>
          </reference>
          <reference field="2" count="1">
            <x v="110"/>
          </reference>
        </references>
      </pivotArea>
    </format>
    <format dxfId="84">
      <pivotArea dataOnly="0" labelOnly="1" fieldPosition="0">
        <references count="2">
          <reference field="0" count="1" selected="0">
            <x v="62"/>
          </reference>
          <reference field="2" count="1">
            <x v="107"/>
          </reference>
        </references>
      </pivotArea>
    </format>
    <format dxfId="83">
      <pivotArea dataOnly="0" labelOnly="1" fieldPosition="0">
        <references count="2">
          <reference field="0" count="1" selected="0">
            <x v="69"/>
          </reference>
          <reference field="2" count="1">
            <x v="105"/>
          </reference>
        </references>
      </pivotArea>
    </format>
    <format dxfId="82">
      <pivotArea dataOnly="0" labelOnly="1" fieldPosition="0">
        <references count="2">
          <reference field="0" count="1" selected="0">
            <x v="71"/>
          </reference>
          <reference field="2" count="1">
            <x v="109"/>
          </reference>
        </references>
      </pivotArea>
    </format>
    <format dxfId="81">
      <pivotArea dataOnly="0" labelOnly="1" fieldPosition="0">
        <references count="2">
          <reference field="0" count="1" selected="0">
            <x v="73"/>
          </reference>
          <reference field="2" count="1">
            <x v="94"/>
          </reference>
        </references>
      </pivotArea>
    </format>
    <format dxfId="80">
      <pivotArea dataOnly="0" labelOnly="1" fieldPosition="0">
        <references count="2">
          <reference field="0" count="1" selected="0">
            <x v="78"/>
          </reference>
          <reference field="2" count="1">
            <x v="106"/>
          </reference>
        </references>
      </pivotArea>
    </format>
    <format dxfId="79">
      <pivotArea dataOnly="0" labelOnly="1" fieldPosition="0">
        <references count="2">
          <reference field="0" count="1" selected="0">
            <x v="84"/>
          </reference>
          <reference field="2" count="1">
            <x v="100"/>
          </reference>
        </references>
      </pivotArea>
    </format>
    <format dxfId="78">
      <pivotArea dataOnly="0" labelOnly="1" fieldPosition="0">
        <references count="2">
          <reference field="0" count="1" selected="0">
            <x v="88"/>
          </reference>
          <reference field="2" count="1">
            <x v="93"/>
          </reference>
        </references>
      </pivotArea>
    </format>
    <format dxfId="77">
      <pivotArea dataOnly="0" labelOnly="1" fieldPosition="0">
        <references count="2">
          <reference field="0" count="1" selected="0">
            <x v="91"/>
          </reference>
          <reference field="2" count="1">
            <x v="104"/>
          </reference>
        </references>
      </pivotArea>
    </format>
    <format dxfId="76">
      <pivotArea dataOnly="0" labelOnly="1" fieldPosition="0">
        <references count="2">
          <reference field="0" count="1" selected="0">
            <x v="92"/>
          </reference>
          <reference field="2" count="1">
            <x v="121"/>
          </reference>
        </references>
      </pivotArea>
    </format>
    <format dxfId="75">
      <pivotArea dataOnly="0" labelOnly="1" fieldPosition="0">
        <references count="2">
          <reference field="0" count="1" selected="0">
            <x v="99"/>
          </reference>
          <reference field="2" count="1">
            <x v="116"/>
          </reference>
        </references>
      </pivotArea>
    </format>
    <format dxfId="74">
      <pivotArea dataOnly="0" labelOnly="1" fieldPosition="0">
        <references count="2">
          <reference field="0" count="1" selected="0">
            <x v="106"/>
          </reference>
          <reference field="2" count="1">
            <x v="119"/>
          </reference>
        </references>
      </pivotArea>
    </format>
    <format dxfId="73">
      <pivotArea dataOnly="0" labelOnly="1" fieldPosition="0">
        <references count="2">
          <reference field="0" count="1" selected="0">
            <x v="110"/>
          </reference>
          <reference field="2" count="1">
            <x v="118"/>
          </reference>
        </references>
      </pivotArea>
    </format>
    <format dxfId="72">
      <pivotArea dataOnly="0" labelOnly="1" fieldPosition="0">
        <references count="2">
          <reference field="0" count="1" selected="0">
            <x v="111"/>
          </reference>
          <reference field="2" count="1">
            <x v="96"/>
          </reference>
        </references>
      </pivotArea>
    </format>
    <format dxfId="71">
      <pivotArea dataOnly="0" labelOnly="1" fieldPosition="0">
        <references count="2">
          <reference field="0" count="1" selected="0">
            <x v="112"/>
          </reference>
          <reference field="2" count="1">
            <x v="113"/>
          </reference>
        </references>
      </pivotArea>
    </format>
    <format dxfId="70">
      <pivotArea dataOnly="0" labelOnly="1" fieldPosition="0">
        <references count="2">
          <reference field="0" count="1" selected="0">
            <x v="119"/>
          </reference>
          <reference field="2" count="1">
            <x v="117"/>
          </reference>
        </references>
      </pivotArea>
    </format>
    <format dxfId="69">
      <pivotArea dataOnly="0" labelOnly="1" fieldPosition="0">
        <references count="2">
          <reference field="0" count="1" selected="0">
            <x v="122"/>
          </reference>
          <reference field="2" count="1">
            <x v="95"/>
          </reference>
        </references>
      </pivotArea>
    </format>
    <format dxfId="68">
      <pivotArea dataOnly="0" labelOnly="1" fieldPosition="0">
        <references count="2">
          <reference field="0" count="1" selected="0">
            <x v="123"/>
          </reference>
          <reference field="2" count="1">
            <x v="97"/>
          </reference>
        </references>
      </pivotArea>
    </format>
    <format dxfId="67">
      <pivotArea dataOnly="0" labelOnly="1" fieldPosition="0">
        <references count="2">
          <reference field="0" count="1" selected="0">
            <x v="129"/>
          </reference>
          <reference field="2" count="1">
            <x v="122"/>
          </reference>
        </references>
      </pivotArea>
    </format>
    <format dxfId="66">
      <pivotArea dataOnly="0" labelOnly="1" fieldPosition="0">
        <references count="2">
          <reference field="0" count="1" selected="0">
            <x v="132"/>
          </reference>
          <reference field="2" count="1">
            <x v="98"/>
          </reference>
        </references>
      </pivotArea>
    </format>
    <format dxfId="65">
      <pivotArea dataOnly="0" labelOnly="1" fieldPosition="0">
        <references count="2">
          <reference field="0" count="1" selected="0">
            <x v="0"/>
          </reference>
          <reference field="2" count="1">
            <x v="120"/>
          </reference>
        </references>
      </pivotArea>
    </format>
    <format dxfId="64">
      <pivotArea dataOnly="0" labelOnly="1" fieldPosition="0">
        <references count="2">
          <reference field="0" count="1" selected="0">
            <x v="1"/>
          </reference>
          <reference field="2" count="1">
            <x v="114"/>
          </reference>
        </references>
      </pivotArea>
    </format>
    <format dxfId="63">
      <pivotArea dataOnly="0" labelOnly="1" fieldPosition="0">
        <references count="2">
          <reference field="0" count="1" selected="0">
            <x v="2"/>
          </reference>
          <reference field="2" count="1">
            <x v="99"/>
          </reference>
        </references>
      </pivotArea>
    </format>
    <format dxfId="62">
      <pivotArea dataOnly="0" labelOnly="1" fieldPosition="0">
        <references count="2">
          <reference field="0" count="1" selected="0">
            <x v="5"/>
          </reference>
          <reference field="2" count="1">
            <x v="90"/>
          </reference>
        </references>
      </pivotArea>
    </format>
    <format dxfId="61">
      <pivotArea dataOnly="0" labelOnly="1" fieldPosition="0">
        <references count="2">
          <reference field="0" count="1" selected="0">
            <x v="12"/>
          </reference>
          <reference field="2" count="1">
            <x v="115"/>
          </reference>
        </references>
      </pivotArea>
    </format>
    <format dxfId="60">
      <pivotArea dataOnly="0" labelOnly="1" fieldPosition="0">
        <references count="2">
          <reference field="0" count="1" selected="0">
            <x v="13"/>
          </reference>
          <reference field="2" count="1">
            <x v="91"/>
          </reference>
        </references>
      </pivotArea>
    </format>
    <format dxfId="59">
      <pivotArea dataOnly="0" labelOnly="1" fieldPosition="0">
        <references count="2">
          <reference field="0" count="1" selected="0">
            <x v="19"/>
          </reference>
          <reference field="2" count="1">
            <x v="108"/>
          </reference>
        </references>
      </pivotArea>
    </format>
    <format dxfId="58">
      <pivotArea dataOnly="0" labelOnly="1" fieldPosition="0">
        <references count="2">
          <reference field="0" count="1" selected="0">
            <x v="28"/>
          </reference>
          <reference field="2" count="1">
            <x v="101"/>
          </reference>
        </references>
      </pivotArea>
    </format>
    <format dxfId="57">
      <pivotArea dataOnly="0" labelOnly="1" fieldPosition="0">
        <references count="2">
          <reference field="0" count="1" selected="0">
            <x v="41"/>
          </reference>
          <reference field="2" count="1">
            <x v="102"/>
          </reference>
        </references>
      </pivotArea>
    </format>
    <format dxfId="56">
      <pivotArea dataOnly="0" labelOnly="1" fieldPosition="0">
        <references count="2">
          <reference field="0" count="1" selected="0">
            <x v="42"/>
          </reference>
          <reference field="2" count="1">
            <x v="112"/>
          </reference>
        </references>
      </pivotArea>
    </format>
    <format dxfId="55">
      <pivotArea dataOnly="0" labelOnly="1" fieldPosition="0">
        <references count="2">
          <reference field="0" count="1" selected="0">
            <x v="44"/>
          </reference>
          <reference field="2" count="1">
            <x v="92"/>
          </reference>
        </references>
      </pivotArea>
    </format>
    <format dxfId="54">
      <pivotArea dataOnly="0" labelOnly="1" fieldPosition="0">
        <references count="2">
          <reference field="0" count="1" selected="0">
            <x v="47"/>
          </reference>
          <reference field="2" count="1">
            <x v="103"/>
          </reference>
        </references>
      </pivotArea>
    </format>
    <format dxfId="53">
      <pivotArea dataOnly="0" labelOnly="1" fieldPosition="0">
        <references count="2">
          <reference field="0" count="1" selected="0">
            <x v="48"/>
          </reference>
          <reference field="2" count="1">
            <x v="111"/>
          </reference>
        </references>
      </pivotArea>
    </format>
    <format dxfId="52">
      <pivotArea dataOnly="0" labelOnly="1" fieldPosition="0">
        <references count="2">
          <reference field="0" count="1" selected="0">
            <x v="49"/>
          </reference>
          <reference field="2" count="1">
            <x v="110"/>
          </reference>
        </references>
      </pivotArea>
    </format>
    <format dxfId="51">
      <pivotArea dataOnly="0" labelOnly="1" fieldPosition="0">
        <references count="2">
          <reference field="0" count="1" selected="0">
            <x v="62"/>
          </reference>
          <reference field="2" count="1">
            <x v="107"/>
          </reference>
        </references>
      </pivotArea>
    </format>
    <format dxfId="50">
      <pivotArea dataOnly="0" labelOnly="1" fieldPosition="0">
        <references count="2">
          <reference field="0" count="1" selected="0">
            <x v="69"/>
          </reference>
          <reference field="2" count="1">
            <x v="105"/>
          </reference>
        </references>
      </pivotArea>
    </format>
    <format dxfId="49">
      <pivotArea dataOnly="0" labelOnly="1" fieldPosition="0">
        <references count="2">
          <reference field="0" count="1" selected="0">
            <x v="71"/>
          </reference>
          <reference field="2" count="1">
            <x v="109"/>
          </reference>
        </references>
      </pivotArea>
    </format>
    <format dxfId="48">
      <pivotArea dataOnly="0" labelOnly="1" fieldPosition="0">
        <references count="2">
          <reference field="0" count="1" selected="0">
            <x v="73"/>
          </reference>
          <reference field="2" count="1">
            <x v="94"/>
          </reference>
        </references>
      </pivotArea>
    </format>
    <format dxfId="47">
      <pivotArea dataOnly="0" labelOnly="1" fieldPosition="0">
        <references count="2">
          <reference field="0" count="1" selected="0">
            <x v="78"/>
          </reference>
          <reference field="2" count="1">
            <x v="106"/>
          </reference>
        </references>
      </pivotArea>
    </format>
    <format dxfId="46">
      <pivotArea dataOnly="0" labelOnly="1" fieldPosition="0">
        <references count="2">
          <reference field="0" count="1" selected="0">
            <x v="84"/>
          </reference>
          <reference field="2" count="1">
            <x v="100"/>
          </reference>
        </references>
      </pivotArea>
    </format>
    <format dxfId="45">
      <pivotArea dataOnly="0" labelOnly="1" fieldPosition="0">
        <references count="2">
          <reference field="0" count="1" selected="0">
            <x v="88"/>
          </reference>
          <reference field="2" count="1">
            <x v="93"/>
          </reference>
        </references>
      </pivotArea>
    </format>
    <format dxfId="44">
      <pivotArea dataOnly="0" labelOnly="1" fieldPosition="0">
        <references count="2">
          <reference field="0" count="1" selected="0">
            <x v="91"/>
          </reference>
          <reference field="2" count="1">
            <x v="104"/>
          </reference>
        </references>
      </pivotArea>
    </format>
    <format dxfId="43">
      <pivotArea dataOnly="0" labelOnly="1" fieldPosition="0">
        <references count="2">
          <reference field="0" count="1" selected="0">
            <x v="92"/>
          </reference>
          <reference field="2" count="1">
            <x v="121"/>
          </reference>
        </references>
      </pivotArea>
    </format>
    <format dxfId="42">
      <pivotArea dataOnly="0" labelOnly="1" fieldPosition="0">
        <references count="2">
          <reference field="0" count="1" selected="0">
            <x v="99"/>
          </reference>
          <reference field="2" count="1">
            <x v="116"/>
          </reference>
        </references>
      </pivotArea>
    </format>
    <format dxfId="41">
      <pivotArea dataOnly="0" labelOnly="1" fieldPosition="0">
        <references count="2">
          <reference field="0" count="1" selected="0">
            <x v="106"/>
          </reference>
          <reference field="2" count="1">
            <x v="119"/>
          </reference>
        </references>
      </pivotArea>
    </format>
    <format dxfId="40">
      <pivotArea dataOnly="0" labelOnly="1" fieldPosition="0">
        <references count="2">
          <reference field="0" count="1" selected="0">
            <x v="110"/>
          </reference>
          <reference field="2" count="1">
            <x v="118"/>
          </reference>
        </references>
      </pivotArea>
    </format>
    <format dxfId="39">
      <pivotArea dataOnly="0" labelOnly="1" fieldPosition="0">
        <references count="2">
          <reference field="0" count="1" selected="0">
            <x v="111"/>
          </reference>
          <reference field="2" count="1">
            <x v="96"/>
          </reference>
        </references>
      </pivotArea>
    </format>
    <format dxfId="38">
      <pivotArea dataOnly="0" labelOnly="1" fieldPosition="0">
        <references count="2">
          <reference field="0" count="1" selected="0">
            <x v="112"/>
          </reference>
          <reference field="2" count="1">
            <x v="113"/>
          </reference>
        </references>
      </pivotArea>
    </format>
    <format dxfId="37">
      <pivotArea dataOnly="0" labelOnly="1" fieldPosition="0">
        <references count="2">
          <reference field="0" count="1" selected="0">
            <x v="119"/>
          </reference>
          <reference field="2" count="1">
            <x v="117"/>
          </reference>
        </references>
      </pivotArea>
    </format>
    <format dxfId="36">
      <pivotArea dataOnly="0" labelOnly="1" fieldPosition="0">
        <references count="2">
          <reference field="0" count="1" selected="0">
            <x v="122"/>
          </reference>
          <reference field="2" count="1">
            <x v="95"/>
          </reference>
        </references>
      </pivotArea>
    </format>
    <format dxfId="35">
      <pivotArea dataOnly="0" labelOnly="1" fieldPosition="0">
        <references count="2">
          <reference field="0" count="1" selected="0">
            <x v="123"/>
          </reference>
          <reference field="2" count="1">
            <x v="97"/>
          </reference>
        </references>
      </pivotArea>
    </format>
    <format dxfId="34">
      <pivotArea dataOnly="0" labelOnly="1" fieldPosition="0">
        <references count="2">
          <reference field="0" count="1" selected="0">
            <x v="129"/>
          </reference>
          <reference field="2" count="1">
            <x v="122"/>
          </reference>
        </references>
      </pivotArea>
    </format>
    <format dxfId="33">
      <pivotArea dataOnly="0" labelOnly="1" fieldPosition="0">
        <references count="2">
          <reference field="0" count="1" selected="0">
            <x v="132"/>
          </reference>
          <reference field="2" count="1">
            <x v="98"/>
          </reference>
        </references>
      </pivotArea>
    </format>
    <format dxfId="32">
      <pivotArea dataOnly="0" labelOnly="1" fieldPosition="0">
        <references count="2">
          <reference field="0" count="1" selected="0">
            <x v="0"/>
          </reference>
          <reference field="2" count="1">
            <x v="120"/>
          </reference>
        </references>
      </pivotArea>
    </format>
    <format dxfId="31">
      <pivotArea dataOnly="0" labelOnly="1" fieldPosition="0">
        <references count="2">
          <reference field="0" count="1" selected="0">
            <x v="1"/>
          </reference>
          <reference field="2" count="1">
            <x v="114"/>
          </reference>
        </references>
      </pivotArea>
    </format>
    <format dxfId="30">
      <pivotArea dataOnly="0" labelOnly="1" fieldPosition="0">
        <references count="2">
          <reference field="0" count="1" selected="0">
            <x v="2"/>
          </reference>
          <reference field="2" count="1">
            <x v="99"/>
          </reference>
        </references>
      </pivotArea>
    </format>
    <format dxfId="29">
      <pivotArea dataOnly="0" labelOnly="1" fieldPosition="0">
        <references count="2">
          <reference field="0" count="1" selected="0">
            <x v="5"/>
          </reference>
          <reference field="2" count="1">
            <x v="90"/>
          </reference>
        </references>
      </pivotArea>
    </format>
    <format dxfId="28">
      <pivotArea dataOnly="0" labelOnly="1" fieldPosition="0">
        <references count="2">
          <reference field="0" count="1" selected="0">
            <x v="12"/>
          </reference>
          <reference field="2" count="1">
            <x v="115"/>
          </reference>
        </references>
      </pivotArea>
    </format>
    <format dxfId="27">
      <pivotArea dataOnly="0" labelOnly="1" fieldPosition="0">
        <references count="2">
          <reference field="0" count="1" selected="0">
            <x v="13"/>
          </reference>
          <reference field="2" count="1">
            <x v="91"/>
          </reference>
        </references>
      </pivotArea>
    </format>
    <format dxfId="26">
      <pivotArea dataOnly="0" labelOnly="1" fieldPosition="0">
        <references count="2">
          <reference field="0" count="1" selected="0">
            <x v="19"/>
          </reference>
          <reference field="2" count="1">
            <x v="108"/>
          </reference>
        </references>
      </pivotArea>
    </format>
    <format dxfId="25">
      <pivotArea dataOnly="0" labelOnly="1" fieldPosition="0">
        <references count="2">
          <reference field="0" count="1" selected="0">
            <x v="28"/>
          </reference>
          <reference field="2" count="1">
            <x v="101"/>
          </reference>
        </references>
      </pivotArea>
    </format>
    <format dxfId="24">
      <pivotArea dataOnly="0" labelOnly="1" fieldPosition="0">
        <references count="2">
          <reference field="0" count="1" selected="0">
            <x v="41"/>
          </reference>
          <reference field="2" count="1">
            <x v="102"/>
          </reference>
        </references>
      </pivotArea>
    </format>
    <format dxfId="23">
      <pivotArea dataOnly="0" labelOnly="1" fieldPosition="0">
        <references count="2">
          <reference field="0" count="1" selected="0">
            <x v="42"/>
          </reference>
          <reference field="2" count="1">
            <x v="112"/>
          </reference>
        </references>
      </pivotArea>
    </format>
    <format dxfId="22">
      <pivotArea dataOnly="0" labelOnly="1" fieldPosition="0">
        <references count="2">
          <reference field="0" count="1" selected="0">
            <x v="44"/>
          </reference>
          <reference field="2" count="1">
            <x v="92"/>
          </reference>
        </references>
      </pivotArea>
    </format>
    <format dxfId="21">
      <pivotArea dataOnly="0" labelOnly="1" fieldPosition="0">
        <references count="2">
          <reference field="0" count="1" selected="0">
            <x v="47"/>
          </reference>
          <reference field="2" count="1">
            <x v="103"/>
          </reference>
        </references>
      </pivotArea>
    </format>
    <format dxfId="20">
      <pivotArea dataOnly="0" labelOnly="1" fieldPosition="0">
        <references count="2">
          <reference field="0" count="1" selected="0">
            <x v="48"/>
          </reference>
          <reference field="2" count="1">
            <x v="111"/>
          </reference>
        </references>
      </pivotArea>
    </format>
    <format dxfId="19">
      <pivotArea dataOnly="0" labelOnly="1" fieldPosition="0">
        <references count="2">
          <reference field="0" count="1" selected="0">
            <x v="49"/>
          </reference>
          <reference field="2" count="1">
            <x v="110"/>
          </reference>
        </references>
      </pivotArea>
    </format>
    <format dxfId="18">
      <pivotArea dataOnly="0" labelOnly="1" fieldPosition="0">
        <references count="2">
          <reference field="0" count="1" selected="0">
            <x v="62"/>
          </reference>
          <reference field="2" count="1">
            <x v="107"/>
          </reference>
        </references>
      </pivotArea>
    </format>
    <format dxfId="17">
      <pivotArea dataOnly="0" labelOnly="1" fieldPosition="0">
        <references count="2">
          <reference field="0" count="1" selected="0">
            <x v="69"/>
          </reference>
          <reference field="2" count="1">
            <x v="105"/>
          </reference>
        </references>
      </pivotArea>
    </format>
    <format dxfId="16">
      <pivotArea dataOnly="0" labelOnly="1" fieldPosition="0">
        <references count="2">
          <reference field="0" count="1" selected="0">
            <x v="71"/>
          </reference>
          <reference field="2" count="1">
            <x v="109"/>
          </reference>
        </references>
      </pivotArea>
    </format>
    <format dxfId="15">
      <pivotArea dataOnly="0" labelOnly="1" fieldPosition="0">
        <references count="2">
          <reference field="0" count="1" selected="0">
            <x v="73"/>
          </reference>
          <reference field="2" count="1">
            <x v="94"/>
          </reference>
        </references>
      </pivotArea>
    </format>
    <format dxfId="14">
      <pivotArea dataOnly="0" labelOnly="1" fieldPosition="0">
        <references count="2">
          <reference field="0" count="1" selected="0">
            <x v="78"/>
          </reference>
          <reference field="2" count="1">
            <x v="106"/>
          </reference>
        </references>
      </pivotArea>
    </format>
    <format dxfId="13">
      <pivotArea dataOnly="0" labelOnly="1" fieldPosition="0">
        <references count="2">
          <reference field="0" count="1" selected="0">
            <x v="84"/>
          </reference>
          <reference field="2" count="1">
            <x v="100"/>
          </reference>
        </references>
      </pivotArea>
    </format>
    <format dxfId="12">
      <pivotArea dataOnly="0" labelOnly="1" fieldPosition="0">
        <references count="2">
          <reference field="0" count="1" selected="0">
            <x v="88"/>
          </reference>
          <reference field="2" count="1">
            <x v="93"/>
          </reference>
        </references>
      </pivotArea>
    </format>
    <format dxfId="11">
      <pivotArea dataOnly="0" labelOnly="1" fieldPosition="0">
        <references count="2">
          <reference field="0" count="1" selected="0">
            <x v="91"/>
          </reference>
          <reference field="2" count="1">
            <x v="104"/>
          </reference>
        </references>
      </pivotArea>
    </format>
    <format dxfId="10">
      <pivotArea dataOnly="0" labelOnly="1" fieldPosition="0">
        <references count="2">
          <reference field="0" count="1" selected="0">
            <x v="92"/>
          </reference>
          <reference field="2" count="1">
            <x v="121"/>
          </reference>
        </references>
      </pivotArea>
    </format>
    <format dxfId="9">
      <pivotArea dataOnly="0" labelOnly="1" fieldPosition="0">
        <references count="2">
          <reference field="0" count="1" selected="0">
            <x v="99"/>
          </reference>
          <reference field="2" count="1">
            <x v="116"/>
          </reference>
        </references>
      </pivotArea>
    </format>
    <format dxfId="8">
      <pivotArea dataOnly="0" labelOnly="1" fieldPosition="0">
        <references count="2">
          <reference field="0" count="1" selected="0">
            <x v="106"/>
          </reference>
          <reference field="2" count="1">
            <x v="119"/>
          </reference>
        </references>
      </pivotArea>
    </format>
    <format dxfId="7">
      <pivotArea dataOnly="0" labelOnly="1" fieldPosition="0">
        <references count="2">
          <reference field="0" count="1" selected="0">
            <x v="110"/>
          </reference>
          <reference field="2" count="1">
            <x v="118"/>
          </reference>
        </references>
      </pivotArea>
    </format>
    <format dxfId="6">
      <pivotArea dataOnly="0" labelOnly="1" fieldPosition="0">
        <references count="2">
          <reference field="0" count="1" selected="0">
            <x v="111"/>
          </reference>
          <reference field="2" count="1">
            <x v="96"/>
          </reference>
        </references>
      </pivotArea>
    </format>
    <format dxfId="5">
      <pivotArea dataOnly="0" labelOnly="1" fieldPosition="0">
        <references count="2">
          <reference field="0" count="1" selected="0">
            <x v="112"/>
          </reference>
          <reference field="2" count="1">
            <x v="113"/>
          </reference>
        </references>
      </pivotArea>
    </format>
    <format dxfId="4">
      <pivotArea dataOnly="0" labelOnly="1" fieldPosition="0">
        <references count="2">
          <reference field="0" count="1" selected="0">
            <x v="119"/>
          </reference>
          <reference field="2" count="1">
            <x v="117"/>
          </reference>
        </references>
      </pivotArea>
    </format>
    <format dxfId="3">
      <pivotArea dataOnly="0" labelOnly="1" fieldPosition="0">
        <references count="2">
          <reference field="0" count="1" selected="0">
            <x v="122"/>
          </reference>
          <reference field="2" count="1">
            <x v="95"/>
          </reference>
        </references>
      </pivotArea>
    </format>
    <format dxfId="2">
      <pivotArea dataOnly="0" labelOnly="1" fieldPosition="0">
        <references count="2">
          <reference field="0" count="1" selected="0">
            <x v="123"/>
          </reference>
          <reference field="2" count="1">
            <x v="97"/>
          </reference>
        </references>
      </pivotArea>
    </format>
    <format dxfId="1">
      <pivotArea dataOnly="0" labelOnly="1" fieldPosition="0">
        <references count="2">
          <reference field="0" count="1" selected="0">
            <x v="129"/>
          </reference>
          <reference field="2" count="1">
            <x v="122"/>
          </reference>
        </references>
      </pivotArea>
    </format>
    <format dxfId="0">
      <pivotArea dataOnly="0" labelOnly="1" fieldPosition="0">
        <references count="2">
          <reference field="0" count="1" selected="0">
            <x v="132"/>
          </reference>
          <reference field="2" count="1">
            <x v="9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WSCKY_ERC_Count_±_2_500____ERC___WSCKY___2_500__and____ERC___WSCKY___2_500" sourceName="WSCKY ERC Count ± 2,500_x000a_   ERC &lt; WSCKY + 2,500_x000a_ and_x000a_   ERC &gt; WSCKY - 2,500">
  <pivotTables>
    <pivotTable tabId="34" name="PivotTable2"/>
  </pivotTables>
  <data>
    <tabular pivotCacheId="2">
      <items count="2">
        <i x="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WSCKY ERC Count ± 2,500_x000a_   ERC &lt; WSCKY + 2,500_x000a_ and_x000a_   ERC &gt; WSCKY - 2,500" cache="Slicer_WSCKY_ERC_Count_±_2_500____ERC___WSCKY___2_500__and____ERC___WSCKY___2_500" caption="WSCKY ERC Count ± 2,500_x000a_   ERC &lt; WSCKY + 2,500_x000a_ and_x000a_   ERC &gt; WSCKY - 2,500"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tabSelected="1" zoomScale="70" zoomScaleNormal="70" workbookViewId="0">
      <pane ySplit="1" topLeftCell="A2" activePane="bottomLeft" state="frozen"/>
      <selection pane="bottomLeft" activeCell="B12" sqref="B12"/>
    </sheetView>
  </sheetViews>
  <sheetFormatPr defaultRowHeight="15"/>
  <cols>
    <col min="1" max="1" width="66.7109375" bestFit="1" customWidth="1"/>
    <col min="2" max="2" width="12.5703125" bestFit="1" customWidth="1"/>
    <col min="3" max="3" width="28.7109375" style="55" bestFit="1" customWidth="1"/>
    <col min="4" max="4" width="35" bestFit="1" customWidth="1"/>
  </cols>
  <sheetData>
    <row r="1" spans="1:4" ht="84.75" customHeight="1">
      <c r="A1" s="195" t="s">
        <v>47</v>
      </c>
      <c r="B1" s="195" t="s">
        <v>181</v>
      </c>
      <c r="C1" s="196" t="s">
        <v>182</v>
      </c>
      <c r="D1" s="194" t="s">
        <v>337</v>
      </c>
    </row>
    <row r="2" spans="1:4">
      <c r="A2" s="192" t="s">
        <v>167</v>
      </c>
      <c r="B2" s="192">
        <v>6000800</v>
      </c>
      <c r="C2" s="193">
        <v>7199</v>
      </c>
      <c r="D2" t="b">
        <f>ABS(C2-$C$2)&lt;2500</f>
        <v>1</v>
      </c>
    </row>
    <row r="3" spans="1:4">
      <c r="A3" t="s">
        <v>48</v>
      </c>
      <c r="B3">
        <v>18100</v>
      </c>
      <c r="C3" s="55">
        <v>7858</v>
      </c>
      <c r="D3" t="b">
        <f>ABS(C3-$C$2)&lt;2500</f>
        <v>1</v>
      </c>
    </row>
    <row r="4" spans="1:4">
      <c r="A4" t="s">
        <v>49</v>
      </c>
      <c r="B4">
        <v>18200</v>
      </c>
      <c r="C4" s="55">
        <v>6760</v>
      </c>
      <c r="D4" t="b">
        <f t="shared" ref="D4:D67" si="0">ABS(C4-$C$2)&lt;2500</f>
        <v>1</v>
      </c>
    </row>
    <row r="5" spans="1:4">
      <c r="A5" t="s">
        <v>50</v>
      </c>
      <c r="B5">
        <v>18500</v>
      </c>
      <c r="C5" s="55">
        <v>5335</v>
      </c>
      <c r="D5" t="b">
        <f t="shared" si="0"/>
        <v>1</v>
      </c>
    </row>
    <row r="6" spans="1:4">
      <c r="A6" t="s">
        <v>51</v>
      </c>
      <c r="B6">
        <v>18600</v>
      </c>
      <c r="C6" s="55">
        <v>3833</v>
      </c>
      <c r="D6" t="b">
        <f t="shared" si="0"/>
        <v>0</v>
      </c>
    </row>
    <row r="7" spans="1:4">
      <c r="A7" t="s">
        <v>52</v>
      </c>
      <c r="B7">
        <v>33200</v>
      </c>
      <c r="C7" s="55">
        <v>624</v>
      </c>
      <c r="D7" t="b">
        <f t="shared" si="0"/>
        <v>0</v>
      </c>
    </row>
    <row r="8" spans="1:4">
      <c r="A8" t="s">
        <v>53</v>
      </c>
      <c r="B8">
        <v>18800</v>
      </c>
      <c r="C8" s="55">
        <v>4789</v>
      </c>
      <c r="D8" t="b">
        <f t="shared" si="0"/>
        <v>1</v>
      </c>
    </row>
    <row r="9" spans="1:4">
      <c r="A9" t="s">
        <v>54</v>
      </c>
      <c r="B9">
        <v>20000</v>
      </c>
      <c r="C9" s="55">
        <v>3394</v>
      </c>
      <c r="D9" t="b">
        <f t="shared" si="0"/>
        <v>0</v>
      </c>
    </row>
    <row r="10" spans="1:4">
      <c r="A10" t="s">
        <v>55</v>
      </c>
      <c r="B10">
        <v>18900</v>
      </c>
      <c r="C10" s="55">
        <v>25406</v>
      </c>
      <c r="D10" t="b">
        <f t="shared" si="0"/>
        <v>0</v>
      </c>
    </row>
    <row r="11" spans="1:4">
      <c r="A11" t="s">
        <v>56</v>
      </c>
      <c r="B11">
        <v>19050</v>
      </c>
      <c r="C11" s="55">
        <v>2517</v>
      </c>
      <c r="D11" t="b">
        <f t="shared" si="0"/>
        <v>0</v>
      </c>
    </row>
    <row r="12" spans="1:4">
      <c r="A12" t="s">
        <v>57</v>
      </c>
      <c r="B12">
        <v>7000700</v>
      </c>
      <c r="C12" s="55">
        <v>1782</v>
      </c>
      <c r="D12" t="b">
        <f t="shared" si="0"/>
        <v>0</v>
      </c>
    </row>
    <row r="13" spans="1:4">
      <c r="A13" t="s">
        <v>58</v>
      </c>
      <c r="B13">
        <v>33500</v>
      </c>
      <c r="C13" s="55">
        <v>1794</v>
      </c>
      <c r="D13" t="b">
        <f t="shared" si="0"/>
        <v>0</v>
      </c>
    </row>
    <row r="14" spans="1:4">
      <c r="A14" t="s">
        <v>59</v>
      </c>
      <c r="B14">
        <v>33600</v>
      </c>
      <c r="C14" s="55">
        <v>1481</v>
      </c>
      <c r="D14" t="b">
        <f t="shared" si="0"/>
        <v>0</v>
      </c>
    </row>
    <row r="15" spans="1:4">
      <c r="A15" t="s">
        <v>60</v>
      </c>
      <c r="B15">
        <v>19200</v>
      </c>
      <c r="C15" s="55">
        <v>6921</v>
      </c>
      <c r="D15" t="b">
        <f t="shared" si="0"/>
        <v>1</v>
      </c>
    </row>
    <row r="16" spans="1:4">
      <c r="A16" t="s">
        <v>61</v>
      </c>
      <c r="B16">
        <v>33700</v>
      </c>
      <c r="C16" s="55">
        <v>4816</v>
      </c>
      <c r="D16" t="b">
        <f t="shared" si="0"/>
        <v>1</v>
      </c>
    </row>
    <row r="17" spans="1:4">
      <c r="A17" t="s">
        <v>62</v>
      </c>
      <c r="B17">
        <v>19201</v>
      </c>
      <c r="C17" s="55">
        <v>2019</v>
      </c>
      <c r="D17" t="b">
        <f t="shared" si="0"/>
        <v>0</v>
      </c>
    </row>
    <row r="18" spans="1:4">
      <c r="A18" t="s">
        <v>63</v>
      </c>
      <c r="B18">
        <v>19500</v>
      </c>
      <c r="C18" s="55">
        <v>3944</v>
      </c>
      <c r="D18" t="b">
        <f t="shared" si="0"/>
        <v>0</v>
      </c>
    </row>
    <row r="19" spans="1:4">
      <c r="A19" t="s">
        <v>64</v>
      </c>
      <c r="B19">
        <v>19600</v>
      </c>
      <c r="C19" s="55">
        <v>2958</v>
      </c>
      <c r="D19" t="b">
        <f t="shared" si="0"/>
        <v>0</v>
      </c>
    </row>
    <row r="20" spans="1:4">
      <c r="A20" t="s">
        <v>65</v>
      </c>
      <c r="B20">
        <v>19650</v>
      </c>
      <c r="C20" s="55">
        <v>1627</v>
      </c>
      <c r="D20" t="b">
        <f t="shared" si="0"/>
        <v>0</v>
      </c>
    </row>
    <row r="21" spans="1:4">
      <c r="A21" t="s">
        <v>66</v>
      </c>
      <c r="B21">
        <v>6000700</v>
      </c>
      <c r="C21" s="55">
        <v>339</v>
      </c>
      <c r="D21" t="b">
        <f t="shared" si="0"/>
        <v>0</v>
      </c>
    </row>
    <row r="22" spans="1:4">
      <c r="A22" t="s">
        <v>67</v>
      </c>
      <c r="B22">
        <v>19700</v>
      </c>
      <c r="C22" s="55">
        <v>6083</v>
      </c>
      <c r="D22" t="b">
        <f t="shared" si="0"/>
        <v>1</v>
      </c>
    </row>
    <row r="23" spans="1:4">
      <c r="A23" t="s">
        <v>68</v>
      </c>
      <c r="B23">
        <v>19900</v>
      </c>
      <c r="C23" s="55">
        <v>1154</v>
      </c>
      <c r="D23" t="b">
        <f t="shared" si="0"/>
        <v>0</v>
      </c>
    </row>
    <row r="24" spans="1:4">
      <c r="A24" t="s">
        <v>69</v>
      </c>
      <c r="B24">
        <v>20100</v>
      </c>
      <c r="C24" s="55">
        <v>3549</v>
      </c>
      <c r="D24" t="b">
        <f t="shared" si="0"/>
        <v>0</v>
      </c>
    </row>
    <row r="25" spans="1:4">
      <c r="A25" t="s">
        <v>70</v>
      </c>
      <c r="B25">
        <v>20150</v>
      </c>
      <c r="C25" s="55">
        <v>2489</v>
      </c>
      <c r="D25" t="b">
        <f t="shared" si="0"/>
        <v>0</v>
      </c>
    </row>
    <row r="26" spans="1:4">
      <c r="A26" t="s">
        <v>71</v>
      </c>
      <c r="B26">
        <v>20200</v>
      </c>
      <c r="C26" s="55">
        <v>3269</v>
      </c>
      <c r="D26" t="b">
        <f t="shared" si="0"/>
        <v>0</v>
      </c>
    </row>
    <row r="27" spans="1:4">
      <c r="A27" t="s">
        <v>72</v>
      </c>
      <c r="B27">
        <v>20600</v>
      </c>
      <c r="C27" s="55">
        <v>805</v>
      </c>
      <c r="D27" t="b">
        <f t="shared" si="0"/>
        <v>0</v>
      </c>
    </row>
    <row r="28" spans="1:4">
      <c r="A28" t="s">
        <v>73</v>
      </c>
      <c r="B28">
        <v>20700</v>
      </c>
      <c r="C28" s="55">
        <v>4643</v>
      </c>
      <c r="D28" t="b">
        <f t="shared" si="0"/>
        <v>0</v>
      </c>
    </row>
    <row r="29" spans="1:4">
      <c r="A29" t="s">
        <v>74</v>
      </c>
      <c r="B29">
        <v>20800</v>
      </c>
      <c r="C29" s="55">
        <v>2410</v>
      </c>
      <c r="D29" t="b">
        <f t="shared" si="0"/>
        <v>0</v>
      </c>
    </row>
    <row r="30" spans="1:4">
      <c r="A30" t="s">
        <v>75</v>
      </c>
      <c r="B30">
        <v>33800</v>
      </c>
      <c r="C30" s="55">
        <v>4530</v>
      </c>
      <c r="D30" t="b">
        <f t="shared" si="0"/>
        <v>0</v>
      </c>
    </row>
    <row r="31" spans="1:4">
      <c r="A31" t="s">
        <v>76</v>
      </c>
      <c r="B31">
        <v>21000</v>
      </c>
      <c r="C31" s="55">
        <v>5510</v>
      </c>
      <c r="D31" t="b">
        <f t="shared" si="0"/>
        <v>1</v>
      </c>
    </row>
    <row r="32" spans="1:4">
      <c r="A32" t="s">
        <v>77</v>
      </c>
      <c r="B32">
        <v>21100</v>
      </c>
      <c r="C32" s="55">
        <v>3014</v>
      </c>
      <c r="D32" t="b">
        <f t="shared" si="0"/>
        <v>0</v>
      </c>
    </row>
    <row r="33" spans="1:4">
      <c r="A33" t="s">
        <v>78</v>
      </c>
      <c r="B33">
        <v>21200</v>
      </c>
      <c r="C33" s="55">
        <v>1958</v>
      </c>
      <c r="D33" t="b">
        <f t="shared" si="0"/>
        <v>0</v>
      </c>
    </row>
    <row r="34" spans="1:4">
      <c r="A34" t="s">
        <v>79</v>
      </c>
      <c r="B34">
        <v>35650</v>
      </c>
      <c r="C34" s="55">
        <v>610</v>
      </c>
      <c r="D34" t="b">
        <f t="shared" si="0"/>
        <v>0</v>
      </c>
    </row>
    <row r="35" spans="1:4">
      <c r="A35" t="s">
        <v>80</v>
      </c>
      <c r="B35">
        <v>21300</v>
      </c>
      <c r="C35" s="55">
        <v>10291</v>
      </c>
      <c r="D35" t="b">
        <f t="shared" si="0"/>
        <v>0</v>
      </c>
    </row>
    <row r="36" spans="1:4">
      <c r="A36" t="s">
        <v>81</v>
      </c>
      <c r="B36">
        <v>21400</v>
      </c>
      <c r="C36" s="55">
        <v>585</v>
      </c>
      <c r="D36" t="b">
        <f t="shared" si="0"/>
        <v>0</v>
      </c>
    </row>
    <row r="37" spans="1:4">
      <c r="A37" t="s">
        <v>82</v>
      </c>
      <c r="B37">
        <v>21500</v>
      </c>
      <c r="C37" s="55">
        <v>3763</v>
      </c>
      <c r="D37" t="b">
        <f t="shared" si="0"/>
        <v>0</v>
      </c>
    </row>
    <row r="38" spans="1:4">
      <c r="A38" t="s">
        <v>83</v>
      </c>
      <c r="B38">
        <v>21700</v>
      </c>
      <c r="C38" s="55">
        <v>2623</v>
      </c>
      <c r="D38" t="b">
        <f t="shared" si="0"/>
        <v>0</v>
      </c>
    </row>
    <row r="39" spans="1:4">
      <c r="A39" t="s">
        <v>84</v>
      </c>
      <c r="B39">
        <v>15100</v>
      </c>
      <c r="C39" s="55">
        <v>1</v>
      </c>
      <c r="D39" t="b">
        <f t="shared" si="0"/>
        <v>0</v>
      </c>
    </row>
    <row r="40" spans="1:4">
      <c r="A40" t="s">
        <v>85</v>
      </c>
      <c r="B40">
        <v>34000</v>
      </c>
      <c r="C40" s="55">
        <v>4087</v>
      </c>
      <c r="D40" t="b">
        <f t="shared" si="0"/>
        <v>0</v>
      </c>
    </row>
    <row r="41" spans="1:4">
      <c r="A41" t="s">
        <v>86</v>
      </c>
      <c r="B41">
        <v>21800</v>
      </c>
      <c r="C41" s="55">
        <v>524</v>
      </c>
      <c r="D41" t="b">
        <f t="shared" si="0"/>
        <v>0</v>
      </c>
    </row>
    <row r="42" spans="1:4">
      <c r="A42" t="s">
        <v>87</v>
      </c>
      <c r="B42">
        <v>15200</v>
      </c>
      <c r="C42" s="55">
        <v>270</v>
      </c>
      <c r="D42" t="b">
        <f t="shared" si="0"/>
        <v>0</v>
      </c>
    </row>
    <row r="43" spans="1:4">
      <c r="A43" t="s">
        <v>88</v>
      </c>
      <c r="B43">
        <v>21850</v>
      </c>
      <c r="C43" s="55">
        <v>1966</v>
      </c>
      <c r="D43" t="b">
        <f t="shared" si="0"/>
        <v>0</v>
      </c>
    </row>
    <row r="44" spans="1:4">
      <c r="A44" t="s">
        <v>89</v>
      </c>
      <c r="B44">
        <v>34100</v>
      </c>
      <c r="C44" s="55">
        <v>5598</v>
      </c>
      <c r="D44" t="b">
        <f t="shared" si="0"/>
        <v>1</v>
      </c>
    </row>
    <row r="45" spans="1:4">
      <c r="A45" t="s">
        <v>90</v>
      </c>
      <c r="B45">
        <v>22000</v>
      </c>
      <c r="C45" s="55">
        <v>6650</v>
      </c>
      <c r="D45" t="b">
        <f t="shared" si="0"/>
        <v>1</v>
      </c>
    </row>
    <row r="46" spans="1:4">
      <c r="A46" t="s">
        <v>91</v>
      </c>
      <c r="B46">
        <v>22200</v>
      </c>
      <c r="C46" s="55">
        <v>14029</v>
      </c>
      <c r="D46" t="b">
        <f t="shared" si="0"/>
        <v>0</v>
      </c>
    </row>
    <row r="47" spans="1:4">
      <c r="A47" t="s">
        <v>92</v>
      </c>
      <c r="B47">
        <v>22300</v>
      </c>
      <c r="C47" s="55">
        <v>4952</v>
      </c>
      <c r="D47" t="b">
        <f t="shared" si="0"/>
        <v>1</v>
      </c>
    </row>
    <row r="48" spans="1:4">
      <c r="A48" t="s">
        <v>93</v>
      </c>
      <c r="B48">
        <v>22500</v>
      </c>
      <c r="C48" s="55">
        <v>10084</v>
      </c>
      <c r="D48" t="b">
        <f t="shared" si="0"/>
        <v>0</v>
      </c>
    </row>
    <row r="49" spans="1:4">
      <c r="A49" t="s">
        <v>94</v>
      </c>
      <c r="B49">
        <v>22600</v>
      </c>
      <c r="C49" s="55">
        <v>27451</v>
      </c>
      <c r="D49" t="b">
        <f t="shared" si="0"/>
        <v>0</v>
      </c>
    </row>
    <row r="50" spans="1:4">
      <c r="A50" t="s">
        <v>95</v>
      </c>
      <c r="B50">
        <v>34200</v>
      </c>
      <c r="C50" s="55">
        <v>5808</v>
      </c>
      <c r="D50" t="b">
        <f t="shared" si="0"/>
        <v>1</v>
      </c>
    </row>
    <row r="51" spans="1:4">
      <c r="A51" t="s">
        <v>96</v>
      </c>
      <c r="B51">
        <v>22700</v>
      </c>
      <c r="C51" s="55">
        <v>6454</v>
      </c>
      <c r="D51" t="b">
        <f t="shared" si="0"/>
        <v>1</v>
      </c>
    </row>
    <row r="52" spans="1:4">
      <c r="A52" t="s">
        <v>97</v>
      </c>
      <c r="B52">
        <v>23000</v>
      </c>
      <c r="C52" s="55">
        <v>6439</v>
      </c>
      <c r="D52" t="b">
        <f t="shared" si="0"/>
        <v>1</v>
      </c>
    </row>
    <row r="53" spans="1:4">
      <c r="A53" t="s">
        <v>98</v>
      </c>
      <c r="B53">
        <v>23300</v>
      </c>
      <c r="C53" s="55">
        <v>3673</v>
      </c>
      <c r="D53" t="b">
        <f t="shared" si="0"/>
        <v>0</v>
      </c>
    </row>
    <row r="54" spans="1:4">
      <c r="A54" t="s">
        <v>99</v>
      </c>
      <c r="B54">
        <v>34500</v>
      </c>
      <c r="C54" s="55">
        <v>4627</v>
      </c>
      <c r="D54" t="b">
        <f t="shared" si="0"/>
        <v>0</v>
      </c>
    </row>
    <row r="55" spans="1:4">
      <c r="A55" t="s">
        <v>100</v>
      </c>
      <c r="B55">
        <v>23400</v>
      </c>
      <c r="C55" s="55">
        <v>2081</v>
      </c>
      <c r="D55" t="b">
        <f t="shared" si="0"/>
        <v>0</v>
      </c>
    </row>
    <row r="56" spans="1:4">
      <c r="A56" t="s">
        <v>101</v>
      </c>
      <c r="B56">
        <v>24300</v>
      </c>
      <c r="C56" s="55">
        <v>2927</v>
      </c>
      <c r="D56" t="b">
        <f t="shared" si="0"/>
        <v>0</v>
      </c>
    </row>
    <row r="57" spans="1:4">
      <c r="A57" t="s">
        <v>102</v>
      </c>
      <c r="B57">
        <v>23550</v>
      </c>
      <c r="C57" s="55">
        <v>2408</v>
      </c>
      <c r="D57" t="b">
        <f t="shared" si="0"/>
        <v>0</v>
      </c>
    </row>
    <row r="58" spans="1:4">
      <c r="A58" t="s">
        <v>103</v>
      </c>
      <c r="B58">
        <v>34650</v>
      </c>
      <c r="C58" s="55">
        <v>1956</v>
      </c>
      <c r="D58" t="b">
        <f t="shared" si="0"/>
        <v>0</v>
      </c>
    </row>
    <row r="59" spans="1:4">
      <c r="A59" t="s">
        <v>104</v>
      </c>
      <c r="B59">
        <v>15800</v>
      </c>
      <c r="C59" s="55">
        <v>129232</v>
      </c>
      <c r="D59" t="b">
        <f t="shared" si="0"/>
        <v>0</v>
      </c>
    </row>
    <row r="60" spans="1:4">
      <c r="A60" t="s">
        <v>105</v>
      </c>
      <c r="B60">
        <v>34700</v>
      </c>
      <c r="C60" s="55">
        <v>1836</v>
      </c>
      <c r="D60" t="b">
        <f t="shared" si="0"/>
        <v>0</v>
      </c>
    </row>
    <row r="61" spans="1:4">
      <c r="A61" t="s">
        <v>106</v>
      </c>
      <c r="B61">
        <v>19400</v>
      </c>
      <c r="C61" s="55">
        <v>2844</v>
      </c>
      <c r="D61" t="b">
        <f t="shared" si="0"/>
        <v>0</v>
      </c>
    </row>
    <row r="62" spans="1:4">
      <c r="A62" t="s">
        <v>107</v>
      </c>
      <c r="B62">
        <v>7001000</v>
      </c>
      <c r="C62" s="55">
        <v>2830</v>
      </c>
      <c r="D62" t="b">
        <f t="shared" si="0"/>
        <v>0</v>
      </c>
    </row>
    <row r="63" spans="1:4">
      <c r="A63" t="s">
        <v>108</v>
      </c>
      <c r="B63">
        <v>34800</v>
      </c>
      <c r="C63" s="55">
        <v>2195</v>
      </c>
      <c r="D63" t="b">
        <f t="shared" si="0"/>
        <v>0</v>
      </c>
    </row>
    <row r="64" spans="1:4">
      <c r="A64" t="s">
        <v>109</v>
      </c>
      <c r="B64">
        <v>24000</v>
      </c>
      <c r="C64" s="55">
        <v>3514</v>
      </c>
      <c r="D64" t="b">
        <f t="shared" si="0"/>
        <v>0</v>
      </c>
    </row>
    <row r="65" spans="1:4">
      <c r="A65" t="s">
        <v>110</v>
      </c>
      <c r="B65">
        <v>24100</v>
      </c>
      <c r="C65" s="55">
        <v>5997</v>
      </c>
      <c r="D65" t="b">
        <f t="shared" si="0"/>
        <v>1</v>
      </c>
    </row>
    <row r="66" spans="1:4">
      <c r="A66" t="s">
        <v>111</v>
      </c>
      <c r="B66">
        <v>24200</v>
      </c>
      <c r="C66" s="55">
        <v>1258</v>
      </c>
      <c r="D66" t="b">
        <f t="shared" si="0"/>
        <v>0</v>
      </c>
    </row>
    <row r="67" spans="1:4">
      <c r="A67" t="s">
        <v>112</v>
      </c>
      <c r="B67">
        <v>7000300</v>
      </c>
      <c r="C67" s="55">
        <v>2916</v>
      </c>
      <c r="D67" t="b">
        <f t="shared" si="0"/>
        <v>0</v>
      </c>
    </row>
    <row r="68" spans="1:4">
      <c r="A68" t="s">
        <v>113</v>
      </c>
      <c r="B68">
        <v>34900</v>
      </c>
      <c r="C68" s="55">
        <v>854</v>
      </c>
      <c r="D68" t="b">
        <f t="shared" ref="D68:D131" si="1">ABS(C68-$C$2)&lt;2500</f>
        <v>0</v>
      </c>
    </row>
    <row r="69" spans="1:4">
      <c r="A69" t="s">
        <v>114</v>
      </c>
      <c r="B69">
        <v>24500</v>
      </c>
      <c r="C69" s="55">
        <v>2561</v>
      </c>
      <c r="D69" t="b">
        <f t="shared" si="1"/>
        <v>0</v>
      </c>
    </row>
    <row r="70" spans="1:4">
      <c r="A70" t="s">
        <v>115</v>
      </c>
      <c r="B70">
        <v>7000100</v>
      </c>
      <c r="C70" s="55">
        <v>11246</v>
      </c>
      <c r="D70" t="b">
        <f t="shared" si="1"/>
        <v>0</v>
      </c>
    </row>
    <row r="71" spans="1:4">
      <c r="A71" t="s">
        <v>116</v>
      </c>
      <c r="B71">
        <v>24600</v>
      </c>
      <c r="C71" s="55">
        <v>3443</v>
      </c>
      <c r="D71" t="b">
        <f t="shared" si="1"/>
        <v>0</v>
      </c>
    </row>
    <row r="72" spans="1:4">
      <c r="A72" t="s">
        <v>117</v>
      </c>
      <c r="B72">
        <v>24700</v>
      </c>
      <c r="C72" s="55">
        <v>5927</v>
      </c>
      <c r="D72" t="b">
        <f t="shared" si="1"/>
        <v>1</v>
      </c>
    </row>
    <row r="73" spans="1:4">
      <c r="A73" t="s">
        <v>118</v>
      </c>
      <c r="B73">
        <v>25000</v>
      </c>
      <c r="C73" s="55">
        <v>3243</v>
      </c>
      <c r="D73" t="b">
        <f t="shared" si="1"/>
        <v>0</v>
      </c>
    </row>
    <row r="74" spans="1:4">
      <c r="A74" t="s">
        <v>119</v>
      </c>
      <c r="B74">
        <v>25200</v>
      </c>
      <c r="C74" s="55">
        <v>6149</v>
      </c>
      <c r="D74" t="b">
        <f t="shared" si="1"/>
        <v>1</v>
      </c>
    </row>
    <row r="75" spans="1:4">
      <c r="A75" t="s">
        <v>120</v>
      </c>
      <c r="B75">
        <v>25300</v>
      </c>
      <c r="C75" s="55">
        <v>1833</v>
      </c>
      <c r="D75" t="b">
        <f t="shared" si="1"/>
        <v>0</v>
      </c>
    </row>
    <row r="76" spans="1:4">
      <c r="A76" t="s">
        <v>121</v>
      </c>
      <c r="B76">
        <v>25305</v>
      </c>
      <c r="C76" s="55">
        <v>5082</v>
      </c>
      <c r="D76" t="b">
        <f t="shared" si="1"/>
        <v>1</v>
      </c>
    </row>
    <row r="77" spans="1:4">
      <c r="A77" t="s">
        <v>122</v>
      </c>
      <c r="B77">
        <v>25400</v>
      </c>
      <c r="C77" s="55">
        <v>132</v>
      </c>
      <c r="D77" t="b">
        <f t="shared" si="1"/>
        <v>0</v>
      </c>
    </row>
    <row r="78" spans="1:4">
      <c r="A78" t="s">
        <v>123</v>
      </c>
      <c r="B78">
        <v>25600</v>
      </c>
      <c r="C78" s="55">
        <v>686</v>
      </c>
      <c r="D78" t="b">
        <f t="shared" si="1"/>
        <v>0</v>
      </c>
    </row>
    <row r="79" spans="1:4">
      <c r="A79" t="s">
        <v>124</v>
      </c>
      <c r="B79">
        <v>25603</v>
      </c>
      <c r="C79" s="55">
        <v>2731</v>
      </c>
      <c r="D79" t="b">
        <f t="shared" si="1"/>
        <v>0</v>
      </c>
    </row>
    <row r="80" spans="1:4">
      <c r="A80" t="s">
        <v>125</v>
      </c>
      <c r="B80">
        <v>25605</v>
      </c>
      <c r="C80" s="55">
        <v>16701</v>
      </c>
      <c r="D80" t="b">
        <f t="shared" si="1"/>
        <v>0</v>
      </c>
    </row>
    <row r="81" spans="1:4">
      <c r="A81" t="s">
        <v>126</v>
      </c>
      <c r="B81">
        <v>25800</v>
      </c>
      <c r="C81" s="55">
        <v>5944</v>
      </c>
      <c r="D81" t="b">
        <f t="shared" si="1"/>
        <v>1</v>
      </c>
    </row>
    <row r="82" spans="1:4">
      <c r="A82" t="s">
        <v>127</v>
      </c>
      <c r="B82">
        <v>26000</v>
      </c>
      <c r="C82" s="55">
        <v>2115</v>
      </c>
      <c r="D82" t="b">
        <f t="shared" si="1"/>
        <v>0</v>
      </c>
    </row>
    <row r="83" spans="1:4">
      <c r="A83" t="s">
        <v>128</v>
      </c>
      <c r="B83">
        <v>26400</v>
      </c>
      <c r="C83" s="55">
        <v>1570</v>
      </c>
      <c r="D83" t="b">
        <f t="shared" si="1"/>
        <v>0</v>
      </c>
    </row>
    <row r="84" spans="1:4">
      <c r="A84" t="s">
        <v>129</v>
      </c>
      <c r="B84">
        <v>26600</v>
      </c>
      <c r="C84" s="55">
        <v>1285</v>
      </c>
      <c r="D84" t="b">
        <f t="shared" si="1"/>
        <v>0</v>
      </c>
    </row>
    <row r="85" spans="1:4">
      <c r="A85" t="s">
        <v>130</v>
      </c>
      <c r="B85">
        <v>26700</v>
      </c>
      <c r="C85" s="55">
        <v>549</v>
      </c>
      <c r="D85" t="b">
        <f t="shared" si="1"/>
        <v>0</v>
      </c>
    </row>
    <row r="86" spans="1:4">
      <c r="A86" t="s">
        <v>131</v>
      </c>
      <c r="B86">
        <v>35300</v>
      </c>
      <c r="C86" s="55">
        <v>1922</v>
      </c>
      <c r="D86" t="b">
        <f t="shared" si="1"/>
        <v>0</v>
      </c>
    </row>
    <row r="87" spans="1:4">
      <c r="A87" t="s">
        <v>132</v>
      </c>
      <c r="B87">
        <v>26800</v>
      </c>
      <c r="C87" s="55">
        <v>5496</v>
      </c>
      <c r="D87" t="b">
        <f t="shared" si="1"/>
        <v>1</v>
      </c>
    </row>
    <row r="88" spans="1:4">
      <c r="A88" t="s">
        <v>133</v>
      </c>
      <c r="B88">
        <v>26900</v>
      </c>
      <c r="C88" s="55">
        <v>1298</v>
      </c>
      <c r="D88" t="b">
        <f t="shared" si="1"/>
        <v>0</v>
      </c>
    </row>
    <row r="89" spans="1:4">
      <c r="A89" t="s">
        <v>134</v>
      </c>
      <c r="B89">
        <v>27000</v>
      </c>
      <c r="C89" s="55">
        <v>4580</v>
      </c>
      <c r="D89" t="b">
        <f t="shared" si="1"/>
        <v>0</v>
      </c>
    </row>
    <row r="90" spans="1:4">
      <c r="A90" t="s">
        <v>135</v>
      </c>
      <c r="B90">
        <v>27100</v>
      </c>
      <c r="C90" s="55">
        <v>4589</v>
      </c>
      <c r="D90" t="b">
        <f t="shared" si="1"/>
        <v>0</v>
      </c>
    </row>
    <row r="91" spans="1:4">
      <c r="A91" t="s">
        <v>136</v>
      </c>
      <c r="B91">
        <v>35400</v>
      </c>
      <c r="C91" s="55">
        <v>5023</v>
      </c>
      <c r="D91" t="b">
        <f t="shared" si="1"/>
        <v>1</v>
      </c>
    </row>
    <row r="92" spans="1:4">
      <c r="A92" t="s">
        <v>137</v>
      </c>
      <c r="B92">
        <v>27300</v>
      </c>
      <c r="C92" s="55">
        <v>1003</v>
      </c>
      <c r="D92" t="b">
        <f t="shared" si="1"/>
        <v>0</v>
      </c>
    </row>
    <row r="93" spans="1:4">
      <c r="A93" t="s">
        <v>138</v>
      </c>
      <c r="B93">
        <v>7000200</v>
      </c>
      <c r="C93" s="55">
        <v>82328</v>
      </c>
      <c r="D93" t="b">
        <f t="shared" si="1"/>
        <v>0</v>
      </c>
    </row>
    <row r="94" spans="1:4">
      <c r="A94" t="s">
        <v>139</v>
      </c>
      <c r="B94">
        <v>27500</v>
      </c>
      <c r="C94" s="55">
        <v>5924</v>
      </c>
      <c r="D94" t="b">
        <f t="shared" si="1"/>
        <v>1</v>
      </c>
    </row>
    <row r="95" spans="1:4">
      <c r="A95" t="s">
        <v>140</v>
      </c>
      <c r="B95">
        <v>27600</v>
      </c>
      <c r="C95" s="55">
        <v>8192</v>
      </c>
      <c r="D95" t="b">
        <f t="shared" si="1"/>
        <v>1</v>
      </c>
    </row>
    <row r="96" spans="1:4">
      <c r="A96" t="s">
        <v>141</v>
      </c>
      <c r="B96">
        <v>27800</v>
      </c>
      <c r="C96" s="55">
        <v>1586</v>
      </c>
      <c r="D96" t="b">
        <f t="shared" si="1"/>
        <v>0</v>
      </c>
    </row>
    <row r="97" spans="1:4">
      <c r="A97" t="s">
        <v>142</v>
      </c>
      <c r="B97">
        <v>27900</v>
      </c>
      <c r="C97" s="55">
        <v>1175</v>
      </c>
      <c r="D97" t="b">
        <f t="shared" si="1"/>
        <v>0</v>
      </c>
    </row>
    <row r="98" spans="1:4">
      <c r="A98" t="s">
        <v>143</v>
      </c>
      <c r="B98">
        <v>28000</v>
      </c>
      <c r="C98" s="55">
        <v>2360</v>
      </c>
      <c r="D98" t="b">
        <f t="shared" si="1"/>
        <v>0</v>
      </c>
    </row>
    <row r="99" spans="1:4">
      <c r="A99" t="s">
        <v>144</v>
      </c>
      <c r="B99">
        <v>28300</v>
      </c>
      <c r="C99" s="55">
        <v>2355</v>
      </c>
      <c r="D99" t="b">
        <f t="shared" si="1"/>
        <v>0</v>
      </c>
    </row>
    <row r="100" spans="1:4">
      <c r="A100" t="s">
        <v>145</v>
      </c>
      <c r="B100">
        <v>28600</v>
      </c>
      <c r="C100" s="55">
        <v>4015</v>
      </c>
      <c r="D100" t="b">
        <f t="shared" si="1"/>
        <v>0</v>
      </c>
    </row>
    <row r="101" spans="1:4">
      <c r="A101" t="s">
        <v>146</v>
      </c>
      <c r="B101">
        <v>28700</v>
      </c>
      <c r="C101" s="55">
        <v>1134</v>
      </c>
      <c r="D101" t="b">
        <f t="shared" si="1"/>
        <v>0</v>
      </c>
    </row>
    <row r="102" spans="1:4">
      <c r="A102" t="s">
        <v>147</v>
      </c>
      <c r="B102">
        <v>35800</v>
      </c>
      <c r="C102" s="55">
        <v>7143</v>
      </c>
      <c r="D102" t="b">
        <f t="shared" si="1"/>
        <v>1</v>
      </c>
    </row>
    <row r="103" spans="1:4">
      <c r="A103" t="s">
        <v>148</v>
      </c>
      <c r="B103">
        <v>29200</v>
      </c>
      <c r="C103" s="55">
        <v>1196</v>
      </c>
      <c r="D103" t="b">
        <f t="shared" si="1"/>
        <v>0</v>
      </c>
    </row>
    <row r="104" spans="1:4">
      <c r="A104" t="s">
        <v>149</v>
      </c>
      <c r="B104">
        <v>29400</v>
      </c>
      <c r="C104" s="55">
        <v>242</v>
      </c>
      <c r="D104" t="b">
        <f t="shared" si="1"/>
        <v>0</v>
      </c>
    </row>
    <row r="105" spans="1:4">
      <c r="A105" t="s">
        <v>150</v>
      </c>
      <c r="B105">
        <v>29500</v>
      </c>
      <c r="C105" s="55">
        <v>1422</v>
      </c>
      <c r="D105" t="b">
        <f t="shared" si="1"/>
        <v>0</v>
      </c>
    </row>
    <row r="106" spans="1:4">
      <c r="A106" t="s">
        <v>151</v>
      </c>
      <c r="B106">
        <v>29700</v>
      </c>
      <c r="C106" s="55">
        <v>3375</v>
      </c>
      <c r="D106" t="b">
        <f t="shared" si="1"/>
        <v>0</v>
      </c>
    </row>
    <row r="107" spans="1:4">
      <c r="A107" t="s">
        <v>152</v>
      </c>
      <c r="B107">
        <v>30300</v>
      </c>
      <c r="C107" s="55">
        <v>361</v>
      </c>
      <c r="D107" t="b">
        <f t="shared" si="1"/>
        <v>0</v>
      </c>
    </row>
    <row r="108" spans="1:4">
      <c r="A108" t="s">
        <v>153</v>
      </c>
      <c r="B108">
        <v>29800</v>
      </c>
      <c r="C108" s="55">
        <v>2920</v>
      </c>
      <c r="D108" t="b">
        <f t="shared" si="1"/>
        <v>0</v>
      </c>
    </row>
    <row r="109" spans="1:4">
      <c r="A109" t="s">
        <v>154</v>
      </c>
      <c r="B109">
        <v>36150</v>
      </c>
      <c r="C109" s="55">
        <v>7454</v>
      </c>
      <c r="D109" t="b">
        <f t="shared" si="1"/>
        <v>1</v>
      </c>
    </row>
    <row r="110" spans="1:4">
      <c r="A110" t="s">
        <v>155</v>
      </c>
      <c r="B110">
        <v>30100</v>
      </c>
      <c r="C110" s="55">
        <v>2963</v>
      </c>
      <c r="D110" t="b">
        <f t="shared" si="1"/>
        <v>0</v>
      </c>
    </row>
    <row r="111" spans="1:4">
      <c r="A111" t="s">
        <v>156</v>
      </c>
      <c r="B111">
        <v>36000</v>
      </c>
      <c r="C111" s="55">
        <v>1683</v>
      </c>
      <c r="D111" t="b">
        <f t="shared" si="1"/>
        <v>0</v>
      </c>
    </row>
    <row r="112" spans="1:4">
      <c r="A112" t="s">
        <v>157</v>
      </c>
      <c r="B112">
        <v>30400</v>
      </c>
      <c r="C112" s="55">
        <v>1597</v>
      </c>
      <c r="D112" t="b">
        <f t="shared" si="1"/>
        <v>0</v>
      </c>
    </row>
    <row r="113" spans="1:4">
      <c r="A113" t="s">
        <v>158</v>
      </c>
      <c r="B113">
        <v>30500</v>
      </c>
      <c r="C113" s="55">
        <v>7246</v>
      </c>
      <c r="D113" t="b">
        <f t="shared" si="1"/>
        <v>1</v>
      </c>
    </row>
    <row r="114" spans="1:4">
      <c r="A114" t="s">
        <v>159</v>
      </c>
      <c r="B114">
        <v>30600</v>
      </c>
      <c r="C114" s="55">
        <v>5140</v>
      </c>
      <c r="D114" t="b">
        <f t="shared" si="1"/>
        <v>1</v>
      </c>
    </row>
    <row r="115" spans="1:4">
      <c r="A115" t="s">
        <v>160</v>
      </c>
      <c r="B115">
        <v>7000900</v>
      </c>
      <c r="C115" s="55">
        <v>6661</v>
      </c>
      <c r="D115" t="b">
        <f t="shared" si="1"/>
        <v>1</v>
      </c>
    </row>
    <row r="116" spans="1:4">
      <c r="A116" t="s">
        <v>161</v>
      </c>
      <c r="B116">
        <v>31000</v>
      </c>
      <c r="C116" s="55">
        <v>322</v>
      </c>
      <c r="D116" t="b">
        <f t="shared" si="1"/>
        <v>0</v>
      </c>
    </row>
    <row r="117" spans="1:4">
      <c r="A117" t="s">
        <v>162</v>
      </c>
      <c r="B117">
        <v>31100</v>
      </c>
      <c r="C117" s="55">
        <v>3466</v>
      </c>
      <c r="D117" t="b">
        <f t="shared" si="1"/>
        <v>0</v>
      </c>
    </row>
    <row r="118" spans="1:4">
      <c r="A118" t="s">
        <v>163</v>
      </c>
      <c r="B118">
        <v>31200</v>
      </c>
      <c r="C118" s="55">
        <v>1415</v>
      </c>
      <c r="D118" t="b">
        <f t="shared" si="1"/>
        <v>0</v>
      </c>
    </row>
    <row r="119" spans="1:4">
      <c r="A119" t="s">
        <v>164</v>
      </c>
      <c r="B119">
        <v>31500</v>
      </c>
      <c r="C119" s="55">
        <v>2419</v>
      </c>
      <c r="D119" t="b">
        <f t="shared" si="1"/>
        <v>0</v>
      </c>
    </row>
    <row r="120" spans="1:4">
      <c r="A120" t="s">
        <v>165</v>
      </c>
      <c r="B120">
        <v>31400</v>
      </c>
      <c r="C120" s="55">
        <v>2250</v>
      </c>
      <c r="D120" t="b">
        <f t="shared" si="1"/>
        <v>0</v>
      </c>
    </row>
    <row r="121" spans="1:4">
      <c r="A121" t="s">
        <v>166</v>
      </c>
      <c r="B121">
        <v>31700</v>
      </c>
      <c r="C121" s="55">
        <v>28021</v>
      </c>
      <c r="D121" t="b">
        <f t="shared" si="1"/>
        <v>0</v>
      </c>
    </row>
    <row r="122" spans="1:4">
      <c r="A122" t="s">
        <v>168</v>
      </c>
      <c r="B122">
        <v>31800</v>
      </c>
      <c r="C122" s="55">
        <v>2035</v>
      </c>
      <c r="D122" t="b">
        <f t="shared" si="1"/>
        <v>0</v>
      </c>
    </row>
    <row r="123" spans="1:4">
      <c r="A123" t="s">
        <v>169</v>
      </c>
      <c r="B123">
        <v>31900</v>
      </c>
      <c r="C123" s="55">
        <v>959</v>
      </c>
      <c r="D123" t="b">
        <f t="shared" si="1"/>
        <v>0</v>
      </c>
    </row>
    <row r="124" spans="1:4">
      <c r="A124" t="s">
        <v>170</v>
      </c>
      <c r="B124">
        <v>32000</v>
      </c>
      <c r="C124" s="55">
        <v>5092</v>
      </c>
      <c r="D124" t="b">
        <f t="shared" si="1"/>
        <v>1</v>
      </c>
    </row>
    <row r="125" spans="1:4">
      <c r="A125" t="s">
        <v>171</v>
      </c>
      <c r="B125">
        <v>36300</v>
      </c>
      <c r="C125" s="55">
        <v>5148</v>
      </c>
      <c r="D125" t="b">
        <f t="shared" si="1"/>
        <v>1</v>
      </c>
    </row>
    <row r="126" spans="1:4">
      <c r="A126" t="s">
        <v>172</v>
      </c>
      <c r="B126">
        <v>32200</v>
      </c>
      <c r="C126" s="55">
        <v>1517</v>
      </c>
      <c r="D126" t="b">
        <f t="shared" si="1"/>
        <v>0</v>
      </c>
    </row>
    <row r="127" spans="1:4">
      <c r="A127" t="s">
        <v>173</v>
      </c>
      <c r="B127">
        <v>32300</v>
      </c>
      <c r="C127" s="55">
        <v>2120</v>
      </c>
      <c r="D127" t="b">
        <f t="shared" si="1"/>
        <v>0</v>
      </c>
    </row>
    <row r="128" spans="1:4">
      <c r="A128" t="s">
        <v>174</v>
      </c>
      <c r="B128">
        <v>32500</v>
      </c>
      <c r="C128" s="55">
        <v>1483</v>
      </c>
      <c r="D128" t="b">
        <f t="shared" si="1"/>
        <v>0</v>
      </c>
    </row>
    <row r="129" spans="1:4">
      <c r="A129" t="s">
        <v>175</v>
      </c>
      <c r="B129">
        <v>22206700</v>
      </c>
      <c r="C129" s="55">
        <v>2266</v>
      </c>
      <c r="D129" t="b">
        <f t="shared" si="1"/>
        <v>0</v>
      </c>
    </row>
    <row r="130" spans="1:4">
      <c r="A130" t="s">
        <v>176</v>
      </c>
      <c r="B130">
        <v>32700</v>
      </c>
      <c r="C130" s="55">
        <v>1180</v>
      </c>
      <c r="D130" t="b">
        <f t="shared" si="1"/>
        <v>0</v>
      </c>
    </row>
    <row r="131" spans="1:4">
      <c r="A131" t="s">
        <v>177</v>
      </c>
      <c r="B131">
        <v>7000500</v>
      </c>
      <c r="C131" s="55">
        <v>8524</v>
      </c>
      <c r="D131" t="b">
        <f t="shared" si="1"/>
        <v>1</v>
      </c>
    </row>
    <row r="132" spans="1:4">
      <c r="A132" t="s">
        <v>178</v>
      </c>
      <c r="B132">
        <v>36400</v>
      </c>
      <c r="C132" s="55">
        <v>4118</v>
      </c>
      <c r="D132" t="b">
        <f t="shared" ref="D132:D134" si="2">ABS(C132-$C$2)&lt;2500</f>
        <v>0</v>
      </c>
    </row>
    <row r="133" spans="1:4">
      <c r="A133" t="s">
        <v>179</v>
      </c>
      <c r="B133">
        <v>32900</v>
      </c>
      <c r="C133" s="55">
        <v>3642</v>
      </c>
      <c r="D133" t="b">
        <f t="shared" si="2"/>
        <v>0</v>
      </c>
    </row>
    <row r="134" spans="1:4">
      <c r="A134" t="s">
        <v>180</v>
      </c>
      <c r="B134">
        <v>33000</v>
      </c>
      <c r="C134" s="55">
        <v>5280</v>
      </c>
      <c r="D134" t="b">
        <f t="shared" si="2"/>
        <v>1</v>
      </c>
    </row>
  </sheetData>
  <autoFilter ref="A1:D15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9"/>
  <sheetViews>
    <sheetView zoomScale="85" zoomScaleNormal="85" workbookViewId="0">
      <pane xSplit="1" ySplit="8" topLeftCell="B9" activePane="bottomRight" state="frozen"/>
      <selection pane="topRight" activeCell="B1" sqref="B1"/>
      <selection pane="bottomLeft" activeCell="A9" sqref="A9"/>
      <selection pane="bottomRight" activeCell="C9" sqref="C9:C40"/>
    </sheetView>
  </sheetViews>
  <sheetFormatPr defaultColWidth="0" defaultRowHeight="15" zeroHeight="1"/>
  <cols>
    <col min="1" max="1" width="9.140625" style="59" customWidth="1"/>
    <col min="2" max="3" width="42.5703125" style="59" customWidth="1"/>
    <col min="4" max="4" width="9.140625" style="59" customWidth="1"/>
    <col min="5" max="5" width="9.140625" hidden="1" customWidth="1"/>
    <col min="6" max="6" width="0" hidden="1" customWidth="1"/>
    <col min="7" max="16384" width="9.140625" hidden="1"/>
  </cols>
  <sheetData>
    <row r="1" spans="2:3"/>
    <row r="2" spans="2:3"/>
    <row r="3" spans="2:3"/>
    <row r="4" spans="2:3"/>
    <row r="5" spans="2:3"/>
    <row r="6" spans="2:3"/>
    <row r="7" spans="2:3"/>
    <row r="8" spans="2:3">
      <c r="B8" s="198" t="s">
        <v>293</v>
      </c>
      <c r="C8" s="198" t="s">
        <v>182</v>
      </c>
    </row>
    <row r="9" spans="2:3">
      <c r="B9" s="197" t="s">
        <v>48</v>
      </c>
      <c r="C9" s="199">
        <v>7858</v>
      </c>
    </row>
    <row r="10" spans="2:3">
      <c r="B10" s="197" t="s">
        <v>49</v>
      </c>
      <c r="C10" s="199">
        <v>6760</v>
      </c>
    </row>
    <row r="11" spans="2:3">
      <c r="B11" s="197" t="s">
        <v>50</v>
      </c>
      <c r="C11" s="199">
        <v>5335</v>
      </c>
    </row>
    <row r="12" spans="2:3">
      <c r="B12" s="197" t="s">
        <v>53</v>
      </c>
      <c r="C12" s="199">
        <v>4789</v>
      </c>
    </row>
    <row r="13" spans="2:3">
      <c r="B13" s="197" t="s">
        <v>60</v>
      </c>
      <c r="C13" s="199">
        <v>6921</v>
      </c>
    </row>
    <row r="14" spans="2:3">
      <c r="B14" s="197" t="s">
        <v>61</v>
      </c>
      <c r="C14" s="199">
        <v>4816</v>
      </c>
    </row>
    <row r="15" spans="2:3">
      <c r="B15" s="197" t="s">
        <v>67</v>
      </c>
      <c r="C15" s="199">
        <v>6083</v>
      </c>
    </row>
    <row r="16" spans="2:3">
      <c r="B16" s="197" t="s">
        <v>76</v>
      </c>
      <c r="C16" s="199">
        <v>5510</v>
      </c>
    </row>
    <row r="17" spans="2:3">
      <c r="B17" s="197" t="s">
        <v>89</v>
      </c>
      <c r="C17" s="199">
        <v>5598</v>
      </c>
    </row>
    <row r="18" spans="2:3">
      <c r="B18" s="197" t="s">
        <v>90</v>
      </c>
      <c r="C18" s="199">
        <v>6650</v>
      </c>
    </row>
    <row r="19" spans="2:3">
      <c r="B19" s="197" t="s">
        <v>92</v>
      </c>
      <c r="C19" s="199">
        <v>4952</v>
      </c>
    </row>
    <row r="20" spans="2:3">
      <c r="B20" s="197" t="s">
        <v>95</v>
      </c>
      <c r="C20" s="199">
        <v>5808</v>
      </c>
    </row>
    <row r="21" spans="2:3">
      <c r="B21" s="197" t="s">
        <v>96</v>
      </c>
      <c r="C21" s="199">
        <v>6454</v>
      </c>
    </row>
    <row r="22" spans="2:3">
      <c r="B22" s="197" t="s">
        <v>97</v>
      </c>
      <c r="C22" s="199">
        <v>6439</v>
      </c>
    </row>
    <row r="23" spans="2:3">
      <c r="B23" s="197" t="s">
        <v>110</v>
      </c>
      <c r="C23" s="199">
        <v>5997</v>
      </c>
    </row>
    <row r="24" spans="2:3">
      <c r="B24" s="197" t="s">
        <v>117</v>
      </c>
      <c r="C24" s="199">
        <v>5927</v>
      </c>
    </row>
    <row r="25" spans="2:3">
      <c r="B25" s="197" t="s">
        <v>119</v>
      </c>
      <c r="C25" s="199">
        <v>6149</v>
      </c>
    </row>
    <row r="26" spans="2:3">
      <c r="B26" s="197" t="s">
        <v>121</v>
      </c>
      <c r="C26" s="199">
        <v>5082</v>
      </c>
    </row>
    <row r="27" spans="2:3">
      <c r="B27" s="197" t="s">
        <v>126</v>
      </c>
      <c r="C27" s="199">
        <v>5944</v>
      </c>
    </row>
    <row r="28" spans="2:3">
      <c r="B28" s="197" t="s">
        <v>132</v>
      </c>
      <c r="C28" s="199">
        <v>5496</v>
      </c>
    </row>
    <row r="29" spans="2:3">
      <c r="B29" s="197" t="s">
        <v>136</v>
      </c>
      <c r="C29" s="199">
        <v>5023</v>
      </c>
    </row>
    <row r="30" spans="2:3">
      <c r="B30" s="197" t="s">
        <v>139</v>
      </c>
      <c r="C30" s="199">
        <v>5924</v>
      </c>
    </row>
    <row r="31" spans="2:3">
      <c r="B31" s="197" t="s">
        <v>140</v>
      </c>
      <c r="C31" s="199">
        <v>8192</v>
      </c>
    </row>
    <row r="32" spans="2:3">
      <c r="B32" s="197" t="s">
        <v>147</v>
      </c>
      <c r="C32" s="199">
        <v>7143</v>
      </c>
    </row>
    <row r="33" spans="2:3">
      <c r="B33" s="197" t="s">
        <v>154</v>
      </c>
      <c r="C33" s="199">
        <v>7454</v>
      </c>
    </row>
    <row r="34" spans="2:3">
      <c r="B34" s="197" t="s">
        <v>158</v>
      </c>
      <c r="C34" s="199">
        <v>7246</v>
      </c>
    </row>
    <row r="35" spans="2:3">
      <c r="B35" s="197" t="s">
        <v>159</v>
      </c>
      <c r="C35" s="199">
        <v>5140</v>
      </c>
    </row>
    <row r="36" spans="2:3">
      <c r="B36" s="197" t="s">
        <v>160</v>
      </c>
      <c r="C36" s="199">
        <v>6661</v>
      </c>
    </row>
    <row r="37" spans="2:3">
      <c r="B37" s="197" t="s">
        <v>167</v>
      </c>
      <c r="C37" s="199">
        <v>7199</v>
      </c>
    </row>
    <row r="38" spans="2:3">
      <c r="B38" s="197" t="s">
        <v>170</v>
      </c>
      <c r="C38" s="199">
        <v>5092</v>
      </c>
    </row>
    <row r="39" spans="2:3">
      <c r="B39" s="197" t="s">
        <v>171</v>
      </c>
      <c r="C39" s="199">
        <v>5148</v>
      </c>
    </row>
    <row r="40" spans="2:3">
      <c r="B40" s="197" t="s">
        <v>177</v>
      </c>
      <c r="C40" s="199">
        <v>8524</v>
      </c>
    </row>
    <row r="41" spans="2:3">
      <c r="B41" s="197" t="s">
        <v>180</v>
      </c>
      <c r="C41" s="199">
        <v>5280</v>
      </c>
    </row>
    <row r="42" spans="2:3"/>
    <row r="43" spans="2:3"/>
    <row r="44" spans="2:3"/>
    <row r="45" spans="2:3"/>
    <row r="46" spans="2:3"/>
    <row r="47" spans="2:3"/>
    <row r="48" spans="2:3"/>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5"/>
  <sheetViews>
    <sheetView zoomScale="80" zoomScaleNormal="80" workbookViewId="0">
      <pane ySplit="1" topLeftCell="A143" activePane="bottomLeft" state="frozen"/>
      <selection pane="bottomLeft" activeCell="F31" activeCellId="4" sqref="F167 F133 F99 F65 F31"/>
    </sheetView>
  </sheetViews>
  <sheetFormatPr defaultColWidth="0" defaultRowHeight="15" zeroHeight="1"/>
  <cols>
    <col min="1" max="1" width="7.140625" bestFit="1" customWidth="1"/>
    <col min="2" max="2" width="11.140625" bestFit="1" customWidth="1"/>
    <col min="3" max="3" width="41.42578125" bestFit="1" customWidth="1"/>
    <col min="4" max="4" width="13.5703125" style="55" bestFit="1" customWidth="1"/>
    <col min="5" max="5" width="13.85546875" style="55" bestFit="1" customWidth="1"/>
    <col min="6" max="6" width="12" style="55" bestFit="1" customWidth="1"/>
    <col min="7" max="7" width="13.140625" style="55" bestFit="1" customWidth="1"/>
    <col min="8" max="8" width="17.140625" style="55" bestFit="1" customWidth="1"/>
    <col min="9" max="9" width="19.7109375" style="55" bestFit="1" customWidth="1"/>
    <col min="10" max="11" width="12.42578125" style="55" bestFit="1" customWidth="1"/>
    <col min="12" max="12" width="1.42578125" customWidth="1"/>
    <col min="13" max="13" width="9.140625" style="224" customWidth="1"/>
    <col min="14" max="16384" width="9.140625" hidden="1"/>
  </cols>
  <sheetData>
    <row r="1" spans="1:13" ht="45">
      <c r="A1" s="226" t="s">
        <v>43</v>
      </c>
      <c r="B1" s="226" t="s">
        <v>14</v>
      </c>
      <c r="C1" s="226" t="s">
        <v>6</v>
      </c>
      <c r="D1" s="227" t="s">
        <v>7</v>
      </c>
      <c r="E1" s="226" t="s">
        <v>9</v>
      </c>
      <c r="F1" s="226" t="s">
        <v>10</v>
      </c>
      <c r="G1" s="226" t="s">
        <v>11</v>
      </c>
      <c r="H1" s="226" t="s">
        <v>12</v>
      </c>
      <c r="I1" s="228" t="s">
        <v>13</v>
      </c>
      <c r="J1" s="228" t="s">
        <v>16</v>
      </c>
      <c r="K1" s="228" t="s">
        <v>17</v>
      </c>
      <c r="L1" s="67"/>
      <c r="M1" s="229"/>
    </row>
    <row r="2" spans="1:13" ht="7.5" customHeight="1">
      <c r="A2" s="67"/>
      <c r="B2" s="89"/>
      <c r="C2" s="67"/>
      <c r="D2" s="90"/>
      <c r="E2" s="91"/>
      <c r="F2" s="91"/>
      <c r="G2" s="91"/>
      <c r="H2" s="91"/>
      <c r="I2" s="92"/>
      <c r="J2" s="93"/>
      <c r="K2" s="93"/>
      <c r="L2" s="67"/>
      <c r="M2" s="229"/>
    </row>
    <row r="3" spans="1:13">
      <c r="A3" s="60">
        <v>2012</v>
      </c>
      <c r="B3" s="61">
        <v>1</v>
      </c>
      <c r="C3" s="216" t="s">
        <v>44</v>
      </c>
      <c r="D3" s="75">
        <v>7681</v>
      </c>
      <c r="E3" s="75">
        <v>775818</v>
      </c>
      <c r="F3" s="75">
        <v>121044</v>
      </c>
      <c r="G3" s="75">
        <v>314380</v>
      </c>
      <c r="H3" s="75">
        <v>55566</v>
      </c>
      <c r="I3" s="201">
        <f t="shared" ref="I3:I5" si="0">SUM(E3:H3)</f>
        <v>1266808</v>
      </c>
      <c r="J3" s="62">
        <f t="shared" ref="J3:J5" si="1">I3/D3</f>
        <v>164.92748340059887</v>
      </c>
      <c r="K3" s="24">
        <f t="shared" ref="K3:K5" si="2">J3/12</f>
        <v>13.743956950049906</v>
      </c>
      <c r="L3" s="67"/>
      <c r="M3" s="229"/>
    </row>
    <row r="4" spans="1:13">
      <c r="A4" s="16">
        <v>2012</v>
      </c>
      <c r="B4" s="56">
        <v>2</v>
      </c>
      <c r="C4" s="71" t="s">
        <v>45</v>
      </c>
      <c r="D4" s="58">
        <v>5437</v>
      </c>
      <c r="E4" s="58">
        <v>438962.13</v>
      </c>
      <c r="F4" s="58">
        <v>18000</v>
      </c>
      <c r="G4" s="58">
        <v>309930.61</v>
      </c>
      <c r="H4" s="58">
        <v>35072.26</v>
      </c>
      <c r="I4" s="57">
        <f t="shared" si="0"/>
        <v>801965</v>
      </c>
      <c r="J4" s="40">
        <f t="shared" si="1"/>
        <v>147.50137943718963</v>
      </c>
      <c r="K4" s="25">
        <f t="shared" si="2"/>
        <v>12.291781619765802</v>
      </c>
      <c r="L4" s="67"/>
      <c r="M4" s="229"/>
    </row>
    <row r="5" spans="1:13">
      <c r="A5" s="16">
        <v>2012</v>
      </c>
      <c r="B5" s="56">
        <v>3</v>
      </c>
      <c r="C5" s="71" t="s">
        <v>183</v>
      </c>
      <c r="D5" s="58">
        <v>5169</v>
      </c>
      <c r="E5" s="58">
        <v>600508</v>
      </c>
      <c r="F5" s="58">
        <v>8850</v>
      </c>
      <c r="G5" s="58">
        <v>283035</v>
      </c>
      <c r="H5" s="58">
        <v>46009</v>
      </c>
      <c r="I5" s="57">
        <f t="shared" si="0"/>
        <v>938402</v>
      </c>
      <c r="J5" s="40">
        <f t="shared" si="1"/>
        <v>181.54420584252273</v>
      </c>
      <c r="K5" s="25">
        <f t="shared" si="2"/>
        <v>15.128683820210227</v>
      </c>
      <c r="L5" s="67"/>
      <c r="M5" s="229"/>
    </row>
    <row r="6" spans="1:13">
      <c r="A6" s="16">
        <v>2012</v>
      </c>
      <c r="B6" s="56">
        <v>4</v>
      </c>
      <c r="C6" s="71" t="s">
        <v>201</v>
      </c>
      <c r="D6" s="58">
        <v>4562</v>
      </c>
      <c r="E6" s="58">
        <v>312506</v>
      </c>
      <c r="F6" s="58">
        <v>30000</v>
      </c>
      <c r="G6" s="58">
        <v>142860</v>
      </c>
      <c r="H6" s="58">
        <v>25325</v>
      </c>
      <c r="I6" s="57">
        <f t="shared" ref="I6:I35" si="3">SUM(E6:H6)</f>
        <v>510691</v>
      </c>
      <c r="J6" s="40">
        <f t="shared" ref="J6:J35" si="4">I6/D6</f>
        <v>111.94454186760193</v>
      </c>
      <c r="K6" s="25">
        <f t="shared" ref="K6:K35" si="5">J6/12</f>
        <v>9.3287118223001606</v>
      </c>
      <c r="L6" s="67"/>
      <c r="M6" s="229"/>
    </row>
    <row r="7" spans="1:13">
      <c r="A7" s="16">
        <v>2012</v>
      </c>
      <c r="B7" s="56">
        <v>5</v>
      </c>
      <c r="C7" s="71" t="s">
        <v>184</v>
      </c>
      <c r="D7" s="58">
        <v>6742</v>
      </c>
      <c r="E7" s="58">
        <v>656865</v>
      </c>
      <c r="F7" s="58">
        <v>13000</v>
      </c>
      <c r="G7" s="58">
        <v>416967</v>
      </c>
      <c r="H7" s="58">
        <v>48493</v>
      </c>
      <c r="I7" s="57">
        <f t="shared" si="3"/>
        <v>1135325</v>
      </c>
      <c r="J7" s="40">
        <f t="shared" si="4"/>
        <v>168.39587659448236</v>
      </c>
      <c r="K7" s="25">
        <f t="shared" si="5"/>
        <v>14.032989716206863</v>
      </c>
      <c r="L7" s="67"/>
      <c r="M7" s="229"/>
    </row>
    <row r="8" spans="1:13">
      <c r="A8" s="16">
        <v>2012</v>
      </c>
      <c r="B8" s="56">
        <v>6</v>
      </c>
      <c r="C8" s="116" t="s">
        <v>202</v>
      </c>
      <c r="D8" s="58">
        <v>4804</v>
      </c>
      <c r="E8" s="58">
        <v>361705.35</v>
      </c>
      <c r="F8" s="117">
        <v>0</v>
      </c>
      <c r="G8" s="58">
        <v>215289.69</v>
      </c>
      <c r="H8" s="117">
        <v>0</v>
      </c>
      <c r="I8" s="57">
        <f t="shared" si="3"/>
        <v>576995.04</v>
      </c>
      <c r="J8" s="40">
        <f t="shared" si="4"/>
        <v>120.10721065778519</v>
      </c>
      <c r="K8" s="25">
        <f t="shared" si="5"/>
        <v>10.008934221482098</v>
      </c>
      <c r="L8" s="67"/>
      <c r="M8" s="229"/>
    </row>
    <row r="9" spans="1:13">
      <c r="A9" s="16">
        <v>2012</v>
      </c>
      <c r="B9" s="56">
        <v>7</v>
      </c>
      <c r="C9" s="71" t="s">
        <v>46</v>
      </c>
      <c r="D9" s="58">
        <v>5759</v>
      </c>
      <c r="E9" s="58">
        <v>498156</v>
      </c>
      <c r="F9" s="58">
        <v>30000</v>
      </c>
      <c r="G9" s="58">
        <v>93522</v>
      </c>
      <c r="H9" s="58">
        <v>40500</v>
      </c>
      <c r="I9" s="57">
        <f t="shared" si="3"/>
        <v>662178</v>
      </c>
      <c r="J9" s="40">
        <f t="shared" si="4"/>
        <v>114.98142038548359</v>
      </c>
      <c r="K9" s="25">
        <f t="shared" si="5"/>
        <v>9.5817850321236318</v>
      </c>
      <c r="L9" s="67"/>
      <c r="M9" s="229"/>
    </row>
    <row r="10" spans="1:13">
      <c r="A10" s="16">
        <v>2012</v>
      </c>
      <c r="B10" s="56">
        <v>8</v>
      </c>
      <c r="C10" s="116" t="s">
        <v>76</v>
      </c>
      <c r="D10" s="58">
        <v>5377</v>
      </c>
      <c r="E10" s="117">
        <v>0</v>
      </c>
      <c r="F10" s="117">
        <v>0</v>
      </c>
      <c r="G10" s="117">
        <v>0</v>
      </c>
      <c r="H10" s="117">
        <v>270</v>
      </c>
      <c r="I10" s="230">
        <f t="shared" si="3"/>
        <v>270</v>
      </c>
      <c r="J10" s="118">
        <f t="shared" si="4"/>
        <v>5.02138739073833E-2</v>
      </c>
      <c r="K10" s="119">
        <f t="shared" si="5"/>
        <v>4.1844894922819413E-3</v>
      </c>
      <c r="L10" s="67"/>
      <c r="M10" s="229"/>
    </row>
    <row r="11" spans="1:13">
      <c r="A11" s="16">
        <v>2012</v>
      </c>
      <c r="B11" s="56">
        <v>9</v>
      </c>
      <c r="C11" s="71" t="s">
        <v>185</v>
      </c>
      <c r="D11" s="58">
        <v>5476</v>
      </c>
      <c r="E11" s="58">
        <v>222452.7</v>
      </c>
      <c r="F11" s="58">
        <v>99400</v>
      </c>
      <c r="G11" s="58">
        <v>38724.28</v>
      </c>
      <c r="H11" s="58">
        <v>25265.360000000001</v>
      </c>
      <c r="I11" s="57">
        <f t="shared" si="3"/>
        <v>385842.33999999997</v>
      </c>
      <c r="J11" s="40">
        <f t="shared" si="4"/>
        <v>70.460617238860479</v>
      </c>
      <c r="K11" s="25">
        <f t="shared" si="5"/>
        <v>5.871718103238373</v>
      </c>
      <c r="L11" s="67"/>
      <c r="M11" s="229"/>
    </row>
    <row r="12" spans="1:13">
      <c r="A12" s="16">
        <v>2012</v>
      </c>
      <c r="B12" s="56">
        <v>10</v>
      </c>
      <c r="C12" s="116" t="s">
        <v>90</v>
      </c>
      <c r="D12" s="58">
        <v>6392</v>
      </c>
      <c r="E12" s="117">
        <v>0</v>
      </c>
      <c r="F12" s="117">
        <v>0</v>
      </c>
      <c r="G12" s="117">
        <v>0</v>
      </c>
      <c r="H12" s="117">
        <v>0</v>
      </c>
      <c r="I12" s="230">
        <f t="shared" si="3"/>
        <v>0</v>
      </c>
      <c r="J12" s="118">
        <f t="shared" si="4"/>
        <v>0</v>
      </c>
      <c r="K12" s="119">
        <f t="shared" si="5"/>
        <v>0</v>
      </c>
      <c r="L12" s="67"/>
      <c r="M12" s="229"/>
    </row>
    <row r="13" spans="1:13">
      <c r="A13" s="16">
        <v>2012</v>
      </c>
      <c r="B13" s="56">
        <v>11</v>
      </c>
      <c r="C13" s="116" t="s">
        <v>186</v>
      </c>
      <c r="D13" s="58">
        <v>4881</v>
      </c>
      <c r="E13" s="58">
        <v>405548</v>
      </c>
      <c r="F13" s="117">
        <v>0</v>
      </c>
      <c r="G13" s="58">
        <v>233854</v>
      </c>
      <c r="H13" s="58">
        <v>30707</v>
      </c>
      <c r="I13" s="57">
        <f t="shared" si="3"/>
        <v>670109</v>
      </c>
      <c r="J13" s="40">
        <f t="shared" si="4"/>
        <v>137.28928498258554</v>
      </c>
      <c r="K13" s="25">
        <f t="shared" si="5"/>
        <v>11.440773748548795</v>
      </c>
      <c r="L13" s="67"/>
      <c r="M13" s="229"/>
    </row>
    <row r="14" spans="1:13">
      <c r="A14" s="16">
        <v>2012</v>
      </c>
      <c r="B14" s="56">
        <v>12</v>
      </c>
      <c r="C14" s="116" t="s">
        <v>187</v>
      </c>
      <c r="D14" s="58">
        <v>5634</v>
      </c>
      <c r="E14" s="58">
        <v>352474</v>
      </c>
      <c r="F14" s="58">
        <v>12600</v>
      </c>
      <c r="G14" s="58">
        <v>123177</v>
      </c>
      <c r="H14" s="117">
        <v>0</v>
      </c>
      <c r="I14" s="57">
        <f t="shared" si="3"/>
        <v>488251</v>
      </c>
      <c r="J14" s="40">
        <f t="shared" si="4"/>
        <v>86.661519346822857</v>
      </c>
      <c r="K14" s="25">
        <f t="shared" si="5"/>
        <v>7.221793278901905</v>
      </c>
      <c r="L14" s="67"/>
      <c r="M14" s="229"/>
    </row>
    <row r="15" spans="1:13">
      <c r="A15" s="16">
        <v>2012</v>
      </c>
      <c r="B15" s="56">
        <v>13</v>
      </c>
      <c r="C15" s="71" t="s">
        <v>2</v>
      </c>
      <c r="D15" s="58">
        <v>6384</v>
      </c>
      <c r="E15" s="58">
        <v>385983</v>
      </c>
      <c r="F15" s="58">
        <v>10500</v>
      </c>
      <c r="G15" s="58">
        <v>207291</v>
      </c>
      <c r="H15" s="58">
        <v>31915</v>
      </c>
      <c r="I15" s="57">
        <f t="shared" si="3"/>
        <v>635689</v>
      </c>
      <c r="J15" s="40">
        <f t="shared" si="4"/>
        <v>99.57534461152882</v>
      </c>
      <c r="K15" s="25">
        <f t="shared" si="5"/>
        <v>8.2979453842940689</v>
      </c>
      <c r="L15" s="67"/>
      <c r="M15" s="229"/>
    </row>
    <row r="16" spans="1:13">
      <c r="A16" s="16">
        <v>2012</v>
      </c>
      <c r="B16" s="56">
        <v>14</v>
      </c>
      <c r="C16" s="71" t="s">
        <v>188</v>
      </c>
      <c r="D16" s="58">
        <v>6343</v>
      </c>
      <c r="E16" s="58">
        <v>680532</v>
      </c>
      <c r="F16" s="58">
        <v>24750</v>
      </c>
      <c r="G16" s="58">
        <v>337768</v>
      </c>
      <c r="H16" s="58">
        <v>57423</v>
      </c>
      <c r="I16" s="57">
        <f t="shared" si="3"/>
        <v>1100473</v>
      </c>
      <c r="J16" s="40">
        <f t="shared" si="4"/>
        <v>173.49408797099164</v>
      </c>
      <c r="K16" s="25">
        <f t="shared" si="5"/>
        <v>14.457840664249304</v>
      </c>
      <c r="L16" s="67"/>
      <c r="M16" s="229"/>
    </row>
    <row r="17" spans="1:13">
      <c r="A17" s="16">
        <v>2012</v>
      </c>
      <c r="B17" s="56">
        <v>15</v>
      </c>
      <c r="C17" s="71" t="s">
        <v>189</v>
      </c>
      <c r="D17" s="58">
        <v>5848</v>
      </c>
      <c r="E17" s="58">
        <v>473561</v>
      </c>
      <c r="F17" s="58">
        <v>18000</v>
      </c>
      <c r="G17" s="58">
        <v>250762</v>
      </c>
      <c r="H17" s="58">
        <v>37555</v>
      </c>
      <c r="I17" s="57">
        <f t="shared" si="3"/>
        <v>779878</v>
      </c>
      <c r="J17" s="40">
        <f t="shared" si="4"/>
        <v>133.35807113543092</v>
      </c>
      <c r="K17" s="25">
        <f t="shared" si="5"/>
        <v>11.113172594619243</v>
      </c>
      <c r="L17" s="67"/>
      <c r="M17" s="229"/>
    </row>
    <row r="18" spans="1:13">
      <c r="A18" s="16">
        <v>2012</v>
      </c>
      <c r="B18" s="56">
        <v>16</v>
      </c>
      <c r="C18" s="71" t="s">
        <v>190</v>
      </c>
      <c r="D18" s="58">
        <v>5719</v>
      </c>
      <c r="E18" s="58">
        <v>225289</v>
      </c>
      <c r="F18" s="58">
        <v>35693</v>
      </c>
      <c r="G18" s="58">
        <v>92902</v>
      </c>
      <c r="H18" s="58">
        <v>19427</v>
      </c>
      <c r="I18" s="57">
        <f t="shared" si="3"/>
        <v>373311</v>
      </c>
      <c r="J18" s="40">
        <f t="shared" si="4"/>
        <v>65.275572652561635</v>
      </c>
      <c r="K18" s="25">
        <f t="shared" si="5"/>
        <v>5.4396310543801363</v>
      </c>
      <c r="L18" s="67"/>
      <c r="M18" s="229"/>
    </row>
    <row r="19" spans="1:13">
      <c r="A19" s="16">
        <v>2012</v>
      </c>
      <c r="B19" s="56">
        <v>17</v>
      </c>
      <c r="C19" s="71" t="s">
        <v>1</v>
      </c>
      <c r="D19" s="58">
        <v>6159</v>
      </c>
      <c r="E19" s="58">
        <v>754916.45</v>
      </c>
      <c r="F19" s="58">
        <v>18540</v>
      </c>
      <c r="G19" s="58">
        <v>440799.17</v>
      </c>
      <c r="H19" s="58">
        <v>59043.64</v>
      </c>
      <c r="I19" s="57">
        <f t="shared" si="3"/>
        <v>1273299.2599999998</v>
      </c>
      <c r="J19" s="40">
        <f t="shared" si="4"/>
        <v>206.73798668615032</v>
      </c>
      <c r="K19" s="25">
        <f t="shared" si="5"/>
        <v>17.228165557179192</v>
      </c>
      <c r="L19" s="67"/>
      <c r="M19" s="229"/>
    </row>
    <row r="20" spans="1:13">
      <c r="A20" s="16">
        <v>2012</v>
      </c>
      <c r="B20" s="56">
        <v>18</v>
      </c>
      <c r="C20" s="71" t="s">
        <v>191</v>
      </c>
      <c r="D20" s="58">
        <v>4405</v>
      </c>
      <c r="E20" s="58">
        <v>367413</v>
      </c>
      <c r="F20" s="58">
        <v>27500</v>
      </c>
      <c r="G20" s="58">
        <v>203611</v>
      </c>
      <c r="H20" s="58">
        <v>36051</v>
      </c>
      <c r="I20" s="57">
        <f t="shared" si="3"/>
        <v>634575</v>
      </c>
      <c r="J20" s="40">
        <f t="shared" si="4"/>
        <v>144.05788876276958</v>
      </c>
      <c r="K20" s="25">
        <f t="shared" si="5"/>
        <v>12.004824063564131</v>
      </c>
      <c r="L20" s="67"/>
      <c r="M20" s="229"/>
    </row>
    <row r="21" spans="1:13">
      <c r="A21" s="16">
        <v>2012</v>
      </c>
      <c r="B21" s="56">
        <v>19</v>
      </c>
      <c r="C21" s="71" t="s">
        <v>0</v>
      </c>
      <c r="D21" s="58">
        <v>5975</v>
      </c>
      <c r="E21" s="58">
        <v>763918</v>
      </c>
      <c r="F21" s="58">
        <v>18000</v>
      </c>
      <c r="G21" s="58">
        <v>489851</v>
      </c>
      <c r="H21" s="58">
        <v>60787</v>
      </c>
      <c r="I21" s="57">
        <f t="shared" si="3"/>
        <v>1332556</v>
      </c>
      <c r="J21" s="40">
        <f t="shared" si="4"/>
        <v>223.02192468619248</v>
      </c>
      <c r="K21" s="25">
        <f t="shared" si="5"/>
        <v>18.585160390516041</v>
      </c>
      <c r="L21" s="67"/>
      <c r="M21" s="229"/>
    </row>
    <row r="22" spans="1:13">
      <c r="A22" s="16">
        <v>2012</v>
      </c>
      <c r="B22" s="56">
        <v>20</v>
      </c>
      <c r="C22" s="116" t="s">
        <v>192</v>
      </c>
      <c r="D22" s="58">
        <v>5357</v>
      </c>
      <c r="E22" s="58">
        <v>406834</v>
      </c>
      <c r="F22" s="117">
        <v>0</v>
      </c>
      <c r="G22" s="58">
        <v>161160</v>
      </c>
      <c r="H22" s="117">
        <v>0</v>
      </c>
      <c r="I22" s="57">
        <f t="shared" si="3"/>
        <v>567994</v>
      </c>
      <c r="J22" s="40">
        <f t="shared" si="4"/>
        <v>106.02837408997573</v>
      </c>
      <c r="K22" s="25">
        <f t="shared" si="5"/>
        <v>8.83569784083131</v>
      </c>
      <c r="L22" s="67"/>
      <c r="M22" s="229"/>
    </row>
    <row r="23" spans="1:13">
      <c r="A23" s="16">
        <v>2012</v>
      </c>
      <c r="B23" s="56">
        <v>21</v>
      </c>
      <c r="C23" s="71" t="s">
        <v>193</v>
      </c>
      <c r="D23" s="58">
        <v>4875</v>
      </c>
      <c r="E23" s="58">
        <v>315761</v>
      </c>
      <c r="F23" s="58">
        <v>33150</v>
      </c>
      <c r="G23" s="58">
        <v>173124</v>
      </c>
      <c r="H23" s="58">
        <v>30326</v>
      </c>
      <c r="I23" s="57">
        <f t="shared" si="3"/>
        <v>552361</v>
      </c>
      <c r="J23" s="40">
        <f t="shared" si="4"/>
        <v>113.30482051282051</v>
      </c>
      <c r="K23" s="25">
        <f t="shared" si="5"/>
        <v>9.4420683760683755</v>
      </c>
      <c r="L23" s="67"/>
      <c r="M23" s="229"/>
    </row>
    <row r="24" spans="1:13">
      <c r="A24" s="16">
        <v>2012</v>
      </c>
      <c r="B24" s="56">
        <v>22</v>
      </c>
      <c r="C24" s="116" t="s">
        <v>194</v>
      </c>
      <c r="D24" s="58">
        <v>5848</v>
      </c>
      <c r="E24" s="58">
        <v>730498</v>
      </c>
      <c r="F24" s="117">
        <v>0</v>
      </c>
      <c r="G24" s="58">
        <v>320934</v>
      </c>
      <c r="H24" s="58">
        <v>58860</v>
      </c>
      <c r="I24" s="57">
        <f t="shared" si="3"/>
        <v>1110292</v>
      </c>
      <c r="J24" s="40">
        <f t="shared" si="4"/>
        <v>189.85841313269495</v>
      </c>
      <c r="K24" s="25">
        <f t="shared" si="5"/>
        <v>15.821534427724579</v>
      </c>
      <c r="L24" s="67"/>
      <c r="M24" s="229"/>
    </row>
    <row r="25" spans="1:13">
      <c r="A25" s="16">
        <v>2012</v>
      </c>
      <c r="B25" s="56">
        <v>23</v>
      </c>
      <c r="C25" s="71" t="s">
        <v>4</v>
      </c>
      <c r="D25" s="58">
        <v>7802</v>
      </c>
      <c r="E25" s="58">
        <v>802357</v>
      </c>
      <c r="F25" s="58">
        <v>30000</v>
      </c>
      <c r="G25" s="58">
        <v>555841</v>
      </c>
      <c r="H25" s="58">
        <v>67351</v>
      </c>
      <c r="I25" s="57">
        <f t="shared" si="3"/>
        <v>1455549</v>
      </c>
      <c r="J25" s="40">
        <f t="shared" si="4"/>
        <v>186.56100999743654</v>
      </c>
      <c r="K25" s="25">
        <f t="shared" si="5"/>
        <v>15.546750833119711</v>
      </c>
      <c r="L25" s="67"/>
      <c r="M25" s="229"/>
    </row>
    <row r="26" spans="1:13">
      <c r="A26" s="16">
        <v>2012</v>
      </c>
      <c r="B26" s="56">
        <v>24</v>
      </c>
      <c r="C26" s="71" t="s">
        <v>195</v>
      </c>
      <c r="D26" s="58">
        <v>6857</v>
      </c>
      <c r="E26" s="58">
        <v>514079</v>
      </c>
      <c r="F26" s="58">
        <v>20211</v>
      </c>
      <c r="G26" s="58">
        <v>291591</v>
      </c>
      <c r="H26" s="58">
        <v>41001</v>
      </c>
      <c r="I26" s="57">
        <f t="shared" si="3"/>
        <v>866882</v>
      </c>
      <c r="J26" s="40">
        <f t="shared" si="4"/>
        <v>126.42292547761411</v>
      </c>
      <c r="K26" s="25">
        <f t="shared" si="5"/>
        <v>10.535243789801177</v>
      </c>
      <c r="L26" s="67"/>
      <c r="M26" s="229"/>
    </row>
    <row r="27" spans="1:13">
      <c r="A27" s="16">
        <v>2012</v>
      </c>
      <c r="B27" s="56">
        <v>25</v>
      </c>
      <c r="C27" s="71" t="s">
        <v>196</v>
      </c>
      <c r="D27" s="58">
        <v>7811</v>
      </c>
      <c r="E27" s="58">
        <v>302453</v>
      </c>
      <c r="F27" s="58">
        <v>36650</v>
      </c>
      <c r="G27" s="58">
        <v>5721</v>
      </c>
      <c r="H27" s="58">
        <v>25784</v>
      </c>
      <c r="I27" s="57">
        <f t="shared" si="3"/>
        <v>370608</v>
      </c>
      <c r="J27" s="40">
        <f t="shared" si="4"/>
        <v>47.446933811291771</v>
      </c>
      <c r="K27" s="25">
        <f t="shared" si="5"/>
        <v>3.9539111509409808</v>
      </c>
      <c r="L27" s="67"/>
      <c r="M27" s="229"/>
    </row>
    <row r="28" spans="1:13">
      <c r="A28" s="16">
        <v>2012</v>
      </c>
      <c r="B28" s="56">
        <v>26</v>
      </c>
      <c r="C28" s="116" t="s">
        <v>3</v>
      </c>
      <c r="D28" s="58">
        <v>6702</v>
      </c>
      <c r="E28" s="58">
        <v>268069</v>
      </c>
      <c r="F28" s="58">
        <v>60609</v>
      </c>
      <c r="G28" s="58">
        <v>139502</v>
      </c>
      <c r="H28" s="58">
        <v>24703</v>
      </c>
      <c r="I28" s="57">
        <f t="shared" si="3"/>
        <v>492883</v>
      </c>
      <c r="J28" s="40">
        <f t="shared" si="4"/>
        <v>73.542673828707848</v>
      </c>
      <c r="K28" s="25">
        <f t="shared" si="5"/>
        <v>6.1285561523923207</v>
      </c>
      <c r="L28" s="67"/>
      <c r="M28" s="229"/>
    </row>
    <row r="29" spans="1:13">
      <c r="A29" s="16">
        <v>2012</v>
      </c>
      <c r="B29" s="56">
        <v>27</v>
      </c>
      <c r="C29" s="71" t="s">
        <v>197</v>
      </c>
      <c r="D29" s="58">
        <v>4892</v>
      </c>
      <c r="E29" s="58">
        <v>319861</v>
      </c>
      <c r="F29" s="58">
        <v>14400</v>
      </c>
      <c r="G29" s="58">
        <v>115312</v>
      </c>
      <c r="H29" s="58">
        <v>25165</v>
      </c>
      <c r="I29" s="57">
        <f t="shared" si="3"/>
        <v>474738</v>
      </c>
      <c r="J29" s="40">
        <f t="shared" si="4"/>
        <v>97.043744889615695</v>
      </c>
      <c r="K29" s="25">
        <f t="shared" si="5"/>
        <v>8.0869787408013085</v>
      </c>
      <c r="L29" s="67"/>
      <c r="M29" s="229"/>
    </row>
    <row r="30" spans="1:13">
      <c r="A30" s="16">
        <v>2012</v>
      </c>
      <c r="B30" s="56">
        <v>28</v>
      </c>
      <c r="C30" s="71" t="s">
        <v>198</v>
      </c>
      <c r="D30" s="58">
        <v>7033</v>
      </c>
      <c r="E30" s="58">
        <v>655458</v>
      </c>
      <c r="F30" s="58">
        <v>11200</v>
      </c>
      <c r="G30" s="58">
        <v>277288</v>
      </c>
      <c r="H30" s="58">
        <v>75133</v>
      </c>
      <c r="I30" s="57">
        <f t="shared" si="3"/>
        <v>1019079</v>
      </c>
      <c r="J30" s="40">
        <f t="shared" si="4"/>
        <v>144.89961609554956</v>
      </c>
      <c r="K30" s="25">
        <f t="shared" si="5"/>
        <v>12.074968007962463</v>
      </c>
      <c r="L30" s="67"/>
      <c r="M30" s="229"/>
    </row>
    <row r="31" spans="1:13">
      <c r="A31" s="16">
        <v>2012</v>
      </c>
      <c r="B31" s="56">
        <v>29</v>
      </c>
      <c r="C31" s="71" t="s">
        <v>15</v>
      </c>
      <c r="D31" s="58">
        <v>7362</v>
      </c>
      <c r="E31" s="58">
        <v>511151</v>
      </c>
      <c r="F31" s="58">
        <v>46296</v>
      </c>
      <c r="G31" s="58">
        <v>124367</v>
      </c>
      <c r="H31" s="58">
        <v>49453.91</v>
      </c>
      <c r="I31" s="57">
        <f t="shared" si="3"/>
        <v>731267.91</v>
      </c>
      <c r="J31" s="40">
        <f t="shared" si="4"/>
        <v>99.330061124694382</v>
      </c>
      <c r="K31" s="25">
        <f t="shared" si="5"/>
        <v>8.2775050937245318</v>
      </c>
      <c r="L31" s="67"/>
      <c r="M31" s="229"/>
    </row>
    <row r="32" spans="1:13">
      <c r="A32" s="16">
        <v>2012</v>
      </c>
      <c r="B32" s="56">
        <v>30</v>
      </c>
      <c r="C32" s="116" t="s">
        <v>199</v>
      </c>
      <c r="D32" s="58">
        <v>4801</v>
      </c>
      <c r="E32" s="58">
        <v>219944</v>
      </c>
      <c r="F32" s="58">
        <v>51408</v>
      </c>
      <c r="G32" s="58">
        <v>113215</v>
      </c>
      <c r="H32" s="58">
        <v>20317</v>
      </c>
      <c r="I32" s="57">
        <f t="shared" si="3"/>
        <v>404884</v>
      </c>
      <c r="J32" s="40">
        <f t="shared" si="4"/>
        <v>84.333263903353469</v>
      </c>
      <c r="K32" s="25">
        <f t="shared" si="5"/>
        <v>7.0277719919461221</v>
      </c>
      <c r="L32" s="67"/>
      <c r="M32" s="229"/>
    </row>
    <row r="33" spans="1:13">
      <c r="A33" s="16">
        <v>2012</v>
      </c>
      <c r="B33" s="56">
        <v>31</v>
      </c>
      <c r="C33" s="116" t="s">
        <v>171</v>
      </c>
      <c r="D33" s="58">
        <v>5023</v>
      </c>
      <c r="E33" s="117">
        <v>0</v>
      </c>
      <c r="F33" s="117">
        <v>0</v>
      </c>
      <c r="G33" s="117">
        <v>0</v>
      </c>
      <c r="H33" s="117">
        <v>0</v>
      </c>
      <c r="I33" s="230">
        <f t="shared" si="3"/>
        <v>0</v>
      </c>
      <c r="J33" s="118">
        <f t="shared" si="4"/>
        <v>0</v>
      </c>
      <c r="K33" s="119">
        <f t="shared" si="5"/>
        <v>0</v>
      </c>
      <c r="L33" s="67"/>
      <c r="M33" s="229"/>
    </row>
    <row r="34" spans="1:13">
      <c r="A34" s="16">
        <v>2012</v>
      </c>
      <c r="B34" s="56">
        <v>32</v>
      </c>
      <c r="C34" s="71" t="s">
        <v>5</v>
      </c>
      <c r="D34" s="58">
        <v>8165</v>
      </c>
      <c r="E34" s="58">
        <v>252324</v>
      </c>
      <c r="F34" s="58">
        <v>12400</v>
      </c>
      <c r="G34" s="58">
        <v>80044</v>
      </c>
      <c r="H34" s="58">
        <v>24890</v>
      </c>
      <c r="I34" s="57">
        <f t="shared" si="3"/>
        <v>369658</v>
      </c>
      <c r="J34" s="40">
        <f t="shared" si="4"/>
        <v>45.273484384568278</v>
      </c>
      <c r="K34" s="25">
        <f t="shared" si="5"/>
        <v>3.7727903653806898</v>
      </c>
      <c r="L34" s="67"/>
      <c r="M34" s="229"/>
    </row>
    <row r="35" spans="1:13">
      <c r="A35" s="63">
        <v>2012</v>
      </c>
      <c r="B35" s="48">
        <v>33</v>
      </c>
      <c r="C35" s="191" t="s">
        <v>200</v>
      </c>
      <c r="D35" s="68">
        <v>5198</v>
      </c>
      <c r="E35" s="68">
        <v>1358318</v>
      </c>
      <c r="F35" s="231">
        <v>0</v>
      </c>
      <c r="G35" s="231">
        <v>0</v>
      </c>
      <c r="H35" s="231">
        <v>0</v>
      </c>
      <c r="I35" s="202">
        <f t="shared" si="3"/>
        <v>1358318</v>
      </c>
      <c r="J35" s="64">
        <f t="shared" si="4"/>
        <v>261.31550596383227</v>
      </c>
      <c r="K35" s="26">
        <f t="shared" si="5"/>
        <v>21.776292163652688</v>
      </c>
      <c r="L35" s="67"/>
      <c r="M35" s="229"/>
    </row>
    <row r="36" spans="1:13">
      <c r="A36" s="59"/>
      <c r="B36" s="59"/>
      <c r="C36" s="59"/>
      <c r="D36" s="225"/>
      <c r="E36" s="225"/>
      <c r="F36" s="225"/>
      <c r="G36" s="225"/>
      <c r="H36" s="225"/>
      <c r="I36" s="225"/>
      <c r="J36" s="225"/>
      <c r="K36" s="225"/>
      <c r="L36" s="59"/>
    </row>
    <row r="37" spans="1:13">
      <c r="A37" s="60">
        <v>2013</v>
      </c>
      <c r="B37" s="61">
        <v>1</v>
      </c>
      <c r="C37" s="216" t="s">
        <v>44</v>
      </c>
      <c r="D37" s="75">
        <v>7718</v>
      </c>
      <c r="E37" s="75">
        <v>720137</v>
      </c>
      <c r="F37" s="75">
        <v>119169</v>
      </c>
      <c r="G37" s="75">
        <v>316231</v>
      </c>
      <c r="H37" s="75">
        <v>50271</v>
      </c>
      <c r="I37" s="201">
        <f t="shared" ref="I37:I69" si="6">SUM(E37:H37)</f>
        <v>1205808</v>
      </c>
      <c r="J37" s="62">
        <f t="shared" ref="J37:J69" si="7">I37/D37</f>
        <v>156.23322104172064</v>
      </c>
      <c r="K37" s="24">
        <f t="shared" ref="K37:K69" si="8">J37/12</f>
        <v>13.019435086810054</v>
      </c>
      <c r="L37" s="67"/>
      <c r="M37" s="229"/>
    </row>
    <row r="38" spans="1:13">
      <c r="A38" s="16">
        <v>2013</v>
      </c>
      <c r="B38" s="56">
        <v>2</v>
      </c>
      <c r="C38" s="71" t="s">
        <v>45</v>
      </c>
      <c r="D38" s="58">
        <v>5531</v>
      </c>
      <c r="E38" s="58">
        <v>439897.15</v>
      </c>
      <c r="F38" s="58">
        <v>18000</v>
      </c>
      <c r="G38" s="58">
        <v>306057.34000000003</v>
      </c>
      <c r="H38" s="58">
        <v>34825.050000000003</v>
      </c>
      <c r="I38" s="57">
        <f t="shared" si="6"/>
        <v>798779.54</v>
      </c>
      <c r="J38" s="40">
        <f t="shared" si="7"/>
        <v>144.41864762249142</v>
      </c>
      <c r="K38" s="25">
        <f t="shared" si="8"/>
        <v>12.034887301874285</v>
      </c>
      <c r="L38" s="67"/>
      <c r="M38" s="229"/>
    </row>
    <row r="39" spans="1:13">
      <c r="A39" s="16">
        <v>2013</v>
      </c>
      <c r="B39" s="56">
        <v>3</v>
      </c>
      <c r="C39" s="71" t="s">
        <v>183</v>
      </c>
      <c r="D39" s="58">
        <v>5243</v>
      </c>
      <c r="E39" s="58">
        <v>577302</v>
      </c>
      <c r="F39" s="58">
        <v>8850</v>
      </c>
      <c r="G39" s="58">
        <v>299403</v>
      </c>
      <c r="H39" s="58">
        <v>45853</v>
      </c>
      <c r="I39" s="57">
        <f t="shared" si="6"/>
        <v>931408</v>
      </c>
      <c r="J39" s="40">
        <f t="shared" si="7"/>
        <v>177.64791150104901</v>
      </c>
      <c r="K39" s="25">
        <f t="shared" si="8"/>
        <v>14.803992625087417</v>
      </c>
      <c r="L39" s="67"/>
      <c r="M39" s="229"/>
    </row>
    <row r="40" spans="1:13">
      <c r="A40" s="16">
        <v>2013</v>
      </c>
      <c r="B40" s="56">
        <v>4</v>
      </c>
      <c r="C40" s="71" t="s">
        <v>201</v>
      </c>
      <c r="D40" s="58">
        <v>4591</v>
      </c>
      <c r="E40" s="58">
        <v>303927</v>
      </c>
      <c r="F40" s="58">
        <v>30000</v>
      </c>
      <c r="G40" s="58">
        <v>149081</v>
      </c>
      <c r="H40" s="58">
        <v>28560</v>
      </c>
      <c r="I40" s="57">
        <f t="shared" si="6"/>
        <v>511568</v>
      </c>
      <c r="J40" s="40">
        <f t="shared" si="7"/>
        <v>111.42844696144631</v>
      </c>
      <c r="K40" s="25">
        <f t="shared" si="8"/>
        <v>9.2857039134538599</v>
      </c>
      <c r="L40" s="67"/>
      <c r="M40" s="229"/>
    </row>
    <row r="41" spans="1:13">
      <c r="A41" s="16">
        <v>2013</v>
      </c>
      <c r="B41" s="56">
        <v>5</v>
      </c>
      <c r="C41" s="71" t="s">
        <v>184</v>
      </c>
      <c r="D41" s="58">
        <v>6704</v>
      </c>
      <c r="E41" s="58">
        <v>743139</v>
      </c>
      <c r="F41" s="58">
        <v>13700</v>
      </c>
      <c r="G41" s="58">
        <v>429041</v>
      </c>
      <c r="H41" s="58">
        <v>50296</v>
      </c>
      <c r="I41" s="57">
        <f t="shared" si="6"/>
        <v>1236176</v>
      </c>
      <c r="J41" s="40">
        <f t="shared" si="7"/>
        <v>184.39379474940336</v>
      </c>
      <c r="K41" s="25">
        <f t="shared" si="8"/>
        <v>15.36614956245028</v>
      </c>
      <c r="L41" s="67"/>
      <c r="M41" s="229"/>
    </row>
    <row r="42" spans="1:13">
      <c r="A42" s="16">
        <v>2013</v>
      </c>
      <c r="B42" s="56">
        <v>6</v>
      </c>
      <c r="C42" s="116" t="s">
        <v>202</v>
      </c>
      <c r="D42" s="58">
        <v>4813</v>
      </c>
      <c r="E42" s="58">
        <v>343909</v>
      </c>
      <c r="F42" s="58">
        <v>7500</v>
      </c>
      <c r="G42" s="58">
        <v>217989</v>
      </c>
      <c r="H42" s="117">
        <v>0</v>
      </c>
      <c r="I42" s="57">
        <f t="shared" si="6"/>
        <v>569398</v>
      </c>
      <c r="J42" s="40">
        <f t="shared" si="7"/>
        <v>118.30417618948681</v>
      </c>
      <c r="K42" s="25">
        <f t="shared" si="8"/>
        <v>9.8586813491239003</v>
      </c>
      <c r="L42" s="67"/>
      <c r="M42" s="229"/>
    </row>
    <row r="43" spans="1:13">
      <c r="A43" s="16">
        <v>2013</v>
      </c>
      <c r="B43" s="56">
        <v>7</v>
      </c>
      <c r="C43" s="71" t="s">
        <v>46</v>
      </c>
      <c r="D43" s="58">
        <v>5773</v>
      </c>
      <c r="E43" s="58">
        <v>511742</v>
      </c>
      <c r="F43" s="58">
        <v>30000</v>
      </c>
      <c r="G43" s="58">
        <v>99332</v>
      </c>
      <c r="H43" s="58">
        <v>40602</v>
      </c>
      <c r="I43" s="57">
        <f t="shared" si="6"/>
        <v>681676</v>
      </c>
      <c r="J43" s="40">
        <f t="shared" si="7"/>
        <v>118.08002771522605</v>
      </c>
      <c r="K43" s="25">
        <f t="shared" si="8"/>
        <v>9.8400023096021716</v>
      </c>
      <c r="L43" s="67"/>
      <c r="M43" s="229"/>
    </row>
    <row r="44" spans="1:13">
      <c r="A44" s="16">
        <v>2013</v>
      </c>
      <c r="B44" s="56">
        <v>8</v>
      </c>
      <c r="C44" s="116" t="s">
        <v>76</v>
      </c>
      <c r="D44" s="58">
        <v>5410</v>
      </c>
      <c r="E44" s="117">
        <v>0</v>
      </c>
      <c r="F44" s="117">
        <v>0</v>
      </c>
      <c r="G44" s="117">
        <v>0</v>
      </c>
      <c r="H44" s="58">
        <v>308</v>
      </c>
      <c r="I44" s="230">
        <f t="shared" si="6"/>
        <v>308</v>
      </c>
      <c r="J44" s="118">
        <f t="shared" si="7"/>
        <v>5.6931608133086876E-2</v>
      </c>
      <c r="K44" s="119">
        <f t="shared" si="8"/>
        <v>4.74430067775724E-3</v>
      </c>
      <c r="L44" s="67"/>
      <c r="M44" s="229"/>
    </row>
    <row r="45" spans="1:13">
      <c r="A45" s="16">
        <v>2013</v>
      </c>
      <c r="B45" s="56">
        <v>9</v>
      </c>
      <c r="C45" s="71" t="s">
        <v>185</v>
      </c>
      <c r="D45" s="58">
        <v>5490</v>
      </c>
      <c r="E45" s="58">
        <v>235642.56</v>
      </c>
      <c r="F45" s="58">
        <v>111390.8</v>
      </c>
      <c r="G45" s="58">
        <v>36294.35</v>
      </c>
      <c r="H45" s="58">
        <v>27435.5</v>
      </c>
      <c r="I45" s="57">
        <f t="shared" si="6"/>
        <v>410763.20999999996</v>
      </c>
      <c r="J45" s="40">
        <f t="shared" si="7"/>
        <v>74.820256830601082</v>
      </c>
      <c r="K45" s="25">
        <f t="shared" si="8"/>
        <v>6.2350214025500899</v>
      </c>
      <c r="L45" s="67"/>
      <c r="M45" s="229"/>
    </row>
    <row r="46" spans="1:13">
      <c r="A46" s="16">
        <v>2013</v>
      </c>
      <c r="B46" s="56">
        <v>10</v>
      </c>
      <c r="C46" s="116" t="s">
        <v>90</v>
      </c>
      <c r="D46" s="58">
        <v>6426</v>
      </c>
      <c r="E46" s="117">
        <v>0</v>
      </c>
      <c r="F46" s="117">
        <v>0</v>
      </c>
      <c r="G46" s="117">
        <v>0</v>
      </c>
      <c r="H46" s="117">
        <v>0</v>
      </c>
      <c r="I46" s="230">
        <f t="shared" si="6"/>
        <v>0</v>
      </c>
      <c r="J46" s="118">
        <f t="shared" si="7"/>
        <v>0</v>
      </c>
      <c r="K46" s="119">
        <f t="shared" si="8"/>
        <v>0</v>
      </c>
      <c r="L46" s="67"/>
      <c r="M46" s="229"/>
    </row>
    <row r="47" spans="1:13">
      <c r="A47" s="16">
        <v>2013</v>
      </c>
      <c r="B47" s="56">
        <v>11</v>
      </c>
      <c r="C47" s="116" t="s">
        <v>186</v>
      </c>
      <c r="D47" s="58">
        <v>5018</v>
      </c>
      <c r="E47" s="58">
        <v>427515</v>
      </c>
      <c r="F47" s="117">
        <v>0</v>
      </c>
      <c r="G47" s="58">
        <v>256160</v>
      </c>
      <c r="H47" s="58">
        <v>28018</v>
      </c>
      <c r="I47" s="57">
        <f t="shared" si="6"/>
        <v>711693</v>
      </c>
      <c r="J47" s="40">
        <f t="shared" si="7"/>
        <v>141.82801913112795</v>
      </c>
      <c r="K47" s="25">
        <f t="shared" si="8"/>
        <v>11.819001594260662</v>
      </c>
      <c r="L47" s="67"/>
      <c r="M47" s="229"/>
    </row>
    <row r="48" spans="1:13">
      <c r="A48" s="16">
        <v>2013</v>
      </c>
      <c r="B48" s="56">
        <v>12</v>
      </c>
      <c r="C48" s="116" t="s">
        <v>187</v>
      </c>
      <c r="D48" s="58">
        <v>5653</v>
      </c>
      <c r="E48" s="58">
        <v>356611</v>
      </c>
      <c r="F48" s="58">
        <v>12075</v>
      </c>
      <c r="G48" s="58">
        <v>141080</v>
      </c>
      <c r="H48" s="117">
        <v>0</v>
      </c>
      <c r="I48" s="57">
        <f t="shared" si="6"/>
        <v>509766</v>
      </c>
      <c r="J48" s="40">
        <f t="shared" si="7"/>
        <v>90.176189633822744</v>
      </c>
      <c r="K48" s="25">
        <f t="shared" si="8"/>
        <v>7.514682469485229</v>
      </c>
      <c r="L48" s="67"/>
      <c r="M48" s="229"/>
    </row>
    <row r="49" spans="1:13">
      <c r="A49" s="16">
        <v>2013</v>
      </c>
      <c r="B49" s="56">
        <v>13</v>
      </c>
      <c r="C49" s="71" t="s">
        <v>2</v>
      </c>
      <c r="D49" s="58">
        <v>6416</v>
      </c>
      <c r="E49" s="58">
        <v>344961</v>
      </c>
      <c r="F49" s="58">
        <v>13350</v>
      </c>
      <c r="G49" s="58">
        <v>196621</v>
      </c>
      <c r="H49" s="58">
        <v>32291</v>
      </c>
      <c r="I49" s="57">
        <f t="shared" si="6"/>
        <v>587223</v>
      </c>
      <c r="J49" s="40">
        <f t="shared" si="7"/>
        <v>91.524781795511217</v>
      </c>
      <c r="K49" s="25">
        <f t="shared" si="8"/>
        <v>7.6270651496259347</v>
      </c>
      <c r="L49" s="67"/>
      <c r="M49" s="229"/>
    </row>
    <row r="50" spans="1:13">
      <c r="A50" s="16">
        <v>2013</v>
      </c>
      <c r="B50" s="56">
        <v>14</v>
      </c>
      <c r="C50" s="71" t="s">
        <v>188</v>
      </c>
      <c r="D50" s="58">
        <v>6340</v>
      </c>
      <c r="E50" s="58">
        <v>716747</v>
      </c>
      <c r="F50" s="58">
        <v>24525</v>
      </c>
      <c r="G50" s="58">
        <v>315376</v>
      </c>
      <c r="H50" s="58">
        <v>60104</v>
      </c>
      <c r="I50" s="57">
        <f t="shared" si="6"/>
        <v>1116752</v>
      </c>
      <c r="J50" s="40">
        <f t="shared" si="7"/>
        <v>176.14384858044164</v>
      </c>
      <c r="K50" s="25">
        <f t="shared" si="8"/>
        <v>14.678654048370136</v>
      </c>
      <c r="L50" s="67"/>
      <c r="M50" s="229"/>
    </row>
    <row r="51" spans="1:13">
      <c r="A51" s="16">
        <v>2013</v>
      </c>
      <c r="B51" s="56">
        <v>15</v>
      </c>
      <c r="C51" s="71" t="s">
        <v>189</v>
      </c>
      <c r="D51" s="58">
        <v>5906</v>
      </c>
      <c r="E51" s="58">
        <v>535621</v>
      </c>
      <c r="F51" s="58">
        <v>18000</v>
      </c>
      <c r="G51" s="58">
        <v>285962</v>
      </c>
      <c r="H51" s="58">
        <v>41448</v>
      </c>
      <c r="I51" s="57">
        <f t="shared" si="6"/>
        <v>881031</v>
      </c>
      <c r="J51" s="40">
        <f t="shared" si="7"/>
        <v>149.17558415171013</v>
      </c>
      <c r="K51" s="25">
        <f t="shared" si="8"/>
        <v>12.431298679309178</v>
      </c>
      <c r="L51" s="67"/>
      <c r="M51" s="229"/>
    </row>
    <row r="52" spans="1:13">
      <c r="A52" s="16">
        <v>2013</v>
      </c>
      <c r="B52" s="56">
        <v>16</v>
      </c>
      <c r="C52" s="71" t="s">
        <v>190</v>
      </c>
      <c r="D52" s="58">
        <v>5757</v>
      </c>
      <c r="E52" s="58">
        <v>242759</v>
      </c>
      <c r="F52" s="58">
        <v>36475</v>
      </c>
      <c r="G52" s="58">
        <v>96448</v>
      </c>
      <c r="H52" s="58">
        <v>21072</v>
      </c>
      <c r="I52" s="57">
        <f t="shared" si="6"/>
        <v>396754</v>
      </c>
      <c r="J52" s="40">
        <f t="shared" si="7"/>
        <v>68.916796942852173</v>
      </c>
      <c r="K52" s="25">
        <f t="shared" si="8"/>
        <v>5.7430664119043477</v>
      </c>
      <c r="L52" s="67"/>
      <c r="M52" s="229"/>
    </row>
    <row r="53" spans="1:13">
      <c r="A53" s="16">
        <v>2013</v>
      </c>
      <c r="B53" s="56">
        <v>17</v>
      </c>
      <c r="C53" s="71" t="s">
        <v>1</v>
      </c>
      <c r="D53" s="58">
        <v>6151</v>
      </c>
      <c r="E53" s="58">
        <v>762403.73</v>
      </c>
      <c r="F53" s="58">
        <v>16340</v>
      </c>
      <c r="G53" s="58">
        <v>493117.93</v>
      </c>
      <c r="H53" s="58">
        <v>64007.39</v>
      </c>
      <c r="I53" s="57">
        <f t="shared" si="6"/>
        <v>1335869.0499999998</v>
      </c>
      <c r="J53" s="40">
        <f t="shared" si="7"/>
        <v>217.17916598927002</v>
      </c>
      <c r="K53" s="25">
        <f t="shared" si="8"/>
        <v>18.098263832439169</v>
      </c>
      <c r="L53" s="67"/>
      <c r="M53" s="229"/>
    </row>
    <row r="54" spans="1:13">
      <c r="A54" s="16">
        <v>2013</v>
      </c>
      <c r="B54" s="56">
        <v>18</v>
      </c>
      <c r="C54" s="71" t="s">
        <v>191</v>
      </c>
      <c r="D54" s="58">
        <v>4489</v>
      </c>
      <c r="E54" s="58">
        <v>390431</v>
      </c>
      <c r="F54" s="58">
        <v>30000</v>
      </c>
      <c r="G54" s="58">
        <v>199161</v>
      </c>
      <c r="H54" s="58">
        <v>32307</v>
      </c>
      <c r="I54" s="57">
        <f t="shared" si="6"/>
        <v>651899</v>
      </c>
      <c r="J54" s="40">
        <f t="shared" si="7"/>
        <v>145.22143016261973</v>
      </c>
      <c r="K54" s="25">
        <f t="shared" si="8"/>
        <v>12.101785846884978</v>
      </c>
      <c r="L54" s="67"/>
      <c r="M54" s="229"/>
    </row>
    <row r="55" spans="1:13">
      <c r="A55" s="16">
        <v>2013</v>
      </c>
      <c r="B55" s="56">
        <v>19</v>
      </c>
      <c r="C55" s="71" t="s">
        <v>0</v>
      </c>
      <c r="D55" s="58">
        <v>5938</v>
      </c>
      <c r="E55" s="58">
        <v>762960</v>
      </c>
      <c r="F55" s="58">
        <v>13200</v>
      </c>
      <c r="G55" s="58">
        <v>556254</v>
      </c>
      <c r="H55" s="58">
        <v>59630</v>
      </c>
      <c r="I55" s="57">
        <f t="shared" si="6"/>
        <v>1392044</v>
      </c>
      <c r="J55" s="40">
        <f t="shared" si="7"/>
        <v>234.42977433479285</v>
      </c>
      <c r="K55" s="25">
        <f t="shared" si="8"/>
        <v>19.535814527899404</v>
      </c>
      <c r="L55" s="67"/>
      <c r="M55" s="229"/>
    </row>
    <row r="56" spans="1:13">
      <c r="A56" s="16">
        <v>2013</v>
      </c>
      <c r="B56" s="56">
        <v>20</v>
      </c>
      <c r="C56" s="116" t="s">
        <v>192</v>
      </c>
      <c r="D56" s="58">
        <v>5372</v>
      </c>
      <c r="E56" s="58">
        <v>418906</v>
      </c>
      <c r="F56" s="117">
        <v>0</v>
      </c>
      <c r="G56" s="58">
        <v>178076</v>
      </c>
      <c r="H56" s="117">
        <v>0</v>
      </c>
      <c r="I56" s="57">
        <f t="shared" si="6"/>
        <v>596982</v>
      </c>
      <c r="J56" s="40">
        <f t="shared" si="7"/>
        <v>111.12844378257633</v>
      </c>
      <c r="K56" s="25">
        <f t="shared" si="8"/>
        <v>9.2607036485480272</v>
      </c>
      <c r="L56" s="67"/>
      <c r="M56" s="229"/>
    </row>
    <row r="57" spans="1:13">
      <c r="A57" s="16">
        <v>2013</v>
      </c>
      <c r="B57" s="56">
        <v>21</v>
      </c>
      <c r="C57" s="71" t="s">
        <v>193</v>
      </c>
      <c r="D57" s="58">
        <v>4926</v>
      </c>
      <c r="E57" s="58">
        <v>333733</v>
      </c>
      <c r="F57" s="58">
        <v>33700</v>
      </c>
      <c r="G57" s="58">
        <v>193319</v>
      </c>
      <c r="H57" s="58">
        <v>32135</v>
      </c>
      <c r="I57" s="57">
        <f t="shared" si="6"/>
        <v>592887</v>
      </c>
      <c r="J57" s="40">
        <f t="shared" si="7"/>
        <v>120.35870889159561</v>
      </c>
      <c r="K57" s="25">
        <f t="shared" si="8"/>
        <v>10.029892407632968</v>
      </c>
      <c r="L57" s="67"/>
      <c r="M57" s="229"/>
    </row>
    <row r="58" spans="1:13">
      <c r="A58" s="16">
        <v>2013</v>
      </c>
      <c r="B58" s="56">
        <v>22</v>
      </c>
      <c r="C58" s="116" t="s">
        <v>194</v>
      </c>
      <c r="D58" s="58">
        <v>5857</v>
      </c>
      <c r="E58" s="58">
        <v>766610</v>
      </c>
      <c r="F58" s="117">
        <v>0</v>
      </c>
      <c r="G58" s="58">
        <v>283765</v>
      </c>
      <c r="H58" s="58">
        <v>56469</v>
      </c>
      <c r="I58" s="57">
        <f t="shared" si="6"/>
        <v>1106844</v>
      </c>
      <c r="J58" s="40">
        <f t="shared" si="7"/>
        <v>188.97797507256274</v>
      </c>
      <c r="K58" s="25">
        <f t="shared" si="8"/>
        <v>15.748164589380229</v>
      </c>
      <c r="L58" s="67"/>
      <c r="M58" s="229"/>
    </row>
    <row r="59" spans="1:13">
      <c r="A59" s="16">
        <v>2013</v>
      </c>
      <c r="B59" s="56">
        <v>23</v>
      </c>
      <c r="C59" s="71" t="s">
        <v>4</v>
      </c>
      <c r="D59" s="58">
        <v>7859</v>
      </c>
      <c r="E59" s="58">
        <v>825947</v>
      </c>
      <c r="F59" s="58">
        <v>30000</v>
      </c>
      <c r="G59" s="58">
        <v>618264</v>
      </c>
      <c r="H59" s="58">
        <v>62207</v>
      </c>
      <c r="I59" s="57">
        <f t="shared" si="6"/>
        <v>1536418</v>
      </c>
      <c r="J59" s="40">
        <f t="shared" si="7"/>
        <v>195.49790049624633</v>
      </c>
      <c r="K59" s="25">
        <f t="shared" si="8"/>
        <v>16.291491708020526</v>
      </c>
      <c r="L59" s="67"/>
      <c r="M59" s="229"/>
    </row>
    <row r="60" spans="1:13">
      <c r="A60" s="16">
        <v>2013</v>
      </c>
      <c r="B60" s="56">
        <v>24</v>
      </c>
      <c r="C60" s="71" t="s">
        <v>195</v>
      </c>
      <c r="D60" s="58">
        <v>6942</v>
      </c>
      <c r="E60" s="58">
        <v>509959</v>
      </c>
      <c r="F60" s="58">
        <v>19662</v>
      </c>
      <c r="G60" s="58">
        <v>299658</v>
      </c>
      <c r="H60" s="58">
        <v>54737</v>
      </c>
      <c r="I60" s="57">
        <f t="shared" si="6"/>
        <v>884016</v>
      </c>
      <c r="J60" s="40">
        <f t="shared" si="7"/>
        <v>127.34312878133103</v>
      </c>
      <c r="K60" s="25">
        <f t="shared" si="8"/>
        <v>10.611927398444253</v>
      </c>
      <c r="L60" s="67"/>
      <c r="M60" s="229"/>
    </row>
    <row r="61" spans="1:13">
      <c r="A61" s="16">
        <v>2013</v>
      </c>
      <c r="B61" s="56">
        <v>25</v>
      </c>
      <c r="C61" s="71" t="s">
        <v>196</v>
      </c>
      <c r="D61" s="58">
        <v>7313</v>
      </c>
      <c r="E61" s="58">
        <v>303898.93</v>
      </c>
      <c r="F61" s="58">
        <v>34400</v>
      </c>
      <c r="G61" s="58">
        <v>9752.07</v>
      </c>
      <c r="H61" s="58">
        <v>26930.92</v>
      </c>
      <c r="I61" s="57">
        <f t="shared" si="6"/>
        <v>374981.92</v>
      </c>
      <c r="J61" s="40">
        <f t="shared" si="7"/>
        <v>51.276072747162587</v>
      </c>
      <c r="K61" s="25">
        <f t="shared" si="8"/>
        <v>4.2730060622635486</v>
      </c>
      <c r="L61" s="67"/>
      <c r="M61" s="229"/>
    </row>
    <row r="62" spans="1:13">
      <c r="A62" s="16">
        <v>2013</v>
      </c>
      <c r="B62" s="56">
        <v>26</v>
      </c>
      <c r="C62" s="116" t="s">
        <v>3</v>
      </c>
      <c r="D62" s="58">
        <v>6826</v>
      </c>
      <c r="E62" s="58">
        <v>328320</v>
      </c>
      <c r="F62" s="58">
        <v>9000</v>
      </c>
      <c r="G62" s="58">
        <v>153816</v>
      </c>
      <c r="H62" s="58">
        <v>25461</v>
      </c>
      <c r="I62" s="57">
        <f t="shared" si="6"/>
        <v>516597</v>
      </c>
      <c r="J62" s="40">
        <f t="shared" si="7"/>
        <v>75.68077937298564</v>
      </c>
      <c r="K62" s="25">
        <f t="shared" si="8"/>
        <v>6.3067316144154697</v>
      </c>
      <c r="L62" s="67"/>
      <c r="M62" s="229"/>
    </row>
    <row r="63" spans="1:13">
      <c r="A63" s="16">
        <v>2013</v>
      </c>
      <c r="B63" s="56">
        <v>27</v>
      </c>
      <c r="C63" s="71" t="s">
        <v>197</v>
      </c>
      <c r="D63" s="58">
        <v>4896</v>
      </c>
      <c r="E63" s="58">
        <v>356537</v>
      </c>
      <c r="F63" s="58">
        <v>14400</v>
      </c>
      <c r="G63" s="58">
        <v>129731</v>
      </c>
      <c r="H63" s="58">
        <v>27146</v>
      </c>
      <c r="I63" s="57">
        <f t="shared" si="6"/>
        <v>527814</v>
      </c>
      <c r="J63" s="40">
        <f t="shared" si="7"/>
        <v>107.80514705882354</v>
      </c>
      <c r="K63" s="25">
        <f t="shared" si="8"/>
        <v>8.9837622549019613</v>
      </c>
      <c r="L63" s="67"/>
      <c r="M63" s="229"/>
    </row>
    <row r="64" spans="1:13">
      <c r="A64" s="16">
        <v>2013</v>
      </c>
      <c r="B64" s="56">
        <v>28</v>
      </c>
      <c r="C64" s="71" t="s">
        <v>198</v>
      </c>
      <c r="D64" s="58">
        <v>7004</v>
      </c>
      <c r="E64" s="58">
        <v>769152</v>
      </c>
      <c r="F64" s="58">
        <v>6200</v>
      </c>
      <c r="G64" s="58">
        <v>277102</v>
      </c>
      <c r="H64" s="58">
        <v>73982</v>
      </c>
      <c r="I64" s="57">
        <f t="shared" si="6"/>
        <v>1126436</v>
      </c>
      <c r="J64" s="40">
        <f t="shared" si="7"/>
        <v>160.82752712735581</v>
      </c>
      <c r="K64" s="25">
        <f t="shared" si="8"/>
        <v>13.402293927279651</v>
      </c>
      <c r="L64" s="67"/>
      <c r="M64" s="229"/>
    </row>
    <row r="65" spans="1:13">
      <c r="A65" s="16">
        <v>2013</v>
      </c>
      <c r="B65" s="56">
        <v>29</v>
      </c>
      <c r="C65" s="71" t="s">
        <v>15</v>
      </c>
      <c r="D65" s="58">
        <v>7331</v>
      </c>
      <c r="E65" s="58">
        <v>457098</v>
      </c>
      <c r="F65" s="58">
        <v>48656</v>
      </c>
      <c r="G65" s="58">
        <v>133568</v>
      </c>
      <c r="H65" s="58">
        <v>47758</v>
      </c>
      <c r="I65" s="57">
        <f t="shared" si="6"/>
        <v>687080</v>
      </c>
      <c r="J65" s="40">
        <f t="shared" si="7"/>
        <v>93.722548083481101</v>
      </c>
      <c r="K65" s="25">
        <f t="shared" si="8"/>
        <v>7.810212340290092</v>
      </c>
      <c r="L65" s="67"/>
      <c r="M65" s="229"/>
    </row>
    <row r="66" spans="1:13">
      <c r="A66" s="16">
        <v>2013</v>
      </c>
      <c r="B66" s="56">
        <v>30</v>
      </c>
      <c r="C66" s="116" t="s">
        <v>199</v>
      </c>
      <c r="D66" s="58">
        <v>4861</v>
      </c>
      <c r="E66" s="58">
        <v>269447</v>
      </c>
      <c r="F66" s="58">
        <v>9000</v>
      </c>
      <c r="G66" s="58">
        <v>124603</v>
      </c>
      <c r="H66" s="58">
        <v>20957</v>
      </c>
      <c r="I66" s="57">
        <f t="shared" si="6"/>
        <v>424007</v>
      </c>
      <c r="J66" s="40">
        <f t="shared" si="7"/>
        <v>87.22629088664884</v>
      </c>
      <c r="K66" s="25">
        <f t="shared" si="8"/>
        <v>7.2688575738874031</v>
      </c>
      <c r="L66" s="67"/>
      <c r="M66" s="229"/>
    </row>
    <row r="67" spans="1:13">
      <c r="A67" s="16">
        <v>2013</v>
      </c>
      <c r="B67" s="56">
        <v>31</v>
      </c>
      <c r="C67" s="116" t="s">
        <v>171</v>
      </c>
      <c r="D67" s="58">
        <v>5024</v>
      </c>
      <c r="E67" s="117">
        <v>0</v>
      </c>
      <c r="F67" s="117">
        <v>0</v>
      </c>
      <c r="G67" s="117">
        <v>0</v>
      </c>
      <c r="H67" s="117">
        <v>0</v>
      </c>
      <c r="I67" s="230">
        <f t="shared" si="6"/>
        <v>0</v>
      </c>
      <c r="J67" s="118">
        <f t="shared" si="7"/>
        <v>0</v>
      </c>
      <c r="K67" s="119">
        <f t="shared" si="8"/>
        <v>0</v>
      </c>
      <c r="L67" s="67"/>
      <c r="M67" s="229"/>
    </row>
    <row r="68" spans="1:13">
      <c r="A68" s="16">
        <v>2013</v>
      </c>
      <c r="B68" s="56">
        <v>32</v>
      </c>
      <c r="C68" s="71" t="s">
        <v>5</v>
      </c>
      <c r="D68" s="58">
        <v>8226</v>
      </c>
      <c r="E68" s="58">
        <v>276311</v>
      </c>
      <c r="F68" s="58">
        <v>12200</v>
      </c>
      <c r="G68" s="58">
        <v>99019</v>
      </c>
      <c r="H68" s="58">
        <v>23695</v>
      </c>
      <c r="I68" s="57">
        <f t="shared" si="6"/>
        <v>411225</v>
      </c>
      <c r="J68" s="40">
        <f t="shared" si="7"/>
        <v>49.990882567469001</v>
      </c>
      <c r="K68" s="25">
        <f t="shared" si="8"/>
        <v>4.1659068806224164</v>
      </c>
      <c r="L68" s="67"/>
      <c r="M68" s="229"/>
    </row>
    <row r="69" spans="1:13">
      <c r="A69" s="63">
        <v>2013</v>
      </c>
      <c r="B69" s="48">
        <v>33</v>
      </c>
      <c r="C69" s="191" t="s">
        <v>200</v>
      </c>
      <c r="D69" s="68">
        <v>5251</v>
      </c>
      <c r="E69" s="68">
        <v>1368026</v>
      </c>
      <c r="F69" s="231">
        <v>0</v>
      </c>
      <c r="G69" s="231">
        <v>0</v>
      </c>
      <c r="H69" s="231">
        <v>0</v>
      </c>
      <c r="I69" s="202">
        <f t="shared" si="6"/>
        <v>1368026</v>
      </c>
      <c r="J69" s="64">
        <f t="shared" si="7"/>
        <v>260.52675680822699</v>
      </c>
      <c r="K69" s="26">
        <f t="shared" si="8"/>
        <v>21.71056306735225</v>
      </c>
      <c r="L69" s="67"/>
      <c r="M69" s="229"/>
    </row>
    <row r="70" spans="1:13">
      <c r="A70" s="59"/>
      <c r="B70" s="59"/>
      <c r="C70" s="59"/>
      <c r="D70" s="225"/>
      <c r="E70" s="225"/>
      <c r="F70" s="225"/>
      <c r="G70" s="225"/>
      <c r="H70" s="225"/>
      <c r="I70" s="225"/>
      <c r="J70" s="225"/>
      <c r="K70" s="225"/>
      <c r="L70" s="59"/>
    </row>
    <row r="71" spans="1:13">
      <c r="A71" s="60">
        <v>2014</v>
      </c>
      <c r="B71" s="61">
        <v>1</v>
      </c>
      <c r="C71" s="216" t="s">
        <v>44</v>
      </c>
      <c r="D71" s="75">
        <v>7749</v>
      </c>
      <c r="E71" s="75">
        <v>715094</v>
      </c>
      <c r="F71" s="75">
        <v>119206</v>
      </c>
      <c r="G71" s="75">
        <v>308488</v>
      </c>
      <c r="H71" s="75">
        <v>45101</v>
      </c>
      <c r="I71" s="201">
        <f t="shared" ref="I71:I103" si="9">SUM(E71:H71)</f>
        <v>1187889</v>
      </c>
      <c r="J71" s="62">
        <f t="shared" ref="J71:J103" si="10">I71/D71</f>
        <v>153.29578010065816</v>
      </c>
      <c r="K71" s="24">
        <f t="shared" ref="K71:K103" si="11">J71/12</f>
        <v>12.774648341721514</v>
      </c>
      <c r="L71" s="67"/>
      <c r="M71" s="229"/>
    </row>
    <row r="72" spans="1:13">
      <c r="A72" s="16">
        <v>2014</v>
      </c>
      <c r="B72" s="56">
        <v>2</v>
      </c>
      <c r="C72" s="71" t="s">
        <v>45</v>
      </c>
      <c r="D72" s="58">
        <v>6584</v>
      </c>
      <c r="E72" s="58">
        <v>477393.85</v>
      </c>
      <c r="F72" s="58">
        <v>16800</v>
      </c>
      <c r="G72" s="58">
        <v>318443.57</v>
      </c>
      <c r="H72" s="58">
        <v>37450.1</v>
      </c>
      <c r="I72" s="57">
        <f t="shared" si="9"/>
        <v>850087.5199999999</v>
      </c>
      <c r="J72" s="40">
        <f t="shared" si="10"/>
        <v>129.11414337788577</v>
      </c>
      <c r="K72" s="25">
        <f t="shared" si="11"/>
        <v>10.759511948157147</v>
      </c>
      <c r="L72" s="67"/>
      <c r="M72" s="229"/>
    </row>
    <row r="73" spans="1:13">
      <c r="A73" s="16">
        <v>2014</v>
      </c>
      <c r="B73" s="56">
        <v>3</v>
      </c>
      <c r="C73" s="71" t="s">
        <v>183</v>
      </c>
      <c r="D73" s="58">
        <v>5239</v>
      </c>
      <c r="E73" s="58">
        <v>630468</v>
      </c>
      <c r="F73" s="58">
        <v>9000</v>
      </c>
      <c r="G73" s="58">
        <v>314506</v>
      </c>
      <c r="H73" s="58">
        <v>50584</v>
      </c>
      <c r="I73" s="57">
        <f t="shared" si="9"/>
        <v>1004558</v>
      </c>
      <c r="J73" s="40">
        <f t="shared" si="10"/>
        <v>191.7461347585417</v>
      </c>
      <c r="K73" s="25">
        <f t="shared" si="11"/>
        <v>15.978844563211808</v>
      </c>
      <c r="L73" s="67"/>
      <c r="M73" s="229"/>
    </row>
    <row r="74" spans="1:13">
      <c r="A74" s="16">
        <v>2014</v>
      </c>
      <c r="B74" s="56">
        <v>4</v>
      </c>
      <c r="C74" s="116" t="s">
        <v>201</v>
      </c>
      <c r="D74" s="58">
        <v>4634</v>
      </c>
      <c r="E74" s="58">
        <v>337546</v>
      </c>
      <c r="F74" s="58">
        <v>29500</v>
      </c>
      <c r="G74" s="58">
        <v>135763</v>
      </c>
      <c r="H74" s="117">
        <v>0</v>
      </c>
      <c r="I74" s="57">
        <f t="shared" si="9"/>
        <v>502809</v>
      </c>
      <c r="J74" s="40">
        <f t="shared" si="10"/>
        <v>108.50431592576608</v>
      </c>
      <c r="K74" s="25">
        <f t="shared" si="11"/>
        <v>9.0420263271471732</v>
      </c>
      <c r="L74" s="67"/>
      <c r="M74" s="229"/>
    </row>
    <row r="75" spans="1:13">
      <c r="A75" s="16">
        <v>2014</v>
      </c>
      <c r="B75" s="56">
        <v>5</v>
      </c>
      <c r="C75" s="71" t="s">
        <v>184</v>
      </c>
      <c r="D75" s="58">
        <v>6723</v>
      </c>
      <c r="E75" s="58">
        <v>705195</v>
      </c>
      <c r="F75" s="58">
        <v>12800</v>
      </c>
      <c r="G75" s="58">
        <v>363374</v>
      </c>
      <c r="H75" s="58">
        <v>51495</v>
      </c>
      <c r="I75" s="57">
        <f t="shared" si="9"/>
        <v>1132864</v>
      </c>
      <c r="J75" s="40">
        <f t="shared" si="10"/>
        <v>168.50572661014428</v>
      </c>
      <c r="K75" s="25">
        <f t="shared" si="11"/>
        <v>14.042143884178691</v>
      </c>
      <c r="L75" s="67"/>
      <c r="M75" s="229"/>
    </row>
    <row r="76" spans="1:13">
      <c r="A76" s="16">
        <v>2014</v>
      </c>
      <c r="B76" s="56">
        <v>6</v>
      </c>
      <c r="C76" s="116" t="s">
        <v>202</v>
      </c>
      <c r="D76" s="58">
        <v>4794</v>
      </c>
      <c r="E76" s="58">
        <v>357617.51</v>
      </c>
      <c r="F76" s="58">
        <v>17400</v>
      </c>
      <c r="G76" s="58">
        <v>227486</v>
      </c>
      <c r="H76" s="117">
        <v>0</v>
      </c>
      <c r="I76" s="57">
        <f t="shared" si="9"/>
        <v>602503.51</v>
      </c>
      <c r="J76" s="40">
        <f t="shared" si="10"/>
        <v>125.6786629119733</v>
      </c>
      <c r="K76" s="25">
        <f t="shared" si="11"/>
        <v>10.473221909331109</v>
      </c>
      <c r="L76" s="67"/>
      <c r="M76" s="229"/>
    </row>
    <row r="77" spans="1:13">
      <c r="A77" s="16">
        <v>2014</v>
      </c>
      <c r="B77" s="56">
        <v>7</v>
      </c>
      <c r="C77" s="71" t="s">
        <v>46</v>
      </c>
      <c r="D77" s="58">
        <v>5871</v>
      </c>
      <c r="E77" s="58">
        <v>514639</v>
      </c>
      <c r="F77" s="58">
        <v>30000</v>
      </c>
      <c r="G77" s="58">
        <v>91267</v>
      </c>
      <c r="H77" s="58">
        <v>39620</v>
      </c>
      <c r="I77" s="57">
        <f t="shared" si="9"/>
        <v>675526</v>
      </c>
      <c r="J77" s="40">
        <f t="shared" si="10"/>
        <v>115.06148867313915</v>
      </c>
      <c r="K77" s="25">
        <f t="shared" si="11"/>
        <v>9.5884573894282621</v>
      </c>
      <c r="L77" s="67"/>
      <c r="M77" s="229"/>
    </row>
    <row r="78" spans="1:13">
      <c r="A78" s="16">
        <v>2014</v>
      </c>
      <c r="B78" s="56">
        <v>8</v>
      </c>
      <c r="C78" s="116" t="s">
        <v>76</v>
      </c>
      <c r="D78" s="58">
        <v>5449</v>
      </c>
      <c r="E78" s="117">
        <v>0</v>
      </c>
      <c r="F78" s="117">
        <v>0</v>
      </c>
      <c r="G78" s="117">
        <v>0</v>
      </c>
      <c r="H78" s="58">
        <v>308</v>
      </c>
      <c r="I78" s="57">
        <f t="shared" si="9"/>
        <v>308</v>
      </c>
      <c r="J78" s="40">
        <f t="shared" si="10"/>
        <v>5.6524132868416226E-2</v>
      </c>
      <c r="K78" s="25">
        <f t="shared" si="11"/>
        <v>4.7103444057013518E-3</v>
      </c>
      <c r="L78" s="67"/>
      <c r="M78" s="229"/>
    </row>
    <row r="79" spans="1:13">
      <c r="A79" s="16">
        <v>2014</v>
      </c>
      <c r="B79" s="56">
        <v>9</v>
      </c>
      <c r="C79" s="71" t="s">
        <v>185</v>
      </c>
      <c r="D79" s="58">
        <v>5490</v>
      </c>
      <c r="E79" s="58">
        <v>265611.11</v>
      </c>
      <c r="F79" s="58">
        <v>89631.14</v>
      </c>
      <c r="G79" s="58">
        <v>38799.31</v>
      </c>
      <c r="H79" s="58">
        <v>28767.68</v>
      </c>
      <c r="I79" s="57">
        <f t="shared" si="9"/>
        <v>422809.24</v>
      </c>
      <c r="J79" s="40">
        <f t="shared" si="10"/>
        <v>77.014433515482693</v>
      </c>
      <c r="K79" s="25">
        <f t="shared" si="11"/>
        <v>6.4178694596235575</v>
      </c>
      <c r="L79" s="67"/>
      <c r="M79" s="229"/>
    </row>
    <row r="80" spans="1:13">
      <c r="A80" s="16">
        <v>2014</v>
      </c>
      <c r="B80" s="56">
        <v>10</v>
      </c>
      <c r="C80" s="116" t="s">
        <v>90</v>
      </c>
      <c r="D80" s="58">
        <v>6476</v>
      </c>
      <c r="E80" s="117">
        <v>0</v>
      </c>
      <c r="F80" s="117">
        <v>0</v>
      </c>
      <c r="G80" s="117">
        <v>0</v>
      </c>
      <c r="H80" s="117">
        <v>0</v>
      </c>
      <c r="I80" s="230">
        <f t="shared" si="9"/>
        <v>0</v>
      </c>
      <c r="J80" s="118">
        <f t="shared" si="10"/>
        <v>0</v>
      </c>
      <c r="K80" s="119">
        <f t="shared" si="11"/>
        <v>0</v>
      </c>
      <c r="L80" s="67"/>
      <c r="M80" s="229"/>
    </row>
    <row r="81" spans="1:13">
      <c r="A81" s="16">
        <v>2014</v>
      </c>
      <c r="B81" s="56">
        <v>11</v>
      </c>
      <c r="C81" s="116" t="s">
        <v>186</v>
      </c>
      <c r="D81" s="58">
        <v>5044</v>
      </c>
      <c r="E81" s="58">
        <v>444962</v>
      </c>
      <c r="F81" s="117">
        <v>0</v>
      </c>
      <c r="G81" s="58">
        <v>276515</v>
      </c>
      <c r="H81" s="58">
        <v>30275</v>
      </c>
      <c r="I81" s="57">
        <f t="shared" si="9"/>
        <v>751752</v>
      </c>
      <c r="J81" s="40">
        <f t="shared" si="10"/>
        <v>149.03885804916732</v>
      </c>
      <c r="K81" s="25">
        <f t="shared" si="11"/>
        <v>12.419904837430609</v>
      </c>
      <c r="L81" s="67"/>
      <c r="M81" s="229"/>
    </row>
    <row r="82" spans="1:13">
      <c r="A82" s="16">
        <v>2014</v>
      </c>
      <c r="B82" s="56">
        <v>12</v>
      </c>
      <c r="C82" s="116" t="s">
        <v>187</v>
      </c>
      <c r="D82" s="58">
        <v>5647</v>
      </c>
      <c r="E82" s="58">
        <v>360968</v>
      </c>
      <c r="F82" s="58">
        <v>12600</v>
      </c>
      <c r="G82" s="58">
        <v>159889</v>
      </c>
      <c r="H82" s="117">
        <v>0</v>
      </c>
      <c r="I82" s="57">
        <f t="shared" si="9"/>
        <v>533457</v>
      </c>
      <c r="J82" s="40">
        <f t="shared" si="10"/>
        <v>94.46732778466442</v>
      </c>
      <c r="K82" s="25">
        <f t="shared" si="11"/>
        <v>7.8722773153887013</v>
      </c>
      <c r="L82" s="67"/>
      <c r="M82" s="229"/>
    </row>
    <row r="83" spans="1:13">
      <c r="A83" s="16">
        <v>2014</v>
      </c>
      <c r="B83" s="56">
        <v>13</v>
      </c>
      <c r="C83" s="71" t="s">
        <v>2</v>
      </c>
      <c r="D83" s="58">
        <v>6424</v>
      </c>
      <c r="E83" s="58">
        <v>411052</v>
      </c>
      <c r="F83" s="58">
        <v>9750</v>
      </c>
      <c r="G83" s="58">
        <v>160981</v>
      </c>
      <c r="H83" s="58">
        <v>30910</v>
      </c>
      <c r="I83" s="57">
        <f t="shared" si="9"/>
        <v>612693</v>
      </c>
      <c r="J83" s="40">
        <f t="shared" si="10"/>
        <v>95.375622665006233</v>
      </c>
      <c r="K83" s="25">
        <f t="shared" si="11"/>
        <v>7.9479685554171864</v>
      </c>
      <c r="L83" s="67"/>
      <c r="M83" s="229"/>
    </row>
    <row r="84" spans="1:13">
      <c r="A84" s="16">
        <v>2014</v>
      </c>
      <c r="B84" s="56">
        <v>14</v>
      </c>
      <c r="C84" s="71" t="s">
        <v>188</v>
      </c>
      <c r="D84" s="58">
        <v>6353</v>
      </c>
      <c r="E84" s="58">
        <v>733406</v>
      </c>
      <c r="F84" s="58">
        <v>32700</v>
      </c>
      <c r="G84" s="58">
        <v>326773</v>
      </c>
      <c r="H84" s="58">
        <v>60839</v>
      </c>
      <c r="I84" s="57">
        <f t="shared" si="9"/>
        <v>1153718</v>
      </c>
      <c r="J84" s="40">
        <f t="shared" si="10"/>
        <v>181.60207775853928</v>
      </c>
      <c r="K84" s="25">
        <f t="shared" si="11"/>
        <v>15.133506479878273</v>
      </c>
      <c r="L84" s="67"/>
      <c r="M84" s="229"/>
    </row>
    <row r="85" spans="1:13">
      <c r="A85" s="16">
        <v>2014</v>
      </c>
      <c r="B85" s="56">
        <v>15</v>
      </c>
      <c r="C85" s="71" t="s">
        <v>189</v>
      </c>
      <c r="D85" s="58">
        <v>5939</v>
      </c>
      <c r="E85" s="58">
        <v>590066</v>
      </c>
      <c r="F85" s="58">
        <v>18000</v>
      </c>
      <c r="G85" s="58">
        <v>361427</v>
      </c>
      <c r="H85" s="58">
        <v>47563</v>
      </c>
      <c r="I85" s="57">
        <f t="shared" si="9"/>
        <v>1017056</v>
      </c>
      <c r="J85" s="40">
        <f t="shared" si="10"/>
        <v>171.25037885165852</v>
      </c>
      <c r="K85" s="25">
        <f t="shared" si="11"/>
        <v>14.270864904304878</v>
      </c>
      <c r="L85" s="67"/>
      <c r="M85" s="229"/>
    </row>
    <row r="86" spans="1:13">
      <c r="A86" s="16">
        <v>2014</v>
      </c>
      <c r="B86" s="56">
        <v>16</v>
      </c>
      <c r="C86" s="71" t="s">
        <v>190</v>
      </c>
      <c r="D86" s="58">
        <v>5832</v>
      </c>
      <c r="E86" s="58">
        <v>250033</v>
      </c>
      <c r="F86" s="58">
        <v>37037</v>
      </c>
      <c r="G86" s="58">
        <v>100341</v>
      </c>
      <c r="H86" s="58">
        <v>21449</v>
      </c>
      <c r="I86" s="57">
        <f t="shared" si="9"/>
        <v>408860</v>
      </c>
      <c r="J86" s="40">
        <f t="shared" si="10"/>
        <v>70.106310013717419</v>
      </c>
      <c r="K86" s="25">
        <f t="shared" si="11"/>
        <v>5.8421925011431179</v>
      </c>
      <c r="L86" s="67"/>
      <c r="M86" s="229"/>
    </row>
    <row r="87" spans="1:13">
      <c r="A87" s="16">
        <v>2014</v>
      </c>
      <c r="B87" s="56">
        <v>17</v>
      </c>
      <c r="C87" s="71" t="s">
        <v>1</v>
      </c>
      <c r="D87" s="58">
        <v>6164</v>
      </c>
      <c r="E87" s="58">
        <v>793772.23</v>
      </c>
      <c r="F87" s="58">
        <v>20000</v>
      </c>
      <c r="G87" s="58">
        <v>451274.11</v>
      </c>
      <c r="H87" s="58">
        <v>62444.87</v>
      </c>
      <c r="I87" s="57">
        <f t="shared" si="9"/>
        <v>1327491.21</v>
      </c>
      <c r="J87" s="40">
        <f t="shared" si="10"/>
        <v>215.36197436729395</v>
      </c>
      <c r="K87" s="25">
        <f t="shared" si="11"/>
        <v>17.946831197274495</v>
      </c>
      <c r="L87" s="67"/>
      <c r="M87" s="229"/>
    </row>
    <row r="88" spans="1:13">
      <c r="A88" s="16">
        <v>2014</v>
      </c>
      <c r="B88" s="56">
        <v>18</v>
      </c>
      <c r="C88" s="71" t="s">
        <v>191</v>
      </c>
      <c r="D88" s="58">
        <v>4577</v>
      </c>
      <c r="E88" s="58">
        <v>424624</v>
      </c>
      <c r="F88" s="58">
        <v>30000</v>
      </c>
      <c r="G88" s="58">
        <v>200046</v>
      </c>
      <c r="H88" s="58">
        <v>35357</v>
      </c>
      <c r="I88" s="57">
        <f t="shared" si="9"/>
        <v>690027</v>
      </c>
      <c r="J88" s="40">
        <f t="shared" si="10"/>
        <v>150.75966790474109</v>
      </c>
      <c r="K88" s="25">
        <f t="shared" si="11"/>
        <v>12.563305658728424</v>
      </c>
      <c r="L88" s="67"/>
      <c r="M88" s="229"/>
    </row>
    <row r="89" spans="1:13">
      <c r="A89" s="16">
        <v>2014</v>
      </c>
      <c r="B89" s="56">
        <v>19</v>
      </c>
      <c r="C89" s="71" t="s">
        <v>0</v>
      </c>
      <c r="D89" s="58">
        <v>5921</v>
      </c>
      <c r="E89" s="58">
        <v>776518</v>
      </c>
      <c r="F89" s="58">
        <v>18000</v>
      </c>
      <c r="G89" s="58">
        <v>390347</v>
      </c>
      <c r="H89" s="58">
        <v>62510</v>
      </c>
      <c r="I89" s="57">
        <f t="shared" si="9"/>
        <v>1247375</v>
      </c>
      <c r="J89" s="40">
        <f t="shared" si="10"/>
        <v>210.66965039689242</v>
      </c>
      <c r="K89" s="25">
        <f t="shared" si="11"/>
        <v>17.555804199741036</v>
      </c>
      <c r="L89" s="67"/>
      <c r="M89" s="229"/>
    </row>
    <row r="90" spans="1:13">
      <c r="A90" s="16">
        <v>2014</v>
      </c>
      <c r="B90" s="56">
        <v>20</v>
      </c>
      <c r="C90" s="116" t="s">
        <v>192</v>
      </c>
      <c r="D90" s="58">
        <v>5454</v>
      </c>
      <c r="E90" s="58">
        <v>461736</v>
      </c>
      <c r="F90" s="117">
        <v>0</v>
      </c>
      <c r="G90" s="58">
        <v>198308</v>
      </c>
      <c r="H90" s="117">
        <v>0</v>
      </c>
      <c r="I90" s="57">
        <f t="shared" si="9"/>
        <v>660044</v>
      </c>
      <c r="J90" s="40">
        <f t="shared" si="10"/>
        <v>121.02016868353502</v>
      </c>
      <c r="K90" s="25">
        <f t="shared" si="11"/>
        <v>10.085014056961251</v>
      </c>
      <c r="L90" s="67"/>
      <c r="M90" s="229"/>
    </row>
    <row r="91" spans="1:13">
      <c r="A91" s="16">
        <v>2014</v>
      </c>
      <c r="B91" s="56">
        <v>21</v>
      </c>
      <c r="C91" s="71" t="s">
        <v>193</v>
      </c>
      <c r="D91" s="58">
        <v>4930</v>
      </c>
      <c r="E91" s="58">
        <v>348450</v>
      </c>
      <c r="F91" s="58">
        <v>33600</v>
      </c>
      <c r="G91" s="58">
        <v>201365</v>
      </c>
      <c r="H91" s="58">
        <v>34071</v>
      </c>
      <c r="I91" s="57">
        <f t="shared" si="9"/>
        <v>617486</v>
      </c>
      <c r="J91" s="40">
        <f t="shared" si="10"/>
        <v>125.25070993914807</v>
      </c>
      <c r="K91" s="25">
        <f t="shared" si="11"/>
        <v>10.437559161595672</v>
      </c>
      <c r="L91" s="67"/>
      <c r="M91" s="229"/>
    </row>
    <row r="92" spans="1:13">
      <c r="A92" s="16">
        <v>2014</v>
      </c>
      <c r="B92" s="56">
        <v>22</v>
      </c>
      <c r="C92" s="116" t="s">
        <v>194</v>
      </c>
      <c r="D92" s="58">
        <v>5860</v>
      </c>
      <c r="E92" s="58">
        <v>759275</v>
      </c>
      <c r="F92" s="117">
        <v>0</v>
      </c>
      <c r="G92" s="58">
        <v>273271</v>
      </c>
      <c r="H92" s="58">
        <v>92932</v>
      </c>
      <c r="I92" s="57">
        <f t="shared" si="9"/>
        <v>1125478</v>
      </c>
      <c r="J92" s="40">
        <f t="shared" si="10"/>
        <v>192.06109215017065</v>
      </c>
      <c r="K92" s="25">
        <f t="shared" si="11"/>
        <v>16.005091012514221</v>
      </c>
      <c r="L92" s="67"/>
      <c r="M92" s="229"/>
    </row>
    <row r="93" spans="1:13">
      <c r="A93" s="16">
        <v>2014</v>
      </c>
      <c r="B93" s="56">
        <v>23</v>
      </c>
      <c r="C93" s="71" t="s">
        <v>4</v>
      </c>
      <c r="D93" s="58">
        <v>7946</v>
      </c>
      <c r="E93" s="58">
        <v>873564</v>
      </c>
      <c r="F93" s="58">
        <v>30000</v>
      </c>
      <c r="G93" s="58">
        <v>630277</v>
      </c>
      <c r="H93" s="58">
        <v>65503</v>
      </c>
      <c r="I93" s="57">
        <f t="shared" si="9"/>
        <v>1599344</v>
      </c>
      <c r="J93" s="40">
        <f t="shared" si="10"/>
        <v>201.27661716586962</v>
      </c>
      <c r="K93" s="25">
        <f t="shared" si="11"/>
        <v>16.773051430489136</v>
      </c>
      <c r="L93" s="67"/>
      <c r="M93" s="229"/>
    </row>
    <row r="94" spans="1:13">
      <c r="A94" s="16">
        <v>2014</v>
      </c>
      <c r="B94" s="56">
        <v>24</v>
      </c>
      <c r="C94" s="71" t="s">
        <v>195</v>
      </c>
      <c r="D94" s="58">
        <v>7028</v>
      </c>
      <c r="E94" s="58">
        <v>474478</v>
      </c>
      <c r="F94" s="58">
        <v>20340</v>
      </c>
      <c r="G94" s="58">
        <v>316147</v>
      </c>
      <c r="H94" s="58">
        <v>39969</v>
      </c>
      <c r="I94" s="57">
        <f t="shared" si="9"/>
        <v>850934</v>
      </c>
      <c r="J94" s="40">
        <f t="shared" si="10"/>
        <v>121.07768924302789</v>
      </c>
      <c r="K94" s="25">
        <f t="shared" si="11"/>
        <v>10.08980743691899</v>
      </c>
      <c r="L94" s="67"/>
      <c r="M94" s="229"/>
    </row>
    <row r="95" spans="1:13">
      <c r="A95" s="16">
        <v>2014</v>
      </c>
      <c r="B95" s="56">
        <v>25</v>
      </c>
      <c r="C95" s="71" t="s">
        <v>196</v>
      </c>
      <c r="D95" s="58">
        <v>7440</v>
      </c>
      <c r="E95" s="58">
        <v>319257.61</v>
      </c>
      <c r="F95" s="58">
        <v>36500</v>
      </c>
      <c r="G95" s="58">
        <v>7268.87</v>
      </c>
      <c r="H95" s="58">
        <v>28804.47</v>
      </c>
      <c r="I95" s="57">
        <f t="shared" si="9"/>
        <v>391830.94999999995</v>
      </c>
      <c r="J95" s="40">
        <f t="shared" si="10"/>
        <v>52.665450268817196</v>
      </c>
      <c r="K95" s="25">
        <f t="shared" si="11"/>
        <v>4.388787522401433</v>
      </c>
      <c r="L95" s="67"/>
      <c r="M95" s="229"/>
    </row>
    <row r="96" spans="1:13">
      <c r="A96" s="16">
        <v>2014</v>
      </c>
      <c r="B96" s="56">
        <v>26</v>
      </c>
      <c r="C96" s="116" t="s">
        <v>3</v>
      </c>
      <c r="D96" s="58">
        <v>6959</v>
      </c>
      <c r="E96" s="58">
        <v>335067</v>
      </c>
      <c r="F96" s="58">
        <v>9000</v>
      </c>
      <c r="G96" s="58">
        <v>152693</v>
      </c>
      <c r="H96" s="58">
        <v>25633</v>
      </c>
      <c r="I96" s="57">
        <f t="shared" si="9"/>
        <v>522393</v>
      </c>
      <c r="J96" s="40">
        <f t="shared" si="10"/>
        <v>75.067251041816348</v>
      </c>
      <c r="K96" s="25">
        <f t="shared" si="11"/>
        <v>6.2556042534846954</v>
      </c>
      <c r="L96" s="67"/>
      <c r="M96" s="229"/>
    </row>
    <row r="97" spans="1:13">
      <c r="A97" s="16">
        <v>2014</v>
      </c>
      <c r="B97" s="56">
        <v>27</v>
      </c>
      <c r="C97" s="71" t="s">
        <v>197</v>
      </c>
      <c r="D97" s="58">
        <v>4936</v>
      </c>
      <c r="E97" s="58">
        <v>331960</v>
      </c>
      <c r="F97" s="58">
        <v>14400</v>
      </c>
      <c r="G97" s="58">
        <v>121198</v>
      </c>
      <c r="H97" s="58">
        <v>25964</v>
      </c>
      <c r="I97" s="57">
        <f t="shared" si="9"/>
        <v>493522</v>
      </c>
      <c r="J97" s="40">
        <f t="shared" si="10"/>
        <v>99.98419773095624</v>
      </c>
      <c r="K97" s="25">
        <f t="shared" si="11"/>
        <v>8.3320164775796872</v>
      </c>
      <c r="L97" s="67"/>
      <c r="M97" s="229"/>
    </row>
    <row r="98" spans="1:13">
      <c r="A98" s="16">
        <v>2014</v>
      </c>
      <c r="B98" s="56">
        <v>28</v>
      </c>
      <c r="C98" s="71" t="s">
        <v>198</v>
      </c>
      <c r="D98" s="58">
        <v>6798</v>
      </c>
      <c r="E98" s="58">
        <v>877991</v>
      </c>
      <c r="F98" s="58">
        <v>12200</v>
      </c>
      <c r="G98" s="58">
        <v>295415</v>
      </c>
      <c r="H98" s="58">
        <v>83296</v>
      </c>
      <c r="I98" s="57">
        <f t="shared" si="9"/>
        <v>1268902</v>
      </c>
      <c r="J98" s="40">
        <f t="shared" si="10"/>
        <v>186.65813474551339</v>
      </c>
      <c r="K98" s="25">
        <f t="shared" si="11"/>
        <v>15.554844562126116</v>
      </c>
      <c r="L98" s="67"/>
      <c r="M98" s="229"/>
    </row>
    <row r="99" spans="1:13">
      <c r="A99" s="16">
        <v>2014</v>
      </c>
      <c r="B99" s="56">
        <v>29</v>
      </c>
      <c r="C99" s="71" t="s">
        <v>15</v>
      </c>
      <c r="D99" s="58">
        <v>7280</v>
      </c>
      <c r="E99" s="58">
        <v>465057</v>
      </c>
      <c r="F99" s="58">
        <v>29108</v>
      </c>
      <c r="G99" s="58">
        <v>144660</v>
      </c>
      <c r="H99" s="58">
        <v>56741</v>
      </c>
      <c r="I99" s="57">
        <f t="shared" si="9"/>
        <v>695566</v>
      </c>
      <c r="J99" s="40">
        <f t="shared" si="10"/>
        <v>95.544780219780222</v>
      </c>
      <c r="K99" s="25">
        <f t="shared" si="11"/>
        <v>7.9620650183150188</v>
      </c>
      <c r="L99" s="67"/>
      <c r="M99" s="229"/>
    </row>
    <row r="100" spans="1:13">
      <c r="A100" s="16">
        <v>2014</v>
      </c>
      <c r="B100" s="56">
        <v>30</v>
      </c>
      <c r="C100" s="116" t="s">
        <v>199</v>
      </c>
      <c r="D100" s="58">
        <v>4922</v>
      </c>
      <c r="E100" s="58">
        <v>274139</v>
      </c>
      <c r="F100" s="58">
        <v>8750</v>
      </c>
      <c r="G100" s="58">
        <v>124327</v>
      </c>
      <c r="H100" s="58">
        <v>20972</v>
      </c>
      <c r="I100" s="57">
        <f t="shared" si="9"/>
        <v>428188</v>
      </c>
      <c r="J100" s="40">
        <f t="shared" si="10"/>
        <v>86.994717594473798</v>
      </c>
      <c r="K100" s="25">
        <f t="shared" si="11"/>
        <v>7.2495597995394832</v>
      </c>
      <c r="L100" s="67"/>
      <c r="M100" s="229"/>
    </row>
    <row r="101" spans="1:13">
      <c r="A101" s="16">
        <v>2014</v>
      </c>
      <c r="B101" s="56">
        <v>31</v>
      </c>
      <c r="C101" s="116" t="s">
        <v>171</v>
      </c>
      <c r="D101" s="58">
        <v>5068</v>
      </c>
      <c r="E101" s="117">
        <v>0</v>
      </c>
      <c r="F101" s="117">
        <v>0</v>
      </c>
      <c r="G101" s="117">
        <v>0</v>
      </c>
      <c r="H101" s="117">
        <v>0</v>
      </c>
      <c r="I101" s="230">
        <f t="shared" si="9"/>
        <v>0</v>
      </c>
      <c r="J101" s="118">
        <f t="shared" si="10"/>
        <v>0</v>
      </c>
      <c r="K101" s="119">
        <f t="shared" si="11"/>
        <v>0</v>
      </c>
      <c r="L101" s="67"/>
      <c r="M101" s="229"/>
    </row>
    <row r="102" spans="1:13">
      <c r="A102" s="16">
        <v>2014</v>
      </c>
      <c r="B102" s="56">
        <v>32</v>
      </c>
      <c r="C102" s="71" t="s">
        <v>5</v>
      </c>
      <c r="D102" s="58">
        <v>8251</v>
      </c>
      <c r="E102" s="58">
        <v>302748</v>
      </c>
      <c r="F102" s="58">
        <v>12200</v>
      </c>
      <c r="G102" s="58">
        <v>96095</v>
      </c>
      <c r="H102" s="58">
        <v>24029</v>
      </c>
      <c r="I102" s="57">
        <f t="shared" si="9"/>
        <v>435072</v>
      </c>
      <c r="J102" s="40">
        <f t="shared" si="10"/>
        <v>52.729608532299117</v>
      </c>
      <c r="K102" s="25">
        <f t="shared" si="11"/>
        <v>4.3941340443582595</v>
      </c>
      <c r="L102" s="67"/>
      <c r="M102" s="229"/>
    </row>
    <row r="103" spans="1:13">
      <c r="A103" s="63">
        <v>2014</v>
      </c>
      <c r="B103" s="48">
        <v>33</v>
      </c>
      <c r="C103" s="191" t="s">
        <v>200</v>
      </c>
      <c r="D103" s="68">
        <v>5234</v>
      </c>
      <c r="E103" s="68">
        <v>1448934</v>
      </c>
      <c r="F103" s="231">
        <v>0</v>
      </c>
      <c r="G103" s="231">
        <v>0</v>
      </c>
      <c r="H103" s="231">
        <v>0</v>
      </c>
      <c r="I103" s="202">
        <f t="shared" si="9"/>
        <v>1448934</v>
      </c>
      <c r="J103" s="64">
        <f t="shared" si="10"/>
        <v>276.8311043179213</v>
      </c>
      <c r="K103" s="26">
        <f t="shared" si="11"/>
        <v>23.069258693160108</v>
      </c>
      <c r="L103" s="67"/>
      <c r="M103" s="229"/>
    </row>
    <row r="104" spans="1:13">
      <c r="A104" s="59"/>
      <c r="B104" s="59"/>
      <c r="C104" s="59"/>
      <c r="D104" s="225"/>
      <c r="E104" s="225"/>
      <c r="F104" s="225"/>
      <c r="G104" s="225"/>
      <c r="H104" s="225"/>
      <c r="I104" s="225"/>
      <c r="J104" s="225"/>
      <c r="K104" s="225"/>
      <c r="L104" s="59"/>
    </row>
    <row r="105" spans="1:13">
      <c r="A105" s="60">
        <v>2015</v>
      </c>
      <c r="B105" s="61">
        <v>1</v>
      </c>
      <c r="C105" s="216" t="s">
        <v>44</v>
      </c>
      <c r="D105" s="75">
        <v>7776</v>
      </c>
      <c r="E105" s="75">
        <v>677042</v>
      </c>
      <c r="F105" s="75">
        <v>118010</v>
      </c>
      <c r="G105" s="75">
        <v>468652</v>
      </c>
      <c r="H105" s="75">
        <v>55601</v>
      </c>
      <c r="I105" s="201">
        <f t="shared" ref="I105:I137" si="12">SUM(E105:H105)</f>
        <v>1319305</v>
      </c>
      <c r="J105" s="62">
        <f t="shared" ref="J105:J137" si="13">I105/D105</f>
        <v>169.66370884773661</v>
      </c>
      <c r="K105" s="24">
        <f t="shared" ref="K105:K137" si="14">J105/12</f>
        <v>14.138642403978052</v>
      </c>
      <c r="L105" s="67"/>
      <c r="M105" s="229"/>
    </row>
    <row r="106" spans="1:13">
      <c r="A106" s="16">
        <v>2015</v>
      </c>
      <c r="B106" s="56">
        <v>2</v>
      </c>
      <c r="C106" s="71" t="s">
        <v>45</v>
      </c>
      <c r="D106" s="58">
        <v>6672</v>
      </c>
      <c r="E106" s="58">
        <v>501457.74</v>
      </c>
      <c r="F106" s="58">
        <v>16200</v>
      </c>
      <c r="G106" s="58">
        <v>308117.8</v>
      </c>
      <c r="H106" s="58">
        <v>39626.97</v>
      </c>
      <c r="I106" s="57">
        <f t="shared" si="12"/>
        <v>865402.51</v>
      </c>
      <c r="J106" s="40">
        <f t="shared" si="13"/>
        <v>129.70661121103117</v>
      </c>
      <c r="K106" s="25">
        <f t="shared" si="14"/>
        <v>10.808884267585931</v>
      </c>
      <c r="L106" s="67"/>
      <c r="M106" s="229"/>
    </row>
    <row r="107" spans="1:13">
      <c r="A107" s="16">
        <v>2015</v>
      </c>
      <c r="B107" s="56">
        <v>3</v>
      </c>
      <c r="C107" s="71" t="s">
        <v>183</v>
      </c>
      <c r="D107" s="58">
        <v>5303</v>
      </c>
      <c r="E107" s="58">
        <v>656815</v>
      </c>
      <c r="F107" s="58">
        <v>9000</v>
      </c>
      <c r="G107" s="58">
        <v>489755</v>
      </c>
      <c r="H107" s="58">
        <v>52121</v>
      </c>
      <c r="I107" s="57">
        <f t="shared" si="12"/>
        <v>1207691</v>
      </c>
      <c r="J107" s="40">
        <f t="shared" si="13"/>
        <v>227.73731849896285</v>
      </c>
      <c r="K107" s="25">
        <f t="shared" si="14"/>
        <v>18.978109874913571</v>
      </c>
      <c r="L107" s="67"/>
      <c r="M107" s="229"/>
    </row>
    <row r="108" spans="1:13">
      <c r="A108" s="16">
        <v>2015</v>
      </c>
      <c r="B108" s="56">
        <v>4</v>
      </c>
      <c r="C108" s="116" t="s">
        <v>201</v>
      </c>
      <c r="D108" s="58">
        <v>4630</v>
      </c>
      <c r="E108" s="58">
        <v>357696</v>
      </c>
      <c r="F108" s="58">
        <v>30000</v>
      </c>
      <c r="G108" s="58">
        <v>168512</v>
      </c>
      <c r="H108" s="117">
        <v>0</v>
      </c>
      <c r="I108" s="57">
        <f t="shared" si="12"/>
        <v>556208</v>
      </c>
      <c r="J108" s="40">
        <f t="shared" si="13"/>
        <v>120.13131749460044</v>
      </c>
      <c r="K108" s="25">
        <f t="shared" si="14"/>
        <v>10.010943124550037</v>
      </c>
      <c r="L108" s="67"/>
      <c r="M108" s="229"/>
    </row>
    <row r="109" spans="1:13">
      <c r="A109" s="16">
        <v>2015</v>
      </c>
      <c r="B109" s="56">
        <v>5</v>
      </c>
      <c r="C109" s="71" t="s">
        <v>184</v>
      </c>
      <c r="D109" s="58">
        <v>6820</v>
      </c>
      <c r="E109" s="58">
        <v>733369</v>
      </c>
      <c r="F109" s="58">
        <v>13500</v>
      </c>
      <c r="G109" s="58">
        <v>578792</v>
      </c>
      <c r="H109" s="58">
        <v>52974</v>
      </c>
      <c r="I109" s="57">
        <f t="shared" si="12"/>
        <v>1378635</v>
      </c>
      <c r="J109" s="40">
        <f t="shared" si="13"/>
        <v>202.1458944281525</v>
      </c>
      <c r="K109" s="25">
        <f t="shared" si="14"/>
        <v>16.845491202346043</v>
      </c>
      <c r="L109" s="67"/>
      <c r="M109" s="229"/>
    </row>
    <row r="110" spans="1:13">
      <c r="A110" s="16">
        <v>2015</v>
      </c>
      <c r="B110" s="56">
        <v>6</v>
      </c>
      <c r="C110" s="116" t="s">
        <v>202</v>
      </c>
      <c r="D110" s="58">
        <v>4813</v>
      </c>
      <c r="E110" s="58">
        <v>368700.15</v>
      </c>
      <c r="F110" s="58">
        <v>18000</v>
      </c>
      <c r="G110" s="58">
        <v>235123.52</v>
      </c>
      <c r="H110" s="117">
        <v>0</v>
      </c>
      <c r="I110" s="57">
        <f t="shared" si="12"/>
        <v>621823.67000000004</v>
      </c>
      <c r="J110" s="40">
        <f t="shared" si="13"/>
        <v>129.19669021400375</v>
      </c>
      <c r="K110" s="25">
        <f t="shared" si="14"/>
        <v>10.76639085116698</v>
      </c>
      <c r="L110" s="67"/>
      <c r="M110" s="229"/>
    </row>
    <row r="111" spans="1:13">
      <c r="A111" s="16">
        <v>2015</v>
      </c>
      <c r="B111" s="56">
        <v>7</v>
      </c>
      <c r="C111" s="71" t="s">
        <v>46</v>
      </c>
      <c r="D111" s="58">
        <v>5934</v>
      </c>
      <c r="E111" s="58">
        <v>543401</v>
      </c>
      <c r="F111" s="58">
        <v>30000</v>
      </c>
      <c r="G111" s="58">
        <v>154029</v>
      </c>
      <c r="H111" s="58">
        <v>41580</v>
      </c>
      <c r="I111" s="57">
        <f t="shared" si="12"/>
        <v>769010</v>
      </c>
      <c r="J111" s="40">
        <f t="shared" si="13"/>
        <v>129.59386585776878</v>
      </c>
      <c r="K111" s="25">
        <f t="shared" si="14"/>
        <v>10.799488821480731</v>
      </c>
      <c r="L111" s="67"/>
      <c r="M111" s="229"/>
    </row>
    <row r="112" spans="1:13">
      <c r="A112" s="16">
        <v>2015</v>
      </c>
      <c r="B112" s="56">
        <v>8</v>
      </c>
      <c r="C112" s="116" t="s">
        <v>76</v>
      </c>
      <c r="D112" s="117">
        <v>0</v>
      </c>
      <c r="E112" s="117">
        <v>0</v>
      </c>
      <c r="F112" s="117">
        <v>0</v>
      </c>
      <c r="G112" s="117">
        <v>0</v>
      </c>
      <c r="H112" s="117">
        <v>666</v>
      </c>
      <c r="I112" s="57">
        <f t="shared" si="12"/>
        <v>666</v>
      </c>
      <c r="J112" s="118">
        <f>IFERROR(I112/D112,0)</f>
        <v>0</v>
      </c>
      <c r="K112" s="119">
        <f>IFERROR(J112/12,0)</f>
        <v>0</v>
      </c>
      <c r="L112" s="67"/>
      <c r="M112" s="229"/>
    </row>
    <row r="113" spans="1:13">
      <c r="A113" s="16">
        <v>2015</v>
      </c>
      <c r="B113" s="56">
        <v>9</v>
      </c>
      <c r="C113" s="71" t="s">
        <v>185</v>
      </c>
      <c r="D113" s="58">
        <v>5540</v>
      </c>
      <c r="E113" s="58">
        <v>281522.07</v>
      </c>
      <c r="F113" s="58">
        <v>22500</v>
      </c>
      <c r="G113" s="58">
        <v>45961.3</v>
      </c>
      <c r="H113" s="58">
        <v>23769.58</v>
      </c>
      <c r="I113" s="57">
        <f t="shared" si="12"/>
        <v>373752.95</v>
      </c>
      <c r="J113" s="40">
        <f t="shared" si="13"/>
        <v>67.464431407942243</v>
      </c>
      <c r="K113" s="25">
        <f t="shared" si="14"/>
        <v>5.6220359506618536</v>
      </c>
      <c r="L113" s="67"/>
      <c r="M113" s="229"/>
    </row>
    <row r="114" spans="1:13">
      <c r="A114" s="16">
        <v>2015</v>
      </c>
      <c r="B114" s="56">
        <v>10</v>
      </c>
      <c r="C114" s="116" t="s">
        <v>90</v>
      </c>
      <c r="D114" s="58">
        <v>6543</v>
      </c>
      <c r="E114" s="117">
        <v>0</v>
      </c>
      <c r="F114" s="117">
        <v>0</v>
      </c>
      <c r="G114" s="117">
        <v>0</v>
      </c>
      <c r="H114" s="117">
        <v>0</v>
      </c>
      <c r="I114" s="230">
        <f t="shared" si="12"/>
        <v>0</v>
      </c>
      <c r="J114" s="118">
        <f t="shared" si="13"/>
        <v>0</v>
      </c>
      <c r="K114" s="119">
        <f t="shared" si="14"/>
        <v>0</v>
      </c>
      <c r="L114" s="67"/>
      <c r="M114" s="229"/>
    </row>
    <row r="115" spans="1:13">
      <c r="A115" s="16">
        <v>2015</v>
      </c>
      <c r="B115" s="56">
        <v>11</v>
      </c>
      <c r="C115" s="116" t="s">
        <v>186</v>
      </c>
      <c r="D115" s="58">
        <v>5160</v>
      </c>
      <c r="E115" s="58">
        <v>461797</v>
      </c>
      <c r="F115" s="117">
        <v>0</v>
      </c>
      <c r="G115" s="58">
        <v>393983</v>
      </c>
      <c r="H115" s="58">
        <v>31386</v>
      </c>
      <c r="I115" s="57">
        <f t="shared" si="12"/>
        <v>887166</v>
      </c>
      <c r="J115" s="40">
        <f t="shared" si="13"/>
        <v>171.93139534883721</v>
      </c>
      <c r="K115" s="25">
        <f t="shared" si="14"/>
        <v>14.327616279069767</v>
      </c>
      <c r="L115" s="67"/>
      <c r="M115" s="229"/>
    </row>
    <row r="116" spans="1:13">
      <c r="A116" s="16">
        <v>2015</v>
      </c>
      <c r="B116" s="56">
        <v>12</v>
      </c>
      <c r="C116" s="71" t="s">
        <v>187</v>
      </c>
      <c r="D116" s="58">
        <v>5729</v>
      </c>
      <c r="E116" s="58">
        <v>380745</v>
      </c>
      <c r="F116" s="58">
        <v>12475</v>
      </c>
      <c r="G116" s="58">
        <v>198070</v>
      </c>
      <c r="H116" s="58">
        <v>27622</v>
      </c>
      <c r="I116" s="57">
        <f t="shared" si="12"/>
        <v>618912</v>
      </c>
      <c r="J116" s="40">
        <f t="shared" si="13"/>
        <v>108.03141909582824</v>
      </c>
      <c r="K116" s="25">
        <f t="shared" si="14"/>
        <v>9.0026182579856862</v>
      </c>
      <c r="L116" s="67"/>
      <c r="M116" s="229"/>
    </row>
    <row r="117" spans="1:13">
      <c r="A117" s="16">
        <v>2015</v>
      </c>
      <c r="B117" s="56">
        <v>13</v>
      </c>
      <c r="C117" s="71" t="s">
        <v>2</v>
      </c>
      <c r="D117" s="58">
        <v>6439</v>
      </c>
      <c r="E117" s="58">
        <v>415763.5</v>
      </c>
      <c r="F117" s="58">
        <v>9525</v>
      </c>
      <c r="G117" s="58">
        <v>170416.5</v>
      </c>
      <c r="H117" s="58">
        <v>33560.5</v>
      </c>
      <c r="I117" s="57">
        <f t="shared" si="12"/>
        <v>629265.5</v>
      </c>
      <c r="J117" s="40">
        <f t="shared" si="13"/>
        <v>97.727209193974218</v>
      </c>
      <c r="K117" s="25">
        <f t="shared" si="14"/>
        <v>8.1439340994978515</v>
      </c>
      <c r="L117" s="67"/>
      <c r="M117" s="229"/>
    </row>
    <row r="118" spans="1:13">
      <c r="A118" s="16">
        <v>2015</v>
      </c>
      <c r="B118" s="56">
        <v>14</v>
      </c>
      <c r="C118" s="71" t="s">
        <v>188</v>
      </c>
      <c r="D118" s="58">
        <v>6413</v>
      </c>
      <c r="E118" s="58">
        <v>763497</v>
      </c>
      <c r="F118" s="58">
        <v>33900</v>
      </c>
      <c r="G118" s="58">
        <v>327973</v>
      </c>
      <c r="H118" s="58">
        <v>66432</v>
      </c>
      <c r="I118" s="57">
        <f t="shared" si="12"/>
        <v>1191802</v>
      </c>
      <c r="J118" s="40">
        <f t="shared" si="13"/>
        <v>185.84157180726649</v>
      </c>
      <c r="K118" s="25">
        <f t="shared" si="14"/>
        <v>15.48679765060554</v>
      </c>
      <c r="L118" s="67"/>
      <c r="M118" s="229"/>
    </row>
    <row r="119" spans="1:13">
      <c r="A119" s="16">
        <v>2015</v>
      </c>
      <c r="B119" s="56">
        <v>15</v>
      </c>
      <c r="C119" s="71" t="s">
        <v>189</v>
      </c>
      <c r="D119" s="58">
        <v>5960</v>
      </c>
      <c r="E119" s="58">
        <v>584165</v>
      </c>
      <c r="F119" s="58">
        <v>19000</v>
      </c>
      <c r="G119" s="58">
        <v>389303</v>
      </c>
      <c r="H119" s="58">
        <v>46698</v>
      </c>
      <c r="I119" s="57">
        <f t="shared" si="12"/>
        <v>1039166</v>
      </c>
      <c r="J119" s="40">
        <f t="shared" si="13"/>
        <v>174.35671140939598</v>
      </c>
      <c r="K119" s="25">
        <f t="shared" si="14"/>
        <v>14.529725950782998</v>
      </c>
      <c r="L119" s="67"/>
      <c r="M119" s="229"/>
    </row>
    <row r="120" spans="1:13">
      <c r="A120" s="16">
        <v>2015</v>
      </c>
      <c r="B120" s="56">
        <v>16</v>
      </c>
      <c r="C120" s="71" t="s">
        <v>190</v>
      </c>
      <c r="D120" s="58">
        <v>5900</v>
      </c>
      <c r="E120" s="58">
        <v>252523</v>
      </c>
      <c r="F120" s="58">
        <v>41104</v>
      </c>
      <c r="G120" s="58">
        <v>82127</v>
      </c>
      <c r="H120" s="58">
        <v>21684</v>
      </c>
      <c r="I120" s="57">
        <f t="shared" si="12"/>
        <v>397438</v>
      </c>
      <c r="J120" s="40">
        <f t="shared" si="13"/>
        <v>67.362372881355938</v>
      </c>
      <c r="K120" s="25">
        <f t="shared" si="14"/>
        <v>5.6135310734463282</v>
      </c>
      <c r="L120" s="67"/>
      <c r="M120" s="229"/>
    </row>
    <row r="121" spans="1:13">
      <c r="A121" s="16">
        <v>2015</v>
      </c>
      <c r="B121" s="56">
        <v>17</v>
      </c>
      <c r="C121" s="71" t="s">
        <v>1</v>
      </c>
      <c r="D121" s="58">
        <v>6170</v>
      </c>
      <c r="E121" s="58">
        <v>796776.56</v>
      </c>
      <c r="F121" s="58">
        <v>21649.919999999998</v>
      </c>
      <c r="G121" s="58">
        <v>452999.36</v>
      </c>
      <c r="H121" s="58">
        <v>64254.96</v>
      </c>
      <c r="I121" s="57">
        <f t="shared" si="12"/>
        <v>1335680.8</v>
      </c>
      <c r="J121" s="40">
        <f t="shared" si="13"/>
        <v>216.47987034035657</v>
      </c>
      <c r="K121" s="25">
        <f t="shared" si="14"/>
        <v>18.039989195029715</v>
      </c>
      <c r="L121" s="67"/>
      <c r="M121" s="229"/>
    </row>
    <row r="122" spans="1:13">
      <c r="A122" s="16">
        <v>2015</v>
      </c>
      <c r="B122" s="56">
        <v>18</v>
      </c>
      <c r="C122" s="71" t="s">
        <v>191</v>
      </c>
      <c r="D122" s="58">
        <v>4950</v>
      </c>
      <c r="E122" s="58">
        <v>440795</v>
      </c>
      <c r="F122" s="58">
        <v>30000</v>
      </c>
      <c r="G122" s="58">
        <v>151488</v>
      </c>
      <c r="H122" s="58">
        <v>34507</v>
      </c>
      <c r="I122" s="57">
        <f t="shared" si="12"/>
        <v>656790</v>
      </c>
      <c r="J122" s="40">
        <f t="shared" si="13"/>
        <v>132.68484848484849</v>
      </c>
      <c r="K122" s="25">
        <f t="shared" si="14"/>
        <v>11.057070707070707</v>
      </c>
      <c r="L122" s="67"/>
      <c r="M122" s="229"/>
    </row>
    <row r="123" spans="1:13">
      <c r="A123" s="16">
        <v>2015</v>
      </c>
      <c r="B123" s="56">
        <v>19</v>
      </c>
      <c r="C123" s="71" t="s">
        <v>0</v>
      </c>
      <c r="D123" s="58">
        <v>2113</v>
      </c>
      <c r="E123" s="58">
        <v>237995.55</v>
      </c>
      <c r="F123" s="58">
        <v>18000</v>
      </c>
      <c r="G123" s="58">
        <v>63276.06</v>
      </c>
      <c r="H123" s="58">
        <v>21389.05</v>
      </c>
      <c r="I123" s="57">
        <f t="shared" si="12"/>
        <v>340660.66</v>
      </c>
      <c r="J123" s="40">
        <f t="shared" si="13"/>
        <v>161.22132513014671</v>
      </c>
      <c r="K123" s="25">
        <f t="shared" si="14"/>
        <v>13.435110427512226</v>
      </c>
      <c r="L123" s="67"/>
      <c r="M123" s="229"/>
    </row>
    <row r="124" spans="1:13">
      <c r="A124" s="16">
        <v>2015</v>
      </c>
      <c r="B124" s="56">
        <v>20</v>
      </c>
      <c r="C124" s="116" t="s">
        <v>192</v>
      </c>
      <c r="D124" s="58">
        <v>5464</v>
      </c>
      <c r="E124" s="58">
        <v>492409</v>
      </c>
      <c r="F124" s="117">
        <v>0</v>
      </c>
      <c r="G124" s="58">
        <v>237603</v>
      </c>
      <c r="H124" s="117">
        <v>0</v>
      </c>
      <c r="I124" s="57">
        <f t="shared" si="12"/>
        <v>730012</v>
      </c>
      <c r="J124" s="40">
        <f t="shared" si="13"/>
        <v>133.60395314787701</v>
      </c>
      <c r="K124" s="25">
        <f t="shared" si="14"/>
        <v>11.133662762323084</v>
      </c>
      <c r="L124" s="67"/>
      <c r="M124" s="229"/>
    </row>
    <row r="125" spans="1:13">
      <c r="A125" s="16">
        <v>2015</v>
      </c>
      <c r="B125" s="56">
        <v>21</v>
      </c>
      <c r="C125" s="71" t="s">
        <v>193</v>
      </c>
      <c r="D125" s="58">
        <v>4981</v>
      </c>
      <c r="E125" s="58">
        <v>359032</v>
      </c>
      <c r="F125" s="58">
        <v>32600</v>
      </c>
      <c r="G125" s="58">
        <v>261083</v>
      </c>
      <c r="H125" s="58">
        <v>33899</v>
      </c>
      <c r="I125" s="57">
        <f t="shared" si="12"/>
        <v>686614</v>
      </c>
      <c r="J125" s="40">
        <f t="shared" si="13"/>
        <v>137.84661714515158</v>
      </c>
      <c r="K125" s="25">
        <f t="shared" si="14"/>
        <v>11.487218095429299</v>
      </c>
      <c r="L125" s="67"/>
      <c r="M125" s="229"/>
    </row>
    <row r="126" spans="1:13">
      <c r="A126" s="16">
        <v>2015</v>
      </c>
      <c r="B126" s="56">
        <v>22</v>
      </c>
      <c r="C126" s="116" t="s">
        <v>194</v>
      </c>
      <c r="D126" s="58">
        <v>5891</v>
      </c>
      <c r="E126" s="58">
        <v>808488</v>
      </c>
      <c r="F126" s="117">
        <v>0</v>
      </c>
      <c r="G126" s="58">
        <v>329446</v>
      </c>
      <c r="H126" s="117">
        <v>0</v>
      </c>
      <c r="I126" s="57">
        <f t="shared" si="12"/>
        <v>1137934</v>
      </c>
      <c r="J126" s="40">
        <f t="shared" si="13"/>
        <v>193.16482770327619</v>
      </c>
      <c r="K126" s="25">
        <f t="shared" si="14"/>
        <v>16.097068975273015</v>
      </c>
      <c r="L126" s="67"/>
      <c r="M126" s="229"/>
    </row>
    <row r="127" spans="1:13">
      <c r="A127" s="16">
        <v>2015</v>
      </c>
      <c r="B127" s="56">
        <v>23</v>
      </c>
      <c r="C127" s="71" t="s">
        <v>4</v>
      </c>
      <c r="D127" s="58">
        <v>8041</v>
      </c>
      <c r="E127" s="58">
        <v>876991</v>
      </c>
      <c r="F127" s="58">
        <v>30200</v>
      </c>
      <c r="G127" s="58">
        <v>659849</v>
      </c>
      <c r="H127" s="58">
        <v>63313</v>
      </c>
      <c r="I127" s="57">
        <f t="shared" si="12"/>
        <v>1630353</v>
      </c>
      <c r="J127" s="40">
        <f t="shared" si="13"/>
        <v>202.75500559631885</v>
      </c>
      <c r="K127" s="25">
        <f t="shared" si="14"/>
        <v>16.896250466359906</v>
      </c>
      <c r="L127" s="67"/>
      <c r="M127" s="229"/>
    </row>
    <row r="128" spans="1:13">
      <c r="A128" s="16">
        <v>2015</v>
      </c>
      <c r="B128" s="56">
        <v>24</v>
      </c>
      <c r="C128" s="71" t="s">
        <v>195</v>
      </c>
      <c r="D128" s="58">
        <v>7118</v>
      </c>
      <c r="E128" s="58">
        <v>479630</v>
      </c>
      <c r="F128" s="58">
        <v>23205</v>
      </c>
      <c r="G128" s="58">
        <v>287675</v>
      </c>
      <c r="H128" s="58">
        <v>39667</v>
      </c>
      <c r="I128" s="57">
        <f t="shared" si="12"/>
        <v>830177</v>
      </c>
      <c r="J128" s="40">
        <f t="shared" si="13"/>
        <v>116.63065467828042</v>
      </c>
      <c r="K128" s="25">
        <f t="shared" si="14"/>
        <v>9.7192212231900346</v>
      </c>
      <c r="L128" s="67"/>
      <c r="M128" s="229"/>
    </row>
    <row r="129" spans="1:13">
      <c r="A129" s="16">
        <v>2015</v>
      </c>
      <c r="B129" s="56">
        <v>25</v>
      </c>
      <c r="C129" s="71" t="s">
        <v>196</v>
      </c>
      <c r="D129" s="58">
        <v>7447</v>
      </c>
      <c r="E129" s="58">
        <v>344817.73</v>
      </c>
      <c r="F129" s="58">
        <v>37000</v>
      </c>
      <c r="G129" s="58">
        <v>13828.11</v>
      </c>
      <c r="H129" s="58">
        <v>28913.61</v>
      </c>
      <c r="I129" s="57">
        <f t="shared" si="12"/>
        <v>424559.44999999995</v>
      </c>
      <c r="J129" s="40">
        <f t="shared" si="13"/>
        <v>57.010803007922647</v>
      </c>
      <c r="K129" s="25">
        <f t="shared" si="14"/>
        <v>4.7509002506602203</v>
      </c>
      <c r="L129" s="67"/>
      <c r="M129" s="229"/>
    </row>
    <row r="130" spans="1:13">
      <c r="A130" s="16">
        <v>2015</v>
      </c>
      <c r="B130" s="56">
        <v>26</v>
      </c>
      <c r="C130" s="116" t="s">
        <v>3</v>
      </c>
      <c r="D130" s="58">
        <v>7078</v>
      </c>
      <c r="E130" s="58">
        <v>341969</v>
      </c>
      <c r="F130" s="58">
        <v>9000</v>
      </c>
      <c r="G130" s="58">
        <v>160960</v>
      </c>
      <c r="H130" s="58">
        <v>26788</v>
      </c>
      <c r="I130" s="57">
        <f t="shared" si="12"/>
        <v>538717</v>
      </c>
      <c r="J130" s="40">
        <f t="shared" si="13"/>
        <v>76.11147216727889</v>
      </c>
      <c r="K130" s="25">
        <f t="shared" si="14"/>
        <v>6.3426226806065742</v>
      </c>
      <c r="L130" s="67"/>
      <c r="M130" s="229"/>
    </row>
    <row r="131" spans="1:13">
      <c r="A131" s="16">
        <v>2015</v>
      </c>
      <c r="B131" s="56">
        <v>27</v>
      </c>
      <c r="C131" s="71" t="s">
        <v>197</v>
      </c>
      <c r="D131" s="58">
        <v>4985</v>
      </c>
      <c r="E131" s="58">
        <v>350444</v>
      </c>
      <c r="F131" s="58">
        <v>14400</v>
      </c>
      <c r="G131" s="58">
        <v>98397</v>
      </c>
      <c r="H131" s="58">
        <v>26244</v>
      </c>
      <c r="I131" s="57">
        <f t="shared" si="12"/>
        <v>489485</v>
      </c>
      <c r="J131" s="40">
        <f t="shared" si="13"/>
        <v>98.191574724172511</v>
      </c>
      <c r="K131" s="25">
        <f t="shared" si="14"/>
        <v>8.182631227014376</v>
      </c>
      <c r="L131" s="67"/>
      <c r="M131" s="229"/>
    </row>
    <row r="132" spans="1:13">
      <c r="A132" s="16">
        <v>2015</v>
      </c>
      <c r="B132" s="56">
        <v>28</v>
      </c>
      <c r="C132" s="71" t="s">
        <v>198</v>
      </c>
      <c r="D132" s="58">
        <v>6724</v>
      </c>
      <c r="E132" s="58">
        <v>784821</v>
      </c>
      <c r="F132" s="58">
        <v>20400</v>
      </c>
      <c r="G132" s="58">
        <v>244770</v>
      </c>
      <c r="H132" s="58">
        <v>74466</v>
      </c>
      <c r="I132" s="57">
        <f t="shared" si="12"/>
        <v>1124457</v>
      </c>
      <c r="J132" s="40">
        <f t="shared" si="13"/>
        <v>167.23036882807853</v>
      </c>
      <c r="K132" s="25">
        <f t="shared" si="14"/>
        <v>13.935864069006543</v>
      </c>
      <c r="L132" s="67"/>
      <c r="M132" s="229"/>
    </row>
    <row r="133" spans="1:13">
      <c r="A133" s="16">
        <v>2015</v>
      </c>
      <c r="B133" s="56">
        <v>29</v>
      </c>
      <c r="C133" s="71" t="s">
        <v>15</v>
      </c>
      <c r="D133" s="58">
        <v>7199</v>
      </c>
      <c r="E133" s="58">
        <v>490139</v>
      </c>
      <c r="F133" s="58">
        <v>22817</v>
      </c>
      <c r="G133" s="58">
        <v>164829</v>
      </c>
      <c r="H133" s="58">
        <v>54815</v>
      </c>
      <c r="I133" s="57">
        <f t="shared" si="12"/>
        <v>732600</v>
      </c>
      <c r="J133" s="40">
        <f t="shared" si="13"/>
        <v>101.76413390748715</v>
      </c>
      <c r="K133" s="25">
        <f t="shared" si="14"/>
        <v>8.4803444922905964</v>
      </c>
      <c r="L133" s="67"/>
      <c r="M133" s="229"/>
    </row>
    <row r="134" spans="1:13">
      <c r="A134" s="16">
        <v>2015</v>
      </c>
      <c r="B134" s="56">
        <v>30</v>
      </c>
      <c r="C134" s="116" t="s">
        <v>199</v>
      </c>
      <c r="D134" s="58">
        <v>4985</v>
      </c>
      <c r="E134" s="58">
        <v>280014</v>
      </c>
      <c r="F134" s="58">
        <v>9000</v>
      </c>
      <c r="G134" s="58">
        <v>130811</v>
      </c>
      <c r="H134" s="58">
        <v>22018</v>
      </c>
      <c r="I134" s="57">
        <f t="shared" si="12"/>
        <v>441843</v>
      </c>
      <c r="J134" s="40">
        <f t="shared" si="13"/>
        <v>88.634503510531601</v>
      </c>
      <c r="K134" s="25">
        <f t="shared" si="14"/>
        <v>7.3862086258776332</v>
      </c>
      <c r="L134" s="67"/>
      <c r="M134" s="229"/>
    </row>
    <row r="135" spans="1:13">
      <c r="A135" s="16">
        <v>2015</v>
      </c>
      <c r="B135" s="56">
        <v>31</v>
      </c>
      <c r="C135" s="116" t="s">
        <v>171</v>
      </c>
      <c r="D135" s="58">
        <v>5084</v>
      </c>
      <c r="E135" s="117">
        <v>0</v>
      </c>
      <c r="F135" s="117">
        <v>0</v>
      </c>
      <c r="G135" s="117">
        <v>0</v>
      </c>
      <c r="H135" s="117">
        <v>0</v>
      </c>
      <c r="I135" s="230">
        <f t="shared" si="12"/>
        <v>0</v>
      </c>
      <c r="J135" s="118">
        <f t="shared" si="13"/>
        <v>0</v>
      </c>
      <c r="K135" s="119">
        <f t="shared" si="14"/>
        <v>0</v>
      </c>
      <c r="L135" s="67"/>
      <c r="M135" s="229"/>
    </row>
    <row r="136" spans="1:13">
      <c r="A136" s="16">
        <v>2015</v>
      </c>
      <c r="B136" s="56">
        <v>32</v>
      </c>
      <c r="C136" s="71" t="s">
        <v>5</v>
      </c>
      <c r="D136" s="58">
        <v>8408</v>
      </c>
      <c r="E136" s="58">
        <v>294793</v>
      </c>
      <c r="F136" s="58">
        <v>12400</v>
      </c>
      <c r="G136" s="58">
        <v>90908</v>
      </c>
      <c r="H136" s="58">
        <v>25542</v>
      </c>
      <c r="I136" s="57">
        <f t="shared" si="12"/>
        <v>423643</v>
      </c>
      <c r="J136" s="40">
        <f t="shared" si="13"/>
        <v>50.38570409134158</v>
      </c>
      <c r="K136" s="25">
        <f t="shared" si="14"/>
        <v>4.1988086742784647</v>
      </c>
      <c r="L136" s="67"/>
      <c r="M136" s="229"/>
    </row>
    <row r="137" spans="1:13">
      <c r="A137" s="63">
        <v>2015</v>
      </c>
      <c r="B137" s="48">
        <v>33</v>
      </c>
      <c r="C137" s="191" t="s">
        <v>200</v>
      </c>
      <c r="D137" s="68">
        <v>5280</v>
      </c>
      <c r="E137" s="68">
        <v>1468853</v>
      </c>
      <c r="F137" s="231">
        <v>0</v>
      </c>
      <c r="G137" s="231">
        <v>0</v>
      </c>
      <c r="H137" s="231">
        <v>0</v>
      </c>
      <c r="I137" s="202">
        <f t="shared" si="12"/>
        <v>1468853</v>
      </c>
      <c r="J137" s="64">
        <f t="shared" si="13"/>
        <v>278.19185606060609</v>
      </c>
      <c r="K137" s="26">
        <f t="shared" si="14"/>
        <v>23.182654671717174</v>
      </c>
      <c r="L137" s="67"/>
      <c r="M137" s="229"/>
    </row>
    <row r="138" spans="1:13">
      <c r="A138" s="59"/>
      <c r="B138" s="59"/>
      <c r="C138" s="59"/>
      <c r="D138" s="225"/>
      <c r="E138" s="225"/>
      <c r="F138" s="225"/>
      <c r="G138" s="225"/>
      <c r="H138" s="225"/>
      <c r="I138" s="225"/>
      <c r="J138" s="225"/>
      <c r="K138" s="225"/>
      <c r="L138" s="59"/>
    </row>
    <row r="139" spans="1:13">
      <c r="A139" s="60">
        <v>2016</v>
      </c>
      <c r="B139" s="61">
        <v>1</v>
      </c>
      <c r="C139" s="216" t="s">
        <v>44</v>
      </c>
      <c r="D139" s="75">
        <v>7858</v>
      </c>
      <c r="E139" s="75">
        <v>674494</v>
      </c>
      <c r="F139" s="75">
        <v>116870</v>
      </c>
      <c r="G139" s="75">
        <v>240840</v>
      </c>
      <c r="H139" s="75">
        <v>68085</v>
      </c>
      <c r="I139" s="201">
        <f t="shared" ref="I139:I171" si="15">SUM(E139:H139)</f>
        <v>1100289</v>
      </c>
      <c r="J139" s="62">
        <f t="shared" ref="J139:J171" si="16">I139/D139</f>
        <v>140.02150674471875</v>
      </c>
      <c r="K139" s="24">
        <f t="shared" ref="K139:K171" si="17">J139/12</f>
        <v>11.668458895393229</v>
      </c>
      <c r="L139" s="67"/>
      <c r="M139" s="229"/>
    </row>
    <row r="140" spans="1:13">
      <c r="A140" s="16">
        <v>2016</v>
      </c>
      <c r="B140" s="56">
        <v>2</v>
      </c>
      <c r="C140" s="71" t="s">
        <v>45</v>
      </c>
      <c r="D140" s="58">
        <v>6760</v>
      </c>
      <c r="E140" s="58">
        <v>511410.84</v>
      </c>
      <c r="F140" s="58">
        <v>17400</v>
      </c>
      <c r="G140" s="58">
        <v>315650.14</v>
      </c>
      <c r="H140" s="58">
        <v>39557.58</v>
      </c>
      <c r="I140" s="57">
        <f t="shared" si="15"/>
        <v>884018.56</v>
      </c>
      <c r="J140" s="40">
        <f t="shared" si="16"/>
        <v>130.77197633136095</v>
      </c>
      <c r="K140" s="25">
        <f t="shared" si="17"/>
        <v>10.897664694280079</v>
      </c>
      <c r="L140" s="67"/>
      <c r="M140" s="229"/>
    </row>
    <row r="141" spans="1:13">
      <c r="A141" s="16">
        <v>2016</v>
      </c>
      <c r="B141" s="56">
        <v>3</v>
      </c>
      <c r="C141" s="71" t="s">
        <v>183</v>
      </c>
      <c r="D141" s="58">
        <v>5335</v>
      </c>
      <c r="E141" s="58">
        <v>654812</v>
      </c>
      <c r="F141" s="58">
        <v>9000</v>
      </c>
      <c r="G141" s="58">
        <v>517615</v>
      </c>
      <c r="H141" s="58">
        <v>51996</v>
      </c>
      <c r="I141" s="57">
        <f t="shared" si="15"/>
        <v>1233423</v>
      </c>
      <c r="J141" s="40">
        <f t="shared" si="16"/>
        <v>231.19456419868791</v>
      </c>
      <c r="K141" s="25">
        <f t="shared" si="17"/>
        <v>19.266213683223992</v>
      </c>
      <c r="L141" s="67"/>
      <c r="M141" s="229"/>
    </row>
    <row r="142" spans="1:13">
      <c r="A142" s="16">
        <v>2016</v>
      </c>
      <c r="B142" s="56">
        <v>4</v>
      </c>
      <c r="C142" s="116" t="s">
        <v>201</v>
      </c>
      <c r="D142" s="58">
        <v>4789</v>
      </c>
      <c r="E142" s="58">
        <v>359430</v>
      </c>
      <c r="F142" s="58">
        <v>30000</v>
      </c>
      <c r="G142" s="58">
        <v>190374</v>
      </c>
      <c r="H142" s="117">
        <v>0</v>
      </c>
      <c r="I142" s="57">
        <f t="shared" si="15"/>
        <v>579804</v>
      </c>
      <c r="J142" s="40">
        <f t="shared" si="16"/>
        <v>121.06995197327208</v>
      </c>
      <c r="K142" s="25">
        <f t="shared" si="17"/>
        <v>10.089162664439341</v>
      </c>
      <c r="L142" s="67"/>
      <c r="M142" s="229"/>
    </row>
    <row r="143" spans="1:13">
      <c r="A143" s="16">
        <v>2016</v>
      </c>
      <c r="B143" s="56">
        <v>5</v>
      </c>
      <c r="C143" s="71" t="s">
        <v>184</v>
      </c>
      <c r="D143" s="58">
        <v>6921</v>
      </c>
      <c r="E143" s="58">
        <v>749546</v>
      </c>
      <c r="F143" s="58">
        <v>12800</v>
      </c>
      <c r="G143" s="58">
        <v>503375</v>
      </c>
      <c r="H143" s="58">
        <v>54170</v>
      </c>
      <c r="I143" s="57">
        <f t="shared" si="15"/>
        <v>1319891</v>
      </c>
      <c r="J143" s="40">
        <f t="shared" si="16"/>
        <v>190.70813466262101</v>
      </c>
      <c r="K143" s="25">
        <f t="shared" si="17"/>
        <v>15.892344555218417</v>
      </c>
      <c r="L143" s="67"/>
      <c r="M143" s="229"/>
    </row>
    <row r="144" spans="1:13">
      <c r="A144" s="16">
        <v>2016</v>
      </c>
      <c r="B144" s="56">
        <v>6</v>
      </c>
      <c r="C144" s="116" t="s">
        <v>202</v>
      </c>
      <c r="D144" s="58">
        <v>4816</v>
      </c>
      <c r="E144" s="58">
        <v>366533.74</v>
      </c>
      <c r="F144" s="58">
        <v>18000</v>
      </c>
      <c r="G144" s="58">
        <v>240433.54</v>
      </c>
      <c r="H144" s="117">
        <v>0</v>
      </c>
      <c r="I144" s="57">
        <f t="shared" si="15"/>
        <v>624967.28</v>
      </c>
      <c r="J144" s="40">
        <f t="shared" si="16"/>
        <v>129.76895348837209</v>
      </c>
      <c r="K144" s="25">
        <f t="shared" si="17"/>
        <v>10.814079457364342</v>
      </c>
      <c r="L144" s="67"/>
      <c r="M144" s="229"/>
    </row>
    <row r="145" spans="1:13">
      <c r="A145" s="16">
        <v>2016</v>
      </c>
      <c r="B145" s="56">
        <v>7</v>
      </c>
      <c r="C145" s="71" t="s">
        <v>46</v>
      </c>
      <c r="D145" s="58">
        <v>6083</v>
      </c>
      <c r="E145" s="58">
        <v>528246</v>
      </c>
      <c r="F145" s="58">
        <v>30000</v>
      </c>
      <c r="G145" s="58">
        <v>91700</v>
      </c>
      <c r="H145" s="58">
        <v>41245</v>
      </c>
      <c r="I145" s="57">
        <f t="shared" si="15"/>
        <v>691191</v>
      </c>
      <c r="J145" s="40">
        <f t="shared" si="16"/>
        <v>113.62666447476575</v>
      </c>
      <c r="K145" s="25">
        <f t="shared" si="17"/>
        <v>9.4688887062304783</v>
      </c>
      <c r="L145" s="67"/>
      <c r="M145" s="229"/>
    </row>
    <row r="146" spans="1:13">
      <c r="A146" s="16">
        <v>2016</v>
      </c>
      <c r="B146" s="56">
        <v>8</v>
      </c>
      <c r="C146" s="116" t="s">
        <v>76</v>
      </c>
      <c r="D146" s="58">
        <v>5510</v>
      </c>
      <c r="E146" s="117">
        <v>0</v>
      </c>
      <c r="F146" s="117">
        <v>0</v>
      </c>
      <c r="G146" s="117">
        <v>0</v>
      </c>
      <c r="H146" s="117">
        <v>0</v>
      </c>
      <c r="I146" s="230">
        <f t="shared" si="15"/>
        <v>0</v>
      </c>
      <c r="J146" s="118">
        <f t="shared" si="16"/>
        <v>0</v>
      </c>
      <c r="K146" s="119">
        <f t="shared" si="17"/>
        <v>0</v>
      </c>
      <c r="L146" s="67"/>
      <c r="M146" s="229"/>
    </row>
    <row r="147" spans="1:13">
      <c r="A147" s="16">
        <v>2016</v>
      </c>
      <c r="B147" s="56">
        <v>9</v>
      </c>
      <c r="C147" s="71" t="s">
        <v>185</v>
      </c>
      <c r="D147" s="58">
        <v>5598</v>
      </c>
      <c r="E147" s="58">
        <v>288495.93</v>
      </c>
      <c r="F147" s="58">
        <v>22250</v>
      </c>
      <c r="G147" s="58">
        <v>48627.69</v>
      </c>
      <c r="H147" s="58">
        <v>24852.18</v>
      </c>
      <c r="I147" s="57">
        <f t="shared" si="15"/>
        <v>384225.8</v>
      </c>
      <c r="J147" s="40">
        <f t="shared" si="16"/>
        <v>68.636262951053951</v>
      </c>
      <c r="K147" s="25">
        <f t="shared" si="17"/>
        <v>5.7196885792544956</v>
      </c>
      <c r="L147" s="67"/>
      <c r="M147" s="229"/>
    </row>
    <row r="148" spans="1:13">
      <c r="A148" s="16">
        <v>2016</v>
      </c>
      <c r="B148" s="56">
        <v>10</v>
      </c>
      <c r="C148" s="116" t="s">
        <v>90</v>
      </c>
      <c r="D148" s="58">
        <v>6650</v>
      </c>
      <c r="E148" s="117">
        <v>0</v>
      </c>
      <c r="F148" s="117">
        <v>0</v>
      </c>
      <c r="G148" s="117">
        <v>0</v>
      </c>
      <c r="H148" s="117">
        <v>0</v>
      </c>
      <c r="I148" s="230">
        <f t="shared" si="15"/>
        <v>0</v>
      </c>
      <c r="J148" s="118">
        <f t="shared" si="16"/>
        <v>0</v>
      </c>
      <c r="K148" s="119">
        <f t="shared" si="17"/>
        <v>0</v>
      </c>
      <c r="L148" s="67"/>
      <c r="M148" s="229"/>
    </row>
    <row r="149" spans="1:13">
      <c r="A149" s="16">
        <v>2016</v>
      </c>
      <c r="B149" s="56">
        <v>11</v>
      </c>
      <c r="C149" s="116" t="s">
        <v>186</v>
      </c>
      <c r="D149" s="58">
        <v>4952</v>
      </c>
      <c r="E149" s="58">
        <v>449218</v>
      </c>
      <c r="F149" s="117">
        <v>0</v>
      </c>
      <c r="G149" s="58">
        <v>292796</v>
      </c>
      <c r="H149" s="58">
        <v>34358</v>
      </c>
      <c r="I149" s="57">
        <f t="shared" si="15"/>
        <v>776372</v>
      </c>
      <c r="J149" s="40">
        <f t="shared" si="16"/>
        <v>156.77948303715669</v>
      </c>
      <c r="K149" s="25">
        <f t="shared" si="17"/>
        <v>13.064956919763057</v>
      </c>
      <c r="L149" s="67"/>
      <c r="M149" s="229"/>
    </row>
    <row r="150" spans="1:13">
      <c r="A150" s="16">
        <v>2016</v>
      </c>
      <c r="B150" s="56">
        <v>12</v>
      </c>
      <c r="C150" s="116" t="s">
        <v>187</v>
      </c>
      <c r="D150" s="58">
        <v>5808</v>
      </c>
      <c r="E150" s="58">
        <v>379494</v>
      </c>
      <c r="F150" s="58">
        <v>20300</v>
      </c>
      <c r="G150" s="58">
        <v>198072</v>
      </c>
      <c r="H150" s="58">
        <v>28120</v>
      </c>
      <c r="I150" s="57">
        <f t="shared" si="15"/>
        <v>625986</v>
      </c>
      <c r="J150" s="40">
        <f t="shared" si="16"/>
        <v>107.77995867768595</v>
      </c>
      <c r="K150" s="25">
        <f t="shared" si="17"/>
        <v>8.9816632231404956</v>
      </c>
      <c r="L150" s="67"/>
      <c r="M150" s="229"/>
    </row>
    <row r="151" spans="1:13">
      <c r="A151" s="16">
        <v>2016</v>
      </c>
      <c r="B151" s="56">
        <v>13</v>
      </c>
      <c r="C151" s="71" t="s">
        <v>2</v>
      </c>
      <c r="D151" s="58">
        <v>6454</v>
      </c>
      <c r="E151" s="58">
        <v>420475</v>
      </c>
      <c r="F151" s="58">
        <v>9300</v>
      </c>
      <c r="G151" s="58">
        <v>179852</v>
      </c>
      <c r="H151" s="58">
        <v>36211</v>
      </c>
      <c r="I151" s="57">
        <f t="shared" si="15"/>
        <v>645838</v>
      </c>
      <c r="J151" s="40">
        <f t="shared" si="16"/>
        <v>100.0678648899907</v>
      </c>
      <c r="K151" s="25">
        <f t="shared" si="17"/>
        <v>8.3389887408325585</v>
      </c>
      <c r="L151" s="67"/>
      <c r="M151" s="229"/>
    </row>
    <row r="152" spans="1:13">
      <c r="A152" s="16">
        <v>2016</v>
      </c>
      <c r="B152" s="56">
        <v>14</v>
      </c>
      <c r="C152" s="71" t="s">
        <v>188</v>
      </c>
      <c r="D152" s="58">
        <v>6439</v>
      </c>
      <c r="E152" s="58">
        <v>779186</v>
      </c>
      <c r="F152" s="58">
        <v>32400</v>
      </c>
      <c r="G152" s="58">
        <v>431060</v>
      </c>
      <c r="H152" s="58">
        <v>68070</v>
      </c>
      <c r="I152" s="57">
        <f t="shared" si="15"/>
        <v>1310716</v>
      </c>
      <c r="J152" s="40">
        <f t="shared" si="16"/>
        <v>203.55893772324896</v>
      </c>
      <c r="K152" s="25">
        <f t="shared" si="17"/>
        <v>16.963244810270748</v>
      </c>
      <c r="L152" s="67"/>
      <c r="M152" s="229"/>
    </row>
    <row r="153" spans="1:13">
      <c r="A153" s="16">
        <v>2016</v>
      </c>
      <c r="B153" s="56">
        <v>15</v>
      </c>
      <c r="C153" s="71" t="s">
        <v>189</v>
      </c>
      <c r="D153" s="58">
        <v>5997</v>
      </c>
      <c r="E153" s="58">
        <v>593194</v>
      </c>
      <c r="F153" s="58">
        <v>30000</v>
      </c>
      <c r="G153" s="58">
        <v>497587</v>
      </c>
      <c r="H153" s="58">
        <v>47948</v>
      </c>
      <c r="I153" s="57">
        <f t="shared" si="15"/>
        <v>1168729</v>
      </c>
      <c r="J153" s="40">
        <f t="shared" si="16"/>
        <v>194.88560947140238</v>
      </c>
      <c r="K153" s="25">
        <f t="shared" si="17"/>
        <v>16.240467455950199</v>
      </c>
      <c r="L153" s="67"/>
      <c r="M153" s="229"/>
    </row>
    <row r="154" spans="1:13">
      <c r="A154" s="16">
        <v>2016</v>
      </c>
      <c r="B154" s="56">
        <v>16</v>
      </c>
      <c r="C154" s="71" t="s">
        <v>190</v>
      </c>
      <c r="D154" s="58">
        <v>5927</v>
      </c>
      <c r="E154" s="58">
        <v>248398</v>
      </c>
      <c r="F154" s="58">
        <v>42246</v>
      </c>
      <c r="G154" s="58">
        <v>84389</v>
      </c>
      <c r="H154" s="58">
        <v>21036</v>
      </c>
      <c r="I154" s="57">
        <f t="shared" si="15"/>
        <v>396069</v>
      </c>
      <c r="J154" s="40">
        <f t="shared" si="16"/>
        <v>66.824531803610597</v>
      </c>
      <c r="K154" s="25">
        <f t="shared" si="17"/>
        <v>5.5687109836342161</v>
      </c>
      <c r="L154" s="67"/>
      <c r="M154" s="229"/>
    </row>
    <row r="155" spans="1:13">
      <c r="A155" s="16">
        <v>2016</v>
      </c>
      <c r="B155" s="56">
        <v>17</v>
      </c>
      <c r="C155" s="71" t="s">
        <v>1</v>
      </c>
      <c r="D155" s="58">
        <v>6149</v>
      </c>
      <c r="E155" s="58">
        <v>764091.21</v>
      </c>
      <c r="F155" s="58">
        <v>20000</v>
      </c>
      <c r="G155" s="58">
        <v>500948.81</v>
      </c>
      <c r="H155" s="58">
        <v>57961.97</v>
      </c>
      <c r="I155" s="57">
        <f t="shared" si="15"/>
        <v>1343001.99</v>
      </c>
      <c r="J155" s="40">
        <f t="shared" si="16"/>
        <v>218.40982110912344</v>
      </c>
      <c r="K155" s="25">
        <f t="shared" si="17"/>
        <v>18.200818425760286</v>
      </c>
      <c r="L155" s="67"/>
      <c r="M155" s="229"/>
    </row>
    <row r="156" spans="1:13">
      <c r="A156" s="16">
        <v>2016</v>
      </c>
      <c r="B156" s="56">
        <v>18</v>
      </c>
      <c r="C156" s="71" t="s">
        <v>191</v>
      </c>
      <c r="D156" s="58">
        <v>5082</v>
      </c>
      <c r="E156" s="58">
        <v>414299</v>
      </c>
      <c r="F156" s="58">
        <v>30000</v>
      </c>
      <c r="G156" s="58">
        <v>187072</v>
      </c>
      <c r="H156" s="58">
        <v>31538</v>
      </c>
      <c r="I156" s="57">
        <f t="shared" si="15"/>
        <v>662909</v>
      </c>
      <c r="J156" s="40">
        <f t="shared" si="16"/>
        <v>130.44254230617867</v>
      </c>
      <c r="K156" s="25">
        <f t="shared" si="17"/>
        <v>10.870211858848222</v>
      </c>
      <c r="L156" s="67"/>
      <c r="M156" s="229"/>
    </row>
    <row r="157" spans="1:13">
      <c r="A157" s="16">
        <v>2016</v>
      </c>
      <c r="B157" s="56">
        <v>19</v>
      </c>
      <c r="C157" s="71" t="s">
        <v>0</v>
      </c>
      <c r="D157" s="58">
        <v>5944</v>
      </c>
      <c r="E157" s="58">
        <v>691240</v>
      </c>
      <c r="F157" s="58">
        <v>18000</v>
      </c>
      <c r="G157" s="58">
        <v>432189</v>
      </c>
      <c r="H157" s="58">
        <v>57591</v>
      </c>
      <c r="I157" s="57">
        <f t="shared" si="15"/>
        <v>1199020</v>
      </c>
      <c r="J157" s="40">
        <f t="shared" si="16"/>
        <v>201.71938088829071</v>
      </c>
      <c r="K157" s="25">
        <f t="shared" si="17"/>
        <v>16.80994840735756</v>
      </c>
      <c r="L157" s="67"/>
      <c r="M157" s="229"/>
    </row>
    <row r="158" spans="1:13">
      <c r="A158" s="16">
        <v>2016</v>
      </c>
      <c r="B158" s="56">
        <v>20</v>
      </c>
      <c r="C158" s="116" t="s">
        <v>192</v>
      </c>
      <c r="D158" s="58">
        <v>5496</v>
      </c>
      <c r="E158" s="58">
        <v>483143</v>
      </c>
      <c r="F158" s="117">
        <v>0</v>
      </c>
      <c r="G158" s="58">
        <v>271499</v>
      </c>
      <c r="H158" s="117">
        <v>0</v>
      </c>
      <c r="I158" s="57">
        <f t="shared" si="15"/>
        <v>754642</v>
      </c>
      <c r="J158" s="40">
        <f t="shared" si="16"/>
        <v>137.3074963609898</v>
      </c>
      <c r="K158" s="25">
        <f t="shared" si="17"/>
        <v>11.442291363415817</v>
      </c>
      <c r="L158" s="67"/>
      <c r="M158" s="229"/>
    </row>
    <row r="159" spans="1:13">
      <c r="A159" s="16">
        <v>2016</v>
      </c>
      <c r="B159" s="56">
        <v>21</v>
      </c>
      <c r="C159" s="71" t="s">
        <v>193</v>
      </c>
      <c r="D159" s="58">
        <v>5023</v>
      </c>
      <c r="E159" s="58">
        <v>372624</v>
      </c>
      <c r="F159" s="58">
        <v>33800</v>
      </c>
      <c r="G159" s="58">
        <v>301667</v>
      </c>
      <c r="H159" s="58">
        <v>34859</v>
      </c>
      <c r="I159" s="57">
        <f t="shared" si="15"/>
        <v>742950</v>
      </c>
      <c r="J159" s="40">
        <f t="shared" si="16"/>
        <v>147.90961576746963</v>
      </c>
      <c r="K159" s="25">
        <f t="shared" si="17"/>
        <v>12.325801313955802</v>
      </c>
      <c r="L159" s="67"/>
      <c r="M159" s="229"/>
    </row>
    <row r="160" spans="1:13">
      <c r="A160" s="16">
        <v>2016</v>
      </c>
      <c r="B160" s="56">
        <v>22</v>
      </c>
      <c r="C160" s="116" t="s">
        <v>194</v>
      </c>
      <c r="D160" s="58">
        <v>5924</v>
      </c>
      <c r="E160" s="58">
        <v>852375</v>
      </c>
      <c r="F160" s="117">
        <v>0</v>
      </c>
      <c r="G160" s="58">
        <v>402616</v>
      </c>
      <c r="H160" s="117">
        <v>0</v>
      </c>
      <c r="I160" s="57">
        <f t="shared" si="15"/>
        <v>1254991</v>
      </c>
      <c r="J160" s="40">
        <f t="shared" si="16"/>
        <v>211.84858203916272</v>
      </c>
      <c r="K160" s="25">
        <f t="shared" si="17"/>
        <v>17.65404850326356</v>
      </c>
      <c r="L160" s="67"/>
      <c r="M160" s="229"/>
    </row>
    <row r="161" spans="1:13">
      <c r="A161" s="16">
        <v>2016</v>
      </c>
      <c r="B161" s="56">
        <v>23</v>
      </c>
      <c r="C161" s="71" t="s">
        <v>4</v>
      </c>
      <c r="D161" s="58">
        <v>8192</v>
      </c>
      <c r="E161" s="58">
        <v>955974</v>
      </c>
      <c r="F161" s="58">
        <v>30000</v>
      </c>
      <c r="G161" s="58">
        <v>551322</v>
      </c>
      <c r="H161" s="58">
        <v>71042</v>
      </c>
      <c r="I161" s="57">
        <f t="shared" si="15"/>
        <v>1608338</v>
      </c>
      <c r="J161" s="40">
        <f t="shared" si="16"/>
        <v>196.330322265625</v>
      </c>
      <c r="K161" s="25">
        <f t="shared" si="17"/>
        <v>16.360860188802082</v>
      </c>
      <c r="L161" s="67"/>
      <c r="M161" s="229"/>
    </row>
    <row r="162" spans="1:13">
      <c r="A162" s="16">
        <v>2016</v>
      </c>
      <c r="B162" s="56">
        <v>24</v>
      </c>
      <c r="C162" s="71" t="s">
        <v>195</v>
      </c>
      <c r="D162" s="58">
        <v>7143</v>
      </c>
      <c r="E162" s="58">
        <v>505930</v>
      </c>
      <c r="F162" s="58">
        <v>21600</v>
      </c>
      <c r="G162" s="58">
        <v>286035</v>
      </c>
      <c r="H162" s="58">
        <v>32657</v>
      </c>
      <c r="I162" s="57">
        <f t="shared" si="15"/>
        <v>846222</v>
      </c>
      <c r="J162" s="40">
        <f t="shared" si="16"/>
        <v>118.46871062578748</v>
      </c>
      <c r="K162" s="25">
        <f t="shared" si="17"/>
        <v>9.8723925521489573</v>
      </c>
      <c r="L162" s="67"/>
      <c r="M162" s="229"/>
    </row>
    <row r="163" spans="1:13">
      <c r="A163" s="16">
        <v>2016</v>
      </c>
      <c r="B163" s="56">
        <v>25</v>
      </c>
      <c r="C163" s="71" t="s">
        <v>196</v>
      </c>
      <c r="D163" s="58">
        <v>7454</v>
      </c>
      <c r="E163" s="58">
        <v>384199.5</v>
      </c>
      <c r="F163" s="58">
        <v>39500</v>
      </c>
      <c r="G163" s="58">
        <v>23293.27</v>
      </c>
      <c r="H163" s="58">
        <v>30644.71</v>
      </c>
      <c r="I163" s="57">
        <f t="shared" si="15"/>
        <v>477637.48000000004</v>
      </c>
      <c r="J163" s="40">
        <f t="shared" si="16"/>
        <v>64.078009122618738</v>
      </c>
      <c r="K163" s="25">
        <f t="shared" si="17"/>
        <v>5.3398340935515618</v>
      </c>
      <c r="L163" s="67"/>
      <c r="M163" s="229"/>
    </row>
    <row r="164" spans="1:13">
      <c r="A164" s="16">
        <v>2016</v>
      </c>
      <c r="B164" s="56">
        <v>26</v>
      </c>
      <c r="C164" s="116" t="s">
        <v>3</v>
      </c>
      <c r="D164" s="58">
        <v>7246</v>
      </c>
      <c r="E164" s="58">
        <v>351594</v>
      </c>
      <c r="F164" s="58">
        <v>8750</v>
      </c>
      <c r="G164" s="58">
        <v>149292</v>
      </c>
      <c r="H164" s="58">
        <v>29284</v>
      </c>
      <c r="I164" s="57">
        <f t="shared" si="15"/>
        <v>538920</v>
      </c>
      <c r="J164" s="40">
        <f t="shared" si="16"/>
        <v>74.374827491029535</v>
      </c>
      <c r="K164" s="25">
        <f t="shared" si="17"/>
        <v>6.1979022909191279</v>
      </c>
      <c r="L164" s="67"/>
      <c r="M164" s="229"/>
    </row>
    <row r="165" spans="1:13">
      <c r="A165" s="16">
        <v>2016</v>
      </c>
      <c r="B165" s="56">
        <v>27</v>
      </c>
      <c r="C165" s="71" t="s">
        <v>197</v>
      </c>
      <c r="D165" s="58">
        <v>5140</v>
      </c>
      <c r="E165" s="58">
        <v>324995</v>
      </c>
      <c r="F165" s="58">
        <v>14400</v>
      </c>
      <c r="G165" s="58">
        <v>125781</v>
      </c>
      <c r="H165" s="58">
        <v>24226</v>
      </c>
      <c r="I165" s="57">
        <f t="shared" si="15"/>
        <v>489402</v>
      </c>
      <c r="J165" s="40">
        <f t="shared" si="16"/>
        <v>95.214396887159538</v>
      </c>
      <c r="K165" s="25">
        <f t="shared" si="17"/>
        <v>7.9345330739299618</v>
      </c>
      <c r="L165" s="67"/>
      <c r="M165" s="229"/>
    </row>
    <row r="166" spans="1:13">
      <c r="A166" s="16">
        <v>2016</v>
      </c>
      <c r="B166" s="56">
        <v>28</v>
      </c>
      <c r="C166" s="71" t="s">
        <v>198</v>
      </c>
      <c r="D166" s="58">
        <v>6661</v>
      </c>
      <c r="E166" s="58">
        <v>882672</v>
      </c>
      <c r="F166" s="58">
        <v>23500</v>
      </c>
      <c r="G166" s="58">
        <v>345068</v>
      </c>
      <c r="H166" s="58">
        <v>80181</v>
      </c>
      <c r="I166" s="57">
        <f t="shared" si="15"/>
        <v>1331421</v>
      </c>
      <c r="J166" s="40">
        <f t="shared" si="16"/>
        <v>199.88305059300404</v>
      </c>
      <c r="K166" s="25">
        <f t="shared" si="17"/>
        <v>16.656920882750338</v>
      </c>
      <c r="L166" s="67"/>
      <c r="M166" s="229"/>
    </row>
    <row r="167" spans="1:13">
      <c r="A167" s="16">
        <v>2016</v>
      </c>
      <c r="B167" s="56">
        <v>29</v>
      </c>
      <c r="C167" s="71" t="s">
        <v>15</v>
      </c>
      <c r="D167" s="58">
        <v>7199</v>
      </c>
      <c r="E167" s="58">
        <v>586464</v>
      </c>
      <c r="F167" s="58">
        <v>29254</v>
      </c>
      <c r="G167" s="58">
        <v>154998</v>
      </c>
      <c r="H167" s="58">
        <v>54922</v>
      </c>
      <c r="I167" s="57">
        <f t="shared" si="15"/>
        <v>825638</v>
      </c>
      <c r="J167" s="40">
        <f t="shared" si="16"/>
        <v>114.6878733157383</v>
      </c>
      <c r="K167" s="25">
        <f t="shared" si="17"/>
        <v>9.5573227763115245</v>
      </c>
      <c r="L167" s="67"/>
      <c r="M167" s="229"/>
    </row>
    <row r="168" spans="1:13">
      <c r="A168" s="16">
        <v>2016</v>
      </c>
      <c r="B168" s="56">
        <v>30</v>
      </c>
      <c r="C168" s="116" t="s">
        <v>199</v>
      </c>
      <c r="D168" s="58">
        <v>5092</v>
      </c>
      <c r="E168" s="58">
        <v>287446</v>
      </c>
      <c r="F168" s="58">
        <v>9000</v>
      </c>
      <c r="G168" s="58">
        <v>120070</v>
      </c>
      <c r="H168" s="58">
        <v>23194</v>
      </c>
      <c r="I168" s="57">
        <f t="shared" si="15"/>
        <v>439710</v>
      </c>
      <c r="J168" s="40">
        <f t="shared" si="16"/>
        <v>86.353102906520036</v>
      </c>
      <c r="K168" s="25">
        <f t="shared" si="17"/>
        <v>7.1960919088766699</v>
      </c>
      <c r="L168" s="67"/>
      <c r="M168" s="229"/>
    </row>
    <row r="169" spans="1:13">
      <c r="A169" s="16">
        <v>2016</v>
      </c>
      <c r="B169" s="56">
        <v>31</v>
      </c>
      <c r="C169" s="116" t="s">
        <v>171</v>
      </c>
      <c r="D169" s="58">
        <v>5148</v>
      </c>
      <c r="E169" s="117">
        <v>0</v>
      </c>
      <c r="F169" s="117">
        <v>0</v>
      </c>
      <c r="G169" s="117">
        <v>0</v>
      </c>
      <c r="H169" s="117">
        <v>0</v>
      </c>
      <c r="I169" s="230">
        <f t="shared" si="15"/>
        <v>0</v>
      </c>
      <c r="J169" s="118">
        <f t="shared" si="16"/>
        <v>0</v>
      </c>
      <c r="K169" s="119">
        <f t="shared" si="17"/>
        <v>0</v>
      </c>
      <c r="L169" s="67"/>
      <c r="M169" s="229"/>
    </row>
    <row r="170" spans="1:13">
      <c r="A170" s="16">
        <v>2016</v>
      </c>
      <c r="B170" s="56">
        <v>32</v>
      </c>
      <c r="C170" s="71" t="s">
        <v>5</v>
      </c>
      <c r="D170" s="58">
        <v>8524</v>
      </c>
      <c r="E170" s="58">
        <v>310065</v>
      </c>
      <c r="F170" s="58">
        <v>12600</v>
      </c>
      <c r="G170" s="58">
        <v>162390</v>
      </c>
      <c r="H170" s="58">
        <v>27883</v>
      </c>
      <c r="I170" s="57">
        <f t="shared" si="15"/>
        <v>512938</v>
      </c>
      <c r="J170" s="40">
        <f t="shared" si="16"/>
        <v>60.175739089629282</v>
      </c>
      <c r="K170" s="25">
        <f t="shared" si="17"/>
        <v>5.0146449241357738</v>
      </c>
      <c r="L170" s="67"/>
      <c r="M170" s="229"/>
    </row>
    <row r="171" spans="1:13">
      <c r="A171" s="63">
        <v>2016</v>
      </c>
      <c r="B171" s="48">
        <v>33</v>
      </c>
      <c r="C171" s="191" t="s">
        <v>200</v>
      </c>
      <c r="D171" s="68">
        <v>5280</v>
      </c>
      <c r="E171" s="68">
        <v>1534511</v>
      </c>
      <c r="F171" s="231">
        <v>0</v>
      </c>
      <c r="G171" s="231">
        <v>0</v>
      </c>
      <c r="H171" s="231">
        <v>0</v>
      </c>
      <c r="I171" s="202">
        <f t="shared" si="15"/>
        <v>1534511</v>
      </c>
      <c r="J171" s="64">
        <f t="shared" si="16"/>
        <v>290.62708333333336</v>
      </c>
      <c r="K171" s="26">
        <f t="shared" si="17"/>
        <v>24.218923611111112</v>
      </c>
      <c r="L171" s="67"/>
      <c r="M171" s="229"/>
    </row>
    <row r="172" spans="1:13">
      <c r="A172" s="59"/>
      <c r="B172" s="59"/>
      <c r="C172" s="59"/>
      <c r="D172" s="225"/>
      <c r="E172" s="225"/>
      <c r="F172" s="225"/>
      <c r="G172" s="225"/>
      <c r="H172" s="225"/>
      <c r="I172" s="225"/>
      <c r="J172" s="225"/>
      <c r="K172" s="225"/>
      <c r="L172" s="59"/>
    </row>
    <row r="173" spans="1:13">
      <c r="A173" s="59"/>
      <c r="B173" s="59"/>
      <c r="C173" s="59"/>
      <c r="D173" s="225"/>
      <c r="E173" s="225"/>
      <c r="F173" s="225"/>
      <c r="G173" s="225"/>
      <c r="H173" s="225"/>
      <c r="I173" s="225"/>
      <c r="J173" s="225"/>
      <c r="K173" s="225"/>
      <c r="L173" s="59"/>
    </row>
    <row r="174" spans="1:13">
      <c r="A174" s="59"/>
      <c r="B174" s="59"/>
      <c r="C174" s="59"/>
      <c r="D174" s="225"/>
      <c r="E174" s="225"/>
      <c r="F174" s="225"/>
      <c r="G174" s="225"/>
      <c r="H174" s="225"/>
      <c r="I174" s="225"/>
      <c r="J174" s="225"/>
      <c r="K174" s="225"/>
      <c r="L174" s="59"/>
    </row>
    <row r="175" spans="1:13">
      <c r="A175" s="59"/>
      <c r="B175" s="59"/>
      <c r="C175" s="59"/>
      <c r="D175" s="225"/>
      <c r="E175" s="225"/>
      <c r="F175" s="225"/>
      <c r="G175" s="225"/>
      <c r="H175" s="225"/>
      <c r="I175" s="225"/>
      <c r="J175" s="225"/>
      <c r="K175" s="225"/>
      <c r="L175" s="59"/>
    </row>
    <row r="176" spans="1:13"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1"/>
  <sheetViews>
    <sheetView zoomScale="70" zoomScaleNormal="70" workbookViewId="0">
      <pane ySplit="1" topLeftCell="A125" activePane="bottomLeft" state="frozen"/>
      <selection pane="bottomLeft" activeCell="C1" sqref="C1"/>
    </sheetView>
  </sheetViews>
  <sheetFormatPr defaultRowHeight="15"/>
  <cols>
    <col min="1" max="1" width="7.140625" bestFit="1" customWidth="1"/>
    <col min="2" max="2" width="11.140625" bestFit="1" customWidth="1"/>
    <col min="3" max="3" width="46.42578125" bestFit="1" customWidth="1"/>
    <col min="4" max="4" width="13.5703125" style="55" bestFit="1" customWidth="1"/>
    <col min="5" max="5" width="13.85546875" style="55" bestFit="1" customWidth="1"/>
    <col min="6" max="6" width="12" style="55" bestFit="1" customWidth="1"/>
    <col min="7" max="7" width="13.140625" style="55" bestFit="1" customWidth="1"/>
    <col min="8" max="8" width="17.140625" style="55" bestFit="1" customWidth="1"/>
    <col min="9" max="9" width="19.7109375" style="55" bestFit="1" customWidth="1"/>
    <col min="10" max="11" width="12.42578125" style="55" bestFit="1" customWidth="1"/>
    <col min="12" max="12" width="1.42578125" customWidth="1"/>
    <col min="13" max="13" width="13.42578125" style="70" bestFit="1" customWidth="1"/>
    <col min="14" max="14" width="9.140625" style="222"/>
  </cols>
  <sheetData>
    <row r="1" spans="1:13" ht="45">
      <c r="A1" s="82" t="s">
        <v>43</v>
      </c>
      <c r="B1" s="83" t="s">
        <v>14</v>
      </c>
      <c r="C1" s="83" t="s">
        <v>6</v>
      </c>
      <c r="D1" s="87" t="s">
        <v>7</v>
      </c>
      <c r="E1" s="83" t="s">
        <v>9</v>
      </c>
      <c r="F1" s="83" t="s">
        <v>10</v>
      </c>
      <c r="G1" s="83" t="s">
        <v>11</v>
      </c>
      <c r="H1" s="83" t="s">
        <v>12</v>
      </c>
      <c r="I1" s="85" t="s">
        <v>13</v>
      </c>
      <c r="J1" s="85" t="s">
        <v>16</v>
      </c>
      <c r="K1" s="86" t="s">
        <v>17</v>
      </c>
      <c r="L1" s="221"/>
      <c r="M1" s="223" t="s">
        <v>294</v>
      </c>
    </row>
    <row r="2" spans="1:13" ht="7.5" customHeight="1">
      <c r="A2" s="88"/>
      <c r="B2" s="89"/>
      <c r="C2" s="67"/>
      <c r="D2" s="90"/>
      <c r="E2" s="91"/>
      <c r="F2" s="91"/>
      <c r="G2" s="91"/>
      <c r="H2" s="91"/>
      <c r="I2" s="92"/>
      <c r="J2" s="93"/>
      <c r="K2" s="94"/>
      <c r="L2" s="84"/>
    </row>
    <row r="3" spans="1:13">
      <c r="A3" s="60">
        <v>2012</v>
      </c>
      <c r="B3" s="61">
        <v>1</v>
      </c>
      <c r="C3" s="216" t="s">
        <v>44</v>
      </c>
      <c r="D3" s="75">
        <v>7681</v>
      </c>
      <c r="E3" s="75">
        <v>775818</v>
      </c>
      <c r="F3" s="75">
        <v>121044</v>
      </c>
      <c r="G3" s="75">
        <v>314380</v>
      </c>
      <c r="H3" s="75">
        <v>55566</v>
      </c>
      <c r="I3" s="78">
        <f t="shared" ref="I3:I23" si="0">SUM(E3:H3)</f>
        <v>1266808</v>
      </c>
      <c r="J3" s="62">
        <f t="shared" ref="J3:J23" si="1">I3/D3</f>
        <v>164.92748340059887</v>
      </c>
      <c r="K3" s="24">
        <f t="shared" ref="K3:K23" si="2">J3/12</f>
        <v>13.743956950049906</v>
      </c>
      <c r="L3" s="200"/>
    </row>
    <row r="4" spans="1:13">
      <c r="A4" s="16">
        <v>2012</v>
      </c>
      <c r="B4" s="56">
        <v>2</v>
      </c>
      <c r="C4" s="71" t="s">
        <v>45</v>
      </c>
      <c r="D4" s="58">
        <v>5437</v>
      </c>
      <c r="E4" s="58">
        <v>438962.13</v>
      </c>
      <c r="F4" s="58">
        <v>18000</v>
      </c>
      <c r="G4" s="58">
        <v>309930.61</v>
      </c>
      <c r="H4" s="58">
        <v>35072.26</v>
      </c>
      <c r="I4" s="79">
        <f t="shared" si="0"/>
        <v>801965</v>
      </c>
      <c r="J4" s="40">
        <f t="shared" si="1"/>
        <v>147.50137943718963</v>
      </c>
      <c r="K4" s="25">
        <f t="shared" si="2"/>
        <v>12.291781619765802</v>
      </c>
      <c r="L4" s="67"/>
    </row>
    <row r="5" spans="1:13">
      <c r="A5" s="16">
        <v>2012</v>
      </c>
      <c r="B5" s="56">
        <v>3</v>
      </c>
      <c r="C5" s="71" t="s">
        <v>183</v>
      </c>
      <c r="D5" s="58">
        <v>5169</v>
      </c>
      <c r="E5" s="58">
        <v>600508</v>
      </c>
      <c r="F5" s="58">
        <v>8850</v>
      </c>
      <c r="G5" s="58">
        <v>283035</v>
      </c>
      <c r="H5" s="58">
        <v>46009</v>
      </c>
      <c r="I5" s="79">
        <f t="shared" si="0"/>
        <v>938402</v>
      </c>
      <c r="J5" s="40">
        <f t="shared" si="1"/>
        <v>181.54420584252273</v>
      </c>
      <c r="K5" s="25">
        <f t="shared" si="2"/>
        <v>15.128683820210227</v>
      </c>
      <c r="L5" s="67"/>
    </row>
    <row r="6" spans="1:13">
      <c r="A6" s="16">
        <v>2012</v>
      </c>
      <c r="B6" s="56">
        <v>4</v>
      </c>
      <c r="C6" s="71" t="s">
        <v>184</v>
      </c>
      <c r="D6" s="58">
        <v>6742</v>
      </c>
      <c r="E6" s="58">
        <v>656865</v>
      </c>
      <c r="F6" s="58">
        <v>13000</v>
      </c>
      <c r="G6" s="58">
        <v>416967</v>
      </c>
      <c r="H6" s="58">
        <v>48493</v>
      </c>
      <c r="I6" s="79">
        <f t="shared" si="0"/>
        <v>1135325</v>
      </c>
      <c r="J6" s="40">
        <f t="shared" si="1"/>
        <v>168.39587659448236</v>
      </c>
      <c r="K6" s="25">
        <f t="shared" si="2"/>
        <v>14.032989716206863</v>
      </c>
      <c r="L6" s="67"/>
    </row>
    <row r="7" spans="1:13">
      <c r="A7" s="16">
        <v>2012</v>
      </c>
      <c r="B7" s="56">
        <v>5</v>
      </c>
      <c r="C7" s="71" t="s">
        <v>46</v>
      </c>
      <c r="D7" s="58">
        <v>5759</v>
      </c>
      <c r="E7" s="58">
        <v>498156</v>
      </c>
      <c r="F7" s="58">
        <v>30000</v>
      </c>
      <c r="G7" s="58">
        <v>93522</v>
      </c>
      <c r="H7" s="58">
        <v>40500</v>
      </c>
      <c r="I7" s="79">
        <f t="shared" si="0"/>
        <v>662178</v>
      </c>
      <c r="J7" s="40">
        <f t="shared" si="1"/>
        <v>114.98142038548359</v>
      </c>
      <c r="K7" s="25">
        <f t="shared" si="2"/>
        <v>9.5817850321236318</v>
      </c>
      <c r="L7" s="67"/>
    </row>
    <row r="8" spans="1:13">
      <c r="A8" s="16">
        <v>2012</v>
      </c>
      <c r="B8" s="56">
        <v>6</v>
      </c>
      <c r="C8" s="71" t="s">
        <v>185</v>
      </c>
      <c r="D8" s="58">
        <v>5476</v>
      </c>
      <c r="E8" s="58">
        <v>222452.7</v>
      </c>
      <c r="F8" s="58">
        <v>99400</v>
      </c>
      <c r="G8" s="58">
        <v>38724.28</v>
      </c>
      <c r="H8" s="58">
        <v>25265.360000000001</v>
      </c>
      <c r="I8" s="79">
        <f t="shared" si="0"/>
        <v>385842.33999999997</v>
      </c>
      <c r="J8" s="40">
        <f t="shared" si="1"/>
        <v>70.460617238860479</v>
      </c>
      <c r="K8" s="25">
        <f t="shared" si="2"/>
        <v>5.871718103238373</v>
      </c>
      <c r="L8" s="67"/>
    </row>
    <row r="9" spans="1:13">
      <c r="A9" s="16">
        <v>2012</v>
      </c>
      <c r="B9" s="56">
        <v>7</v>
      </c>
      <c r="C9" s="71" t="s">
        <v>2</v>
      </c>
      <c r="D9" s="58">
        <v>6384</v>
      </c>
      <c r="E9" s="58">
        <v>385983</v>
      </c>
      <c r="F9" s="58">
        <v>10500</v>
      </c>
      <c r="G9" s="58">
        <v>207291</v>
      </c>
      <c r="H9" s="58">
        <v>31915</v>
      </c>
      <c r="I9" s="79">
        <f t="shared" si="0"/>
        <v>635689</v>
      </c>
      <c r="J9" s="40">
        <f t="shared" si="1"/>
        <v>99.57534461152882</v>
      </c>
      <c r="K9" s="25">
        <f t="shared" si="2"/>
        <v>8.2979453842940689</v>
      </c>
      <c r="L9" s="67"/>
    </row>
    <row r="10" spans="1:13">
      <c r="A10" s="16">
        <v>2012</v>
      </c>
      <c r="B10" s="56">
        <v>8</v>
      </c>
      <c r="C10" s="71" t="s">
        <v>188</v>
      </c>
      <c r="D10" s="58">
        <v>6343</v>
      </c>
      <c r="E10" s="58">
        <v>680532</v>
      </c>
      <c r="F10" s="58">
        <v>24750</v>
      </c>
      <c r="G10" s="58">
        <v>337768</v>
      </c>
      <c r="H10" s="58">
        <v>57423</v>
      </c>
      <c r="I10" s="79">
        <f t="shared" si="0"/>
        <v>1100473</v>
      </c>
      <c r="J10" s="40">
        <f t="shared" si="1"/>
        <v>173.49408797099164</v>
      </c>
      <c r="K10" s="25">
        <f t="shared" si="2"/>
        <v>14.457840664249304</v>
      </c>
      <c r="L10" s="67"/>
    </row>
    <row r="11" spans="1:13">
      <c r="A11" s="16">
        <v>2012</v>
      </c>
      <c r="B11" s="56">
        <v>9</v>
      </c>
      <c r="C11" s="71" t="s">
        <v>189</v>
      </c>
      <c r="D11" s="58">
        <v>5848</v>
      </c>
      <c r="E11" s="58">
        <v>473561</v>
      </c>
      <c r="F11" s="58">
        <v>18000</v>
      </c>
      <c r="G11" s="58">
        <v>250762</v>
      </c>
      <c r="H11" s="58">
        <v>37555</v>
      </c>
      <c r="I11" s="79">
        <f t="shared" si="0"/>
        <v>779878</v>
      </c>
      <c r="J11" s="40">
        <f t="shared" si="1"/>
        <v>133.35807113543092</v>
      </c>
      <c r="K11" s="25">
        <f t="shared" si="2"/>
        <v>11.113172594619243</v>
      </c>
      <c r="L11" s="67"/>
    </row>
    <row r="12" spans="1:13">
      <c r="A12" s="16">
        <v>2012</v>
      </c>
      <c r="B12" s="56">
        <v>10</v>
      </c>
      <c r="C12" s="71" t="s">
        <v>190</v>
      </c>
      <c r="D12" s="58">
        <v>5719</v>
      </c>
      <c r="E12" s="58">
        <v>225289</v>
      </c>
      <c r="F12" s="58">
        <v>35693</v>
      </c>
      <c r="G12" s="58">
        <v>92902</v>
      </c>
      <c r="H12" s="58">
        <v>19427</v>
      </c>
      <c r="I12" s="79">
        <f t="shared" si="0"/>
        <v>373311</v>
      </c>
      <c r="J12" s="40">
        <f t="shared" si="1"/>
        <v>65.275572652561635</v>
      </c>
      <c r="K12" s="25">
        <f t="shared" si="2"/>
        <v>5.4396310543801363</v>
      </c>
      <c r="L12" s="67"/>
    </row>
    <row r="13" spans="1:13">
      <c r="A13" s="16">
        <v>2012</v>
      </c>
      <c r="B13" s="56">
        <v>11</v>
      </c>
      <c r="C13" s="71" t="s">
        <v>1</v>
      </c>
      <c r="D13" s="58">
        <v>6159</v>
      </c>
      <c r="E13" s="58">
        <v>754916.45</v>
      </c>
      <c r="F13" s="58">
        <v>18540</v>
      </c>
      <c r="G13" s="58">
        <v>440799.17</v>
      </c>
      <c r="H13" s="58">
        <v>59043.64</v>
      </c>
      <c r="I13" s="79">
        <f t="shared" si="0"/>
        <v>1273299.2599999998</v>
      </c>
      <c r="J13" s="40">
        <f t="shared" si="1"/>
        <v>206.73798668615032</v>
      </c>
      <c r="K13" s="25">
        <f t="shared" si="2"/>
        <v>17.228165557179192</v>
      </c>
      <c r="L13" s="67"/>
    </row>
    <row r="14" spans="1:13">
      <c r="A14" s="16">
        <v>2012</v>
      </c>
      <c r="B14" s="56">
        <v>12</v>
      </c>
      <c r="C14" s="71" t="s">
        <v>191</v>
      </c>
      <c r="D14" s="58">
        <v>4405</v>
      </c>
      <c r="E14" s="58">
        <v>367413</v>
      </c>
      <c r="F14" s="58">
        <v>27500</v>
      </c>
      <c r="G14" s="58">
        <v>203611</v>
      </c>
      <c r="H14" s="58">
        <v>36051</v>
      </c>
      <c r="I14" s="79">
        <f t="shared" si="0"/>
        <v>634575</v>
      </c>
      <c r="J14" s="40">
        <f t="shared" si="1"/>
        <v>144.05788876276958</v>
      </c>
      <c r="K14" s="25">
        <f t="shared" si="2"/>
        <v>12.004824063564131</v>
      </c>
      <c r="L14" s="67"/>
    </row>
    <row r="15" spans="1:13">
      <c r="A15" s="16">
        <v>2012</v>
      </c>
      <c r="B15" s="56">
        <v>13</v>
      </c>
      <c r="C15" s="71" t="s">
        <v>0</v>
      </c>
      <c r="D15" s="58">
        <v>5975</v>
      </c>
      <c r="E15" s="58">
        <v>763918</v>
      </c>
      <c r="F15" s="58">
        <v>18000</v>
      </c>
      <c r="G15" s="58">
        <v>489851</v>
      </c>
      <c r="H15" s="58">
        <v>60787</v>
      </c>
      <c r="I15" s="79">
        <f t="shared" si="0"/>
        <v>1332556</v>
      </c>
      <c r="J15" s="40">
        <f t="shared" si="1"/>
        <v>223.02192468619248</v>
      </c>
      <c r="K15" s="25">
        <f t="shared" si="2"/>
        <v>18.585160390516041</v>
      </c>
      <c r="L15" s="67"/>
    </row>
    <row r="16" spans="1:13">
      <c r="A16" s="16">
        <v>2012</v>
      </c>
      <c r="B16" s="56">
        <v>14</v>
      </c>
      <c r="C16" s="71" t="s">
        <v>193</v>
      </c>
      <c r="D16" s="58">
        <v>4875</v>
      </c>
      <c r="E16" s="58">
        <v>315761</v>
      </c>
      <c r="F16" s="58">
        <v>33150</v>
      </c>
      <c r="G16" s="58">
        <v>173124</v>
      </c>
      <c r="H16" s="58">
        <v>30326</v>
      </c>
      <c r="I16" s="79">
        <f t="shared" si="0"/>
        <v>552361</v>
      </c>
      <c r="J16" s="40">
        <f t="shared" si="1"/>
        <v>113.30482051282051</v>
      </c>
      <c r="K16" s="25">
        <f t="shared" si="2"/>
        <v>9.4420683760683755</v>
      </c>
      <c r="L16" s="67"/>
    </row>
    <row r="17" spans="1:14">
      <c r="A17" s="16">
        <v>2012</v>
      </c>
      <c r="B17" s="56">
        <v>15</v>
      </c>
      <c r="C17" s="71" t="s">
        <v>4</v>
      </c>
      <c r="D17" s="58">
        <v>7802</v>
      </c>
      <c r="E17" s="58">
        <v>802357</v>
      </c>
      <c r="F17" s="58">
        <v>30000</v>
      </c>
      <c r="G17" s="58">
        <v>555841</v>
      </c>
      <c r="H17" s="58">
        <v>67351</v>
      </c>
      <c r="I17" s="79">
        <f t="shared" si="0"/>
        <v>1455549</v>
      </c>
      <c r="J17" s="40">
        <f t="shared" si="1"/>
        <v>186.56100999743654</v>
      </c>
      <c r="K17" s="25">
        <f t="shared" si="2"/>
        <v>15.546750833119711</v>
      </c>
      <c r="L17" s="67"/>
    </row>
    <row r="18" spans="1:14">
      <c r="A18" s="16">
        <v>2012</v>
      </c>
      <c r="B18" s="56">
        <v>16</v>
      </c>
      <c r="C18" s="71" t="s">
        <v>195</v>
      </c>
      <c r="D18" s="58">
        <v>6857</v>
      </c>
      <c r="E18" s="58">
        <v>514079</v>
      </c>
      <c r="F18" s="58">
        <v>20211</v>
      </c>
      <c r="G18" s="58">
        <v>291591</v>
      </c>
      <c r="H18" s="58">
        <v>41001</v>
      </c>
      <c r="I18" s="79">
        <f t="shared" si="0"/>
        <v>866882</v>
      </c>
      <c r="J18" s="40">
        <f t="shared" si="1"/>
        <v>126.42292547761411</v>
      </c>
      <c r="K18" s="25">
        <f t="shared" si="2"/>
        <v>10.535243789801177</v>
      </c>
      <c r="L18" s="67"/>
    </row>
    <row r="19" spans="1:14">
      <c r="A19" s="16">
        <v>2012</v>
      </c>
      <c r="B19" s="56">
        <v>17</v>
      </c>
      <c r="C19" s="71" t="s">
        <v>196</v>
      </c>
      <c r="D19" s="58">
        <v>7811</v>
      </c>
      <c r="E19" s="58">
        <v>302453</v>
      </c>
      <c r="F19" s="58">
        <v>36650</v>
      </c>
      <c r="G19" s="58">
        <v>5721</v>
      </c>
      <c r="H19" s="58">
        <v>25784</v>
      </c>
      <c r="I19" s="79">
        <f t="shared" si="0"/>
        <v>370608</v>
      </c>
      <c r="J19" s="40">
        <f t="shared" si="1"/>
        <v>47.446933811291771</v>
      </c>
      <c r="K19" s="25">
        <f t="shared" si="2"/>
        <v>3.9539111509409808</v>
      </c>
      <c r="L19" s="67"/>
    </row>
    <row r="20" spans="1:14">
      <c r="A20" s="16">
        <v>2012</v>
      </c>
      <c r="B20" s="56">
        <v>18</v>
      </c>
      <c r="C20" s="71" t="s">
        <v>197</v>
      </c>
      <c r="D20" s="58">
        <v>4892</v>
      </c>
      <c r="E20" s="58">
        <v>319861</v>
      </c>
      <c r="F20" s="58">
        <v>14400</v>
      </c>
      <c r="G20" s="58">
        <v>115312</v>
      </c>
      <c r="H20" s="58">
        <v>25165</v>
      </c>
      <c r="I20" s="79">
        <f t="shared" si="0"/>
        <v>474738</v>
      </c>
      <c r="J20" s="40">
        <f t="shared" si="1"/>
        <v>97.043744889615695</v>
      </c>
      <c r="K20" s="25">
        <f t="shared" si="2"/>
        <v>8.0869787408013085</v>
      </c>
      <c r="L20" s="67"/>
    </row>
    <row r="21" spans="1:14">
      <c r="A21" s="16">
        <v>2012</v>
      </c>
      <c r="B21" s="56">
        <v>19</v>
      </c>
      <c r="C21" s="71" t="s">
        <v>198</v>
      </c>
      <c r="D21" s="58">
        <v>7033</v>
      </c>
      <c r="E21" s="58">
        <v>655458</v>
      </c>
      <c r="F21" s="58">
        <v>11200</v>
      </c>
      <c r="G21" s="58">
        <v>277288</v>
      </c>
      <c r="H21" s="58">
        <v>75133</v>
      </c>
      <c r="I21" s="79">
        <f t="shared" si="0"/>
        <v>1019079</v>
      </c>
      <c r="J21" s="40">
        <f t="shared" si="1"/>
        <v>144.89961609554956</v>
      </c>
      <c r="K21" s="25">
        <f t="shared" si="2"/>
        <v>12.074968007962463</v>
      </c>
      <c r="L21" s="67"/>
    </row>
    <row r="22" spans="1:14">
      <c r="A22" s="16">
        <v>2012</v>
      </c>
      <c r="B22" s="56">
        <v>20</v>
      </c>
      <c r="C22" s="76" t="s">
        <v>15</v>
      </c>
      <c r="D22" s="77">
        <v>7362</v>
      </c>
      <c r="E22" s="77">
        <v>511151</v>
      </c>
      <c r="F22" s="77">
        <v>46296</v>
      </c>
      <c r="G22" s="77">
        <v>124367</v>
      </c>
      <c r="H22" s="77">
        <v>49453.91</v>
      </c>
      <c r="I22" s="80">
        <f>SUM(E22:H22)-M22</f>
        <v>663068.61</v>
      </c>
      <c r="J22" s="72">
        <f t="shared" si="1"/>
        <v>90.066369193154031</v>
      </c>
      <c r="K22" s="73">
        <f t="shared" si="2"/>
        <v>7.505530766096169</v>
      </c>
      <c r="L22" s="67"/>
      <c r="M22" s="70">
        <v>68199.3</v>
      </c>
      <c r="N22" s="222" t="s">
        <v>289</v>
      </c>
    </row>
    <row r="23" spans="1:14">
      <c r="A23" s="63">
        <v>2012</v>
      </c>
      <c r="B23" s="48">
        <v>21</v>
      </c>
      <c r="C23" s="217" t="s">
        <v>5</v>
      </c>
      <c r="D23" s="68">
        <v>8165</v>
      </c>
      <c r="E23" s="68">
        <v>252324</v>
      </c>
      <c r="F23" s="68">
        <v>12400</v>
      </c>
      <c r="G23" s="68">
        <v>80044</v>
      </c>
      <c r="H23" s="68">
        <v>24890</v>
      </c>
      <c r="I23" s="81">
        <f t="shared" si="0"/>
        <v>369658</v>
      </c>
      <c r="J23" s="64">
        <f t="shared" si="1"/>
        <v>45.273484384568278</v>
      </c>
      <c r="K23" s="26">
        <f t="shared" si="2"/>
        <v>3.7727903653806898</v>
      </c>
      <c r="L23" s="69"/>
    </row>
    <row r="25" spans="1:14">
      <c r="A25" s="60">
        <v>2013</v>
      </c>
      <c r="B25" s="61">
        <v>1</v>
      </c>
      <c r="C25" s="216" t="s">
        <v>44</v>
      </c>
      <c r="D25" s="75">
        <v>7718</v>
      </c>
      <c r="E25" s="75">
        <v>720137</v>
      </c>
      <c r="F25" s="75">
        <v>119169</v>
      </c>
      <c r="G25" s="75">
        <v>316231</v>
      </c>
      <c r="H25" s="75">
        <v>50271</v>
      </c>
      <c r="I25" s="78">
        <f t="shared" ref="I25:I45" si="3">SUM(E25:H25)</f>
        <v>1205808</v>
      </c>
      <c r="J25" s="62">
        <f t="shared" ref="J25:J45" si="4">I25/D25</f>
        <v>156.23322104172064</v>
      </c>
      <c r="K25" s="24">
        <f t="shared" ref="K25:K45" si="5">J25/12</f>
        <v>13.019435086810054</v>
      </c>
      <c r="L25" s="200"/>
    </row>
    <row r="26" spans="1:14">
      <c r="A26" s="16">
        <v>2013</v>
      </c>
      <c r="B26" s="56">
        <v>2</v>
      </c>
      <c r="C26" s="71" t="s">
        <v>45</v>
      </c>
      <c r="D26" s="58">
        <v>5531</v>
      </c>
      <c r="E26" s="58">
        <v>439897.15</v>
      </c>
      <c r="F26" s="58">
        <v>18000</v>
      </c>
      <c r="G26" s="58">
        <v>306057.34000000003</v>
      </c>
      <c r="H26" s="58">
        <v>34825.050000000003</v>
      </c>
      <c r="I26" s="79">
        <f t="shared" si="3"/>
        <v>798779.54</v>
      </c>
      <c r="J26" s="40">
        <f t="shared" si="4"/>
        <v>144.41864762249142</v>
      </c>
      <c r="K26" s="25">
        <f t="shared" si="5"/>
        <v>12.034887301874285</v>
      </c>
      <c r="L26" s="67"/>
    </row>
    <row r="27" spans="1:14">
      <c r="A27" s="16">
        <v>2013</v>
      </c>
      <c r="B27" s="56">
        <v>3</v>
      </c>
      <c r="C27" s="71" t="s">
        <v>183</v>
      </c>
      <c r="D27" s="58">
        <v>5243</v>
      </c>
      <c r="E27" s="58">
        <v>577302</v>
      </c>
      <c r="F27" s="58">
        <v>8850</v>
      </c>
      <c r="G27" s="58">
        <v>299403</v>
      </c>
      <c r="H27" s="58">
        <v>45853</v>
      </c>
      <c r="I27" s="79">
        <f t="shared" si="3"/>
        <v>931408</v>
      </c>
      <c r="J27" s="40">
        <f t="shared" si="4"/>
        <v>177.64791150104901</v>
      </c>
      <c r="K27" s="25">
        <f t="shared" si="5"/>
        <v>14.803992625087417</v>
      </c>
      <c r="L27" s="67"/>
    </row>
    <row r="28" spans="1:14">
      <c r="A28" s="16">
        <v>2013</v>
      </c>
      <c r="B28" s="56">
        <v>4</v>
      </c>
      <c r="C28" s="71" t="s">
        <v>184</v>
      </c>
      <c r="D28" s="58">
        <v>6704</v>
      </c>
      <c r="E28" s="58">
        <v>743139</v>
      </c>
      <c r="F28" s="58">
        <v>13700</v>
      </c>
      <c r="G28" s="58">
        <v>429041</v>
      </c>
      <c r="H28" s="58">
        <v>50296</v>
      </c>
      <c r="I28" s="79">
        <f t="shared" si="3"/>
        <v>1236176</v>
      </c>
      <c r="J28" s="40">
        <f t="shared" si="4"/>
        <v>184.39379474940336</v>
      </c>
      <c r="K28" s="25">
        <f t="shared" si="5"/>
        <v>15.36614956245028</v>
      </c>
      <c r="L28" s="67"/>
    </row>
    <row r="29" spans="1:14">
      <c r="A29" s="16">
        <v>2013</v>
      </c>
      <c r="B29" s="56">
        <v>5</v>
      </c>
      <c r="C29" s="71" t="s">
        <v>46</v>
      </c>
      <c r="D29" s="58">
        <v>5773</v>
      </c>
      <c r="E29" s="58">
        <v>511742</v>
      </c>
      <c r="F29" s="58">
        <v>30000</v>
      </c>
      <c r="G29" s="58">
        <v>99332</v>
      </c>
      <c r="H29" s="58">
        <v>40602</v>
      </c>
      <c r="I29" s="79">
        <f t="shared" si="3"/>
        <v>681676</v>
      </c>
      <c r="J29" s="40">
        <f t="shared" si="4"/>
        <v>118.08002771522605</v>
      </c>
      <c r="K29" s="25">
        <f t="shared" si="5"/>
        <v>9.8400023096021716</v>
      </c>
      <c r="L29" s="67"/>
    </row>
    <row r="30" spans="1:14">
      <c r="A30" s="16">
        <v>2013</v>
      </c>
      <c r="B30" s="56">
        <v>6</v>
      </c>
      <c r="C30" s="71" t="s">
        <v>185</v>
      </c>
      <c r="D30" s="58">
        <v>5490</v>
      </c>
      <c r="E30" s="58">
        <v>235642.56</v>
      </c>
      <c r="F30" s="58">
        <v>111390.8</v>
      </c>
      <c r="G30" s="58">
        <v>36294.35</v>
      </c>
      <c r="H30" s="58">
        <v>27435.5</v>
      </c>
      <c r="I30" s="79">
        <f t="shared" si="3"/>
        <v>410763.20999999996</v>
      </c>
      <c r="J30" s="40">
        <f t="shared" si="4"/>
        <v>74.820256830601082</v>
      </c>
      <c r="K30" s="25">
        <f t="shared" si="5"/>
        <v>6.2350214025500899</v>
      </c>
      <c r="L30" s="67"/>
    </row>
    <row r="31" spans="1:14">
      <c r="A31" s="16">
        <v>2013</v>
      </c>
      <c r="B31" s="56">
        <v>7</v>
      </c>
      <c r="C31" s="71" t="s">
        <v>2</v>
      </c>
      <c r="D31" s="58">
        <v>6416</v>
      </c>
      <c r="E31" s="58">
        <v>344961</v>
      </c>
      <c r="F31" s="58">
        <v>13350</v>
      </c>
      <c r="G31" s="58">
        <v>196621</v>
      </c>
      <c r="H31" s="58">
        <v>32291</v>
      </c>
      <c r="I31" s="79">
        <f t="shared" si="3"/>
        <v>587223</v>
      </c>
      <c r="J31" s="40">
        <f t="shared" si="4"/>
        <v>91.524781795511217</v>
      </c>
      <c r="K31" s="25">
        <f t="shared" si="5"/>
        <v>7.6270651496259347</v>
      </c>
      <c r="L31" s="67"/>
    </row>
    <row r="32" spans="1:14">
      <c r="A32" s="16">
        <v>2013</v>
      </c>
      <c r="B32" s="56">
        <v>8</v>
      </c>
      <c r="C32" s="71" t="s">
        <v>188</v>
      </c>
      <c r="D32" s="58">
        <v>6340</v>
      </c>
      <c r="E32" s="58">
        <v>716747</v>
      </c>
      <c r="F32" s="58">
        <v>24525</v>
      </c>
      <c r="G32" s="58">
        <v>315376</v>
      </c>
      <c r="H32" s="58">
        <v>60104</v>
      </c>
      <c r="I32" s="79">
        <f t="shared" si="3"/>
        <v>1116752</v>
      </c>
      <c r="J32" s="40">
        <f t="shared" si="4"/>
        <v>176.14384858044164</v>
      </c>
      <c r="K32" s="25">
        <f t="shared" si="5"/>
        <v>14.678654048370136</v>
      </c>
      <c r="L32" s="67"/>
    </row>
    <row r="33" spans="1:14">
      <c r="A33" s="16">
        <v>2013</v>
      </c>
      <c r="B33" s="56">
        <v>9</v>
      </c>
      <c r="C33" s="71" t="s">
        <v>189</v>
      </c>
      <c r="D33" s="58">
        <v>5906</v>
      </c>
      <c r="E33" s="58">
        <v>535621</v>
      </c>
      <c r="F33" s="58">
        <v>18000</v>
      </c>
      <c r="G33" s="58">
        <v>285962</v>
      </c>
      <c r="H33" s="58">
        <v>41448</v>
      </c>
      <c r="I33" s="79">
        <f t="shared" si="3"/>
        <v>881031</v>
      </c>
      <c r="J33" s="40">
        <f t="shared" si="4"/>
        <v>149.17558415171013</v>
      </c>
      <c r="K33" s="25">
        <f t="shared" si="5"/>
        <v>12.431298679309178</v>
      </c>
      <c r="L33" s="67"/>
    </row>
    <row r="34" spans="1:14">
      <c r="A34" s="16">
        <v>2013</v>
      </c>
      <c r="B34" s="56">
        <v>10</v>
      </c>
      <c r="C34" s="71" t="s">
        <v>190</v>
      </c>
      <c r="D34" s="58">
        <v>5757</v>
      </c>
      <c r="E34" s="58">
        <v>242759</v>
      </c>
      <c r="F34" s="58">
        <v>36475</v>
      </c>
      <c r="G34" s="58">
        <v>96448</v>
      </c>
      <c r="H34" s="58">
        <v>21072</v>
      </c>
      <c r="I34" s="79">
        <f t="shared" si="3"/>
        <v>396754</v>
      </c>
      <c r="J34" s="40">
        <f t="shared" si="4"/>
        <v>68.916796942852173</v>
      </c>
      <c r="K34" s="25">
        <f t="shared" si="5"/>
        <v>5.7430664119043477</v>
      </c>
      <c r="L34" s="67"/>
    </row>
    <row r="35" spans="1:14">
      <c r="A35" s="16">
        <v>2013</v>
      </c>
      <c r="B35" s="56">
        <v>11</v>
      </c>
      <c r="C35" s="71" t="s">
        <v>1</v>
      </c>
      <c r="D35" s="58">
        <v>6151</v>
      </c>
      <c r="E35" s="58">
        <v>762403.73</v>
      </c>
      <c r="F35" s="58">
        <v>16340</v>
      </c>
      <c r="G35" s="58">
        <v>493117.93</v>
      </c>
      <c r="H35" s="58">
        <v>64007.39</v>
      </c>
      <c r="I35" s="79">
        <f t="shared" si="3"/>
        <v>1335869.0499999998</v>
      </c>
      <c r="J35" s="40">
        <f t="shared" si="4"/>
        <v>217.17916598927002</v>
      </c>
      <c r="K35" s="25">
        <f t="shared" si="5"/>
        <v>18.098263832439169</v>
      </c>
      <c r="L35" s="67"/>
    </row>
    <row r="36" spans="1:14">
      <c r="A36" s="16">
        <v>2013</v>
      </c>
      <c r="B36" s="56">
        <v>12</v>
      </c>
      <c r="C36" s="71" t="s">
        <v>191</v>
      </c>
      <c r="D36" s="58">
        <v>4489</v>
      </c>
      <c r="E36" s="58">
        <v>390431</v>
      </c>
      <c r="F36" s="58">
        <v>30000</v>
      </c>
      <c r="G36" s="58">
        <v>199161</v>
      </c>
      <c r="H36" s="58">
        <v>32307</v>
      </c>
      <c r="I36" s="79">
        <f t="shared" si="3"/>
        <v>651899</v>
      </c>
      <c r="J36" s="40">
        <f t="shared" si="4"/>
        <v>145.22143016261973</v>
      </c>
      <c r="K36" s="25">
        <f t="shared" si="5"/>
        <v>12.101785846884978</v>
      </c>
      <c r="L36" s="67"/>
    </row>
    <row r="37" spans="1:14">
      <c r="A37" s="16">
        <v>2013</v>
      </c>
      <c r="B37" s="56">
        <v>13</v>
      </c>
      <c r="C37" s="71" t="s">
        <v>0</v>
      </c>
      <c r="D37" s="58">
        <v>5938</v>
      </c>
      <c r="E37" s="58">
        <v>762960</v>
      </c>
      <c r="F37" s="58">
        <v>13200</v>
      </c>
      <c r="G37" s="58">
        <v>556254</v>
      </c>
      <c r="H37" s="58">
        <v>59630</v>
      </c>
      <c r="I37" s="79">
        <f t="shared" si="3"/>
        <v>1392044</v>
      </c>
      <c r="J37" s="40">
        <f t="shared" si="4"/>
        <v>234.42977433479285</v>
      </c>
      <c r="K37" s="25">
        <f t="shared" si="5"/>
        <v>19.535814527899404</v>
      </c>
      <c r="L37" s="67"/>
    </row>
    <row r="38" spans="1:14">
      <c r="A38" s="16">
        <v>2013</v>
      </c>
      <c r="B38" s="56">
        <v>14</v>
      </c>
      <c r="C38" s="71" t="s">
        <v>193</v>
      </c>
      <c r="D38" s="58">
        <v>4926</v>
      </c>
      <c r="E38" s="58">
        <v>333733</v>
      </c>
      <c r="F38" s="58">
        <v>33700</v>
      </c>
      <c r="G38" s="58">
        <v>193319</v>
      </c>
      <c r="H38" s="58">
        <v>32135</v>
      </c>
      <c r="I38" s="79">
        <f t="shared" si="3"/>
        <v>592887</v>
      </c>
      <c r="J38" s="40">
        <f t="shared" si="4"/>
        <v>120.35870889159561</v>
      </c>
      <c r="K38" s="25">
        <f t="shared" si="5"/>
        <v>10.029892407632968</v>
      </c>
      <c r="L38" s="67"/>
    </row>
    <row r="39" spans="1:14">
      <c r="A39" s="16">
        <v>2013</v>
      </c>
      <c r="B39" s="56">
        <v>15</v>
      </c>
      <c r="C39" s="71" t="s">
        <v>4</v>
      </c>
      <c r="D39" s="58">
        <v>7859</v>
      </c>
      <c r="E39" s="58">
        <v>825947</v>
      </c>
      <c r="F39" s="58">
        <v>30000</v>
      </c>
      <c r="G39" s="58">
        <v>618264</v>
      </c>
      <c r="H39" s="58">
        <v>62207</v>
      </c>
      <c r="I39" s="79">
        <f t="shared" si="3"/>
        <v>1536418</v>
      </c>
      <c r="J39" s="40">
        <f t="shared" si="4"/>
        <v>195.49790049624633</v>
      </c>
      <c r="K39" s="25">
        <f t="shared" si="5"/>
        <v>16.291491708020526</v>
      </c>
      <c r="L39" s="67"/>
    </row>
    <row r="40" spans="1:14">
      <c r="A40" s="16">
        <v>2013</v>
      </c>
      <c r="B40" s="56">
        <v>16</v>
      </c>
      <c r="C40" s="71" t="s">
        <v>195</v>
      </c>
      <c r="D40" s="58">
        <v>6942</v>
      </c>
      <c r="E40" s="58">
        <v>509959</v>
      </c>
      <c r="F40" s="58">
        <v>19662</v>
      </c>
      <c r="G40" s="58">
        <v>299658</v>
      </c>
      <c r="H40" s="58">
        <v>54737</v>
      </c>
      <c r="I40" s="79">
        <f t="shared" si="3"/>
        <v>884016</v>
      </c>
      <c r="J40" s="40">
        <f t="shared" si="4"/>
        <v>127.34312878133103</v>
      </c>
      <c r="K40" s="25">
        <f t="shared" si="5"/>
        <v>10.611927398444253</v>
      </c>
      <c r="L40" s="67"/>
    </row>
    <row r="41" spans="1:14">
      <c r="A41" s="16">
        <v>2013</v>
      </c>
      <c r="B41" s="56">
        <v>17</v>
      </c>
      <c r="C41" s="71" t="s">
        <v>196</v>
      </c>
      <c r="D41" s="58">
        <v>7313</v>
      </c>
      <c r="E41" s="58">
        <v>303898.93</v>
      </c>
      <c r="F41" s="58">
        <v>34400</v>
      </c>
      <c r="G41" s="58">
        <v>9752.07</v>
      </c>
      <c r="H41" s="58">
        <v>26930.92</v>
      </c>
      <c r="I41" s="79">
        <f t="shared" si="3"/>
        <v>374981.92</v>
      </c>
      <c r="J41" s="40">
        <f t="shared" si="4"/>
        <v>51.276072747162587</v>
      </c>
      <c r="K41" s="25">
        <f t="shared" si="5"/>
        <v>4.2730060622635486</v>
      </c>
      <c r="L41" s="67"/>
    </row>
    <row r="42" spans="1:14">
      <c r="A42" s="16">
        <v>2013</v>
      </c>
      <c r="B42" s="56">
        <v>18</v>
      </c>
      <c r="C42" s="71" t="s">
        <v>197</v>
      </c>
      <c r="D42" s="58">
        <v>4896</v>
      </c>
      <c r="E42" s="58">
        <v>356537</v>
      </c>
      <c r="F42" s="58">
        <v>14400</v>
      </c>
      <c r="G42" s="58">
        <v>129731</v>
      </c>
      <c r="H42" s="58">
        <v>27146</v>
      </c>
      <c r="I42" s="79">
        <f t="shared" si="3"/>
        <v>527814</v>
      </c>
      <c r="J42" s="40">
        <f t="shared" si="4"/>
        <v>107.80514705882354</v>
      </c>
      <c r="K42" s="25">
        <f t="shared" si="5"/>
        <v>8.9837622549019613</v>
      </c>
      <c r="L42" s="67"/>
    </row>
    <row r="43" spans="1:14">
      <c r="A43" s="16">
        <v>2013</v>
      </c>
      <c r="B43" s="56">
        <v>19</v>
      </c>
      <c r="C43" s="71" t="s">
        <v>198</v>
      </c>
      <c r="D43" s="58">
        <v>7004</v>
      </c>
      <c r="E43" s="58">
        <v>769152</v>
      </c>
      <c r="F43" s="58">
        <v>6200</v>
      </c>
      <c r="G43" s="58">
        <v>277102</v>
      </c>
      <c r="H43" s="58">
        <v>73982</v>
      </c>
      <c r="I43" s="79">
        <f t="shared" si="3"/>
        <v>1126436</v>
      </c>
      <c r="J43" s="40">
        <f t="shared" si="4"/>
        <v>160.82752712735581</v>
      </c>
      <c r="K43" s="25">
        <f t="shared" si="5"/>
        <v>13.402293927279651</v>
      </c>
      <c r="L43" s="67"/>
    </row>
    <row r="44" spans="1:14">
      <c r="A44" s="16">
        <v>2013</v>
      </c>
      <c r="B44" s="56">
        <v>20</v>
      </c>
      <c r="C44" s="76" t="s">
        <v>15</v>
      </c>
      <c r="D44" s="77">
        <v>7331</v>
      </c>
      <c r="E44" s="77">
        <v>457098</v>
      </c>
      <c r="F44" s="77">
        <v>48656</v>
      </c>
      <c r="G44" s="77">
        <v>133568</v>
      </c>
      <c r="H44" s="77">
        <v>47758</v>
      </c>
      <c r="I44" s="80">
        <f>SUM(E44:H44)-M44</f>
        <v>605050.89500000002</v>
      </c>
      <c r="J44" s="72">
        <f t="shared" si="4"/>
        <v>82.533200791160823</v>
      </c>
      <c r="K44" s="73">
        <f t="shared" si="5"/>
        <v>6.8777667325967355</v>
      </c>
      <c r="L44" s="67"/>
      <c r="M44" s="70">
        <v>82029.104999999996</v>
      </c>
      <c r="N44" s="222" t="s">
        <v>290</v>
      </c>
    </row>
    <row r="45" spans="1:14">
      <c r="A45" s="63">
        <v>2013</v>
      </c>
      <c r="B45" s="48">
        <v>21</v>
      </c>
      <c r="C45" s="217" t="s">
        <v>5</v>
      </c>
      <c r="D45" s="68">
        <v>8226</v>
      </c>
      <c r="E45" s="68">
        <v>276311</v>
      </c>
      <c r="F45" s="68">
        <v>12200</v>
      </c>
      <c r="G45" s="68">
        <v>99019</v>
      </c>
      <c r="H45" s="68">
        <v>23695</v>
      </c>
      <c r="I45" s="81">
        <f t="shared" si="3"/>
        <v>411225</v>
      </c>
      <c r="J45" s="64">
        <f t="shared" si="4"/>
        <v>49.990882567469001</v>
      </c>
      <c r="K45" s="26">
        <f t="shared" si="5"/>
        <v>4.1659068806224164</v>
      </c>
      <c r="L45" s="69"/>
    </row>
    <row r="47" spans="1:14">
      <c r="A47" s="60">
        <v>2014</v>
      </c>
      <c r="B47" s="61">
        <v>1</v>
      </c>
      <c r="C47" s="216" t="s">
        <v>44</v>
      </c>
      <c r="D47" s="75">
        <v>7749</v>
      </c>
      <c r="E47" s="75">
        <v>715094</v>
      </c>
      <c r="F47" s="75">
        <v>119206</v>
      </c>
      <c r="G47" s="75">
        <v>308488</v>
      </c>
      <c r="H47" s="75">
        <v>45101</v>
      </c>
      <c r="I47" s="78">
        <f t="shared" ref="I47:I67" si="6">SUM(E47:H47)</f>
        <v>1187889</v>
      </c>
      <c r="J47" s="62">
        <f t="shared" ref="J47:J67" si="7">I47/D47</f>
        <v>153.29578010065816</v>
      </c>
      <c r="K47" s="24">
        <f t="shared" ref="K47:K67" si="8">J47/12</f>
        <v>12.774648341721514</v>
      </c>
      <c r="L47" s="200"/>
    </row>
    <row r="48" spans="1:14">
      <c r="A48" s="16">
        <v>2014</v>
      </c>
      <c r="B48" s="56">
        <v>2</v>
      </c>
      <c r="C48" s="71" t="s">
        <v>45</v>
      </c>
      <c r="D48" s="58">
        <v>6584</v>
      </c>
      <c r="E48" s="58">
        <v>477393.85</v>
      </c>
      <c r="F48" s="58">
        <v>16800</v>
      </c>
      <c r="G48" s="58">
        <v>318443.57</v>
      </c>
      <c r="H48" s="58">
        <v>37450.1</v>
      </c>
      <c r="I48" s="79">
        <f t="shared" si="6"/>
        <v>850087.5199999999</v>
      </c>
      <c r="J48" s="40">
        <f t="shared" si="7"/>
        <v>129.11414337788577</v>
      </c>
      <c r="K48" s="25">
        <f t="shared" si="8"/>
        <v>10.759511948157147</v>
      </c>
      <c r="L48" s="67"/>
    </row>
    <row r="49" spans="1:12">
      <c r="A49" s="16">
        <v>2014</v>
      </c>
      <c r="B49" s="56">
        <v>3</v>
      </c>
      <c r="C49" s="71" t="s">
        <v>183</v>
      </c>
      <c r="D49" s="58">
        <v>5239</v>
      </c>
      <c r="E49" s="58">
        <v>630468</v>
      </c>
      <c r="F49" s="58">
        <v>9000</v>
      </c>
      <c r="G49" s="58">
        <v>314506</v>
      </c>
      <c r="H49" s="58">
        <v>50584</v>
      </c>
      <c r="I49" s="79">
        <f t="shared" si="6"/>
        <v>1004558</v>
      </c>
      <c r="J49" s="40">
        <f t="shared" si="7"/>
        <v>191.7461347585417</v>
      </c>
      <c r="K49" s="25">
        <f t="shared" si="8"/>
        <v>15.978844563211808</v>
      </c>
      <c r="L49" s="67"/>
    </row>
    <row r="50" spans="1:12">
      <c r="A50" s="16">
        <v>2014</v>
      </c>
      <c r="B50" s="56">
        <v>4</v>
      </c>
      <c r="C50" s="71" t="s">
        <v>184</v>
      </c>
      <c r="D50" s="58">
        <v>6723</v>
      </c>
      <c r="E50" s="58">
        <v>705195</v>
      </c>
      <c r="F50" s="58">
        <v>12800</v>
      </c>
      <c r="G50" s="58">
        <v>363374</v>
      </c>
      <c r="H50" s="58">
        <v>51495</v>
      </c>
      <c r="I50" s="79">
        <f t="shared" si="6"/>
        <v>1132864</v>
      </c>
      <c r="J50" s="40">
        <f t="shared" si="7"/>
        <v>168.50572661014428</v>
      </c>
      <c r="K50" s="25">
        <f t="shared" si="8"/>
        <v>14.042143884178691</v>
      </c>
      <c r="L50" s="67"/>
    </row>
    <row r="51" spans="1:12">
      <c r="A51" s="16">
        <v>2014</v>
      </c>
      <c r="B51" s="56">
        <v>5</v>
      </c>
      <c r="C51" s="71" t="s">
        <v>46</v>
      </c>
      <c r="D51" s="58">
        <v>5871</v>
      </c>
      <c r="E51" s="58">
        <v>514639</v>
      </c>
      <c r="F51" s="58">
        <v>30000</v>
      </c>
      <c r="G51" s="58">
        <v>91267</v>
      </c>
      <c r="H51" s="58">
        <v>39620</v>
      </c>
      <c r="I51" s="79">
        <f t="shared" si="6"/>
        <v>675526</v>
      </c>
      <c r="J51" s="40">
        <f t="shared" si="7"/>
        <v>115.06148867313915</v>
      </c>
      <c r="K51" s="25">
        <f t="shared" si="8"/>
        <v>9.5884573894282621</v>
      </c>
      <c r="L51" s="67"/>
    </row>
    <row r="52" spans="1:12">
      <c r="A52" s="16">
        <v>2014</v>
      </c>
      <c r="B52" s="56">
        <v>6</v>
      </c>
      <c r="C52" s="71" t="s">
        <v>185</v>
      </c>
      <c r="D52" s="58">
        <v>5490</v>
      </c>
      <c r="E52" s="58">
        <v>265611.11</v>
      </c>
      <c r="F52" s="58">
        <v>89631.14</v>
      </c>
      <c r="G52" s="58">
        <v>38799.31</v>
      </c>
      <c r="H52" s="58">
        <v>28767.68</v>
      </c>
      <c r="I52" s="79">
        <f t="shared" si="6"/>
        <v>422809.24</v>
      </c>
      <c r="J52" s="40">
        <f t="shared" si="7"/>
        <v>77.014433515482693</v>
      </c>
      <c r="K52" s="25">
        <f t="shared" si="8"/>
        <v>6.4178694596235575</v>
      </c>
      <c r="L52" s="67"/>
    </row>
    <row r="53" spans="1:12">
      <c r="A53" s="16">
        <v>2014</v>
      </c>
      <c r="B53" s="56">
        <v>7</v>
      </c>
      <c r="C53" s="71" t="s">
        <v>2</v>
      </c>
      <c r="D53" s="58">
        <v>6424</v>
      </c>
      <c r="E53" s="58">
        <v>411052</v>
      </c>
      <c r="F53" s="58">
        <v>9750</v>
      </c>
      <c r="G53" s="58">
        <v>160981</v>
      </c>
      <c r="H53" s="58">
        <v>30910</v>
      </c>
      <c r="I53" s="79">
        <f t="shared" si="6"/>
        <v>612693</v>
      </c>
      <c r="J53" s="40">
        <f t="shared" si="7"/>
        <v>95.375622665006233</v>
      </c>
      <c r="K53" s="25">
        <f t="shared" si="8"/>
        <v>7.9479685554171864</v>
      </c>
      <c r="L53" s="67"/>
    </row>
    <row r="54" spans="1:12">
      <c r="A54" s="16">
        <v>2014</v>
      </c>
      <c r="B54" s="56">
        <v>8</v>
      </c>
      <c r="C54" s="71" t="s">
        <v>188</v>
      </c>
      <c r="D54" s="58">
        <v>6353</v>
      </c>
      <c r="E54" s="58">
        <v>733406</v>
      </c>
      <c r="F54" s="58">
        <v>32700</v>
      </c>
      <c r="G54" s="58">
        <v>326773</v>
      </c>
      <c r="H54" s="58">
        <v>60839</v>
      </c>
      <c r="I54" s="79">
        <f t="shared" si="6"/>
        <v>1153718</v>
      </c>
      <c r="J54" s="40">
        <f t="shared" si="7"/>
        <v>181.60207775853928</v>
      </c>
      <c r="K54" s="25">
        <f t="shared" si="8"/>
        <v>15.133506479878273</v>
      </c>
      <c r="L54" s="67"/>
    </row>
    <row r="55" spans="1:12">
      <c r="A55" s="16">
        <v>2014</v>
      </c>
      <c r="B55" s="56">
        <v>9</v>
      </c>
      <c r="C55" s="71" t="s">
        <v>189</v>
      </c>
      <c r="D55" s="58">
        <v>5939</v>
      </c>
      <c r="E55" s="58">
        <v>590066</v>
      </c>
      <c r="F55" s="58">
        <v>18000</v>
      </c>
      <c r="G55" s="58">
        <v>361427</v>
      </c>
      <c r="H55" s="58">
        <v>47563</v>
      </c>
      <c r="I55" s="79">
        <f t="shared" si="6"/>
        <v>1017056</v>
      </c>
      <c r="J55" s="40">
        <f t="shared" si="7"/>
        <v>171.25037885165852</v>
      </c>
      <c r="K55" s="25">
        <f t="shared" si="8"/>
        <v>14.270864904304878</v>
      </c>
      <c r="L55" s="67"/>
    </row>
    <row r="56" spans="1:12">
      <c r="A56" s="16">
        <v>2014</v>
      </c>
      <c r="B56" s="56">
        <v>10</v>
      </c>
      <c r="C56" s="71" t="s">
        <v>190</v>
      </c>
      <c r="D56" s="58">
        <v>5832</v>
      </c>
      <c r="E56" s="58">
        <v>250033</v>
      </c>
      <c r="F56" s="58">
        <v>37037</v>
      </c>
      <c r="G56" s="58">
        <v>100341</v>
      </c>
      <c r="H56" s="58">
        <v>21449</v>
      </c>
      <c r="I56" s="79">
        <f t="shared" si="6"/>
        <v>408860</v>
      </c>
      <c r="J56" s="40">
        <f t="shared" si="7"/>
        <v>70.106310013717419</v>
      </c>
      <c r="K56" s="25">
        <f t="shared" si="8"/>
        <v>5.8421925011431179</v>
      </c>
      <c r="L56" s="67"/>
    </row>
    <row r="57" spans="1:12">
      <c r="A57" s="16">
        <v>2014</v>
      </c>
      <c r="B57" s="56">
        <v>11</v>
      </c>
      <c r="C57" s="71" t="s">
        <v>1</v>
      </c>
      <c r="D57" s="58">
        <v>6164</v>
      </c>
      <c r="E57" s="58">
        <v>793772.23</v>
      </c>
      <c r="F57" s="58">
        <v>20000</v>
      </c>
      <c r="G57" s="58">
        <v>451274.11</v>
      </c>
      <c r="H57" s="58">
        <v>62444.87</v>
      </c>
      <c r="I57" s="79">
        <f t="shared" si="6"/>
        <v>1327491.21</v>
      </c>
      <c r="J57" s="40">
        <f t="shared" si="7"/>
        <v>215.36197436729395</v>
      </c>
      <c r="K57" s="25">
        <f t="shared" si="8"/>
        <v>17.946831197274495</v>
      </c>
      <c r="L57" s="67"/>
    </row>
    <row r="58" spans="1:12">
      <c r="A58" s="16">
        <v>2014</v>
      </c>
      <c r="B58" s="56">
        <v>12</v>
      </c>
      <c r="C58" s="71" t="s">
        <v>191</v>
      </c>
      <c r="D58" s="58">
        <v>4577</v>
      </c>
      <c r="E58" s="58">
        <v>424624</v>
      </c>
      <c r="F58" s="58">
        <v>30000</v>
      </c>
      <c r="G58" s="58">
        <v>200046</v>
      </c>
      <c r="H58" s="58">
        <v>35357</v>
      </c>
      <c r="I58" s="79">
        <f t="shared" si="6"/>
        <v>690027</v>
      </c>
      <c r="J58" s="40">
        <f t="shared" si="7"/>
        <v>150.75966790474109</v>
      </c>
      <c r="K58" s="25">
        <f t="shared" si="8"/>
        <v>12.563305658728424</v>
      </c>
      <c r="L58" s="67"/>
    </row>
    <row r="59" spans="1:12">
      <c r="A59" s="16">
        <v>2014</v>
      </c>
      <c r="B59" s="56">
        <v>13</v>
      </c>
      <c r="C59" s="71" t="s">
        <v>0</v>
      </c>
      <c r="D59" s="58">
        <v>5921</v>
      </c>
      <c r="E59" s="58">
        <v>776518</v>
      </c>
      <c r="F59" s="58">
        <v>18000</v>
      </c>
      <c r="G59" s="58">
        <v>390347</v>
      </c>
      <c r="H59" s="58">
        <v>62510</v>
      </c>
      <c r="I59" s="79">
        <f t="shared" si="6"/>
        <v>1247375</v>
      </c>
      <c r="J59" s="40">
        <f t="shared" si="7"/>
        <v>210.66965039689242</v>
      </c>
      <c r="K59" s="25">
        <f t="shared" si="8"/>
        <v>17.555804199741036</v>
      </c>
      <c r="L59" s="67"/>
    </row>
    <row r="60" spans="1:12">
      <c r="A60" s="16">
        <v>2014</v>
      </c>
      <c r="B60" s="56">
        <v>14</v>
      </c>
      <c r="C60" s="71" t="s">
        <v>193</v>
      </c>
      <c r="D60" s="58">
        <v>4930</v>
      </c>
      <c r="E60" s="58">
        <v>348450</v>
      </c>
      <c r="F60" s="58">
        <v>33600</v>
      </c>
      <c r="G60" s="58">
        <v>201365</v>
      </c>
      <c r="H60" s="58">
        <v>34071</v>
      </c>
      <c r="I60" s="79">
        <f t="shared" si="6"/>
        <v>617486</v>
      </c>
      <c r="J60" s="40">
        <f t="shared" si="7"/>
        <v>125.25070993914807</v>
      </c>
      <c r="K60" s="25">
        <f t="shared" si="8"/>
        <v>10.437559161595672</v>
      </c>
      <c r="L60" s="67"/>
    </row>
    <row r="61" spans="1:12">
      <c r="A61" s="16">
        <v>2014</v>
      </c>
      <c r="B61" s="56">
        <v>15</v>
      </c>
      <c r="C61" s="71" t="s">
        <v>4</v>
      </c>
      <c r="D61" s="58">
        <v>7946</v>
      </c>
      <c r="E61" s="58">
        <v>873564</v>
      </c>
      <c r="F61" s="58">
        <v>30000</v>
      </c>
      <c r="G61" s="58">
        <v>630277</v>
      </c>
      <c r="H61" s="58">
        <v>65503</v>
      </c>
      <c r="I61" s="79">
        <f t="shared" si="6"/>
        <v>1599344</v>
      </c>
      <c r="J61" s="40">
        <f t="shared" si="7"/>
        <v>201.27661716586962</v>
      </c>
      <c r="K61" s="25">
        <f t="shared" si="8"/>
        <v>16.773051430489136</v>
      </c>
      <c r="L61" s="67"/>
    </row>
    <row r="62" spans="1:12">
      <c r="A62" s="16">
        <v>2014</v>
      </c>
      <c r="B62" s="56">
        <v>16</v>
      </c>
      <c r="C62" s="71" t="s">
        <v>195</v>
      </c>
      <c r="D62" s="58">
        <v>7028</v>
      </c>
      <c r="E62" s="58">
        <v>474478</v>
      </c>
      <c r="F62" s="58">
        <v>20340</v>
      </c>
      <c r="G62" s="58">
        <v>316147</v>
      </c>
      <c r="H62" s="58">
        <v>39969</v>
      </c>
      <c r="I62" s="79">
        <f t="shared" si="6"/>
        <v>850934</v>
      </c>
      <c r="J62" s="40">
        <f t="shared" si="7"/>
        <v>121.07768924302789</v>
      </c>
      <c r="K62" s="25">
        <f t="shared" si="8"/>
        <v>10.08980743691899</v>
      </c>
      <c r="L62" s="67"/>
    </row>
    <row r="63" spans="1:12">
      <c r="A63" s="16">
        <v>2014</v>
      </c>
      <c r="B63" s="56">
        <v>17</v>
      </c>
      <c r="C63" s="71" t="s">
        <v>196</v>
      </c>
      <c r="D63" s="58">
        <v>7440</v>
      </c>
      <c r="E63" s="58">
        <v>319257.61</v>
      </c>
      <c r="F63" s="58">
        <v>36500</v>
      </c>
      <c r="G63" s="58">
        <v>7268.87</v>
      </c>
      <c r="H63" s="58">
        <v>28804.47</v>
      </c>
      <c r="I63" s="79">
        <f t="shared" si="6"/>
        <v>391830.94999999995</v>
      </c>
      <c r="J63" s="40">
        <f t="shared" si="7"/>
        <v>52.665450268817196</v>
      </c>
      <c r="K63" s="25">
        <f t="shared" si="8"/>
        <v>4.388787522401433</v>
      </c>
      <c r="L63" s="67"/>
    </row>
    <row r="64" spans="1:12">
      <c r="A64" s="16">
        <v>2014</v>
      </c>
      <c r="B64" s="56">
        <v>18</v>
      </c>
      <c r="C64" s="71" t="s">
        <v>197</v>
      </c>
      <c r="D64" s="58">
        <v>4936</v>
      </c>
      <c r="E64" s="58">
        <v>331960</v>
      </c>
      <c r="F64" s="58">
        <v>14400</v>
      </c>
      <c r="G64" s="58">
        <v>121198</v>
      </c>
      <c r="H64" s="58">
        <v>25964</v>
      </c>
      <c r="I64" s="79">
        <f t="shared" si="6"/>
        <v>493522</v>
      </c>
      <c r="J64" s="40">
        <f t="shared" si="7"/>
        <v>99.98419773095624</v>
      </c>
      <c r="K64" s="25">
        <f t="shared" si="8"/>
        <v>8.3320164775796872</v>
      </c>
      <c r="L64" s="67"/>
    </row>
    <row r="65" spans="1:14">
      <c r="A65" s="16">
        <v>2014</v>
      </c>
      <c r="B65" s="56">
        <v>19</v>
      </c>
      <c r="C65" s="71" t="s">
        <v>198</v>
      </c>
      <c r="D65" s="58">
        <v>6798</v>
      </c>
      <c r="E65" s="58">
        <v>877991</v>
      </c>
      <c r="F65" s="58">
        <v>12200</v>
      </c>
      <c r="G65" s="58">
        <v>295415</v>
      </c>
      <c r="H65" s="58">
        <v>83296</v>
      </c>
      <c r="I65" s="79">
        <f t="shared" si="6"/>
        <v>1268902</v>
      </c>
      <c r="J65" s="40">
        <f t="shared" si="7"/>
        <v>186.65813474551339</v>
      </c>
      <c r="K65" s="25">
        <f t="shared" si="8"/>
        <v>15.554844562126116</v>
      </c>
      <c r="L65" s="67"/>
    </row>
    <row r="66" spans="1:14">
      <c r="A66" s="16">
        <v>2014</v>
      </c>
      <c r="B66" s="56">
        <v>20</v>
      </c>
      <c r="C66" s="76" t="s">
        <v>15</v>
      </c>
      <c r="D66" s="77">
        <v>7280</v>
      </c>
      <c r="E66" s="77">
        <v>465057</v>
      </c>
      <c r="F66" s="77">
        <v>29108</v>
      </c>
      <c r="G66" s="77">
        <v>144660</v>
      </c>
      <c r="H66" s="77">
        <v>56741</v>
      </c>
      <c r="I66" s="80">
        <f>SUM(E66:H66)-M66</f>
        <v>620637.22</v>
      </c>
      <c r="J66" s="72">
        <f t="shared" si="7"/>
        <v>85.252365384615388</v>
      </c>
      <c r="K66" s="73">
        <f t="shared" si="8"/>
        <v>7.1043637820512826</v>
      </c>
      <c r="L66" s="67"/>
      <c r="M66" s="70">
        <v>74928.78</v>
      </c>
      <c r="N66" s="222" t="s">
        <v>287</v>
      </c>
    </row>
    <row r="67" spans="1:14">
      <c r="A67" s="63">
        <v>2014</v>
      </c>
      <c r="B67" s="48">
        <v>21</v>
      </c>
      <c r="C67" s="217" t="s">
        <v>5</v>
      </c>
      <c r="D67" s="68">
        <v>8251</v>
      </c>
      <c r="E67" s="68">
        <v>302748</v>
      </c>
      <c r="F67" s="68">
        <v>12200</v>
      </c>
      <c r="G67" s="68">
        <v>96095</v>
      </c>
      <c r="H67" s="68">
        <v>24029</v>
      </c>
      <c r="I67" s="81">
        <f t="shared" si="6"/>
        <v>435072</v>
      </c>
      <c r="J67" s="64">
        <f t="shared" si="7"/>
        <v>52.729608532299117</v>
      </c>
      <c r="K67" s="26">
        <f t="shared" si="8"/>
        <v>4.3941340443582595</v>
      </c>
      <c r="L67" s="69"/>
    </row>
    <row r="69" spans="1:14">
      <c r="A69" s="60">
        <v>2015</v>
      </c>
      <c r="B69" s="61">
        <v>1</v>
      </c>
      <c r="C69" s="216" t="s">
        <v>44</v>
      </c>
      <c r="D69" s="75">
        <v>7776</v>
      </c>
      <c r="E69" s="75">
        <v>677042</v>
      </c>
      <c r="F69" s="75">
        <v>118010</v>
      </c>
      <c r="G69" s="75">
        <v>468652</v>
      </c>
      <c r="H69" s="75">
        <v>55601</v>
      </c>
      <c r="I69" s="78">
        <f t="shared" ref="I69:I89" si="9">SUM(E69:H69)</f>
        <v>1319305</v>
      </c>
      <c r="J69" s="62">
        <f t="shared" ref="J69:J89" si="10">I69/D69</f>
        <v>169.66370884773661</v>
      </c>
      <c r="K69" s="24">
        <f t="shared" ref="K69:K89" si="11">J69/12</f>
        <v>14.138642403978052</v>
      </c>
      <c r="L69" s="200"/>
    </row>
    <row r="70" spans="1:14">
      <c r="A70" s="16">
        <v>2015</v>
      </c>
      <c r="B70" s="56">
        <v>2</v>
      </c>
      <c r="C70" s="71" t="s">
        <v>45</v>
      </c>
      <c r="D70" s="58">
        <v>6672</v>
      </c>
      <c r="E70" s="58">
        <v>501457.74</v>
      </c>
      <c r="F70" s="58">
        <v>16200</v>
      </c>
      <c r="G70" s="58">
        <v>308117.8</v>
      </c>
      <c r="H70" s="58">
        <v>39626.97</v>
      </c>
      <c r="I70" s="79">
        <f t="shared" si="9"/>
        <v>865402.51</v>
      </c>
      <c r="J70" s="40">
        <f t="shared" si="10"/>
        <v>129.70661121103117</v>
      </c>
      <c r="K70" s="25">
        <f t="shared" si="11"/>
        <v>10.808884267585931</v>
      </c>
      <c r="L70" s="67"/>
    </row>
    <row r="71" spans="1:14">
      <c r="A71" s="16">
        <v>2015</v>
      </c>
      <c r="B71" s="56">
        <v>3</v>
      </c>
      <c r="C71" s="71" t="s">
        <v>183</v>
      </c>
      <c r="D71" s="58">
        <v>5303</v>
      </c>
      <c r="E71" s="58">
        <v>656815</v>
      </c>
      <c r="F71" s="58">
        <v>9000</v>
      </c>
      <c r="G71" s="58">
        <v>489755</v>
      </c>
      <c r="H71" s="58">
        <v>52121</v>
      </c>
      <c r="I71" s="79">
        <f t="shared" si="9"/>
        <v>1207691</v>
      </c>
      <c r="J71" s="40">
        <f t="shared" si="10"/>
        <v>227.73731849896285</v>
      </c>
      <c r="K71" s="25">
        <f t="shared" si="11"/>
        <v>18.978109874913571</v>
      </c>
      <c r="L71" s="67"/>
    </row>
    <row r="72" spans="1:14">
      <c r="A72" s="16">
        <v>2015</v>
      </c>
      <c r="B72" s="56">
        <v>4</v>
      </c>
      <c r="C72" s="71" t="s">
        <v>184</v>
      </c>
      <c r="D72" s="58">
        <v>6820</v>
      </c>
      <c r="E72" s="58">
        <v>733369</v>
      </c>
      <c r="F72" s="58">
        <v>13500</v>
      </c>
      <c r="G72" s="58">
        <v>578792</v>
      </c>
      <c r="H72" s="58">
        <v>52974</v>
      </c>
      <c r="I72" s="79">
        <f t="shared" si="9"/>
        <v>1378635</v>
      </c>
      <c r="J72" s="40">
        <f t="shared" si="10"/>
        <v>202.1458944281525</v>
      </c>
      <c r="K72" s="25">
        <f t="shared" si="11"/>
        <v>16.845491202346043</v>
      </c>
      <c r="L72" s="67"/>
    </row>
    <row r="73" spans="1:14">
      <c r="A73" s="16">
        <v>2015</v>
      </c>
      <c r="B73" s="56">
        <v>5</v>
      </c>
      <c r="C73" s="71" t="s">
        <v>46</v>
      </c>
      <c r="D73" s="58">
        <v>5934</v>
      </c>
      <c r="E73" s="58">
        <v>543401</v>
      </c>
      <c r="F73" s="58">
        <v>30000</v>
      </c>
      <c r="G73" s="58">
        <v>154029</v>
      </c>
      <c r="H73" s="58">
        <v>41580</v>
      </c>
      <c r="I73" s="79">
        <f t="shared" si="9"/>
        <v>769010</v>
      </c>
      <c r="J73" s="40">
        <f t="shared" si="10"/>
        <v>129.59386585776878</v>
      </c>
      <c r="K73" s="25">
        <f t="shared" si="11"/>
        <v>10.799488821480731</v>
      </c>
      <c r="L73" s="67"/>
    </row>
    <row r="74" spans="1:14">
      <c r="A74" s="16">
        <v>2015</v>
      </c>
      <c r="B74" s="56">
        <v>6</v>
      </c>
      <c r="C74" s="71" t="s">
        <v>185</v>
      </c>
      <c r="D74" s="58">
        <v>5540</v>
      </c>
      <c r="E74" s="58">
        <v>281522.07</v>
      </c>
      <c r="F74" s="58">
        <v>22500</v>
      </c>
      <c r="G74" s="58">
        <v>45961.3</v>
      </c>
      <c r="H74" s="58">
        <v>23769.58</v>
      </c>
      <c r="I74" s="79">
        <f t="shared" si="9"/>
        <v>373752.95</v>
      </c>
      <c r="J74" s="40">
        <f t="shared" si="10"/>
        <v>67.464431407942243</v>
      </c>
      <c r="K74" s="25">
        <f t="shared" si="11"/>
        <v>5.6220359506618536</v>
      </c>
      <c r="L74" s="67"/>
    </row>
    <row r="75" spans="1:14">
      <c r="A75" s="16">
        <v>2015</v>
      </c>
      <c r="B75" s="56">
        <v>7</v>
      </c>
      <c r="C75" s="71" t="s">
        <v>2</v>
      </c>
      <c r="D75" s="58">
        <v>6439</v>
      </c>
      <c r="E75" s="58">
        <v>415763.5</v>
      </c>
      <c r="F75" s="58">
        <v>9525</v>
      </c>
      <c r="G75" s="58">
        <v>170416.5</v>
      </c>
      <c r="H75" s="58">
        <v>33560.5</v>
      </c>
      <c r="I75" s="79">
        <f t="shared" si="9"/>
        <v>629265.5</v>
      </c>
      <c r="J75" s="40">
        <f t="shared" si="10"/>
        <v>97.727209193974218</v>
      </c>
      <c r="K75" s="25">
        <f t="shared" si="11"/>
        <v>8.1439340994978515</v>
      </c>
      <c r="L75" s="67"/>
    </row>
    <row r="76" spans="1:14">
      <c r="A76" s="16">
        <v>2015</v>
      </c>
      <c r="B76" s="56">
        <v>8</v>
      </c>
      <c r="C76" s="71" t="s">
        <v>188</v>
      </c>
      <c r="D76" s="58">
        <v>6413</v>
      </c>
      <c r="E76" s="58">
        <v>763497</v>
      </c>
      <c r="F76" s="58">
        <v>33900</v>
      </c>
      <c r="G76" s="58">
        <v>327973</v>
      </c>
      <c r="H76" s="58">
        <v>66432</v>
      </c>
      <c r="I76" s="79">
        <f t="shared" si="9"/>
        <v>1191802</v>
      </c>
      <c r="J76" s="40">
        <f t="shared" si="10"/>
        <v>185.84157180726649</v>
      </c>
      <c r="K76" s="25">
        <f t="shared" si="11"/>
        <v>15.48679765060554</v>
      </c>
      <c r="L76" s="67"/>
    </row>
    <row r="77" spans="1:14">
      <c r="A77" s="16">
        <v>2015</v>
      </c>
      <c r="B77" s="56">
        <v>9</v>
      </c>
      <c r="C77" s="71" t="s">
        <v>189</v>
      </c>
      <c r="D77" s="58">
        <v>5960</v>
      </c>
      <c r="E77" s="58">
        <v>584165</v>
      </c>
      <c r="F77" s="58">
        <v>19000</v>
      </c>
      <c r="G77" s="58">
        <v>389303</v>
      </c>
      <c r="H77" s="58">
        <v>46698</v>
      </c>
      <c r="I77" s="79">
        <f t="shared" si="9"/>
        <v>1039166</v>
      </c>
      <c r="J77" s="40">
        <f t="shared" si="10"/>
        <v>174.35671140939598</v>
      </c>
      <c r="K77" s="25">
        <f t="shared" si="11"/>
        <v>14.529725950782998</v>
      </c>
      <c r="L77" s="67"/>
    </row>
    <row r="78" spans="1:14">
      <c r="A78" s="16">
        <v>2015</v>
      </c>
      <c r="B78" s="56">
        <v>10</v>
      </c>
      <c r="C78" s="71" t="s">
        <v>190</v>
      </c>
      <c r="D78" s="58">
        <v>5900</v>
      </c>
      <c r="E78" s="58">
        <v>252523</v>
      </c>
      <c r="F78" s="58">
        <v>41104</v>
      </c>
      <c r="G78" s="58">
        <v>82127</v>
      </c>
      <c r="H78" s="58">
        <v>21684</v>
      </c>
      <c r="I78" s="79">
        <f t="shared" si="9"/>
        <v>397438</v>
      </c>
      <c r="J78" s="40">
        <f t="shared" si="10"/>
        <v>67.362372881355938</v>
      </c>
      <c r="K78" s="25">
        <f t="shared" si="11"/>
        <v>5.6135310734463282</v>
      </c>
      <c r="L78" s="67"/>
    </row>
    <row r="79" spans="1:14">
      <c r="A79" s="16">
        <v>2015</v>
      </c>
      <c r="B79" s="56">
        <v>11</v>
      </c>
      <c r="C79" s="71" t="s">
        <v>1</v>
      </c>
      <c r="D79" s="58">
        <v>6170</v>
      </c>
      <c r="E79" s="58">
        <v>796776.56</v>
      </c>
      <c r="F79" s="58">
        <v>21649.919999999998</v>
      </c>
      <c r="G79" s="58">
        <v>452999.36</v>
      </c>
      <c r="H79" s="58">
        <v>64254.96</v>
      </c>
      <c r="I79" s="79">
        <f t="shared" si="9"/>
        <v>1335680.8</v>
      </c>
      <c r="J79" s="40">
        <f t="shared" si="10"/>
        <v>216.47987034035657</v>
      </c>
      <c r="K79" s="25">
        <f t="shared" si="11"/>
        <v>18.039989195029715</v>
      </c>
      <c r="L79" s="67"/>
    </row>
    <row r="80" spans="1:14">
      <c r="A80" s="16">
        <v>2015</v>
      </c>
      <c r="B80" s="56">
        <v>12</v>
      </c>
      <c r="C80" s="71" t="s">
        <v>191</v>
      </c>
      <c r="D80" s="58">
        <v>4950</v>
      </c>
      <c r="E80" s="58">
        <v>440795</v>
      </c>
      <c r="F80" s="58">
        <v>30000</v>
      </c>
      <c r="G80" s="58">
        <v>151488</v>
      </c>
      <c r="H80" s="58">
        <v>34507</v>
      </c>
      <c r="I80" s="79">
        <f t="shared" si="9"/>
        <v>656790</v>
      </c>
      <c r="J80" s="40">
        <f t="shared" si="10"/>
        <v>132.68484848484849</v>
      </c>
      <c r="K80" s="25">
        <f t="shared" si="11"/>
        <v>11.057070707070707</v>
      </c>
      <c r="L80" s="67"/>
    </row>
    <row r="81" spans="1:14">
      <c r="A81" s="16">
        <v>2015</v>
      </c>
      <c r="B81" s="56">
        <v>13</v>
      </c>
      <c r="C81" s="71" t="s">
        <v>0</v>
      </c>
      <c r="D81" s="58">
        <v>2113</v>
      </c>
      <c r="E81" s="58">
        <v>237995.55</v>
      </c>
      <c r="F81" s="58">
        <v>18000</v>
      </c>
      <c r="G81" s="58">
        <v>63276.06</v>
      </c>
      <c r="H81" s="58">
        <v>21389.05</v>
      </c>
      <c r="I81" s="79">
        <f t="shared" si="9"/>
        <v>340660.66</v>
      </c>
      <c r="J81" s="40">
        <f t="shared" si="10"/>
        <v>161.22132513014671</v>
      </c>
      <c r="K81" s="25">
        <f t="shared" si="11"/>
        <v>13.435110427512226</v>
      </c>
      <c r="L81" s="67"/>
    </row>
    <row r="82" spans="1:14">
      <c r="A82" s="16">
        <v>2015</v>
      </c>
      <c r="B82" s="56">
        <v>14</v>
      </c>
      <c r="C82" s="71" t="s">
        <v>193</v>
      </c>
      <c r="D82" s="58">
        <v>4981</v>
      </c>
      <c r="E82" s="58">
        <v>359032</v>
      </c>
      <c r="F82" s="58">
        <v>32600</v>
      </c>
      <c r="G82" s="58">
        <v>261083</v>
      </c>
      <c r="H82" s="58">
        <v>33899</v>
      </c>
      <c r="I82" s="79">
        <f t="shared" si="9"/>
        <v>686614</v>
      </c>
      <c r="J82" s="40">
        <f t="shared" si="10"/>
        <v>137.84661714515158</v>
      </c>
      <c r="K82" s="25">
        <f t="shared" si="11"/>
        <v>11.487218095429299</v>
      </c>
      <c r="L82" s="67"/>
    </row>
    <row r="83" spans="1:14">
      <c r="A83" s="16">
        <v>2015</v>
      </c>
      <c r="B83" s="56">
        <v>15</v>
      </c>
      <c r="C83" s="71" t="s">
        <v>4</v>
      </c>
      <c r="D83" s="58">
        <v>8041</v>
      </c>
      <c r="E83" s="58">
        <v>876991</v>
      </c>
      <c r="F83" s="58">
        <v>30200</v>
      </c>
      <c r="G83" s="58">
        <v>659849</v>
      </c>
      <c r="H83" s="58">
        <v>63313</v>
      </c>
      <c r="I83" s="79">
        <f t="shared" si="9"/>
        <v>1630353</v>
      </c>
      <c r="J83" s="40">
        <f t="shared" si="10"/>
        <v>202.75500559631885</v>
      </c>
      <c r="K83" s="25">
        <f t="shared" si="11"/>
        <v>16.896250466359906</v>
      </c>
      <c r="L83" s="67"/>
    </row>
    <row r="84" spans="1:14">
      <c r="A84" s="16">
        <v>2015</v>
      </c>
      <c r="B84" s="56">
        <v>16</v>
      </c>
      <c r="C84" s="71" t="s">
        <v>195</v>
      </c>
      <c r="D84" s="58">
        <v>7118</v>
      </c>
      <c r="E84" s="58">
        <v>479630</v>
      </c>
      <c r="F84" s="58">
        <v>23205</v>
      </c>
      <c r="G84" s="58">
        <v>287675</v>
      </c>
      <c r="H84" s="58">
        <v>39667</v>
      </c>
      <c r="I84" s="79">
        <f t="shared" si="9"/>
        <v>830177</v>
      </c>
      <c r="J84" s="40">
        <f t="shared" si="10"/>
        <v>116.63065467828042</v>
      </c>
      <c r="K84" s="25">
        <f t="shared" si="11"/>
        <v>9.7192212231900346</v>
      </c>
      <c r="L84" s="67"/>
    </row>
    <row r="85" spans="1:14">
      <c r="A85" s="16">
        <v>2015</v>
      </c>
      <c r="B85" s="56">
        <v>17</v>
      </c>
      <c r="C85" s="71" t="s">
        <v>196</v>
      </c>
      <c r="D85" s="58">
        <v>7447</v>
      </c>
      <c r="E85" s="58">
        <v>344817.73</v>
      </c>
      <c r="F85" s="58">
        <v>37000</v>
      </c>
      <c r="G85" s="58">
        <v>13828.11</v>
      </c>
      <c r="H85" s="58">
        <v>28913.61</v>
      </c>
      <c r="I85" s="79">
        <f t="shared" si="9"/>
        <v>424559.44999999995</v>
      </c>
      <c r="J85" s="40">
        <f t="shared" si="10"/>
        <v>57.010803007922647</v>
      </c>
      <c r="K85" s="25">
        <f t="shared" si="11"/>
        <v>4.7509002506602203</v>
      </c>
      <c r="L85" s="67"/>
    </row>
    <row r="86" spans="1:14">
      <c r="A86" s="16">
        <v>2015</v>
      </c>
      <c r="B86" s="56">
        <v>18</v>
      </c>
      <c r="C86" s="71" t="s">
        <v>197</v>
      </c>
      <c r="D86" s="58">
        <v>4985</v>
      </c>
      <c r="E86" s="58">
        <v>350444</v>
      </c>
      <c r="F86" s="58">
        <v>14400</v>
      </c>
      <c r="G86" s="58">
        <v>98397</v>
      </c>
      <c r="H86" s="58">
        <v>26244</v>
      </c>
      <c r="I86" s="79">
        <f t="shared" si="9"/>
        <v>489485</v>
      </c>
      <c r="J86" s="40">
        <f t="shared" si="10"/>
        <v>98.191574724172511</v>
      </c>
      <c r="K86" s="25">
        <f t="shared" si="11"/>
        <v>8.182631227014376</v>
      </c>
      <c r="L86" s="67"/>
    </row>
    <row r="87" spans="1:14">
      <c r="A87" s="16">
        <v>2015</v>
      </c>
      <c r="B87" s="56">
        <v>19</v>
      </c>
      <c r="C87" s="71" t="s">
        <v>198</v>
      </c>
      <c r="D87" s="58">
        <v>6724</v>
      </c>
      <c r="E87" s="58">
        <v>784821</v>
      </c>
      <c r="F87" s="58">
        <v>20400</v>
      </c>
      <c r="G87" s="58">
        <v>244770</v>
      </c>
      <c r="H87" s="58">
        <v>74466</v>
      </c>
      <c r="I87" s="79">
        <f t="shared" si="9"/>
        <v>1124457</v>
      </c>
      <c r="J87" s="40">
        <f t="shared" si="10"/>
        <v>167.23036882807853</v>
      </c>
      <c r="K87" s="25">
        <f t="shared" si="11"/>
        <v>13.935864069006543</v>
      </c>
      <c r="L87" s="67"/>
    </row>
    <row r="88" spans="1:14">
      <c r="A88" s="16">
        <v>2015</v>
      </c>
      <c r="B88" s="56">
        <v>20</v>
      </c>
      <c r="C88" s="76" t="s">
        <v>15</v>
      </c>
      <c r="D88" s="77">
        <v>7199</v>
      </c>
      <c r="E88" s="77">
        <v>490139</v>
      </c>
      <c r="F88" s="77">
        <v>22817</v>
      </c>
      <c r="G88" s="77">
        <v>164829</v>
      </c>
      <c r="H88" s="77">
        <v>54815</v>
      </c>
      <c r="I88" s="80">
        <f>SUM(E88:H88)-M88</f>
        <v>659263.14</v>
      </c>
      <c r="J88" s="72">
        <f t="shared" si="10"/>
        <v>91.5770440338936</v>
      </c>
      <c r="K88" s="73">
        <f t="shared" si="11"/>
        <v>7.6314203361577997</v>
      </c>
      <c r="L88" s="67"/>
      <c r="M88" s="70">
        <v>73336.86</v>
      </c>
      <c r="N88" s="222" t="s">
        <v>288</v>
      </c>
    </row>
    <row r="89" spans="1:14">
      <c r="A89" s="63">
        <v>2015</v>
      </c>
      <c r="B89" s="48">
        <v>21</v>
      </c>
      <c r="C89" s="217" t="s">
        <v>5</v>
      </c>
      <c r="D89" s="68">
        <v>8408</v>
      </c>
      <c r="E89" s="68">
        <v>294793</v>
      </c>
      <c r="F89" s="68">
        <v>12400</v>
      </c>
      <c r="G89" s="68">
        <v>90908</v>
      </c>
      <c r="H89" s="68">
        <v>25542</v>
      </c>
      <c r="I89" s="81">
        <f t="shared" si="9"/>
        <v>423643</v>
      </c>
      <c r="J89" s="64">
        <f t="shared" si="10"/>
        <v>50.38570409134158</v>
      </c>
      <c r="K89" s="26">
        <f t="shared" si="11"/>
        <v>4.1988086742784647</v>
      </c>
      <c r="L89" s="69"/>
    </row>
    <row r="91" spans="1:14">
      <c r="A91" s="60">
        <v>2016</v>
      </c>
      <c r="B91" s="61">
        <v>1</v>
      </c>
      <c r="C91" s="216" t="s">
        <v>44</v>
      </c>
      <c r="D91" s="75">
        <v>7858</v>
      </c>
      <c r="E91" s="75">
        <v>674494</v>
      </c>
      <c r="F91" s="75">
        <v>116870</v>
      </c>
      <c r="G91" s="75">
        <v>240840</v>
      </c>
      <c r="H91" s="75">
        <v>68085</v>
      </c>
      <c r="I91" s="78">
        <f t="shared" ref="I91:I111" si="12">SUM(E91:H91)</f>
        <v>1100289</v>
      </c>
      <c r="J91" s="62">
        <f t="shared" ref="J91:J111" si="13">I91/D91</f>
        <v>140.02150674471875</v>
      </c>
      <c r="K91" s="24">
        <f t="shared" ref="K91:K111" si="14">J91/12</f>
        <v>11.668458895393229</v>
      </c>
      <c r="L91" s="200"/>
    </row>
    <row r="92" spans="1:14">
      <c r="A92" s="16">
        <v>2016</v>
      </c>
      <c r="B92" s="56">
        <v>2</v>
      </c>
      <c r="C92" s="71" t="s">
        <v>45</v>
      </c>
      <c r="D92" s="58">
        <v>6760</v>
      </c>
      <c r="E92" s="58">
        <v>511410.84</v>
      </c>
      <c r="F92" s="58">
        <v>17400</v>
      </c>
      <c r="G92" s="58">
        <v>315650.14</v>
      </c>
      <c r="H92" s="58">
        <v>39557.58</v>
      </c>
      <c r="I92" s="79">
        <f t="shared" si="12"/>
        <v>884018.56</v>
      </c>
      <c r="J92" s="40">
        <f t="shared" si="13"/>
        <v>130.77197633136095</v>
      </c>
      <c r="K92" s="25">
        <f t="shared" si="14"/>
        <v>10.897664694280079</v>
      </c>
      <c r="L92" s="67"/>
    </row>
    <row r="93" spans="1:14">
      <c r="A93" s="16">
        <v>2016</v>
      </c>
      <c r="B93" s="56">
        <v>3</v>
      </c>
      <c r="C93" s="71" t="s">
        <v>183</v>
      </c>
      <c r="D93" s="58">
        <v>5335</v>
      </c>
      <c r="E93" s="58">
        <v>654812</v>
      </c>
      <c r="F93" s="58">
        <v>9000</v>
      </c>
      <c r="G93" s="58">
        <v>517615</v>
      </c>
      <c r="H93" s="58">
        <v>51996</v>
      </c>
      <c r="I93" s="79">
        <f t="shared" si="12"/>
        <v>1233423</v>
      </c>
      <c r="J93" s="40">
        <f t="shared" si="13"/>
        <v>231.19456419868791</v>
      </c>
      <c r="K93" s="25">
        <f t="shared" si="14"/>
        <v>19.266213683223992</v>
      </c>
      <c r="L93" s="67"/>
    </row>
    <row r="94" spans="1:14">
      <c r="A94" s="16">
        <v>2016</v>
      </c>
      <c r="B94" s="56">
        <v>4</v>
      </c>
      <c r="C94" s="71" t="s">
        <v>184</v>
      </c>
      <c r="D94" s="58">
        <v>6921</v>
      </c>
      <c r="E94" s="58">
        <v>749546</v>
      </c>
      <c r="F94" s="58">
        <v>12800</v>
      </c>
      <c r="G94" s="58">
        <v>503375</v>
      </c>
      <c r="H94" s="58">
        <v>54170</v>
      </c>
      <c r="I94" s="79">
        <f t="shared" si="12"/>
        <v>1319891</v>
      </c>
      <c r="J94" s="40">
        <f t="shared" si="13"/>
        <v>190.70813466262101</v>
      </c>
      <c r="K94" s="25">
        <f t="shared" si="14"/>
        <v>15.892344555218417</v>
      </c>
      <c r="L94" s="67"/>
    </row>
    <row r="95" spans="1:14">
      <c r="A95" s="16">
        <v>2016</v>
      </c>
      <c r="B95" s="56">
        <v>5</v>
      </c>
      <c r="C95" s="71" t="s">
        <v>46</v>
      </c>
      <c r="D95" s="58">
        <v>6083</v>
      </c>
      <c r="E95" s="58">
        <v>528246</v>
      </c>
      <c r="F95" s="58">
        <v>30000</v>
      </c>
      <c r="G95" s="58">
        <v>91700</v>
      </c>
      <c r="H95" s="58">
        <v>41245</v>
      </c>
      <c r="I95" s="79">
        <f t="shared" si="12"/>
        <v>691191</v>
      </c>
      <c r="J95" s="40">
        <f t="shared" si="13"/>
        <v>113.62666447476575</v>
      </c>
      <c r="K95" s="25">
        <f t="shared" si="14"/>
        <v>9.4688887062304783</v>
      </c>
      <c r="L95" s="67"/>
    </row>
    <row r="96" spans="1:14">
      <c r="A96" s="16">
        <v>2016</v>
      </c>
      <c r="B96" s="56">
        <v>6</v>
      </c>
      <c r="C96" s="71" t="s">
        <v>185</v>
      </c>
      <c r="D96" s="58">
        <v>5598</v>
      </c>
      <c r="E96" s="58">
        <v>288495.93</v>
      </c>
      <c r="F96" s="58">
        <v>22250</v>
      </c>
      <c r="G96" s="58">
        <v>48627.69</v>
      </c>
      <c r="H96" s="58">
        <v>24852.18</v>
      </c>
      <c r="I96" s="79">
        <f t="shared" si="12"/>
        <v>384225.8</v>
      </c>
      <c r="J96" s="40">
        <f t="shared" si="13"/>
        <v>68.636262951053951</v>
      </c>
      <c r="K96" s="25">
        <f t="shared" si="14"/>
        <v>5.7196885792544956</v>
      </c>
      <c r="L96" s="67"/>
    </row>
    <row r="97" spans="1:14">
      <c r="A97" s="16">
        <v>2016</v>
      </c>
      <c r="B97" s="56">
        <v>7</v>
      </c>
      <c r="C97" s="71" t="s">
        <v>2</v>
      </c>
      <c r="D97" s="58">
        <v>6454</v>
      </c>
      <c r="E97" s="58">
        <v>420475</v>
      </c>
      <c r="F97" s="58">
        <v>9300</v>
      </c>
      <c r="G97" s="58">
        <v>179852</v>
      </c>
      <c r="H97" s="58">
        <v>36211</v>
      </c>
      <c r="I97" s="79">
        <f t="shared" si="12"/>
        <v>645838</v>
      </c>
      <c r="J97" s="40">
        <f t="shared" si="13"/>
        <v>100.0678648899907</v>
      </c>
      <c r="K97" s="25">
        <f t="shared" si="14"/>
        <v>8.3389887408325585</v>
      </c>
      <c r="L97" s="67"/>
    </row>
    <row r="98" spans="1:14">
      <c r="A98" s="16">
        <v>2016</v>
      </c>
      <c r="B98" s="56">
        <v>8</v>
      </c>
      <c r="C98" s="71" t="s">
        <v>188</v>
      </c>
      <c r="D98" s="58">
        <v>6439</v>
      </c>
      <c r="E98" s="58">
        <v>779186</v>
      </c>
      <c r="F98" s="58">
        <v>32400</v>
      </c>
      <c r="G98" s="58">
        <v>431060</v>
      </c>
      <c r="H98" s="58">
        <v>68070</v>
      </c>
      <c r="I98" s="79">
        <f t="shared" si="12"/>
        <v>1310716</v>
      </c>
      <c r="J98" s="40">
        <f t="shared" si="13"/>
        <v>203.55893772324896</v>
      </c>
      <c r="K98" s="25">
        <f t="shared" si="14"/>
        <v>16.963244810270748</v>
      </c>
      <c r="L98" s="67"/>
    </row>
    <row r="99" spans="1:14">
      <c r="A99" s="16">
        <v>2016</v>
      </c>
      <c r="B99" s="56">
        <v>9</v>
      </c>
      <c r="C99" s="71" t="s">
        <v>189</v>
      </c>
      <c r="D99" s="58">
        <v>5997</v>
      </c>
      <c r="E99" s="58">
        <v>593194</v>
      </c>
      <c r="F99" s="58">
        <v>30000</v>
      </c>
      <c r="G99" s="58">
        <v>497587</v>
      </c>
      <c r="H99" s="58">
        <v>47948</v>
      </c>
      <c r="I99" s="79">
        <f t="shared" si="12"/>
        <v>1168729</v>
      </c>
      <c r="J99" s="40">
        <f t="shared" si="13"/>
        <v>194.88560947140238</v>
      </c>
      <c r="K99" s="25">
        <f t="shared" si="14"/>
        <v>16.240467455950199</v>
      </c>
      <c r="L99" s="67"/>
    </row>
    <row r="100" spans="1:14">
      <c r="A100" s="16">
        <v>2016</v>
      </c>
      <c r="B100" s="56">
        <v>10</v>
      </c>
      <c r="C100" s="71" t="s">
        <v>190</v>
      </c>
      <c r="D100" s="58">
        <v>5927</v>
      </c>
      <c r="E100" s="58">
        <v>248398</v>
      </c>
      <c r="F100" s="58">
        <v>42246</v>
      </c>
      <c r="G100" s="58">
        <v>84389</v>
      </c>
      <c r="H100" s="58">
        <v>21036</v>
      </c>
      <c r="I100" s="79">
        <f t="shared" si="12"/>
        <v>396069</v>
      </c>
      <c r="J100" s="40">
        <f t="shared" si="13"/>
        <v>66.824531803610597</v>
      </c>
      <c r="K100" s="25">
        <f t="shared" si="14"/>
        <v>5.5687109836342161</v>
      </c>
      <c r="L100" s="67"/>
    </row>
    <row r="101" spans="1:14">
      <c r="A101" s="16">
        <v>2016</v>
      </c>
      <c r="B101" s="56">
        <v>11</v>
      </c>
      <c r="C101" s="71" t="s">
        <v>1</v>
      </c>
      <c r="D101" s="58">
        <v>6149</v>
      </c>
      <c r="E101" s="58">
        <v>764091.21</v>
      </c>
      <c r="F101" s="58">
        <v>20000</v>
      </c>
      <c r="G101" s="58">
        <v>500948.81</v>
      </c>
      <c r="H101" s="58">
        <v>57961.97</v>
      </c>
      <c r="I101" s="79">
        <f t="shared" si="12"/>
        <v>1343001.99</v>
      </c>
      <c r="J101" s="40">
        <f t="shared" si="13"/>
        <v>218.40982110912344</v>
      </c>
      <c r="K101" s="25">
        <f t="shared" si="14"/>
        <v>18.200818425760286</v>
      </c>
      <c r="L101" s="67"/>
    </row>
    <row r="102" spans="1:14">
      <c r="A102" s="16">
        <v>2016</v>
      </c>
      <c r="B102" s="56">
        <v>12</v>
      </c>
      <c r="C102" s="71" t="s">
        <v>191</v>
      </c>
      <c r="D102" s="58">
        <v>5082</v>
      </c>
      <c r="E102" s="58">
        <v>414299</v>
      </c>
      <c r="F102" s="58">
        <v>30000</v>
      </c>
      <c r="G102" s="58">
        <v>187072</v>
      </c>
      <c r="H102" s="58">
        <v>31538</v>
      </c>
      <c r="I102" s="79">
        <f t="shared" si="12"/>
        <v>662909</v>
      </c>
      <c r="J102" s="40">
        <f t="shared" si="13"/>
        <v>130.44254230617867</v>
      </c>
      <c r="K102" s="25">
        <f t="shared" si="14"/>
        <v>10.870211858848222</v>
      </c>
      <c r="L102" s="67"/>
    </row>
    <row r="103" spans="1:14">
      <c r="A103" s="16">
        <v>2016</v>
      </c>
      <c r="B103" s="56">
        <v>13</v>
      </c>
      <c r="C103" s="71" t="s">
        <v>0</v>
      </c>
      <c r="D103" s="58">
        <v>5944</v>
      </c>
      <c r="E103" s="58">
        <v>691240</v>
      </c>
      <c r="F103" s="58">
        <v>18000</v>
      </c>
      <c r="G103" s="58">
        <v>432189</v>
      </c>
      <c r="H103" s="58">
        <v>57591</v>
      </c>
      <c r="I103" s="79">
        <f t="shared" si="12"/>
        <v>1199020</v>
      </c>
      <c r="J103" s="40">
        <f t="shared" si="13"/>
        <v>201.71938088829071</v>
      </c>
      <c r="K103" s="25">
        <f t="shared" si="14"/>
        <v>16.80994840735756</v>
      </c>
      <c r="L103" s="67"/>
    </row>
    <row r="104" spans="1:14">
      <c r="A104" s="16">
        <v>2016</v>
      </c>
      <c r="B104" s="56">
        <v>14</v>
      </c>
      <c r="C104" s="71" t="s">
        <v>193</v>
      </c>
      <c r="D104" s="58">
        <v>5023</v>
      </c>
      <c r="E104" s="58">
        <v>372624</v>
      </c>
      <c r="F104" s="58">
        <v>33800</v>
      </c>
      <c r="G104" s="58">
        <v>301667</v>
      </c>
      <c r="H104" s="58">
        <v>34859</v>
      </c>
      <c r="I104" s="79">
        <f t="shared" si="12"/>
        <v>742950</v>
      </c>
      <c r="J104" s="40">
        <f t="shared" si="13"/>
        <v>147.90961576746963</v>
      </c>
      <c r="K104" s="25">
        <f t="shared" si="14"/>
        <v>12.325801313955802</v>
      </c>
      <c r="L104" s="67"/>
    </row>
    <row r="105" spans="1:14">
      <c r="A105" s="16">
        <v>2016</v>
      </c>
      <c r="B105" s="56">
        <v>15</v>
      </c>
      <c r="C105" s="71" t="s">
        <v>4</v>
      </c>
      <c r="D105" s="58">
        <v>8192</v>
      </c>
      <c r="E105" s="58">
        <v>955974</v>
      </c>
      <c r="F105" s="58">
        <v>30000</v>
      </c>
      <c r="G105" s="58">
        <v>551322</v>
      </c>
      <c r="H105" s="58">
        <v>71042</v>
      </c>
      <c r="I105" s="79">
        <f t="shared" si="12"/>
        <v>1608338</v>
      </c>
      <c r="J105" s="40">
        <f t="shared" si="13"/>
        <v>196.330322265625</v>
      </c>
      <c r="K105" s="25">
        <f t="shared" si="14"/>
        <v>16.360860188802082</v>
      </c>
      <c r="L105" s="67"/>
    </row>
    <row r="106" spans="1:14">
      <c r="A106" s="16">
        <v>2016</v>
      </c>
      <c r="B106" s="56">
        <v>16</v>
      </c>
      <c r="C106" s="71" t="s">
        <v>195</v>
      </c>
      <c r="D106" s="58">
        <v>7143</v>
      </c>
      <c r="E106" s="58">
        <v>505930</v>
      </c>
      <c r="F106" s="58">
        <v>21600</v>
      </c>
      <c r="G106" s="58">
        <v>286035</v>
      </c>
      <c r="H106" s="58">
        <v>32657</v>
      </c>
      <c r="I106" s="79">
        <f t="shared" si="12"/>
        <v>846222</v>
      </c>
      <c r="J106" s="40">
        <f t="shared" si="13"/>
        <v>118.46871062578748</v>
      </c>
      <c r="K106" s="25">
        <f t="shared" si="14"/>
        <v>9.8723925521489573</v>
      </c>
      <c r="L106" s="67"/>
    </row>
    <row r="107" spans="1:14">
      <c r="A107" s="16">
        <v>2016</v>
      </c>
      <c r="B107" s="56">
        <v>17</v>
      </c>
      <c r="C107" s="71" t="s">
        <v>196</v>
      </c>
      <c r="D107" s="58">
        <v>7454</v>
      </c>
      <c r="E107" s="58">
        <v>384199.5</v>
      </c>
      <c r="F107" s="58">
        <v>39500</v>
      </c>
      <c r="G107" s="58">
        <v>23293.27</v>
      </c>
      <c r="H107" s="58">
        <v>30644.71</v>
      </c>
      <c r="I107" s="79">
        <f t="shared" si="12"/>
        <v>477637.48000000004</v>
      </c>
      <c r="J107" s="40">
        <f t="shared" si="13"/>
        <v>64.078009122618738</v>
      </c>
      <c r="K107" s="25">
        <f t="shared" si="14"/>
        <v>5.3398340935515618</v>
      </c>
      <c r="L107" s="67"/>
    </row>
    <row r="108" spans="1:14">
      <c r="A108" s="16">
        <v>2016</v>
      </c>
      <c r="B108" s="56">
        <v>18</v>
      </c>
      <c r="C108" s="71" t="s">
        <v>197</v>
      </c>
      <c r="D108" s="58">
        <v>5140</v>
      </c>
      <c r="E108" s="58">
        <v>324995</v>
      </c>
      <c r="F108" s="58">
        <v>14400</v>
      </c>
      <c r="G108" s="58">
        <v>125781</v>
      </c>
      <c r="H108" s="58">
        <v>24226</v>
      </c>
      <c r="I108" s="79">
        <f t="shared" si="12"/>
        <v>489402</v>
      </c>
      <c r="J108" s="40">
        <f t="shared" si="13"/>
        <v>95.214396887159538</v>
      </c>
      <c r="K108" s="25">
        <f t="shared" si="14"/>
        <v>7.9345330739299618</v>
      </c>
      <c r="L108" s="67"/>
    </row>
    <row r="109" spans="1:14">
      <c r="A109" s="16">
        <v>2016</v>
      </c>
      <c r="B109" s="56">
        <v>19</v>
      </c>
      <c r="C109" s="71" t="s">
        <v>198</v>
      </c>
      <c r="D109" s="58">
        <v>6661</v>
      </c>
      <c r="E109" s="58">
        <v>882672</v>
      </c>
      <c r="F109" s="58">
        <v>23500</v>
      </c>
      <c r="G109" s="58">
        <v>345068</v>
      </c>
      <c r="H109" s="58">
        <v>80181</v>
      </c>
      <c r="I109" s="79">
        <f t="shared" si="12"/>
        <v>1331421</v>
      </c>
      <c r="J109" s="40">
        <f t="shared" si="13"/>
        <v>199.88305059300404</v>
      </c>
      <c r="K109" s="25">
        <f t="shared" si="14"/>
        <v>16.656920882750338</v>
      </c>
      <c r="L109" s="67"/>
    </row>
    <row r="110" spans="1:14">
      <c r="A110" s="16">
        <v>2016</v>
      </c>
      <c r="B110" s="56">
        <v>20</v>
      </c>
      <c r="C110" s="76" t="s">
        <v>15</v>
      </c>
      <c r="D110" s="77">
        <v>7199</v>
      </c>
      <c r="E110" s="77">
        <v>586464</v>
      </c>
      <c r="F110" s="77">
        <v>29254</v>
      </c>
      <c r="G110" s="77">
        <v>154998</v>
      </c>
      <c r="H110" s="77">
        <v>54922</v>
      </c>
      <c r="I110" s="80">
        <f>SUM(E110:H110)-M110</f>
        <v>750311.24</v>
      </c>
      <c r="J110" s="72">
        <f t="shared" si="13"/>
        <v>104.22437005139602</v>
      </c>
      <c r="K110" s="73">
        <f t="shared" si="14"/>
        <v>8.6853641709496685</v>
      </c>
      <c r="L110" s="67"/>
      <c r="M110" s="70">
        <v>75326.760000000009</v>
      </c>
      <c r="N110" s="222" t="s">
        <v>291</v>
      </c>
    </row>
    <row r="111" spans="1:14">
      <c r="A111" s="63">
        <v>2016</v>
      </c>
      <c r="B111" s="48">
        <v>21</v>
      </c>
      <c r="C111" s="217" t="s">
        <v>5</v>
      </c>
      <c r="D111" s="68">
        <v>8524</v>
      </c>
      <c r="E111" s="68">
        <v>310065</v>
      </c>
      <c r="F111" s="68">
        <v>12600</v>
      </c>
      <c r="G111" s="68">
        <v>162390</v>
      </c>
      <c r="H111" s="68">
        <v>27883</v>
      </c>
      <c r="I111" s="202">
        <f t="shared" si="12"/>
        <v>512938</v>
      </c>
      <c r="J111" s="64">
        <f t="shared" si="13"/>
        <v>60.175739089629282</v>
      </c>
      <c r="K111" s="64">
        <f t="shared" si="14"/>
        <v>5.0146449241357738</v>
      </c>
      <c r="L111" s="69"/>
    </row>
    <row r="113" spans="1:12">
      <c r="A113" s="95">
        <v>2017</v>
      </c>
      <c r="B113" s="96">
        <v>1</v>
      </c>
      <c r="C113" s="97" t="s">
        <v>44</v>
      </c>
      <c r="D113" s="98">
        <f>AVERAGE(D91-D69,D69-D47,D47-D25,D25-D3)+D91</f>
        <v>7902.25</v>
      </c>
      <c r="E113" s="98">
        <f t="shared" ref="E113:H113" si="15">AVERAGE(E91-E69,E69-E47,E47-E25,E25-E3)+E91</f>
        <v>649163</v>
      </c>
      <c r="F113" s="98">
        <f t="shared" si="15"/>
        <v>115826.5</v>
      </c>
      <c r="G113" s="98">
        <f t="shared" si="15"/>
        <v>222455</v>
      </c>
      <c r="H113" s="98">
        <f t="shared" si="15"/>
        <v>71214.75</v>
      </c>
      <c r="I113" s="99">
        <f t="shared" ref="I113:I133" si="16">SUM(E113:H113)</f>
        <v>1058659.25</v>
      </c>
      <c r="J113" s="100">
        <f t="shared" ref="J113:J133" si="17">I113/D113</f>
        <v>133.96934417412763</v>
      </c>
      <c r="K113" s="101">
        <f t="shared" ref="K113:K133" si="18">J113/12</f>
        <v>11.164112014510636</v>
      </c>
      <c r="L113" s="200"/>
    </row>
    <row r="114" spans="1:12">
      <c r="A114" s="102">
        <v>2017</v>
      </c>
      <c r="B114" s="103">
        <v>2</v>
      </c>
      <c r="C114" s="104" t="s">
        <v>45</v>
      </c>
      <c r="D114" s="105">
        <f t="shared" ref="D114:H114" si="19">AVERAGE(D92-D70,D70-D48,D48-D26,D26-D4)+D92</f>
        <v>7090.75</v>
      </c>
      <c r="E114" s="105">
        <f t="shared" si="19"/>
        <v>529523.01750000007</v>
      </c>
      <c r="F114" s="105">
        <f t="shared" si="19"/>
        <v>17250</v>
      </c>
      <c r="G114" s="105">
        <f t="shared" si="19"/>
        <v>317080.02250000002</v>
      </c>
      <c r="H114" s="105">
        <f t="shared" si="19"/>
        <v>40678.910000000003</v>
      </c>
      <c r="I114" s="106">
        <f t="shared" si="16"/>
        <v>904531.95000000007</v>
      </c>
      <c r="J114" s="107">
        <f t="shared" si="17"/>
        <v>127.5650601135282</v>
      </c>
      <c r="K114" s="108">
        <f t="shared" si="18"/>
        <v>10.63042167612735</v>
      </c>
      <c r="L114" s="67"/>
    </row>
    <row r="115" spans="1:12">
      <c r="A115" s="102">
        <v>2017</v>
      </c>
      <c r="B115" s="103">
        <v>3</v>
      </c>
      <c r="C115" s="104" t="s">
        <v>183</v>
      </c>
      <c r="D115" s="105">
        <f t="shared" ref="D115:H115" si="20">AVERAGE(D93-D71,D71-D49,D49-D27,D27-D5)+D93</f>
        <v>5376.5</v>
      </c>
      <c r="E115" s="105">
        <f t="shared" si="20"/>
        <v>668388</v>
      </c>
      <c r="F115" s="105">
        <f t="shared" si="20"/>
        <v>9037.5</v>
      </c>
      <c r="G115" s="105">
        <f t="shared" si="20"/>
        <v>576260</v>
      </c>
      <c r="H115" s="105">
        <f t="shared" si="20"/>
        <v>53492.75</v>
      </c>
      <c r="I115" s="106">
        <f t="shared" si="16"/>
        <v>1307178.25</v>
      </c>
      <c r="J115" s="107">
        <f t="shared" si="17"/>
        <v>243.12810378499023</v>
      </c>
      <c r="K115" s="108">
        <f t="shared" si="18"/>
        <v>20.260675315415853</v>
      </c>
      <c r="L115" s="67"/>
    </row>
    <row r="116" spans="1:12">
      <c r="A116" s="102">
        <v>2017</v>
      </c>
      <c r="B116" s="103">
        <v>4</v>
      </c>
      <c r="C116" s="104" t="s">
        <v>184</v>
      </c>
      <c r="D116" s="105">
        <f t="shared" ref="D116:H116" si="21">AVERAGE(D94-D72,D72-D50,D50-D28,D28-D6)+D94</f>
        <v>6965.75</v>
      </c>
      <c r="E116" s="105">
        <f t="shared" si="21"/>
        <v>772716.25</v>
      </c>
      <c r="F116" s="105">
        <f t="shared" si="21"/>
        <v>12750</v>
      </c>
      <c r="G116" s="105">
        <f t="shared" si="21"/>
        <v>524977</v>
      </c>
      <c r="H116" s="105">
        <f t="shared" si="21"/>
        <v>55589.25</v>
      </c>
      <c r="I116" s="106">
        <f t="shared" si="16"/>
        <v>1366032.5</v>
      </c>
      <c r="J116" s="107">
        <f t="shared" si="17"/>
        <v>196.1070236514374</v>
      </c>
      <c r="K116" s="108">
        <f t="shared" si="18"/>
        <v>16.342251970953118</v>
      </c>
      <c r="L116" s="67"/>
    </row>
    <row r="117" spans="1:12">
      <c r="A117" s="102">
        <v>2017</v>
      </c>
      <c r="B117" s="103">
        <v>5</v>
      </c>
      <c r="C117" s="104" t="s">
        <v>46</v>
      </c>
      <c r="D117" s="105">
        <f t="shared" ref="D117:H117" si="22">AVERAGE(D95-D73,D73-D51,D51-D29,D29-D7)+D95</f>
        <v>6164</v>
      </c>
      <c r="E117" s="105">
        <f t="shared" si="22"/>
        <v>535768.5</v>
      </c>
      <c r="F117" s="105">
        <f t="shared" si="22"/>
        <v>30000</v>
      </c>
      <c r="G117" s="105">
        <f t="shared" si="22"/>
        <v>91244.5</v>
      </c>
      <c r="H117" s="105">
        <f t="shared" si="22"/>
        <v>41431.25</v>
      </c>
      <c r="I117" s="106">
        <f t="shared" si="16"/>
        <v>698444.25</v>
      </c>
      <c r="J117" s="107">
        <f t="shared" si="17"/>
        <v>113.31022874756651</v>
      </c>
      <c r="K117" s="108">
        <f t="shared" si="18"/>
        <v>9.4425190622972099</v>
      </c>
      <c r="L117" s="67"/>
    </row>
    <row r="118" spans="1:12">
      <c r="A118" s="102">
        <v>2017</v>
      </c>
      <c r="B118" s="103">
        <v>6</v>
      </c>
      <c r="C118" s="104" t="s">
        <v>185</v>
      </c>
      <c r="D118" s="105">
        <f t="shared" ref="D118:H118" si="23">AVERAGE(D96-D74,D74-D52,D52-D30,D30-D8)+D96</f>
        <v>5628.5</v>
      </c>
      <c r="E118" s="105">
        <f t="shared" si="23"/>
        <v>305006.73749999999</v>
      </c>
      <c r="F118" s="105">
        <f t="shared" si="23"/>
        <v>2962.5</v>
      </c>
      <c r="G118" s="105">
        <f t="shared" si="23"/>
        <v>51103.542500000003</v>
      </c>
      <c r="H118" s="105">
        <f t="shared" si="23"/>
        <v>24748.885000000002</v>
      </c>
      <c r="I118" s="106">
        <f t="shared" si="16"/>
        <v>383821.66499999998</v>
      </c>
      <c r="J118" s="107">
        <f t="shared" si="17"/>
        <v>68.192531758017225</v>
      </c>
      <c r="K118" s="108">
        <f t="shared" si="18"/>
        <v>5.682710979834769</v>
      </c>
      <c r="L118" s="67"/>
    </row>
    <row r="119" spans="1:12">
      <c r="A119" s="102">
        <v>2017</v>
      </c>
      <c r="B119" s="103">
        <v>7</v>
      </c>
      <c r="C119" s="104" t="s">
        <v>2</v>
      </c>
      <c r="D119" s="105">
        <f t="shared" ref="D119:H119" si="24">AVERAGE(D97-D75,D75-D53,D53-D31,D31-D9)+D97</f>
        <v>6471.5</v>
      </c>
      <c r="E119" s="105">
        <f t="shared" si="24"/>
        <v>429098</v>
      </c>
      <c r="F119" s="105">
        <f t="shared" si="24"/>
        <v>9000</v>
      </c>
      <c r="G119" s="105">
        <f t="shared" si="24"/>
        <v>172992.25</v>
      </c>
      <c r="H119" s="105">
        <f t="shared" si="24"/>
        <v>37285</v>
      </c>
      <c r="I119" s="106">
        <f t="shared" si="16"/>
        <v>648375.25</v>
      </c>
      <c r="J119" s="107">
        <f t="shared" si="17"/>
        <v>100.18933013984393</v>
      </c>
      <c r="K119" s="108">
        <f t="shared" si="18"/>
        <v>8.3491108449869937</v>
      </c>
      <c r="L119" s="67"/>
    </row>
    <row r="120" spans="1:12">
      <c r="A120" s="102">
        <v>2017</v>
      </c>
      <c r="B120" s="103">
        <v>8</v>
      </c>
      <c r="C120" s="104" t="s">
        <v>188</v>
      </c>
      <c r="D120" s="105">
        <f t="shared" ref="D120:H120" si="25">AVERAGE(D98-D76,D76-D54,D54-D32,D32-D10)+D98</f>
        <v>6463</v>
      </c>
      <c r="E120" s="105">
        <f t="shared" si="25"/>
        <v>803849.5</v>
      </c>
      <c r="F120" s="105">
        <f t="shared" si="25"/>
        <v>34312.5</v>
      </c>
      <c r="G120" s="105">
        <f t="shared" si="25"/>
        <v>454383</v>
      </c>
      <c r="H120" s="105">
        <f t="shared" si="25"/>
        <v>70731.75</v>
      </c>
      <c r="I120" s="106">
        <f t="shared" si="16"/>
        <v>1363276.75</v>
      </c>
      <c r="J120" s="107">
        <f t="shared" si="17"/>
        <v>210.93559492495746</v>
      </c>
      <c r="K120" s="108">
        <f t="shared" si="18"/>
        <v>17.577966243746456</v>
      </c>
      <c r="L120" s="67"/>
    </row>
    <row r="121" spans="1:12">
      <c r="A121" s="102">
        <v>2017</v>
      </c>
      <c r="B121" s="103">
        <v>9</v>
      </c>
      <c r="C121" s="104" t="s">
        <v>189</v>
      </c>
      <c r="D121" s="105">
        <f t="shared" ref="D121:H121" si="26">AVERAGE(D99-D77,D77-D55,D55-D33,D33-D11)+D99</f>
        <v>6034.25</v>
      </c>
      <c r="E121" s="105">
        <f t="shared" si="26"/>
        <v>623102.25</v>
      </c>
      <c r="F121" s="105">
        <f t="shared" si="26"/>
        <v>33000</v>
      </c>
      <c r="G121" s="105">
        <f t="shared" si="26"/>
        <v>559293.25</v>
      </c>
      <c r="H121" s="105">
        <f t="shared" si="26"/>
        <v>50546.25</v>
      </c>
      <c r="I121" s="106">
        <f t="shared" si="16"/>
        <v>1265941.75</v>
      </c>
      <c r="J121" s="107">
        <f t="shared" si="17"/>
        <v>209.79272486224468</v>
      </c>
      <c r="K121" s="108">
        <f t="shared" si="18"/>
        <v>17.482727071853724</v>
      </c>
      <c r="L121" s="67"/>
    </row>
    <row r="122" spans="1:12">
      <c r="A122" s="102">
        <v>2017</v>
      </c>
      <c r="B122" s="103">
        <v>10</v>
      </c>
      <c r="C122" s="104" t="s">
        <v>190</v>
      </c>
      <c r="D122" s="105">
        <f t="shared" ref="D122:H122" si="27">AVERAGE(D100-D78,D78-D56,D56-D34,D34-D12)+D100</f>
        <v>5979</v>
      </c>
      <c r="E122" s="105">
        <f t="shared" si="27"/>
        <v>254175.25</v>
      </c>
      <c r="F122" s="105">
        <f t="shared" si="27"/>
        <v>43884.25</v>
      </c>
      <c r="G122" s="105">
        <f t="shared" si="27"/>
        <v>82260.75</v>
      </c>
      <c r="H122" s="105">
        <f t="shared" si="27"/>
        <v>21438.25</v>
      </c>
      <c r="I122" s="106">
        <f t="shared" si="16"/>
        <v>401758.5</v>
      </c>
      <c r="J122" s="107">
        <f t="shared" si="17"/>
        <v>67.194932262920219</v>
      </c>
      <c r="K122" s="108">
        <f t="shared" si="18"/>
        <v>5.5995776885766846</v>
      </c>
      <c r="L122" s="67"/>
    </row>
    <row r="123" spans="1:12">
      <c r="A123" s="102">
        <v>2017</v>
      </c>
      <c r="B123" s="103">
        <v>11</v>
      </c>
      <c r="C123" s="104" t="s">
        <v>1</v>
      </c>
      <c r="D123" s="105">
        <f t="shared" ref="D123:H123" si="28">AVERAGE(D101-D79,D79-D57,D57-D35,D35-D13)+D101</f>
        <v>6146.5</v>
      </c>
      <c r="E123" s="105">
        <f t="shared" si="28"/>
        <v>766384.89999999991</v>
      </c>
      <c r="F123" s="105">
        <f t="shared" si="28"/>
        <v>20365</v>
      </c>
      <c r="G123" s="105">
        <f t="shared" si="28"/>
        <v>515986.22</v>
      </c>
      <c r="H123" s="105">
        <f t="shared" si="28"/>
        <v>57691.552500000005</v>
      </c>
      <c r="I123" s="106">
        <f t="shared" si="16"/>
        <v>1360427.6724999999</v>
      </c>
      <c r="J123" s="107">
        <f t="shared" si="17"/>
        <v>221.33371390222075</v>
      </c>
      <c r="K123" s="108">
        <f t="shared" si="18"/>
        <v>18.444476158518395</v>
      </c>
      <c r="L123" s="67"/>
    </row>
    <row r="124" spans="1:12">
      <c r="A124" s="102">
        <v>2017</v>
      </c>
      <c r="B124" s="103">
        <v>12</v>
      </c>
      <c r="C124" s="104" t="s">
        <v>191</v>
      </c>
      <c r="D124" s="105">
        <f t="shared" ref="D124:H124" si="29">AVERAGE(D102-D80,D80-D58,D58-D36,D36-D14)+D102</f>
        <v>5251.25</v>
      </c>
      <c r="E124" s="105">
        <f t="shared" si="29"/>
        <v>426020.5</v>
      </c>
      <c r="F124" s="105">
        <f t="shared" si="29"/>
        <v>30625</v>
      </c>
      <c r="G124" s="105">
        <f t="shared" si="29"/>
        <v>182937.25</v>
      </c>
      <c r="H124" s="105">
        <f t="shared" si="29"/>
        <v>30409.75</v>
      </c>
      <c r="I124" s="106">
        <f t="shared" si="16"/>
        <v>669992.5</v>
      </c>
      <c r="J124" s="107">
        <f t="shared" si="17"/>
        <v>127.58724113306356</v>
      </c>
      <c r="K124" s="108">
        <f t="shared" si="18"/>
        <v>10.632270094421964</v>
      </c>
      <c r="L124" s="67"/>
    </row>
    <row r="125" spans="1:12">
      <c r="A125" s="102">
        <v>2017</v>
      </c>
      <c r="B125" s="103">
        <v>13</v>
      </c>
      <c r="C125" s="104" t="s">
        <v>0</v>
      </c>
      <c r="D125" s="105">
        <f t="shared" ref="D125:H125" si="30">AVERAGE(D103-D81,D81-D59,D59-D37,D37-D15)+D103</f>
        <v>5936.25</v>
      </c>
      <c r="E125" s="105">
        <f t="shared" si="30"/>
        <v>673070.5</v>
      </c>
      <c r="F125" s="105">
        <f t="shared" si="30"/>
        <v>18000</v>
      </c>
      <c r="G125" s="105">
        <f t="shared" si="30"/>
        <v>417773.5</v>
      </c>
      <c r="H125" s="105">
        <f t="shared" si="30"/>
        <v>56792</v>
      </c>
      <c r="I125" s="106">
        <f t="shared" si="16"/>
        <v>1165636</v>
      </c>
      <c r="J125" s="107">
        <f t="shared" si="17"/>
        <v>196.35898083807118</v>
      </c>
      <c r="K125" s="108">
        <f t="shared" si="18"/>
        <v>16.363248403172598</v>
      </c>
      <c r="L125" s="67"/>
    </row>
    <row r="126" spans="1:12">
      <c r="A126" s="102">
        <v>2017</v>
      </c>
      <c r="B126" s="103">
        <v>14</v>
      </c>
      <c r="C126" s="104" t="s">
        <v>193</v>
      </c>
      <c r="D126" s="105">
        <f t="shared" ref="D126:H126" si="31">AVERAGE(D104-D82,D82-D60,D60-D38,D38-D16)+D104</f>
        <v>5060</v>
      </c>
      <c r="E126" s="105">
        <f t="shared" si="31"/>
        <v>386839.75</v>
      </c>
      <c r="F126" s="105">
        <f t="shared" si="31"/>
        <v>33962.5</v>
      </c>
      <c r="G126" s="105">
        <f t="shared" si="31"/>
        <v>333802.75</v>
      </c>
      <c r="H126" s="105">
        <f t="shared" si="31"/>
        <v>35992.25</v>
      </c>
      <c r="I126" s="106">
        <f t="shared" si="16"/>
        <v>790597.25</v>
      </c>
      <c r="J126" s="107">
        <f t="shared" si="17"/>
        <v>156.24451581027668</v>
      </c>
      <c r="K126" s="108">
        <f t="shared" si="18"/>
        <v>13.020376317523057</v>
      </c>
      <c r="L126" s="67"/>
    </row>
    <row r="127" spans="1:12">
      <c r="A127" s="102">
        <v>2017</v>
      </c>
      <c r="B127" s="103">
        <v>15</v>
      </c>
      <c r="C127" s="104" t="s">
        <v>4</v>
      </c>
      <c r="D127" s="105">
        <f t="shared" ref="D127:H127" si="32">AVERAGE(D105-D83,D83-D61,D61-D39,D39-D17)+D105</f>
        <v>8289.5</v>
      </c>
      <c r="E127" s="105">
        <f t="shared" si="32"/>
        <v>994378.25</v>
      </c>
      <c r="F127" s="105">
        <f t="shared" si="32"/>
        <v>30000</v>
      </c>
      <c r="G127" s="105">
        <f t="shared" si="32"/>
        <v>550192.25</v>
      </c>
      <c r="H127" s="105">
        <f t="shared" si="32"/>
        <v>71964.75</v>
      </c>
      <c r="I127" s="106">
        <f t="shared" si="16"/>
        <v>1646535.25</v>
      </c>
      <c r="J127" s="107">
        <f t="shared" si="17"/>
        <v>198.62901863803606</v>
      </c>
      <c r="K127" s="108">
        <f t="shared" si="18"/>
        <v>16.552418219836337</v>
      </c>
      <c r="L127" s="67"/>
    </row>
    <row r="128" spans="1:12">
      <c r="A128" s="102">
        <v>2017</v>
      </c>
      <c r="B128" s="103">
        <v>16</v>
      </c>
      <c r="C128" s="104" t="s">
        <v>195</v>
      </c>
      <c r="D128" s="105">
        <f t="shared" ref="D128:H128" si="33">AVERAGE(D106-D84,D84-D62,D62-D40,D40-D18)+D106</f>
        <v>7214.5</v>
      </c>
      <c r="E128" s="105">
        <f t="shared" si="33"/>
        <v>503892.75</v>
      </c>
      <c r="F128" s="105">
        <f t="shared" si="33"/>
        <v>21947.25</v>
      </c>
      <c r="G128" s="105">
        <f t="shared" si="33"/>
        <v>284646</v>
      </c>
      <c r="H128" s="105">
        <f t="shared" si="33"/>
        <v>30571</v>
      </c>
      <c r="I128" s="106">
        <f t="shared" si="16"/>
        <v>841057</v>
      </c>
      <c r="J128" s="107">
        <f t="shared" si="17"/>
        <v>116.57869568230646</v>
      </c>
      <c r="K128" s="108">
        <f t="shared" si="18"/>
        <v>9.7148913068588723</v>
      </c>
      <c r="L128" s="67"/>
    </row>
    <row r="129" spans="1:14">
      <c r="A129" s="102">
        <v>2017</v>
      </c>
      <c r="B129" s="103">
        <v>17</v>
      </c>
      <c r="C129" s="104" t="s">
        <v>196</v>
      </c>
      <c r="D129" s="105">
        <f t="shared" ref="D129:H129" si="34">AVERAGE(D107-D85,D85-D63,D63-D41,D41-D19)+D107</f>
        <v>7364.75</v>
      </c>
      <c r="E129" s="105">
        <f t="shared" si="34"/>
        <v>404636.125</v>
      </c>
      <c r="F129" s="105">
        <f t="shared" si="34"/>
        <v>40212.5</v>
      </c>
      <c r="G129" s="105">
        <f t="shared" si="34"/>
        <v>27686.337500000001</v>
      </c>
      <c r="H129" s="105">
        <f t="shared" si="34"/>
        <v>31859.887499999997</v>
      </c>
      <c r="I129" s="106">
        <f t="shared" si="16"/>
        <v>504394.85000000003</v>
      </c>
      <c r="J129" s="107">
        <f t="shared" si="17"/>
        <v>68.48770834040532</v>
      </c>
      <c r="K129" s="108">
        <f t="shared" si="18"/>
        <v>5.70730902836711</v>
      </c>
      <c r="L129" s="67"/>
    </row>
    <row r="130" spans="1:14">
      <c r="A130" s="102">
        <v>2017</v>
      </c>
      <c r="B130" s="103">
        <v>18</v>
      </c>
      <c r="C130" s="104" t="s">
        <v>197</v>
      </c>
      <c r="D130" s="105">
        <f t="shared" ref="D130:H130" si="35">AVERAGE(D108-D86,D86-D64,D64-D42,D42-D20)+D108</f>
        <v>5202</v>
      </c>
      <c r="E130" s="105">
        <f t="shared" si="35"/>
        <v>326278.5</v>
      </c>
      <c r="F130" s="105">
        <f t="shared" si="35"/>
        <v>14400</v>
      </c>
      <c r="G130" s="105">
        <f t="shared" si="35"/>
        <v>128398.25</v>
      </c>
      <c r="H130" s="105">
        <f t="shared" si="35"/>
        <v>23991.25</v>
      </c>
      <c r="I130" s="106">
        <f t="shared" si="16"/>
        <v>493068</v>
      </c>
      <c r="J130" s="107">
        <f t="shared" si="17"/>
        <v>94.784313725490193</v>
      </c>
      <c r="K130" s="108">
        <f t="shared" si="18"/>
        <v>7.8986928104575158</v>
      </c>
      <c r="L130" s="67"/>
    </row>
    <row r="131" spans="1:14">
      <c r="A131" s="102">
        <v>2017</v>
      </c>
      <c r="B131" s="103">
        <v>19</v>
      </c>
      <c r="C131" s="104" t="s">
        <v>198</v>
      </c>
      <c r="D131" s="105">
        <f t="shared" ref="D131:H131" si="36">AVERAGE(D109-D87,D87-D65,D65-D43,D43-D21)+D109</f>
        <v>6568</v>
      </c>
      <c r="E131" s="105">
        <f t="shared" si="36"/>
        <v>939475.5</v>
      </c>
      <c r="F131" s="105">
        <f t="shared" si="36"/>
        <v>26575</v>
      </c>
      <c r="G131" s="105">
        <f t="shared" si="36"/>
        <v>362013</v>
      </c>
      <c r="H131" s="105">
        <f t="shared" si="36"/>
        <v>81443</v>
      </c>
      <c r="I131" s="106">
        <f t="shared" si="16"/>
        <v>1409506.5</v>
      </c>
      <c r="J131" s="107">
        <f t="shared" si="17"/>
        <v>214.60208587088917</v>
      </c>
      <c r="K131" s="108">
        <f t="shared" si="18"/>
        <v>17.883507155907431</v>
      </c>
      <c r="L131" s="67"/>
    </row>
    <row r="132" spans="1:14">
      <c r="A132" s="16">
        <v>2017</v>
      </c>
      <c r="B132" s="56">
        <v>20</v>
      </c>
      <c r="C132" s="76" t="s">
        <v>15</v>
      </c>
      <c r="D132" s="77">
        <v>7872.3</v>
      </c>
      <c r="E132" s="77">
        <v>645480</v>
      </c>
      <c r="F132" s="77">
        <v>34626</v>
      </c>
      <c r="G132" s="77">
        <v>190195</v>
      </c>
      <c r="H132" s="77">
        <v>58386</v>
      </c>
      <c r="I132" s="80">
        <f>SUM(E132:H132)-M132</f>
        <v>849669.88</v>
      </c>
      <c r="J132" s="72">
        <f t="shared" si="17"/>
        <v>107.93159305412649</v>
      </c>
      <c r="K132" s="73">
        <f t="shared" si="18"/>
        <v>8.9942994211772085</v>
      </c>
      <c r="L132" s="67"/>
      <c r="M132" s="70">
        <v>79017.119999999995</v>
      </c>
      <c r="N132" s="222" t="s">
        <v>292</v>
      </c>
    </row>
    <row r="133" spans="1:14">
      <c r="A133" s="109">
        <v>2017</v>
      </c>
      <c r="B133" s="110">
        <v>21</v>
      </c>
      <c r="C133" s="111" t="s">
        <v>5</v>
      </c>
      <c r="D133" s="220">
        <f t="shared" ref="D133:H133" si="37">AVERAGE(D111-D89,D89-D67,D67-D45,D45-D23)+D111</f>
        <v>8613.75</v>
      </c>
      <c r="E133" s="220">
        <f t="shared" si="37"/>
        <v>324500.25</v>
      </c>
      <c r="F133" s="220">
        <f t="shared" si="37"/>
        <v>12650</v>
      </c>
      <c r="G133" s="220">
        <f t="shared" si="37"/>
        <v>182976.5</v>
      </c>
      <c r="H133" s="220">
        <f t="shared" si="37"/>
        <v>28631.25</v>
      </c>
      <c r="I133" s="112">
        <f t="shared" si="16"/>
        <v>548758</v>
      </c>
      <c r="J133" s="113">
        <f t="shared" si="17"/>
        <v>63.707212305906253</v>
      </c>
      <c r="K133" s="114">
        <f t="shared" si="18"/>
        <v>5.3089343588255211</v>
      </c>
      <c r="L133" s="69"/>
    </row>
    <row r="135" spans="1:14">
      <c r="A135" s="95">
        <v>2018</v>
      </c>
      <c r="B135" s="96">
        <v>1</v>
      </c>
      <c r="C135" s="97" t="s">
        <v>44</v>
      </c>
      <c r="D135" s="98">
        <f>AVERAGE(D113-D91,D91-D69,D69-D47,D47-D25,D25-D3)+D113</f>
        <v>7946.5</v>
      </c>
      <c r="E135" s="98">
        <f t="shared" ref="E135:H135" si="38">AVERAGE(E113-E91,E91-E69,E69-E47,E47-E25,E25-E3)+E113</f>
        <v>623832</v>
      </c>
      <c r="F135" s="98">
        <f t="shared" si="38"/>
        <v>114783</v>
      </c>
      <c r="G135" s="98">
        <f t="shared" si="38"/>
        <v>204070</v>
      </c>
      <c r="H135" s="98">
        <f t="shared" si="38"/>
        <v>74344.5</v>
      </c>
      <c r="I135" s="99">
        <f t="shared" ref="I135:I155" si="39">SUM(E135:H135)</f>
        <v>1017029.5</v>
      </c>
      <c r="J135" s="100">
        <f t="shared" ref="J135:J155" si="40">I135/D135</f>
        <v>127.98458440823003</v>
      </c>
      <c r="K135" s="101">
        <f t="shared" ref="K135:K155" si="41">J135/12</f>
        <v>10.665382034019169</v>
      </c>
      <c r="L135" s="200"/>
    </row>
    <row r="136" spans="1:14">
      <c r="A136" s="102">
        <v>2018</v>
      </c>
      <c r="B136" s="103">
        <v>2</v>
      </c>
      <c r="C136" s="104" t="s">
        <v>45</v>
      </c>
      <c r="D136" s="105">
        <f t="shared" ref="D136:H136" si="42">AVERAGE(D114-D92,D92-D70,D70-D48,D48-D26,D26-D4)+D114</f>
        <v>7421.5</v>
      </c>
      <c r="E136" s="105">
        <f t="shared" si="42"/>
        <v>547635.19500000007</v>
      </c>
      <c r="F136" s="105">
        <f t="shared" si="42"/>
        <v>17100</v>
      </c>
      <c r="G136" s="105">
        <f t="shared" si="42"/>
        <v>318509.90500000003</v>
      </c>
      <c r="H136" s="105">
        <f t="shared" si="42"/>
        <v>41800.240000000005</v>
      </c>
      <c r="I136" s="106">
        <f t="shared" si="39"/>
        <v>925045.34000000008</v>
      </c>
      <c r="J136" s="107">
        <f t="shared" si="40"/>
        <v>124.64398571717309</v>
      </c>
      <c r="K136" s="108">
        <f t="shared" si="41"/>
        <v>10.386998809764425</v>
      </c>
      <c r="L136" s="67"/>
    </row>
    <row r="137" spans="1:14">
      <c r="A137" s="102">
        <v>2018</v>
      </c>
      <c r="B137" s="103">
        <v>3</v>
      </c>
      <c r="C137" s="104" t="s">
        <v>183</v>
      </c>
      <c r="D137" s="105">
        <f t="shared" ref="D137:H137" si="43">AVERAGE(D115-D93,D93-D71,D71-D49,D49-D27,D27-D5)+D115</f>
        <v>5418</v>
      </c>
      <c r="E137" s="105">
        <f t="shared" si="43"/>
        <v>681964</v>
      </c>
      <c r="F137" s="105">
        <f t="shared" si="43"/>
        <v>9075</v>
      </c>
      <c r="G137" s="105">
        <f t="shared" si="43"/>
        <v>634905</v>
      </c>
      <c r="H137" s="105">
        <f t="shared" si="43"/>
        <v>54989.5</v>
      </c>
      <c r="I137" s="106">
        <f t="shared" si="39"/>
        <v>1380933.5</v>
      </c>
      <c r="J137" s="107">
        <f t="shared" si="40"/>
        <v>254.87882982650424</v>
      </c>
      <c r="K137" s="108">
        <f t="shared" si="41"/>
        <v>21.239902485542022</v>
      </c>
      <c r="L137" s="67"/>
    </row>
    <row r="138" spans="1:14">
      <c r="A138" s="102">
        <v>2018</v>
      </c>
      <c r="B138" s="103">
        <v>4</v>
      </c>
      <c r="C138" s="104" t="s">
        <v>184</v>
      </c>
      <c r="D138" s="105">
        <f t="shared" ref="D138:H138" si="44">AVERAGE(D116-D94,D94-D72,D72-D50,D50-D28,D28-D6)+D116</f>
        <v>7010.5</v>
      </c>
      <c r="E138" s="105">
        <f t="shared" si="44"/>
        <v>795886.5</v>
      </c>
      <c r="F138" s="105">
        <f t="shared" si="44"/>
        <v>12700</v>
      </c>
      <c r="G138" s="105">
        <f t="shared" si="44"/>
        <v>546579</v>
      </c>
      <c r="H138" s="105">
        <f t="shared" si="44"/>
        <v>57008.5</v>
      </c>
      <c r="I138" s="106">
        <f t="shared" si="39"/>
        <v>1412174</v>
      </c>
      <c r="J138" s="107">
        <f t="shared" si="40"/>
        <v>201.43698737607875</v>
      </c>
      <c r="K138" s="108">
        <f t="shared" si="41"/>
        <v>16.786415614673228</v>
      </c>
      <c r="L138" s="67"/>
    </row>
    <row r="139" spans="1:14">
      <c r="A139" s="102">
        <v>2018</v>
      </c>
      <c r="B139" s="103">
        <v>5</v>
      </c>
      <c r="C139" s="104" t="s">
        <v>46</v>
      </c>
      <c r="D139" s="105">
        <f t="shared" ref="D139:H139" si="45">AVERAGE(D117-D95,D95-D73,D73-D51,D51-D29,D29-D7)+D117</f>
        <v>6245</v>
      </c>
      <c r="E139" s="105">
        <f t="shared" si="45"/>
        <v>543291</v>
      </c>
      <c r="F139" s="105">
        <f t="shared" si="45"/>
        <v>30000</v>
      </c>
      <c r="G139" s="105">
        <f t="shared" si="45"/>
        <v>90789</v>
      </c>
      <c r="H139" s="105">
        <f t="shared" si="45"/>
        <v>41617.5</v>
      </c>
      <c r="I139" s="106">
        <f t="shared" si="39"/>
        <v>705697.5</v>
      </c>
      <c r="J139" s="107">
        <f t="shared" si="40"/>
        <v>113.00200160128102</v>
      </c>
      <c r="K139" s="108">
        <f t="shared" si="41"/>
        <v>9.4168334667734186</v>
      </c>
      <c r="L139" s="67"/>
    </row>
    <row r="140" spans="1:14">
      <c r="A140" s="102">
        <v>2018</v>
      </c>
      <c r="B140" s="103">
        <v>6</v>
      </c>
      <c r="C140" s="104" t="s">
        <v>185</v>
      </c>
      <c r="D140" s="105">
        <f t="shared" ref="D140:H140" si="46">AVERAGE(D118-D96,D96-D74,D74-D52,D52-D30,D30-D8)+D118</f>
        <v>5659</v>
      </c>
      <c r="E140" s="105">
        <f t="shared" si="46"/>
        <v>321517.54499999998</v>
      </c>
      <c r="F140" s="105">
        <f t="shared" si="46"/>
        <v>-16325</v>
      </c>
      <c r="G140" s="105">
        <f t="shared" si="46"/>
        <v>53579.395000000004</v>
      </c>
      <c r="H140" s="105">
        <f t="shared" si="46"/>
        <v>24645.590000000004</v>
      </c>
      <c r="I140" s="106">
        <f t="shared" si="39"/>
        <v>383417.53</v>
      </c>
      <c r="J140" s="107">
        <f t="shared" si="40"/>
        <v>67.753583672026863</v>
      </c>
      <c r="K140" s="108">
        <f t="shared" si="41"/>
        <v>5.646131972668905</v>
      </c>
      <c r="L140" s="67"/>
    </row>
    <row r="141" spans="1:14">
      <c r="A141" s="102">
        <v>2018</v>
      </c>
      <c r="B141" s="103">
        <v>7</v>
      </c>
      <c r="C141" s="104" t="s">
        <v>2</v>
      </c>
      <c r="D141" s="105">
        <f t="shared" ref="D141:H141" si="47">AVERAGE(D119-D97,D97-D75,D75-D53,D53-D31,D31-D9)+D119</f>
        <v>6489</v>
      </c>
      <c r="E141" s="105">
        <f t="shared" si="47"/>
        <v>437721</v>
      </c>
      <c r="F141" s="105">
        <f t="shared" si="47"/>
        <v>8700</v>
      </c>
      <c r="G141" s="105">
        <f t="shared" si="47"/>
        <v>166132.5</v>
      </c>
      <c r="H141" s="105">
        <f t="shared" si="47"/>
        <v>38359</v>
      </c>
      <c r="I141" s="106">
        <f t="shared" si="39"/>
        <v>650912.5</v>
      </c>
      <c r="J141" s="107">
        <f t="shared" si="40"/>
        <v>100.3101402373247</v>
      </c>
      <c r="K141" s="108">
        <f t="shared" si="41"/>
        <v>8.3591783531103925</v>
      </c>
      <c r="L141" s="67"/>
    </row>
    <row r="142" spans="1:14">
      <c r="A142" s="102">
        <v>2018</v>
      </c>
      <c r="B142" s="103">
        <v>8</v>
      </c>
      <c r="C142" s="104" t="s">
        <v>188</v>
      </c>
      <c r="D142" s="105">
        <f t="shared" ref="D142:H142" si="48">AVERAGE(D120-D98,D98-D76,D76-D54,D54-D32,D32-D10)+D120</f>
        <v>6487</v>
      </c>
      <c r="E142" s="105">
        <f t="shared" si="48"/>
        <v>828513</v>
      </c>
      <c r="F142" s="105">
        <f t="shared" si="48"/>
        <v>36225</v>
      </c>
      <c r="G142" s="105">
        <f t="shared" si="48"/>
        <v>477706</v>
      </c>
      <c r="H142" s="105">
        <f t="shared" si="48"/>
        <v>73393.5</v>
      </c>
      <c r="I142" s="106">
        <f t="shared" si="39"/>
        <v>1415837.5</v>
      </c>
      <c r="J142" s="107">
        <f t="shared" si="40"/>
        <v>218.25766918452288</v>
      </c>
      <c r="K142" s="108">
        <f t="shared" si="41"/>
        <v>18.188139098710241</v>
      </c>
      <c r="L142" s="67"/>
    </row>
    <row r="143" spans="1:14">
      <c r="A143" s="102">
        <v>2018</v>
      </c>
      <c r="B143" s="103">
        <v>9</v>
      </c>
      <c r="C143" s="104" t="s">
        <v>189</v>
      </c>
      <c r="D143" s="105">
        <f t="shared" ref="D143:H143" si="49">AVERAGE(D121-D99,D99-D77,D77-D55,D55-D33,D33-D11)+D121</f>
        <v>6071.5</v>
      </c>
      <c r="E143" s="105">
        <f t="shared" si="49"/>
        <v>653010.5</v>
      </c>
      <c r="F143" s="105">
        <f t="shared" si="49"/>
        <v>36000</v>
      </c>
      <c r="G143" s="105">
        <f t="shared" si="49"/>
        <v>620999.5</v>
      </c>
      <c r="H143" s="105">
        <f t="shared" si="49"/>
        <v>53144.5</v>
      </c>
      <c r="I143" s="106">
        <f t="shared" si="39"/>
        <v>1363154.5</v>
      </c>
      <c r="J143" s="107">
        <f t="shared" si="40"/>
        <v>224.51692333031377</v>
      </c>
      <c r="K143" s="108">
        <f t="shared" si="41"/>
        <v>18.70974361085948</v>
      </c>
      <c r="L143" s="67"/>
    </row>
    <row r="144" spans="1:14">
      <c r="A144" s="102">
        <v>2018</v>
      </c>
      <c r="B144" s="103">
        <v>10</v>
      </c>
      <c r="C144" s="104" t="s">
        <v>190</v>
      </c>
      <c r="D144" s="105">
        <f t="shared" ref="D144:H144" si="50">AVERAGE(D122-D100,D100-D78,D78-D56,D56-D34,D34-D12)+D122</f>
        <v>6031</v>
      </c>
      <c r="E144" s="105">
        <f t="shared" si="50"/>
        <v>259952.5</v>
      </c>
      <c r="F144" s="105">
        <f t="shared" si="50"/>
        <v>45522.5</v>
      </c>
      <c r="G144" s="105">
        <f t="shared" si="50"/>
        <v>80132.5</v>
      </c>
      <c r="H144" s="105">
        <f t="shared" si="50"/>
        <v>21840.5</v>
      </c>
      <c r="I144" s="106">
        <f t="shared" si="39"/>
        <v>407448</v>
      </c>
      <c r="J144" s="107">
        <f t="shared" si="40"/>
        <v>67.558945448515999</v>
      </c>
      <c r="K144" s="108">
        <f t="shared" si="41"/>
        <v>5.6299121207096663</v>
      </c>
      <c r="L144" s="67"/>
    </row>
    <row r="145" spans="1:14">
      <c r="A145" s="102">
        <v>2018</v>
      </c>
      <c r="B145" s="103">
        <v>11</v>
      </c>
      <c r="C145" s="104" t="s">
        <v>1</v>
      </c>
      <c r="D145" s="105">
        <f t="shared" ref="D145:H145" si="51">AVERAGE(D123-D101,D101-D79,D79-D57,D57-D35,D35-D13)+D123</f>
        <v>6144</v>
      </c>
      <c r="E145" s="105">
        <f t="shared" si="51"/>
        <v>768678.58999999985</v>
      </c>
      <c r="F145" s="105">
        <f t="shared" si="51"/>
        <v>20730</v>
      </c>
      <c r="G145" s="105">
        <f t="shared" si="51"/>
        <v>531023.63</v>
      </c>
      <c r="H145" s="105">
        <f t="shared" si="51"/>
        <v>57421.135000000009</v>
      </c>
      <c r="I145" s="106">
        <f t="shared" si="39"/>
        <v>1377853.3549999997</v>
      </c>
      <c r="J145" s="107">
        <f t="shared" si="40"/>
        <v>224.25998616536455</v>
      </c>
      <c r="K145" s="108">
        <f t="shared" si="41"/>
        <v>18.688332180447045</v>
      </c>
      <c r="L145" s="67"/>
    </row>
    <row r="146" spans="1:14">
      <c r="A146" s="102">
        <v>2018</v>
      </c>
      <c r="B146" s="103">
        <v>12</v>
      </c>
      <c r="C146" s="104" t="s">
        <v>191</v>
      </c>
      <c r="D146" s="105">
        <f t="shared" ref="D146:H146" si="52">AVERAGE(D124-D102,D102-D80,D80-D58,D58-D36,D36-D14)+D124</f>
        <v>5420.5</v>
      </c>
      <c r="E146" s="105">
        <f t="shared" si="52"/>
        <v>437742</v>
      </c>
      <c r="F146" s="105">
        <f t="shared" si="52"/>
        <v>31250</v>
      </c>
      <c r="G146" s="105">
        <f t="shared" si="52"/>
        <v>178802.5</v>
      </c>
      <c r="H146" s="105">
        <f t="shared" si="52"/>
        <v>29281.5</v>
      </c>
      <c r="I146" s="106">
        <f t="shared" si="39"/>
        <v>677076</v>
      </c>
      <c r="J146" s="107">
        <f t="shared" si="40"/>
        <v>124.91024813209114</v>
      </c>
      <c r="K146" s="108">
        <f t="shared" si="41"/>
        <v>10.409187344340928</v>
      </c>
      <c r="L146" s="67"/>
    </row>
    <row r="147" spans="1:14">
      <c r="A147" s="102">
        <v>2018</v>
      </c>
      <c r="B147" s="103">
        <v>13</v>
      </c>
      <c r="C147" s="104" t="s">
        <v>0</v>
      </c>
      <c r="D147" s="105">
        <f t="shared" ref="D147:H147" si="53">AVERAGE(D125-D103,D103-D81,D81-D59,D59-D37,D37-D15)+D125</f>
        <v>5928.5</v>
      </c>
      <c r="E147" s="105">
        <f t="shared" si="53"/>
        <v>654901</v>
      </c>
      <c r="F147" s="105">
        <f t="shared" si="53"/>
        <v>18000</v>
      </c>
      <c r="G147" s="105">
        <f t="shared" si="53"/>
        <v>403358</v>
      </c>
      <c r="H147" s="105">
        <f t="shared" si="53"/>
        <v>55993</v>
      </c>
      <c r="I147" s="106">
        <f t="shared" si="39"/>
        <v>1132252</v>
      </c>
      <c r="J147" s="107">
        <f t="shared" si="40"/>
        <v>190.98456607910938</v>
      </c>
      <c r="K147" s="108">
        <f t="shared" si="41"/>
        <v>15.915380506592449</v>
      </c>
      <c r="L147" s="67"/>
    </row>
    <row r="148" spans="1:14">
      <c r="A148" s="102">
        <v>2018</v>
      </c>
      <c r="B148" s="103">
        <v>14</v>
      </c>
      <c r="C148" s="104" t="s">
        <v>193</v>
      </c>
      <c r="D148" s="105">
        <f t="shared" ref="D148:H148" si="54">AVERAGE(D126-D104,D104-D82,D82-D60,D60-D38,D38-D16)+D126</f>
        <v>5097</v>
      </c>
      <c r="E148" s="105">
        <f t="shared" si="54"/>
        <v>401055.5</v>
      </c>
      <c r="F148" s="105">
        <f t="shared" si="54"/>
        <v>34125</v>
      </c>
      <c r="G148" s="105">
        <f t="shared" si="54"/>
        <v>365938.5</v>
      </c>
      <c r="H148" s="105">
        <f t="shared" si="54"/>
        <v>37125.5</v>
      </c>
      <c r="I148" s="106">
        <f t="shared" si="39"/>
        <v>838244.5</v>
      </c>
      <c r="J148" s="107">
        <f t="shared" si="40"/>
        <v>164.45840690602316</v>
      </c>
      <c r="K148" s="108">
        <f t="shared" si="41"/>
        <v>13.704867242168596</v>
      </c>
      <c r="L148" s="67"/>
    </row>
    <row r="149" spans="1:14">
      <c r="A149" s="102">
        <v>2018</v>
      </c>
      <c r="B149" s="103">
        <v>15</v>
      </c>
      <c r="C149" s="104" t="s">
        <v>4</v>
      </c>
      <c r="D149" s="105">
        <f t="shared" ref="D149:H149" si="55">AVERAGE(D127-D105,D105-D83,D83-D61,D61-D39,D39-D17)+D127</f>
        <v>8387</v>
      </c>
      <c r="E149" s="105">
        <f t="shared" si="55"/>
        <v>1032782.5</v>
      </c>
      <c r="F149" s="105">
        <f t="shared" si="55"/>
        <v>30000</v>
      </c>
      <c r="G149" s="105">
        <f t="shared" si="55"/>
        <v>549062.5</v>
      </c>
      <c r="H149" s="105">
        <f t="shared" si="55"/>
        <v>72887.5</v>
      </c>
      <c r="I149" s="106">
        <f t="shared" si="39"/>
        <v>1684732.5</v>
      </c>
      <c r="J149" s="107">
        <f t="shared" si="40"/>
        <v>200.87426970311196</v>
      </c>
      <c r="K149" s="108">
        <f t="shared" si="41"/>
        <v>16.739522475259331</v>
      </c>
      <c r="L149" s="67"/>
    </row>
    <row r="150" spans="1:14">
      <c r="A150" s="102">
        <v>2018</v>
      </c>
      <c r="B150" s="103">
        <v>16</v>
      </c>
      <c r="C150" s="104" t="s">
        <v>195</v>
      </c>
      <c r="D150" s="105">
        <f t="shared" ref="D150:H150" si="56">AVERAGE(D128-D106,D106-D84,D84-D62,D62-D40,D40-D18)+D128</f>
        <v>7286</v>
      </c>
      <c r="E150" s="105">
        <f t="shared" si="56"/>
        <v>501855.5</v>
      </c>
      <c r="F150" s="105">
        <f t="shared" si="56"/>
        <v>22294.5</v>
      </c>
      <c r="G150" s="105">
        <f t="shared" si="56"/>
        <v>283257</v>
      </c>
      <c r="H150" s="105">
        <f t="shared" si="56"/>
        <v>28485</v>
      </c>
      <c r="I150" s="106">
        <f t="shared" si="39"/>
        <v>835892</v>
      </c>
      <c r="J150" s="107">
        <f t="shared" si="40"/>
        <v>114.72577545978589</v>
      </c>
      <c r="K150" s="108">
        <f t="shared" si="41"/>
        <v>9.5604812883154917</v>
      </c>
      <c r="L150" s="67"/>
    </row>
    <row r="151" spans="1:14">
      <c r="A151" s="102">
        <v>2018</v>
      </c>
      <c r="B151" s="103">
        <v>17</v>
      </c>
      <c r="C151" s="104" t="s">
        <v>196</v>
      </c>
      <c r="D151" s="105">
        <f t="shared" ref="D151:H151" si="57">AVERAGE(D129-D107,D107-D85,D85-D63,D63-D41,D41-D19)+D129</f>
        <v>7275.5</v>
      </c>
      <c r="E151" s="105">
        <f t="shared" si="57"/>
        <v>425072.75</v>
      </c>
      <c r="F151" s="105">
        <f t="shared" si="57"/>
        <v>40925</v>
      </c>
      <c r="G151" s="105">
        <f t="shared" si="57"/>
        <v>32079.405000000002</v>
      </c>
      <c r="H151" s="105">
        <f t="shared" si="57"/>
        <v>33075.064999999995</v>
      </c>
      <c r="I151" s="106">
        <f t="shared" si="39"/>
        <v>531152.22</v>
      </c>
      <c r="J151" s="107">
        <f t="shared" si="40"/>
        <v>73.005596866194765</v>
      </c>
      <c r="K151" s="108">
        <f t="shared" si="41"/>
        <v>6.0837997388495637</v>
      </c>
      <c r="L151" s="67"/>
    </row>
    <row r="152" spans="1:14">
      <c r="A152" s="102">
        <v>2018</v>
      </c>
      <c r="B152" s="103">
        <v>18</v>
      </c>
      <c r="C152" s="104" t="s">
        <v>197</v>
      </c>
      <c r="D152" s="105">
        <f t="shared" ref="D152:H152" si="58">AVERAGE(D130-D108,D108-D86,D86-D64,D64-D42,D42-D20)+D130</f>
        <v>5264</v>
      </c>
      <c r="E152" s="105">
        <f t="shared" si="58"/>
        <v>327562</v>
      </c>
      <c r="F152" s="105">
        <f t="shared" si="58"/>
        <v>14400</v>
      </c>
      <c r="G152" s="105">
        <f t="shared" si="58"/>
        <v>131015.5</v>
      </c>
      <c r="H152" s="105">
        <f t="shared" si="58"/>
        <v>23756.5</v>
      </c>
      <c r="I152" s="106">
        <f t="shared" si="39"/>
        <v>496734</v>
      </c>
      <c r="J152" s="107">
        <f t="shared" si="40"/>
        <v>94.364361702127653</v>
      </c>
      <c r="K152" s="108">
        <f t="shared" si="41"/>
        <v>7.863696808510638</v>
      </c>
      <c r="L152" s="67"/>
    </row>
    <row r="153" spans="1:14">
      <c r="A153" s="102">
        <v>2018</v>
      </c>
      <c r="B153" s="103">
        <v>19</v>
      </c>
      <c r="C153" s="104" t="s">
        <v>198</v>
      </c>
      <c r="D153" s="105">
        <f t="shared" ref="D153:H153" si="59">AVERAGE(D131-D109,D109-D87,D87-D65,D65-D43,D43-D21)+D131</f>
        <v>6475</v>
      </c>
      <c r="E153" s="105">
        <f t="shared" si="59"/>
        <v>996279</v>
      </c>
      <c r="F153" s="105">
        <f t="shared" si="59"/>
        <v>29650</v>
      </c>
      <c r="G153" s="105">
        <f t="shared" si="59"/>
        <v>378958</v>
      </c>
      <c r="H153" s="105">
        <f t="shared" si="59"/>
        <v>82705</v>
      </c>
      <c r="I153" s="106">
        <f t="shared" si="39"/>
        <v>1487592</v>
      </c>
      <c r="J153" s="107">
        <f t="shared" si="40"/>
        <v>229.74393822393822</v>
      </c>
      <c r="K153" s="108">
        <f t="shared" si="41"/>
        <v>19.145328185328186</v>
      </c>
      <c r="L153" s="67"/>
    </row>
    <row r="154" spans="1:14">
      <c r="A154" s="16">
        <v>2018</v>
      </c>
      <c r="B154" s="56">
        <v>20</v>
      </c>
      <c r="C154" s="76" t="s">
        <v>15</v>
      </c>
      <c r="D154" s="77">
        <f>'Summary 2018'!C33</f>
        <v>7107.0999999999995</v>
      </c>
      <c r="E154" s="77">
        <f>'Summary 2018'!D33</f>
        <v>745934.15609850327</v>
      </c>
      <c r="F154" s="77">
        <f>'Summary 2018'!E33</f>
        <v>150735.73678661301</v>
      </c>
      <c r="G154" s="77">
        <f>'Summary 2018'!F33</f>
        <v>240725.06498512725</v>
      </c>
      <c r="H154" s="77">
        <f>'Summary 2018'!G33</f>
        <v>77400.622892005922</v>
      </c>
      <c r="I154" s="80">
        <f>SUM(E154:H154)-M154</f>
        <v>1139322.5932622494</v>
      </c>
      <c r="J154" s="72">
        <v>160.30766321878818</v>
      </c>
      <c r="K154" s="73">
        <v>13.358971934899015</v>
      </c>
      <c r="L154" s="67"/>
      <c r="M154" s="70">
        <f>AVERAGE(M132,M110,M88,M66,M44,M22)</f>
        <v>75472.987500000003</v>
      </c>
      <c r="N154" s="222" t="s">
        <v>297</v>
      </c>
    </row>
    <row r="155" spans="1:14">
      <c r="A155" s="109">
        <v>2018</v>
      </c>
      <c r="B155" s="110">
        <v>21</v>
      </c>
      <c r="C155" s="111" t="s">
        <v>5</v>
      </c>
      <c r="D155" s="220">
        <f t="shared" ref="D155:H155" si="60">AVERAGE(D133-D111,D111-D89,D89-D67,D67-D45,D45-D23)+D133</f>
        <v>8703.5</v>
      </c>
      <c r="E155" s="220">
        <f t="shared" si="60"/>
        <v>338935.5</v>
      </c>
      <c r="F155" s="220">
        <f t="shared" si="60"/>
        <v>12700</v>
      </c>
      <c r="G155" s="220">
        <f t="shared" si="60"/>
        <v>203563</v>
      </c>
      <c r="H155" s="220">
        <f t="shared" si="60"/>
        <v>29379.5</v>
      </c>
      <c r="I155" s="112">
        <f t="shared" si="39"/>
        <v>584578</v>
      </c>
      <c r="J155" s="113">
        <f t="shared" si="40"/>
        <v>67.165852817831905</v>
      </c>
      <c r="K155" s="114">
        <f t="shared" si="41"/>
        <v>5.5971544014859917</v>
      </c>
      <c r="L155" s="69"/>
    </row>
    <row r="159" spans="1:14">
      <c r="B159" s="203"/>
      <c r="C159" s="215" t="s">
        <v>295</v>
      </c>
      <c r="D159" s="241" t="s">
        <v>296</v>
      </c>
      <c r="E159" s="242"/>
      <c r="F159" s="242"/>
      <c r="G159" s="242"/>
      <c r="H159" s="242"/>
      <c r="I159" s="242"/>
      <c r="J159" s="243"/>
    </row>
    <row r="160" spans="1:14">
      <c r="B160" s="218">
        <v>1</v>
      </c>
      <c r="C160" s="203" t="s">
        <v>201</v>
      </c>
      <c r="D160" s="204" t="s">
        <v>299</v>
      </c>
      <c r="E160" s="205"/>
      <c r="F160" s="205"/>
      <c r="G160" s="205"/>
      <c r="H160" s="205"/>
      <c r="I160" s="205"/>
      <c r="J160" s="206"/>
    </row>
    <row r="161" spans="2:14">
      <c r="B161" s="218">
        <v>2</v>
      </c>
      <c r="C161" s="207" t="s">
        <v>202</v>
      </c>
      <c r="D161" s="208" t="s">
        <v>300</v>
      </c>
      <c r="E161" s="209"/>
      <c r="F161" s="209"/>
      <c r="G161" s="209"/>
      <c r="H161" s="209"/>
      <c r="I161" s="209"/>
      <c r="J161" s="210"/>
      <c r="M161" s="239"/>
    </row>
    <row r="162" spans="2:14">
      <c r="B162" s="218">
        <v>3</v>
      </c>
      <c r="C162" s="207" t="s">
        <v>76</v>
      </c>
      <c r="D162" s="208" t="s">
        <v>301</v>
      </c>
      <c r="E162" s="209"/>
      <c r="F162" s="209"/>
      <c r="G162" s="209"/>
      <c r="H162" s="209"/>
      <c r="I162" s="209"/>
      <c r="J162" s="210"/>
    </row>
    <row r="163" spans="2:14">
      <c r="B163" s="218">
        <v>4</v>
      </c>
      <c r="C163" s="207" t="s">
        <v>90</v>
      </c>
      <c r="D163" s="208" t="s">
        <v>301</v>
      </c>
      <c r="E163" s="209"/>
      <c r="F163" s="209"/>
      <c r="G163" s="209"/>
      <c r="H163" s="209"/>
      <c r="I163" s="209"/>
      <c r="J163" s="210"/>
      <c r="N163" s="240"/>
    </row>
    <row r="164" spans="2:14">
      <c r="B164" s="218">
        <v>5</v>
      </c>
      <c r="C164" s="207" t="s">
        <v>186</v>
      </c>
      <c r="D164" s="208" t="s">
        <v>302</v>
      </c>
      <c r="E164" s="209"/>
      <c r="F164" s="209"/>
      <c r="G164" s="209"/>
      <c r="H164" s="209"/>
      <c r="I164" s="209"/>
      <c r="J164" s="210"/>
    </row>
    <row r="165" spans="2:14">
      <c r="B165" s="218">
        <v>6</v>
      </c>
      <c r="C165" s="207" t="s">
        <v>192</v>
      </c>
      <c r="D165" s="208" t="s">
        <v>303</v>
      </c>
      <c r="E165" s="209"/>
      <c r="F165" s="209"/>
      <c r="G165" s="209"/>
      <c r="H165" s="209"/>
      <c r="I165" s="209"/>
      <c r="J165" s="210"/>
    </row>
    <row r="166" spans="2:14">
      <c r="B166" s="218">
        <v>7</v>
      </c>
      <c r="C166" s="207" t="s">
        <v>187</v>
      </c>
      <c r="D166" s="208" t="s">
        <v>304</v>
      </c>
      <c r="E166" s="209"/>
      <c r="F166" s="209"/>
      <c r="G166" s="209"/>
      <c r="H166" s="209"/>
      <c r="I166" s="209"/>
      <c r="J166" s="210"/>
    </row>
    <row r="167" spans="2:14">
      <c r="B167" s="218">
        <v>8</v>
      </c>
      <c r="C167" s="207" t="s">
        <v>194</v>
      </c>
      <c r="D167" s="208" t="s">
        <v>305</v>
      </c>
      <c r="E167" s="209"/>
      <c r="F167" s="209"/>
      <c r="G167" s="209"/>
      <c r="H167" s="209"/>
      <c r="I167" s="209"/>
      <c r="J167" s="210"/>
    </row>
    <row r="168" spans="2:14">
      <c r="B168" s="218">
        <v>9</v>
      </c>
      <c r="C168" s="207" t="s">
        <v>3</v>
      </c>
      <c r="D168" s="208" t="s">
        <v>336</v>
      </c>
      <c r="E168" s="209"/>
      <c r="F168" s="209"/>
      <c r="G168" s="209"/>
      <c r="H168" s="209"/>
      <c r="I168" s="209"/>
      <c r="J168" s="210"/>
    </row>
    <row r="169" spans="2:14">
      <c r="B169" s="218">
        <v>10</v>
      </c>
      <c r="C169" s="207" t="s">
        <v>199</v>
      </c>
      <c r="D169" s="208" t="s">
        <v>336</v>
      </c>
      <c r="E169" s="209"/>
      <c r="F169" s="209"/>
      <c r="G169" s="209"/>
      <c r="H169" s="209"/>
      <c r="I169" s="209"/>
      <c r="J169" s="210"/>
    </row>
    <row r="170" spans="2:14">
      <c r="B170" s="218">
        <v>11</v>
      </c>
      <c r="C170" s="207" t="s">
        <v>171</v>
      </c>
      <c r="D170" s="208" t="s">
        <v>301</v>
      </c>
      <c r="E170" s="209"/>
      <c r="F170" s="209"/>
      <c r="G170" s="209"/>
      <c r="H170" s="209"/>
      <c r="I170" s="209"/>
      <c r="J170" s="210"/>
    </row>
    <row r="171" spans="2:14">
      <c r="B171" s="219">
        <v>12</v>
      </c>
      <c r="C171" s="211" t="s">
        <v>200</v>
      </c>
      <c r="D171" s="212" t="s">
        <v>306</v>
      </c>
      <c r="E171" s="213"/>
      <c r="F171" s="213"/>
      <c r="G171" s="213"/>
      <c r="H171" s="213"/>
      <c r="I171" s="213"/>
      <c r="J171" s="214"/>
    </row>
  </sheetData>
  <mergeCells count="1">
    <mergeCell ref="D159:J15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17"/>
  <sheetViews>
    <sheetView view="pageBreakPreview" zoomScaleSheetLayoutView="100" workbookViewId="0">
      <pane xSplit="5" ySplit="11" topLeftCell="F12" activePane="bottomRight" state="frozen"/>
      <selection activeCell="H34" sqref="H34"/>
      <selection pane="topRight" activeCell="H34" sqref="H34"/>
      <selection pane="bottomLeft" activeCell="H34" sqref="H34"/>
      <selection pane="bottomRight" activeCell="D55" sqref="D55"/>
    </sheetView>
  </sheetViews>
  <sheetFormatPr defaultColWidth="10.140625" defaultRowHeight="13.5"/>
  <cols>
    <col min="1" max="1" width="5.7109375" style="121" customWidth="1"/>
    <col min="2" max="2" width="2.5703125" style="121" customWidth="1"/>
    <col min="3" max="3" width="3.42578125" style="121" customWidth="1"/>
    <col min="4" max="4" width="35.140625" style="121" customWidth="1"/>
    <col min="5" max="5" width="12" style="123" customWidth="1"/>
    <col min="6" max="6" width="11.5703125" style="121" customWidth="1"/>
    <col min="7" max="7" width="3" style="121" customWidth="1"/>
    <col min="8" max="8" width="12" style="121" customWidth="1"/>
    <col min="9" max="9" width="3" style="121" customWidth="1"/>
    <col min="10" max="10" width="11.7109375" style="121" customWidth="1"/>
    <col min="11" max="11" width="3" style="121" customWidth="1"/>
    <col min="12" max="12" width="9.28515625" style="121" bestFit="1" customWidth="1"/>
    <col min="13" max="13" width="3" style="121" customWidth="1"/>
    <col min="14" max="14" width="9.5703125" style="121" bestFit="1" customWidth="1"/>
    <col min="15" max="15" width="3" style="121" customWidth="1"/>
    <col min="16" max="16" width="12.42578125" style="121" bestFit="1" customWidth="1"/>
    <col min="17" max="17" width="3" style="121" customWidth="1"/>
    <col min="18" max="18" width="10.7109375" style="121" customWidth="1"/>
    <col min="19" max="19" width="3.28515625" style="121" customWidth="1"/>
    <col min="20" max="20" width="12.42578125" style="121" customWidth="1"/>
    <col min="21" max="21" width="3" style="121" customWidth="1"/>
    <col min="22" max="22" width="12.28515625" style="121" bestFit="1" customWidth="1"/>
    <col min="23" max="23" width="3" style="121" customWidth="1"/>
    <col min="24" max="24" width="9.5703125" style="121" customWidth="1"/>
    <col min="25" max="25" width="3" style="121" customWidth="1"/>
    <col min="26" max="26" width="12.7109375" style="128" bestFit="1" customWidth="1"/>
    <col min="27" max="27" width="3" style="128" customWidth="1"/>
    <col min="28" max="28" width="10.85546875" style="121" bestFit="1" customWidth="1"/>
    <col min="29" max="29" width="3" style="128" customWidth="1"/>
    <col min="30" max="30" width="10.140625" style="121" bestFit="1" customWidth="1"/>
    <col min="31" max="31" width="3" style="121" customWidth="1"/>
    <col min="32" max="32" width="10.85546875" style="121" bestFit="1" customWidth="1"/>
    <col min="33" max="33" width="3" style="121" customWidth="1"/>
    <col min="34" max="34" width="11.5703125" style="128" bestFit="1" customWidth="1"/>
    <col min="35" max="35" width="11.5703125" style="128" customWidth="1"/>
    <col min="36" max="36" width="15.7109375" style="128" bestFit="1" customWidth="1"/>
    <col min="37" max="37" width="117" style="178" bestFit="1" customWidth="1"/>
    <col min="38" max="16384" width="10.140625" style="121"/>
  </cols>
  <sheetData>
    <row r="1" spans="1:253" ht="15">
      <c r="A1" s="120" t="s">
        <v>15</v>
      </c>
      <c r="D1" s="122"/>
      <c r="J1" s="120"/>
      <c r="Z1" s="124" t="s">
        <v>204</v>
      </c>
      <c r="AA1" s="121"/>
      <c r="AB1" s="122"/>
      <c r="AC1" s="121"/>
      <c r="AD1" s="122"/>
      <c r="AE1" s="122"/>
      <c r="AF1" s="122"/>
      <c r="AG1" s="122"/>
      <c r="AH1" s="125"/>
      <c r="AI1" s="125"/>
      <c r="AJ1" s="125"/>
    </row>
    <row r="2" spans="1:253" ht="15">
      <c r="A2" s="120" t="s">
        <v>205</v>
      </c>
      <c r="J2" s="126"/>
      <c r="Z2" s="127"/>
      <c r="AA2" s="121"/>
      <c r="AC2" s="121"/>
    </row>
    <row r="3" spans="1:253" ht="15">
      <c r="A3" s="120" t="s">
        <v>206</v>
      </c>
      <c r="J3" s="126"/>
      <c r="Z3" s="127"/>
      <c r="AA3" s="121"/>
      <c r="AC3" s="121"/>
    </row>
    <row r="4" spans="1:253" ht="23.25">
      <c r="J4" s="126"/>
      <c r="P4" s="129" t="s">
        <v>207</v>
      </c>
      <c r="Z4" s="121"/>
      <c r="AA4" s="121"/>
      <c r="AC4" s="121"/>
    </row>
    <row r="5" spans="1:253">
      <c r="J5" s="126"/>
      <c r="Z5" s="121"/>
      <c r="AA5" s="121"/>
      <c r="AC5" s="121"/>
    </row>
    <row r="6" spans="1:253" ht="15">
      <c r="C6" s="120" t="s">
        <v>208</v>
      </c>
      <c r="D6" s="120" t="s">
        <v>209</v>
      </c>
      <c r="E6" s="130" t="s">
        <v>210</v>
      </c>
      <c r="F6" s="131" t="s">
        <v>211</v>
      </c>
      <c r="G6" s="131"/>
      <c r="H6" s="131" t="s">
        <v>212</v>
      </c>
      <c r="I6" s="131"/>
      <c r="J6" s="132" t="s">
        <v>213</v>
      </c>
      <c r="K6" s="131"/>
      <c r="L6" s="131" t="s">
        <v>214</v>
      </c>
      <c r="M6" s="131"/>
      <c r="N6" s="131" t="s">
        <v>215</v>
      </c>
      <c r="O6" s="131"/>
      <c r="P6" s="131" t="s">
        <v>216</v>
      </c>
      <c r="Q6" s="131"/>
      <c r="R6" s="131" t="s">
        <v>217</v>
      </c>
      <c r="S6" s="131"/>
      <c r="T6" s="131" t="s">
        <v>218</v>
      </c>
      <c r="U6" s="131"/>
      <c r="V6" s="131" t="s">
        <v>219</v>
      </c>
      <c r="W6" s="131"/>
      <c r="X6" s="131" t="s">
        <v>220</v>
      </c>
      <c r="Y6" s="131"/>
      <c r="Z6" s="131" t="s">
        <v>221</v>
      </c>
      <c r="AA6" s="121"/>
      <c r="AC6" s="121"/>
    </row>
    <row r="7" spans="1:253">
      <c r="J7" s="126"/>
      <c r="Z7" s="121"/>
      <c r="AA7" s="121"/>
      <c r="AC7" s="121"/>
    </row>
    <row r="8" spans="1:253" ht="15">
      <c r="C8" s="120"/>
      <c r="F8" s="133" t="s">
        <v>222</v>
      </c>
      <c r="L8" s="134"/>
      <c r="P8" s="135">
        <v>43100</v>
      </c>
      <c r="Q8" s="128"/>
      <c r="R8" s="128"/>
      <c r="S8" s="136"/>
      <c r="T8" s="136" t="s">
        <v>47</v>
      </c>
      <c r="U8" s="128"/>
      <c r="V8" s="128"/>
      <c r="W8" s="128"/>
      <c r="Z8" s="137" t="s">
        <v>223</v>
      </c>
      <c r="AA8" s="137"/>
      <c r="AB8" s="138"/>
      <c r="AC8" s="121"/>
      <c r="AD8" s="138"/>
      <c r="AE8" s="139"/>
      <c r="AF8" s="139"/>
      <c r="AG8" s="139"/>
      <c r="AH8" s="133"/>
      <c r="AI8" s="133"/>
      <c r="AJ8" s="133"/>
    </row>
    <row r="9" spans="1:253">
      <c r="B9" s="137"/>
      <c r="C9" s="137"/>
      <c r="D9" s="137"/>
      <c r="E9" s="137"/>
      <c r="F9" s="133" t="s">
        <v>224</v>
      </c>
      <c r="G9" s="137"/>
      <c r="H9" s="137" t="s">
        <v>225</v>
      </c>
      <c r="I9" s="137"/>
      <c r="J9" s="137" t="s">
        <v>226</v>
      </c>
      <c r="K9" s="137"/>
      <c r="L9" s="137"/>
      <c r="M9" s="137"/>
      <c r="N9" s="137" t="s">
        <v>227</v>
      </c>
      <c r="O9" s="137"/>
      <c r="P9" s="137" t="s">
        <v>228</v>
      </c>
      <c r="Q9" s="137"/>
      <c r="R9" s="137" t="s">
        <v>229</v>
      </c>
      <c r="S9" s="137"/>
      <c r="T9" s="137" t="s">
        <v>230</v>
      </c>
      <c r="U9" s="137"/>
      <c r="V9" s="135">
        <v>43100</v>
      </c>
      <c r="W9" s="137"/>
      <c r="X9" s="137" t="s">
        <v>227</v>
      </c>
      <c r="Y9" s="137"/>
      <c r="Z9" s="137" t="s">
        <v>231</v>
      </c>
      <c r="AA9" s="137"/>
      <c r="AB9" s="137" t="s">
        <v>232</v>
      </c>
      <c r="AC9" s="121"/>
      <c r="AD9" s="137" t="s">
        <v>233</v>
      </c>
      <c r="AE9" s="137"/>
      <c r="AF9" s="137" t="s">
        <v>232</v>
      </c>
      <c r="AG9" s="137"/>
      <c r="AH9" s="136" t="s">
        <v>234</v>
      </c>
      <c r="AI9" s="136"/>
      <c r="AJ9" s="136"/>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7"/>
      <c r="HS9" s="137"/>
      <c r="HT9" s="137"/>
      <c r="HU9" s="137"/>
      <c r="HV9" s="137"/>
      <c r="HW9" s="137"/>
      <c r="HX9" s="137"/>
      <c r="HY9" s="137"/>
      <c r="HZ9" s="137"/>
      <c r="IA9" s="137"/>
      <c r="IB9" s="137"/>
      <c r="IC9" s="137"/>
      <c r="ID9" s="137"/>
      <c r="IE9" s="137"/>
      <c r="IF9" s="137"/>
      <c r="IG9" s="137"/>
      <c r="IH9" s="137"/>
      <c r="II9" s="137"/>
      <c r="IJ9" s="137"/>
      <c r="IK9" s="137"/>
      <c r="IL9" s="137"/>
      <c r="IM9" s="137"/>
      <c r="IN9" s="137"/>
      <c r="IO9" s="137"/>
      <c r="IP9" s="137"/>
      <c r="IQ9" s="137"/>
      <c r="IR9" s="137"/>
      <c r="IS9" s="137"/>
    </row>
    <row r="10" spans="1:253">
      <c r="B10" s="137"/>
      <c r="C10" s="137"/>
      <c r="D10" s="137"/>
      <c r="E10" s="140" t="s">
        <v>235</v>
      </c>
      <c r="F10" s="140" t="s">
        <v>236</v>
      </c>
      <c r="G10" s="137"/>
      <c r="H10" s="141" t="str">
        <f>"7.65%"</f>
        <v>7.65%</v>
      </c>
      <c r="I10" s="137"/>
      <c r="J10" s="141" t="s">
        <v>237</v>
      </c>
      <c r="K10" s="137"/>
      <c r="L10" s="141" t="s">
        <v>238</v>
      </c>
      <c r="M10" s="137"/>
      <c r="N10" s="141" t="s">
        <v>239</v>
      </c>
      <c r="O10" s="137"/>
      <c r="P10" s="141" t="s">
        <v>240</v>
      </c>
      <c r="Q10" s="137"/>
      <c r="R10" s="141" t="s">
        <v>241</v>
      </c>
      <c r="S10" s="137"/>
      <c r="T10" s="141" t="s">
        <v>242</v>
      </c>
      <c r="U10" s="137"/>
      <c r="V10" s="141" t="s">
        <v>243</v>
      </c>
      <c r="W10" s="137"/>
      <c r="X10" s="141" t="s">
        <v>244</v>
      </c>
      <c r="Y10" s="136"/>
      <c r="Z10" s="141" t="s">
        <v>338</v>
      </c>
      <c r="AA10" s="141"/>
      <c r="AB10" s="142"/>
      <c r="AC10" s="121"/>
      <c r="AD10" s="143">
        <v>2017</v>
      </c>
      <c r="AE10" s="139"/>
      <c r="AF10" s="140" t="s">
        <v>245</v>
      </c>
      <c r="AG10" s="139"/>
      <c r="AH10" s="140" t="s">
        <v>236</v>
      </c>
      <c r="AI10" s="140" t="s">
        <v>261</v>
      </c>
      <c r="AJ10" s="140" t="s">
        <v>262</v>
      </c>
      <c r="AK10" s="179" t="s">
        <v>263</v>
      </c>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row>
    <row r="11" spans="1:253" ht="15">
      <c r="A11" s="120" t="s">
        <v>246</v>
      </c>
      <c r="C11" s="144" t="s">
        <v>247</v>
      </c>
      <c r="D11" s="128"/>
      <c r="F11" s="145"/>
      <c r="Z11" s="121"/>
      <c r="AA11" s="121"/>
      <c r="AB11" s="146"/>
      <c r="AC11" s="121"/>
      <c r="AD11" s="146"/>
      <c r="AE11" s="147"/>
      <c r="AF11" s="139"/>
      <c r="AG11" s="147"/>
      <c r="AH11" s="145"/>
      <c r="AI11" s="145"/>
      <c r="AJ11" s="145"/>
    </row>
    <row r="12" spans="1:253" ht="15">
      <c r="A12" s="148">
        <v>1</v>
      </c>
      <c r="D12" s="244"/>
      <c r="E12" s="123" t="s">
        <v>248</v>
      </c>
      <c r="F12" s="149">
        <f>+AH12</f>
        <v>47937.858</v>
      </c>
      <c r="G12" s="150"/>
      <c r="H12" s="151">
        <f>ROUND(IF(F12&lt;127200, F12*7.65%,127200*6.2%+F12*1.45%),0)</f>
        <v>3667</v>
      </c>
      <c r="I12" s="150"/>
      <c r="J12" s="150">
        <f>ROUND(7000*0.006,0)</f>
        <v>42</v>
      </c>
      <c r="K12" s="150"/>
      <c r="L12" s="149">
        <f>IF(F12&lt;=10200,F12*0.012,10200*0.012)</f>
        <v>122.4</v>
      </c>
      <c r="M12" s="150"/>
      <c r="N12" s="150">
        <f t="shared" ref="N12" si="0">SUM(H12:L12)</f>
        <v>3831.4</v>
      </c>
      <c r="O12" s="150"/>
      <c r="P12" s="150">
        <v>11033.426308593749</v>
      </c>
      <c r="Q12" s="150"/>
      <c r="R12" s="150">
        <f t="shared" ref="R12:R36" si="1">F12*0.03</f>
        <v>1438.1357399999999</v>
      </c>
      <c r="S12" s="150"/>
      <c r="T12" s="150">
        <f t="shared" ref="T12:T36" si="2">F12*0.04</f>
        <v>1917.51432</v>
      </c>
      <c r="U12" s="150"/>
      <c r="V12" s="150">
        <v>231.74625</v>
      </c>
      <c r="W12" s="150"/>
      <c r="X12" s="150">
        <f t="shared" ref="X12:X36" si="3">SUM(P12:V12)</f>
        <v>14620.822618593749</v>
      </c>
      <c r="Z12" s="152">
        <v>1</v>
      </c>
      <c r="AA12" s="127"/>
      <c r="AB12" s="153">
        <v>22.498850000000001</v>
      </c>
      <c r="AC12" s="121"/>
      <c r="AD12" s="180">
        <v>1140.25</v>
      </c>
      <c r="AE12" s="147"/>
      <c r="AF12" s="139">
        <v>2080</v>
      </c>
      <c r="AG12" s="147"/>
      <c r="AH12" s="149">
        <f>(+AB12*AF12)+AD12</f>
        <v>47937.858</v>
      </c>
      <c r="AI12" s="149" t="s">
        <v>264</v>
      </c>
      <c r="AJ12" s="149" t="s">
        <v>265</v>
      </c>
    </row>
    <row r="13" spans="1:253" ht="15">
      <c r="A13" s="148">
        <v>2</v>
      </c>
      <c r="D13" s="244"/>
      <c r="E13" s="123" t="s">
        <v>248</v>
      </c>
      <c r="F13" s="149">
        <f t="shared" ref="F13:F36" si="4">+AH13</f>
        <v>32820.516000000003</v>
      </c>
      <c r="G13" s="150"/>
      <c r="H13" s="151">
        <f t="shared" ref="H13:H36" si="5">ROUND(IF(F13&lt;127200, F13*7.65%,127200*6.2%+F13*1.45%),0)</f>
        <v>2511</v>
      </c>
      <c r="I13" s="150"/>
      <c r="J13" s="150">
        <f t="shared" ref="J13:J36" si="6">ROUND(7000*0.006,0)</f>
        <v>42</v>
      </c>
      <c r="K13" s="150"/>
      <c r="L13" s="149">
        <f t="shared" ref="L13:L23" si="7">IF(F13&lt;=10200,F13*0.012,10200*0.012)</f>
        <v>122.4</v>
      </c>
      <c r="M13" s="150"/>
      <c r="N13" s="150">
        <f t="shared" ref="N13:N36" si="8">SUM(H13:L13)</f>
        <v>2675.4</v>
      </c>
      <c r="O13" s="150"/>
      <c r="P13" s="150">
        <v>11033.426308593749</v>
      </c>
      <c r="Q13" s="150"/>
      <c r="R13" s="150">
        <f t="shared" si="1"/>
        <v>984.61548000000005</v>
      </c>
      <c r="S13" s="150"/>
      <c r="T13" s="150">
        <f t="shared" si="2"/>
        <v>1312.8206400000001</v>
      </c>
      <c r="U13" s="150"/>
      <c r="V13" s="150">
        <v>231.74625</v>
      </c>
      <c r="W13" s="150"/>
      <c r="X13" s="150">
        <f t="shared" si="3"/>
        <v>13562.60867859375</v>
      </c>
      <c r="Z13" s="152">
        <v>1</v>
      </c>
      <c r="AA13" s="127"/>
      <c r="AB13" s="153">
        <v>15.428700000000001</v>
      </c>
      <c r="AC13" s="121"/>
      <c r="AD13" s="180">
        <v>728.81999999999994</v>
      </c>
      <c r="AE13" s="147"/>
      <c r="AF13" s="139">
        <v>2080</v>
      </c>
      <c r="AG13" s="147"/>
      <c r="AH13" s="149">
        <f t="shared" ref="AH13:AH36" si="9">(+AB13*AF13)+AD13</f>
        <v>32820.516000000003</v>
      </c>
      <c r="AI13" s="149" t="s">
        <v>264</v>
      </c>
      <c r="AJ13" s="149" t="s">
        <v>266</v>
      </c>
    </row>
    <row r="14" spans="1:253" ht="15">
      <c r="A14" s="148">
        <v>3</v>
      </c>
      <c r="D14" s="244"/>
      <c r="E14" s="123" t="s">
        <v>248</v>
      </c>
      <c r="F14" s="149">
        <f t="shared" si="4"/>
        <v>61440.826000000001</v>
      </c>
      <c r="G14" s="150"/>
      <c r="H14" s="151">
        <f t="shared" si="5"/>
        <v>4700</v>
      </c>
      <c r="I14" s="150"/>
      <c r="J14" s="150">
        <f t="shared" si="6"/>
        <v>42</v>
      </c>
      <c r="K14" s="150"/>
      <c r="L14" s="149">
        <f t="shared" si="7"/>
        <v>122.4</v>
      </c>
      <c r="M14" s="150"/>
      <c r="N14" s="150">
        <f t="shared" si="8"/>
        <v>4864.3999999999996</v>
      </c>
      <c r="O14" s="150"/>
      <c r="P14" s="150">
        <v>11033.426308593749</v>
      </c>
      <c r="Q14" s="150"/>
      <c r="R14" s="150">
        <f t="shared" si="1"/>
        <v>1843.22478</v>
      </c>
      <c r="S14" s="150"/>
      <c r="T14" s="150">
        <f t="shared" si="2"/>
        <v>2457.6330400000002</v>
      </c>
      <c r="U14" s="150"/>
      <c r="V14" s="150">
        <v>231.74625</v>
      </c>
      <c r="W14" s="150"/>
      <c r="X14" s="150">
        <f t="shared" si="3"/>
        <v>15566.03037859375</v>
      </c>
      <c r="Z14" s="152">
        <v>1</v>
      </c>
      <c r="AA14" s="127"/>
      <c r="AB14" s="153">
        <v>28.735199999999999</v>
      </c>
      <c r="AC14" s="121"/>
      <c r="AD14" s="180">
        <v>1671.61</v>
      </c>
      <c r="AE14" s="147"/>
      <c r="AF14" s="139">
        <v>2080</v>
      </c>
      <c r="AG14" s="147"/>
      <c r="AH14" s="149">
        <f t="shared" si="9"/>
        <v>61440.826000000001</v>
      </c>
      <c r="AI14" s="149" t="s">
        <v>264</v>
      </c>
      <c r="AJ14" s="149" t="s">
        <v>267</v>
      </c>
    </row>
    <row r="15" spans="1:253" ht="15">
      <c r="A15" s="148">
        <v>4</v>
      </c>
      <c r="D15" s="244"/>
      <c r="E15" s="123" t="s">
        <v>248</v>
      </c>
      <c r="F15" s="149">
        <f t="shared" si="4"/>
        <v>44392.689999999995</v>
      </c>
      <c r="G15" s="150"/>
      <c r="H15" s="151">
        <f t="shared" si="5"/>
        <v>3396</v>
      </c>
      <c r="I15" s="150"/>
      <c r="J15" s="150">
        <f t="shared" si="6"/>
        <v>42</v>
      </c>
      <c r="K15" s="150"/>
      <c r="L15" s="149">
        <f t="shared" si="7"/>
        <v>122.4</v>
      </c>
      <c r="M15" s="150"/>
      <c r="N15" s="150">
        <f t="shared" si="8"/>
        <v>3560.4</v>
      </c>
      <c r="O15" s="150"/>
      <c r="P15" s="150">
        <v>11033.426308593749</v>
      </c>
      <c r="Q15" s="150"/>
      <c r="R15" s="150">
        <f t="shared" si="1"/>
        <v>1331.7806999999998</v>
      </c>
      <c r="S15" s="150"/>
      <c r="T15" s="150">
        <f t="shared" si="2"/>
        <v>1775.7075999999997</v>
      </c>
      <c r="U15" s="150"/>
      <c r="V15" s="150">
        <v>231.74625</v>
      </c>
      <c r="W15" s="150"/>
      <c r="X15" s="150">
        <f t="shared" si="3"/>
        <v>14372.660858593748</v>
      </c>
      <c r="Z15" s="152">
        <v>1</v>
      </c>
      <c r="AA15" s="127"/>
      <c r="AB15" s="153">
        <v>19.936249999999998</v>
      </c>
      <c r="AC15" s="121"/>
      <c r="AD15" s="180">
        <v>2925.2900000000004</v>
      </c>
      <c r="AE15" s="147"/>
      <c r="AF15" s="139">
        <v>2080</v>
      </c>
      <c r="AG15" s="147"/>
      <c r="AH15" s="149">
        <f t="shared" si="9"/>
        <v>44392.689999999995</v>
      </c>
      <c r="AI15" s="149" t="s">
        <v>264</v>
      </c>
      <c r="AJ15" s="149" t="s">
        <v>268</v>
      </c>
    </row>
    <row r="16" spans="1:253" ht="15">
      <c r="A16" s="148">
        <v>5</v>
      </c>
      <c r="D16" s="244"/>
      <c r="E16" s="123" t="s">
        <v>248</v>
      </c>
      <c r="F16" s="149">
        <f t="shared" si="4"/>
        <v>61457.178</v>
      </c>
      <c r="G16" s="150"/>
      <c r="H16" s="151">
        <f t="shared" si="5"/>
        <v>4701</v>
      </c>
      <c r="I16" s="150"/>
      <c r="J16" s="150">
        <f t="shared" si="6"/>
        <v>42</v>
      </c>
      <c r="K16" s="150"/>
      <c r="L16" s="149">
        <f t="shared" si="7"/>
        <v>122.4</v>
      </c>
      <c r="M16" s="150"/>
      <c r="N16" s="150">
        <f t="shared" si="8"/>
        <v>4865.3999999999996</v>
      </c>
      <c r="O16" s="150"/>
      <c r="P16" s="150">
        <v>11033.426308593749</v>
      </c>
      <c r="Q16" s="150"/>
      <c r="R16" s="150">
        <f t="shared" si="1"/>
        <v>1843.71534</v>
      </c>
      <c r="S16" s="150"/>
      <c r="T16" s="150">
        <f t="shared" si="2"/>
        <v>2458.28712</v>
      </c>
      <c r="U16" s="150"/>
      <c r="V16" s="150">
        <v>231.74625</v>
      </c>
      <c r="W16" s="150"/>
      <c r="X16" s="150">
        <f t="shared" si="3"/>
        <v>15567.175018593749</v>
      </c>
      <c r="Z16" s="152">
        <v>1</v>
      </c>
      <c r="AA16" s="127"/>
      <c r="AB16" s="153">
        <v>26.749099999999999</v>
      </c>
      <c r="AC16" s="121"/>
      <c r="AD16" s="180">
        <v>5819.0500000000011</v>
      </c>
      <c r="AE16" s="147"/>
      <c r="AF16" s="139">
        <v>2080</v>
      </c>
      <c r="AG16" s="147"/>
      <c r="AH16" s="149">
        <f t="shared" si="9"/>
        <v>61457.178</v>
      </c>
      <c r="AI16" s="149" t="s">
        <v>264</v>
      </c>
      <c r="AJ16" s="149" t="s">
        <v>267</v>
      </c>
    </row>
    <row r="17" spans="1:37" ht="15">
      <c r="A17" s="148">
        <v>6</v>
      </c>
      <c r="D17" s="244"/>
      <c r="E17" s="123" t="s">
        <v>248</v>
      </c>
      <c r="F17" s="149">
        <f t="shared" si="4"/>
        <v>33056.421999999999</v>
      </c>
      <c r="G17" s="150"/>
      <c r="H17" s="151">
        <f t="shared" si="5"/>
        <v>2529</v>
      </c>
      <c r="I17" s="150"/>
      <c r="J17" s="150">
        <f t="shared" si="6"/>
        <v>42</v>
      </c>
      <c r="K17" s="150"/>
      <c r="L17" s="149">
        <f t="shared" si="7"/>
        <v>122.4</v>
      </c>
      <c r="M17" s="150"/>
      <c r="N17" s="150">
        <f t="shared" si="8"/>
        <v>2693.4</v>
      </c>
      <c r="O17" s="150"/>
      <c r="P17" s="150">
        <v>11033.426308593749</v>
      </c>
      <c r="Q17" s="150"/>
      <c r="R17" s="150">
        <f t="shared" si="1"/>
        <v>991.69265999999993</v>
      </c>
      <c r="S17" s="150"/>
      <c r="T17" s="150">
        <f t="shared" si="2"/>
        <v>1322.2568799999999</v>
      </c>
      <c r="U17" s="150"/>
      <c r="V17" s="150">
        <v>231.74625</v>
      </c>
      <c r="W17" s="150"/>
      <c r="X17" s="150">
        <f t="shared" si="3"/>
        <v>13579.122098593751</v>
      </c>
      <c r="Z17" s="152">
        <v>1</v>
      </c>
      <c r="AA17" s="127"/>
      <c r="AB17" s="153">
        <v>15.43465</v>
      </c>
      <c r="AC17" s="121"/>
      <c r="AD17" s="180">
        <v>952.35000000000014</v>
      </c>
      <c r="AE17" s="147"/>
      <c r="AF17" s="139">
        <v>2080</v>
      </c>
      <c r="AG17" s="147"/>
      <c r="AH17" s="149">
        <f t="shared" si="9"/>
        <v>33056.421999999999</v>
      </c>
      <c r="AI17" s="149" t="s">
        <v>264</v>
      </c>
      <c r="AJ17" s="149" t="s">
        <v>266</v>
      </c>
    </row>
    <row r="18" spans="1:37" ht="15">
      <c r="A18" s="148">
        <v>7</v>
      </c>
      <c r="D18" s="244"/>
      <c r="E18" s="123" t="s">
        <v>248</v>
      </c>
      <c r="F18" s="149">
        <f t="shared" si="4"/>
        <v>35554.813999999998</v>
      </c>
      <c r="G18" s="150"/>
      <c r="H18" s="151">
        <f t="shared" si="5"/>
        <v>2720</v>
      </c>
      <c r="I18" s="150"/>
      <c r="J18" s="150">
        <f t="shared" si="6"/>
        <v>42</v>
      </c>
      <c r="K18" s="150"/>
      <c r="L18" s="149">
        <f t="shared" si="7"/>
        <v>122.4</v>
      </c>
      <c r="M18" s="150"/>
      <c r="N18" s="150">
        <f t="shared" si="8"/>
        <v>2884.4</v>
      </c>
      <c r="O18" s="150"/>
      <c r="P18" s="150">
        <v>11033.426308593749</v>
      </c>
      <c r="Q18" s="150"/>
      <c r="R18" s="150">
        <f t="shared" si="1"/>
        <v>1066.6444199999999</v>
      </c>
      <c r="S18" s="150"/>
      <c r="T18" s="150">
        <f t="shared" si="2"/>
        <v>1422.19256</v>
      </c>
      <c r="U18" s="150"/>
      <c r="V18" s="150">
        <v>231.74625</v>
      </c>
      <c r="W18" s="150"/>
      <c r="X18" s="150">
        <f t="shared" si="3"/>
        <v>13754.009538593749</v>
      </c>
      <c r="Z18" s="152">
        <v>1</v>
      </c>
      <c r="AA18" s="127"/>
      <c r="AB18" s="153">
        <v>15.462300000000001</v>
      </c>
      <c r="AC18" s="121"/>
      <c r="AD18" s="180">
        <v>3393.2299999999996</v>
      </c>
      <c r="AE18" s="147"/>
      <c r="AF18" s="139">
        <v>2080</v>
      </c>
      <c r="AG18" s="147"/>
      <c r="AH18" s="149">
        <f t="shared" si="9"/>
        <v>35554.813999999998</v>
      </c>
      <c r="AI18" s="149" t="s">
        <v>264</v>
      </c>
      <c r="AJ18" s="149" t="s">
        <v>266</v>
      </c>
    </row>
    <row r="19" spans="1:37" ht="15">
      <c r="A19" s="148">
        <v>8</v>
      </c>
      <c r="D19" s="244"/>
      <c r="E19" s="123" t="s">
        <v>248</v>
      </c>
      <c r="F19" s="149">
        <f t="shared" si="4"/>
        <v>51867.488000000005</v>
      </c>
      <c r="G19" s="150"/>
      <c r="H19" s="151">
        <f t="shared" si="5"/>
        <v>3968</v>
      </c>
      <c r="I19" s="150"/>
      <c r="J19" s="150">
        <f t="shared" si="6"/>
        <v>42</v>
      </c>
      <c r="K19" s="150"/>
      <c r="L19" s="149">
        <f t="shared" si="7"/>
        <v>122.4</v>
      </c>
      <c r="M19" s="150"/>
      <c r="N19" s="150">
        <f t="shared" si="8"/>
        <v>4132.3999999999996</v>
      </c>
      <c r="O19" s="150"/>
      <c r="P19" s="150">
        <v>11033.426308593749</v>
      </c>
      <c r="Q19" s="150"/>
      <c r="R19" s="150">
        <f t="shared" si="1"/>
        <v>1556.0246400000001</v>
      </c>
      <c r="S19" s="150"/>
      <c r="T19" s="150">
        <f t="shared" si="2"/>
        <v>2074.6995200000001</v>
      </c>
      <c r="U19" s="150"/>
      <c r="V19" s="150">
        <v>231.74625</v>
      </c>
      <c r="W19" s="150"/>
      <c r="X19" s="150">
        <f t="shared" si="3"/>
        <v>14895.896718593749</v>
      </c>
      <c r="Z19" s="152">
        <v>1</v>
      </c>
      <c r="AA19" s="127"/>
      <c r="AB19" s="153">
        <v>22.497600000000002</v>
      </c>
      <c r="AC19" s="121"/>
      <c r="AD19" s="180">
        <v>5072.4800000000005</v>
      </c>
      <c r="AE19" s="147"/>
      <c r="AF19" s="139">
        <v>2080</v>
      </c>
      <c r="AG19" s="147"/>
      <c r="AH19" s="149">
        <f t="shared" si="9"/>
        <v>51867.488000000005</v>
      </c>
      <c r="AI19" s="149" t="s">
        <v>264</v>
      </c>
      <c r="AJ19" s="149" t="s">
        <v>265</v>
      </c>
    </row>
    <row r="20" spans="1:37" ht="15">
      <c r="A20" s="148">
        <v>9</v>
      </c>
      <c r="D20" s="244"/>
      <c r="E20" s="123" t="s">
        <v>248</v>
      </c>
      <c r="F20" s="149">
        <f t="shared" si="4"/>
        <v>33288.584999999999</v>
      </c>
      <c r="G20" s="150"/>
      <c r="H20" s="151">
        <f t="shared" si="5"/>
        <v>2547</v>
      </c>
      <c r="I20" s="150"/>
      <c r="J20" s="150">
        <f t="shared" si="6"/>
        <v>42</v>
      </c>
      <c r="K20" s="150"/>
      <c r="L20" s="149">
        <f t="shared" si="7"/>
        <v>122.4</v>
      </c>
      <c r="M20" s="150"/>
      <c r="N20" s="150">
        <f t="shared" si="8"/>
        <v>2711.4</v>
      </c>
      <c r="O20" s="150"/>
      <c r="P20" s="150">
        <v>11033.426308593749</v>
      </c>
      <c r="Q20" s="150"/>
      <c r="R20" s="150">
        <f t="shared" si="1"/>
        <v>998.6575499999999</v>
      </c>
      <c r="S20" s="150"/>
      <c r="T20" s="150">
        <f t="shared" si="2"/>
        <v>1331.5434</v>
      </c>
      <c r="U20" s="150"/>
      <c r="V20" s="150">
        <v>231.74625</v>
      </c>
      <c r="W20" s="150"/>
      <c r="X20" s="150">
        <f t="shared" si="3"/>
        <v>13595.37350859375</v>
      </c>
      <c r="Z20" s="152">
        <v>1</v>
      </c>
      <c r="AA20" s="127"/>
      <c r="AB20" s="153">
        <v>15.6</v>
      </c>
      <c r="AC20" s="147"/>
      <c r="AD20" s="181">
        <f>+AVERAGE($AD$13,$AD$17)</f>
        <v>840.58500000000004</v>
      </c>
      <c r="AE20" s="147"/>
      <c r="AF20" s="139">
        <v>2080</v>
      </c>
      <c r="AG20" s="147"/>
      <c r="AH20" s="149">
        <f t="shared" si="9"/>
        <v>33288.584999999999</v>
      </c>
      <c r="AI20" s="149" t="s">
        <v>264</v>
      </c>
      <c r="AJ20" s="149" t="s">
        <v>266</v>
      </c>
      <c r="AK20" s="178" t="s">
        <v>269</v>
      </c>
    </row>
    <row r="21" spans="1:37" ht="15">
      <c r="A21" s="148">
        <v>10</v>
      </c>
      <c r="D21" s="244"/>
      <c r="E21" s="123" t="s">
        <v>248</v>
      </c>
      <c r="F21" s="149">
        <f t="shared" si="4"/>
        <v>33288.585000000006</v>
      </c>
      <c r="G21" s="150"/>
      <c r="H21" s="151">
        <f t="shared" si="5"/>
        <v>2547</v>
      </c>
      <c r="I21" s="150"/>
      <c r="J21" s="150">
        <f t="shared" si="6"/>
        <v>42</v>
      </c>
      <c r="K21" s="150"/>
      <c r="L21" s="149">
        <f t="shared" si="7"/>
        <v>122.4</v>
      </c>
      <c r="M21" s="150"/>
      <c r="N21" s="150">
        <f t="shared" si="8"/>
        <v>2711.4</v>
      </c>
      <c r="O21" s="150"/>
      <c r="P21" s="150">
        <v>11033.426308593749</v>
      </c>
      <c r="Q21" s="150"/>
      <c r="R21" s="150">
        <f t="shared" si="1"/>
        <v>998.65755000000013</v>
      </c>
      <c r="S21" s="150"/>
      <c r="T21" s="150">
        <f t="shared" si="2"/>
        <v>1331.5434000000002</v>
      </c>
      <c r="U21" s="150"/>
      <c r="V21" s="150">
        <v>231.74625</v>
      </c>
      <c r="W21" s="150"/>
      <c r="X21" s="150">
        <f t="shared" si="3"/>
        <v>13595.37350859375</v>
      </c>
      <c r="Z21" s="152">
        <v>1</v>
      </c>
      <c r="AA21" s="127"/>
      <c r="AB21" s="153">
        <v>15.600000000000001</v>
      </c>
      <c r="AC21" s="121"/>
      <c r="AD21" s="181">
        <f>+AVERAGE($AD$13,$AD$17)</f>
        <v>840.58500000000004</v>
      </c>
      <c r="AE21" s="147"/>
      <c r="AF21" s="139">
        <v>2080</v>
      </c>
      <c r="AG21" s="147"/>
      <c r="AH21" s="149">
        <f t="shared" si="9"/>
        <v>33288.585000000006</v>
      </c>
      <c r="AI21" s="149" t="s">
        <v>264</v>
      </c>
      <c r="AJ21" s="149" t="s">
        <v>266</v>
      </c>
      <c r="AK21" s="178" t="s">
        <v>270</v>
      </c>
    </row>
    <row r="22" spans="1:37" ht="15">
      <c r="A22" s="148">
        <v>11</v>
      </c>
      <c r="D22" s="244"/>
      <c r="E22" s="123" t="s">
        <v>248</v>
      </c>
      <c r="F22" s="149">
        <f t="shared" si="4"/>
        <v>48747.470000000008</v>
      </c>
      <c r="G22" s="150"/>
      <c r="H22" s="151">
        <f t="shared" si="5"/>
        <v>3729</v>
      </c>
      <c r="I22" s="150"/>
      <c r="J22" s="150">
        <f t="shared" si="6"/>
        <v>42</v>
      </c>
      <c r="K22" s="150"/>
      <c r="L22" s="149">
        <f t="shared" si="7"/>
        <v>122.4</v>
      </c>
      <c r="M22" s="150"/>
      <c r="N22" s="150">
        <f t="shared" si="8"/>
        <v>3893.4</v>
      </c>
      <c r="O22" s="150"/>
      <c r="P22" s="150">
        <v>11033.426308593749</v>
      </c>
      <c r="Q22" s="150"/>
      <c r="R22" s="150">
        <f t="shared" si="1"/>
        <v>1462.4241000000002</v>
      </c>
      <c r="S22" s="150"/>
      <c r="T22" s="150">
        <f t="shared" si="2"/>
        <v>1949.8988000000004</v>
      </c>
      <c r="U22" s="150"/>
      <c r="V22" s="150">
        <v>231.74625</v>
      </c>
      <c r="W22" s="150"/>
      <c r="X22" s="150">
        <f t="shared" si="3"/>
        <v>14677.49545859375</v>
      </c>
      <c r="Z22" s="152">
        <v>1</v>
      </c>
      <c r="AA22" s="127"/>
      <c r="AB22" s="153">
        <v>22.548250000000003</v>
      </c>
      <c r="AC22" s="121"/>
      <c r="AD22" s="180">
        <v>1847.1100000000004</v>
      </c>
      <c r="AE22" s="147"/>
      <c r="AF22" s="139">
        <v>2080</v>
      </c>
      <c r="AG22" s="147"/>
      <c r="AH22" s="149">
        <f t="shared" si="9"/>
        <v>48747.470000000008</v>
      </c>
      <c r="AI22" s="149" t="s">
        <v>264</v>
      </c>
      <c r="AJ22" s="149" t="s">
        <v>271</v>
      </c>
    </row>
    <row r="23" spans="1:37" ht="15">
      <c r="A23" s="148">
        <v>12</v>
      </c>
      <c r="D23" s="244"/>
      <c r="E23" s="123" t="s">
        <v>248</v>
      </c>
      <c r="F23" s="149">
        <f t="shared" si="4"/>
        <v>71564.519232000021</v>
      </c>
      <c r="G23" s="150"/>
      <c r="H23" s="151">
        <f t="shared" si="5"/>
        <v>5475</v>
      </c>
      <c r="I23" s="150"/>
      <c r="J23" s="150">
        <f t="shared" si="6"/>
        <v>42</v>
      </c>
      <c r="K23" s="150"/>
      <c r="L23" s="149">
        <f t="shared" si="7"/>
        <v>122.4</v>
      </c>
      <c r="M23" s="150"/>
      <c r="N23" s="150">
        <f t="shared" si="8"/>
        <v>5639.4</v>
      </c>
      <c r="O23" s="150"/>
      <c r="P23" s="150">
        <v>11033.426308593749</v>
      </c>
      <c r="Q23" s="150"/>
      <c r="R23" s="150">
        <f t="shared" si="1"/>
        <v>2146.9355769600006</v>
      </c>
      <c r="S23" s="150"/>
      <c r="T23" s="150">
        <f t="shared" si="2"/>
        <v>2862.5807692800008</v>
      </c>
      <c r="U23" s="150"/>
      <c r="V23" s="150">
        <v>231.74625</v>
      </c>
      <c r="W23" s="150"/>
      <c r="X23" s="150">
        <f t="shared" si="3"/>
        <v>16274.688904833751</v>
      </c>
      <c r="Z23" s="152">
        <v>1</v>
      </c>
      <c r="AA23" s="127"/>
      <c r="AB23" s="153">
        <v>2864.6112180000005</v>
      </c>
      <c r="AC23" s="121"/>
      <c r="AD23" s="180">
        <v>2813.85</v>
      </c>
      <c r="AE23" s="147"/>
      <c r="AF23" s="137">
        <v>24</v>
      </c>
      <c r="AG23" s="147"/>
      <c r="AH23" s="149">
        <f t="shared" si="9"/>
        <v>71564.519232000021</v>
      </c>
      <c r="AI23" s="149" t="s">
        <v>264</v>
      </c>
      <c r="AJ23" s="149" t="s">
        <v>272</v>
      </c>
    </row>
    <row r="24" spans="1:37" ht="15">
      <c r="A24" s="148">
        <v>13</v>
      </c>
      <c r="D24" s="244"/>
      <c r="E24" s="123" t="s">
        <v>248</v>
      </c>
      <c r="F24" s="149">
        <f t="shared" si="4"/>
        <v>6600</v>
      </c>
      <c r="G24" s="150"/>
      <c r="H24" s="151">
        <v>0</v>
      </c>
      <c r="I24" s="150"/>
      <c r="J24" s="150">
        <v>0</v>
      </c>
      <c r="K24" s="150"/>
      <c r="L24" s="149">
        <v>0</v>
      </c>
      <c r="M24" s="150"/>
      <c r="N24" s="150">
        <f t="shared" si="8"/>
        <v>0</v>
      </c>
      <c r="O24" s="150"/>
      <c r="P24" s="150">
        <v>0</v>
      </c>
      <c r="Q24" s="150"/>
      <c r="R24" s="150">
        <v>0</v>
      </c>
      <c r="S24" s="150"/>
      <c r="T24" s="150">
        <v>0</v>
      </c>
      <c r="U24" s="150"/>
      <c r="V24" s="150">
        <v>0</v>
      </c>
      <c r="W24" s="150"/>
      <c r="X24" s="150">
        <f t="shared" si="3"/>
        <v>0</v>
      </c>
      <c r="Z24" s="152">
        <v>1</v>
      </c>
      <c r="AA24" s="127"/>
      <c r="AB24" s="153">
        <v>1100</v>
      </c>
      <c r="AC24" s="121"/>
      <c r="AD24" s="180"/>
      <c r="AE24" s="147"/>
      <c r="AF24" s="139">
        <v>6</v>
      </c>
      <c r="AG24" s="147"/>
      <c r="AH24" s="149">
        <f t="shared" si="9"/>
        <v>6600</v>
      </c>
      <c r="AI24" s="149" t="s">
        <v>264</v>
      </c>
      <c r="AJ24" s="149" t="s">
        <v>273</v>
      </c>
    </row>
    <row r="25" spans="1:37" ht="15">
      <c r="A25" s="148">
        <v>14</v>
      </c>
      <c r="D25" s="244"/>
      <c r="E25" s="123" t="s">
        <v>248</v>
      </c>
      <c r="F25" s="149">
        <f t="shared" si="4"/>
        <v>6600</v>
      </c>
      <c r="G25" s="150"/>
      <c r="H25" s="151">
        <v>0</v>
      </c>
      <c r="I25" s="150"/>
      <c r="J25" s="150">
        <v>0</v>
      </c>
      <c r="K25" s="150"/>
      <c r="L25" s="149">
        <v>0</v>
      </c>
      <c r="M25" s="150"/>
      <c r="N25" s="150">
        <f t="shared" si="8"/>
        <v>0</v>
      </c>
      <c r="O25" s="150"/>
      <c r="P25" s="150">
        <v>0</v>
      </c>
      <c r="Q25" s="150"/>
      <c r="R25" s="150">
        <v>0</v>
      </c>
      <c r="S25" s="150"/>
      <c r="T25" s="150">
        <v>0</v>
      </c>
      <c r="U25" s="150"/>
      <c r="V25" s="150">
        <v>0</v>
      </c>
      <c r="W25" s="150"/>
      <c r="X25" s="150">
        <f t="shared" si="3"/>
        <v>0</v>
      </c>
      <c r="Z25" s="152">
        <v>1</v>
      </c>
      <c r="AA25" s="127"/>
      <c r="AB25" s="153">
        <v>1100</v>
      </c>
      <c r="AC25" s="127"/>
      <c r="AD25" s="180"/>
      <c r="AE25" s="147"/>
      <c r="AF25" s="139">
        <v>6</v>
      </c>
      <c r="AG25" s="147"/>
      <c r="AH25" s="149">
        <f t="shared" si="9"/>
        <v>6600</v>
      </c>
      <c r="AI25" s="149" t="s">
        <v>264</v>
      </c>
      <c r="AJ25" s="149" t="s">
        <v>273</v>
      </c>
    </row>
    <row r="26" spans="1:37" ht="15">
      <c r="A26" s="148">
        <v>15</v>
      </c>
      <c r="D26" s="244"/>
      <c r="E26" s="123" t="s">
        <v>249</v>
      </c>
      <c r="F26" s="149">
        <f t="shared" si="4"/>
        <v>119995.08240000001</v>
      </c>
      <c r="G26" s="150"/>
      <c r="H26" s="151">
        <f t="shared" si="5"/>
        <v>9180</v>
      </c>
      <c r="I26" s="150"/>
      <c r="J26" s="150">
        <f t="shared" si="6"/>
        <v>42</v>
      </c>
      <c r="K26" s="150"/>
      <c r="L26" s="149">
        <f>IF(F26&lt;=12960,F26*0.0465,12960*0.465)</f>
        <v>6026.4000000000005</v>
      </c>
      <c r="M26" s="150"/>
      <c r="N26" s="150">
        <f t="shared" si="8"/>
        <v>15248.400000000001</v>
      </c>
      <c r="O26" s="150"/>
      <c r="P26" s="150">
        <v>11033.426308593749</v>
      </c>
      <c r="Q26" s="150"/>
      <c r="R26" s="150">
        <f t="shared" si="1"/>
        <v>3599.8524720000005</v>
      </c>
      <c r="S26" s="150"/>
      <c r="T26" s="150">
        <f t="shared" si="2"/>
        <v>4799.803296000001</v>
      </c>
      <c r="U26" s="150"/>
      <c r="V26" s="150">
        <v>231.74625</v>
      </c>
      <c r="W26" s="150"/>
      <c r="X26" s="150">
        <f t="shared" si="3"/>
        <v>19664.82832659375</v>
      </c>
      <c r="Z26" s="152">
        <v>0.20447379020657114</v>
      </c>
      <c r="AA26" s="127"/>
      <c r="AB26" s="153">
        <v>4999.7951000000003</v>
      </c>
      <c r="AC26" s="127"/>
      <c r="AD26" s="180"/>
      <c r="AE26" s="147"/>
      <c r="AF26" s="137">
        <v>24</v>
      </c>
      <c r="AG26" s="147"/>
      <c r="AH26" s="149">
        <f t="shared" si="9"/>
        <v>119995.08240000001</v>
      </c>
      <c r="AI26" s="149" t="s">
        <v>274</v>
      </c>
      <c r="AJ26" s="149" t="s">
        <v>275</v>
      </c>
    </row>
    <row r="27" spans="1:37" ht="15">
      <c r="A27" s="148">
        <v>16</v>
      </c>
      <c r="D27" s="244"/>
      <c r="E27" s="123" t="s">
        <v>249</v>
      </c>
      <c r="F27" s="149">
        <f t="shared" si="4"/>
        <v>44658.340000000004</v>
      </c>
      <c r="G27" s="150"/>
      <c r="H27" s="151">
        <f t="shared" si="5"/>
        <v>3416</v>
      </c>
      <c r="I27" s="150"/>
      <c r="J27" s="150">
        <f t="shared" si="6"/>
        <v>42</v>
      </c>
      <c r="K27" s="150"/>
      <c r="L27" s="149">
        <f t="shared" ref="L27:L36" si="10">IF(F27&lt;=12960,F27*0.0465,12960*0.465)</f>
        <v>6026.4000000000005</v>
      </c>
      <c r="M27" s="150"/>
      <c r="N27" s="150">
        <f t="shared" si="8"/>
        <v>9484.4000000000015</v>
      </c>
      <c r="O27" s="150"/>
      <c r="P27" s="150">
        <v>11033.426308593749</v>
      </c>
      <c r="Q27" s="150"/>
      <c r="R27" s="150">
        <f t="shared" si="1"/>
        <v>1339.7502000000002</v>
      </c>
      <c r="S27" s="150"/>
      <c r="T27" s="150">
        <f t="shared" si="2"/>
        <v>1786.3336000000002</v>
      </c>
      <c r="U27" s="150"/>
      <c r="V27" s="150">
        <v>231.74625</v>
      </c>
      <c r="W27" s="150"/>
      <c r="X27" s="150">
        <f t="shared" si="3"/>
        <v>14391.25635859375</v>
      </c>
      <c r="Z27" s="152">
        <v>0.20447379020657114</v>
      </c>
      <c r="AA27" s="127"/>
      <c r="AB27" s="153">
        <v>21.200000000000003</v>
      </c>
      <c r="AC27" s="127"/>
      <c r="AD27" s="180">
        <v>562.34</v>
      </c>
      <c r="AE27" s="147"/>
      <c r="AF27" s="139">
        <v>2080</v>
      </c>
      <c r="AG27" s="147"/>
      <c r="AH27" s="149">
        <f t="shared" si="9"/>
        <v>44658.340000000004</v>
      </c>
      <c r="AI27" s="149" t="s">
        <v>274</v>
      </c>
      <c r="AJ27" s="149" t="s">
        <v>276</v>
      </c>
    </row>
    <row r="28" spans="1:37" ht="15">
      <c r="A28" s="148">
        <v>17</v>
      </c>
      <c r="D28" s="244"/>
      <c r="E28" s="123" t="s">
        <v>249</v>
      </c>
      <c r="F28" s="149">
        <f t="shared" si="4"/>
        <v>74999.520000000004</v>
      </c>
      <c r="G28" s="150"/>
      <c r="H28" s="151">
        <f t="shared" si="5"/>
        <v>5737</v>
      </c>
      <c r="I28" s="150"/>
      <c r="J28" s="150">
        <f t="shared" si="6"/>
        <v>42</v>
      </c>
      <c r="K28" s="150"/>
      <c r="L28" s="149">
        <f t="shared" si="10"/>
        <v>6026.4000000000005</v>
      </c>
      <c r="M28" s="150"/>
      <c r="N28" s="150">
        <f t="shared" si="8"/>
        <v>11805.400000000001</v>
      </c>
      <c r="O28" s="150"/>
      <c r="P28" s="150">
        <v>11033.426308593749</v>
      </c>
      <c r="Q28" s="150"/>
      <c r="R28" s="150">
        <f t="shared" si="1"/>
        <v>2249.9856</v>
      </c>
      <c r="S28" s="150"/>
      <c r="T28" s="150">
        <f t="shared" si="2"/>
        <v>2999.9808000000003</v>
      </c>
      <c r="U28" s="150"/>
      <c r="V28" s="150">
        <v>231.74625</v>
      </c>
      <c r="W28" s="150"/>
      <c r="X28" s="150">
        <f t="shared" si="3"/>
        <v>16515.13895859375</v>
      </c>
      <c r="Z28" s="152">
        <v>0.13546351332934969</v>
      </c>
      <c r="AA28" s="127"/>
      <c r="AB28" s="153">
        <v>3124.98</v>
      </c>
      <c r="AC28" s="127"/>
      <c r="AD28" s="180"/>
      <c r="AE28" s="147"/>
      <c r="AF28" s="137">
        <v>24</v>
      </c>
      <c r="AG28" s="147"/>
      <c r="AH28" s="149">
        <f t="shared" si="9"/>
        <v>74999.520000000004</v>
      </c>
      <c r="AI28" s="149" t="s">
        <v>277</v>
      </c>
      <c r="AJ28" s="149" t="s">
        <v>278</v>
      </c>
    </row>
    <row r="29" spans="1:37" ht="15">
      <c r="A29" s="148">
        <v>18</v>
      </c>
      <c r="D29" s="244"/>
      <c r="E29" s="123" t="s">
        <v>249</v>
      </c>
      <c r="F29" s="149">
        <f t="shared" si="4"/>
        <v>118450.08240000001</v>
      </c>
      <c r="G29" s="150"/>
      <c r="H29" s="151">
        <f t="shared" si="5"/>
        <v>9061</v>
      </c>
      <c r="I29" s="150"/>
      <c r="J29" s="150">
        <f t="shared" si="6"/>
        <v>42</v>
      </c>
      <c r="K29" s="150"/>
      <c r="L29" s="149">
        <f t="shared" si="10"/>
        <v>6026.4000000000005</v>
      </c>
      <c r="M29" s="150"/>
      <c r="N29" s="150">
        <f t="shared" si="8"/>
        <v>15129.400000000001</v>
      </c>
      <c r="O29" s="150"/>
      <c r="P29" s="150">
        <v>11033.426308593749</v>
      </c>
      <c r="Q29" s="150"/>
      <c r="R29" s="150">
        <f t="shared" si="1"/>
        <v>3553.5024720000001</v>
      </c>
      <c r="S29" s="150"/>
      <c r="T29" s="150">
        <f t="shared" si="2"/>
        <v>4738.0032960000008</v>
      </c>
      <c r="U29" s="150"/>
      <c r="V29" s="150">
        <v>231.74625</v>
      </c>
      <c r="W29" s="150"/>
      <c r="X29" s="150">
        <f t="shared" si="3"/>
        <v>19556.678326593752</v>
      </c>
      <c r="Z29" s="152">
        <v>0.13546351332934969</v>
      </c>
      <c r="AA29" s="127"/>
      <c r="AB29" s="153">
        <v>4935.4201000000003</v>
      </c>
      <c r="AC29" s="127"/>
      <c r="AD29" s="180"/>
      <c r="AE29" s="147"/>
      <c r="AF29" s="137">
        <v>24</v>
      </c>
      <c r="AG29" s="147"/>
      <c r="AH29" s="149">
        <f t="shared" si="9"/>
        <v>118450.08240000001</v>
      </c>
      <c r="AI29" s="149" t="s">
        <v>277</v>
      </c>
      <c r="AJ29" s="149" t="s">
        <v>279</v>
      </c>
    </row>
    <row r="30" spans="1:37" ht="15">
      <c r="A30" s="148">
        <v>19</v>
      </c>
      <c r="D30" s="244"/>
      <c r="E30" s="123" t="s">
        <v>249</v>
      </c>
      <c r="F30" s="149">
        <f t="shared" si="4"/>
        <v>57750.084000000003</v>
      </c>
      <c r="G30" s="150"/>
      <c r="H30" s="151">
        <f t="shared" si="5"/>
        <v>4418</v>
      </c>
      <c r="I30" s="150"/>
      <c r="J30" s="150">
        <f t="shared" si="6"/>
        <v>42</v>
      </c>
      <c r="K30" s="150"/>
      <c r="L30" s="149">
        <f t="shared" si="10"/>
        <v>6026.4000000000005</v>
      </c>
      <c r="M30" s="150"/>
      <c r="N30" s="150">
        <f t="shared" si="8"/>
        <v>10486.400000000001</v>
      </c>
      <c r="O30" s="150"/>
      <c r="P30" s="150">
        <v>11033.426308593749</v>
      </c>
      <c r="Q30" s="150"/>
      <c r="R30" s="150">
        <f t="shared" si="1"/>
        <v>1732.50252</v>
      </c>
      <c r="S30" s="150"/>
      <c r="T30" s="150">
        <f t="shared" si="2"/>
        <v>2310.0033600000002</v>
      </c>
      <c r="U30" s="150"/>
      <c r="V30" s="150">
        <v>231.74625</v>
      </c>
      <c r="W30" s="150"/>
      <c r="X30" s="150">
        <f t="shared" si="3"/>
        <v>15307.67843859375</v>
      </c>
      <c r="Z30" s="152">
        <v>0.13546351332934969</v>
      </c>
      <c r="AA30" s="127"/>
      <c r="AB30" s="153">
        <v>2406.2535000000003</v>
      </c>
      <c r="AC30" s="127"/>
      <c r="AD30" s="180"/>
      <c r="AE30" s="147"/>
      <c r="AF30" s="137">
        <v>24</v>
      </c>
      <c r="AG30" s="147"/>
      <c r="AH30" s="149">
        <f t="shared" si="9"/>
        <v>57750.084000000003</v>
      </c>
      <c r="AI30" s="149" t="s">
        <v>277</v>
      </c>
      <c r="AJ30" s="149" t="s">
        <v>280</v>
      </c>
    </row>
    <row r="31" spans="1:37" ht="15.75">
      <c r="A31" s="148">
        <v>20</v>
      </c>
      <c r="D31" s="244"/>
      <c r="E31" s="123" t="s">
        <v>249</v>
      </c>
      <c r="F31" s="149">
        <f t="shared" si="4"/>
        <v>57574.027200000004</v>
      </c>
      <c r="G31" s="150"/>
      <c r="H31" s="151">
        <f t="shared" si="5"/>
        <v>4404</v>
      </c>
      <c r="I31" s="150"/>
      <c r="J31" s="150">
        <f t="shared" si="6"/>
        <v>42</v>
      </c>
      <c r="K31" s="150"/>
      <c r="L31" s="149">
        <f t="shared" si="10"/>
        <v>6026.4000000000005</v>
      </c>
      <c r="M31" s="150"/>
      <c r="N31" s="150">
        <f t="shared" si="8"/>
        <v>10472.400000000001</v>
      </c>
      <c r="O31" s="150"/>
      <c r="P31" s="150">
        <v>11033.426308593749</v>
      </c>
      <c r="Q31" s="150"/>
      <c r="R31" s="150">
        <f t="shared" si="1"/>
        <v>1727.220816</v>
      </c>
      <c r="S31" s="150"/>
      <c r="T31" s="150">
        <f t="shared" si="2"/>
        <v>2302.961088</v>
      </c>
      <c r="U31" s="150"/>
      <c r="V31" s="150">
        <v>231.74625</v>
      </c>
      <c r="W31" s="150"/>
      <c r="X31" s="150">
        <f t="shared" si="3"/>
        <v>15295.35446259375</v>
      </c>
      <c r="Z31" s="152">
        <v>0.13546351332934969</v>
      </c>
      <c r="AA31" s="127"/>
      <c r="AB31" s="153">
        <v>2398.9178000000002</v>
      </c>
      <c r="AC31" s="127"/>
      <c r="AD31" s="180"/>
      <c r="AE31" s="147"/>
      <c r="AF31" s="137">
        <v>24</v>
      </c>
      <c r="AG31" s="147"/>
      <c r="AH31" s="149">
        <f t="shared" si="9"/>
        <v>57574.027200000004</v>
      </c>
      <c r="AI31" s="149" t="s">
        <v>277</v>
      </c>
      <c r="AJ31" s="149" t="s">
        <v>281</v>
      </c>
      <c r="AK31" s="182"/>
    </row>
    <row r="32" spans="1:37" ht="15.75">
      <c r="A32" s="148">
        <v>21</v>
      </c>
      <c r="C32" s="154"/>
      <c r="D32" s="244"/>
      <c r="E32" s="123" t="s">
        <v>249</v>
      </c>
      <c r="F32" s="149">
        <f t="shared" si="4"/>
        <v>68200.176000000007</v>
      </c>
      <c r="G32" s="150"/>
      <c r="H32" s="151">
        <f t="shared" si="5"/>
        <v>5217</v>
      </c>
      <c r="I32" s="150"/>
      <c r="J32" s="150">
        <f t="shared" si="6"/>
        <v>42</v>
      </c>
      <c r="K32" s="150"/>
      <c r="L32" s="149">
        <f t="shared" si="10"/>
        <v>6026.4000000000005</v>
      </c>
      <c r="M32" s="150"/>
      <c r="N32" s="150">
        <f t="shared" si="8"/>
        <v>11285.400000000001</v>
      </c>
      <c r="O32" s="150"/>
      <c r="P32" s="150">
        <v>11033.426308593749</v>
      </c>
      <c r="Q32" s="150"/>
      <c r="R32" s="150">
        <f t="shared" si="1"/>
        <v>2046.0052800000001</v>
      </c>
      <c r="S32" s="150"/>
      <c r="T32" s="150">
        <f t="shared" si="2"/>
        <v>2728.0070400000004</v>
      </c>
      <c r="U32" s="150"/>
      <c r="V32" s="150">
        <v>231.74625</v>
      </c>
      <c r="W32" s="150"/>
      <c r="X32" s="150">
        <f t="shared" si="3"/>
        <v>16039.184878593749</v>
      </c>
      <c r="Z32" s="152">
        <v>0.13546351332934969</v>
      </c>
      <c r="AA32" s="127"/>
      <c r="AB32" s="153">
        <v>2841.6740000000004</v>
      </c>
      <c r="AC32" s="127"/>
      <c r="AD32" s="180"/>
      <c r="AE32" s="147"/>
      <c r="AF32" s="137">
        <v>24</v>
      </c>
      <c r="AH32" s="149">
        <f t="shared" si="9"/>
        <v>68200.176000000007</v>
      </c>
      <c r="AI32" s="149" t="s">
        <v>277</v>
      </c>
      <c r="AJ32" s="149" t="s">
        <v>282</v>
      </c>
      <c r="AK32" s="182"/>
    </row>
    <row r="33" spans="1:37" ht="15.75">
      <c r="A33" s="148">
        <v>22</v>
      </c>
      <c r="D33" s="244"/>
      <c r="E33" s="123" t="s">
        <v>249</v>
      </c>
      <c r="F33" s="149">
        <f t="shared" si="4"/>
        <v>80000.160000000003</v>
      </c>
      <c r="G33" s="150"/>
      <c r="H33" s="151">
        <f t="shared" si="5"/>
        <v>6120</v>
      </c>
      <c r="I33" s="150"/>
      <c r="J33" s="150">
        <f t="shared" si="6"/>
        <v>42</v>
      </c>
      <c r="K33" s="150"/>
      <c r="L33" s="149">
        <f t="shared" si="10"/>
        <v>6026.4000000000005</v>
      </c>
      <c r="M33" s="150"/>
      <c r="N33" s="150">
        <f t="shared" si="8"/>
        <v>12188.400000000001</v>
      </c>
      <c r="O33" s="150"/>
      <c r="P33" s="150">
        <v>11033.426308593749</v>
      </c>
      <c r="Q33" s="150"/>
      <c r="R33" s="150">
        <f t="shared" si="1"/>
        <v>2400.0048000000002</v>
      </c>
      <c r="S33" s="150"/>
      <c r="T33" s="150">
        <f t="shared" si="2"/>
        <v>3200.0064000000002</v>
      </c>
      <c r="U33" s="150"/>
      <c r="V33" s="150">
        <v>231.74625</v>
      </c>
      <c r="W33" s="150"/>
      <c r="X33" s="150">
        <f t="shared" si="3"/>
        <v>16865.18375859375</v>
      </c>
      <c r="Z33" s="152">
        <v>0.13546351332934969</v>
      </c>
      <c r="AA33" s="127"/>
      <c r="AB33" s="153">
        <v>3333.34</v>
      </c>
      <c r="AC33" s="127"/>
      <c r="AD33" s="180"/>
      <c r="AE33" s="147"/>
      <c r="AF33" s="137">
        <v>24</v>
      </c>
      <c r="AG33" s="147"/>
      <c r="AH33" s="149">
        <f t="shared" si="9"/>
        <v>80000.160000000003</v>
      </c>
      <c r="AI33" s="149" t="s">
        <v>277</v>
      </c>
      <c r="AJ33" s="149" t="s">
        <v>283</v>
      </c>
      <c r="AK33" s="182"/>
    </row>
    <row r="34" spans="1:37" ht="15.75">
      <c r="A34" s="148">
        <v>23</v>
      </c>
      <c r="C34" s="154"/>
      <c r="D34" s="244"/>
      <c r="E34" s="123" t="s">
        <v>249</v>
      </c>
      <c r="F34" s="149">
        <f t="shared" si="4"/>
        <v>121800</v>
      </c>
      <c r="G34" s="150"/>
      <c r="H34" s="151">
        <f t="shared" si="5"/>
        <v>9318</v>
      </c>
      <c r="I34" s="150"/>
      <c r="J34" s="150">
        <f t="shared" si="6"/>
        <v>42</v>
      </c>
      <c r="K34" s="150"/>
      <c r="L34" s="149">
        <f t="shared" si="10"/>
        <v>6026.4000000000005</v>
      </c>
      <c r="M34" s="150"/>
      <c r="N34" s="150">
        <f t="shared" si="8"/>
        <v>15386.400000000001</v>
      </c>
      <c r="O34" s="150"/>
      <c r="P34" s="150">
        <v>11033.426308593749</v>
      </c>
      <c r="Q34" s="150"/>
      <c r="R34" s="150">
        <f t="shared" si="1"/>
        <v>3654</v>
      </c>
      <c r="S34" s="150"/>
      <c r="T34" s="150">
        <f t="shared" si="2"/>
        <v>4872</v>
      </c>
      <c r="U34" s="150"/>
      <c r="V34" s="150">
        <v>231.74625</v>
      </c>
      <c r="W34" s="150"/>
      <c r="X34" s="150">
        <f t="shared" si="3"/>
        <v>19791.172558593749</v>
      </c>
      <c r="Z34" s="152">
        <v>0.13546351332934969</v>
      </c>
      <c r="AA34" s="127"/>
      <c r="AB34" s="153">
        <v>5075</v>
      </c>
      <c r="AC34" s="127"/>
      <c r="AD34" s="180"/>
      <c r="AE34" s="147"/>
      <c r="AF34" s="137">
        <v>24</v>
      </c>
      <c r="AH34" s="149">
        <f t="shared" si="9"/>
        <v>121800</v>
      </c>
      <c r="AI34" s="149" t="s">
        <v>277</v>
      </c>
      <c r="AJ34" s="149" t="s">
        <v>284</v>
      </c>
      <c r="AK34" s="183"/>
    </row>
    <row r="35" spans="1:37" ht="15.75">
      <c r="A35" s="148">
        <v>24</v>
      </c>
      <c r="C35" s="154"/>
      <c r="D35" s="244"/>
      <c r="E35" s="123" t="s">
        <v>249</v>
      </c>
      <c r="F35" s="149">
        <f t="shared" si="4"/>
        <v>162062.20799999998</v>
      </c>
      <c r="G35" s="150"/>
      <c r="H35" s="151">
        <f t="shared" si="5"/>
        <v>10236</v>
      </c>
      <c r="I35" s="150"/>
      <c r="J35" s="150">
        <f t="shared" si="6"/>
        <v>42</v>
      </c>
      <c r="K35" s="150"/>
      <c r="L35" s="149">
        <f t="shared" si="10"/>
        <v>6026.4000000000005</v>
      </c>
      <c r="M35" s="150"/>
      <c r="N35" s="150">
        <f t="shared" si="8"/>
        <v>16304.400000000001</v>
      </c>
      <c r="O35" s="150"/>
      <c r="P35" s="150">
        <v>11033.426308593749</v>
      </c>
      <c r="Q35" s="150"/>
      <c r="R35" s="150">
        <f t="shared" si="1"/>
        <v>4861.8662399999994</v>
      </c>
      <c r="S35" s="150"/>
      <c r="T35" s="150">
        <f t="shared" si="2"/>
        <v>6482.4883199999995</v>
      </c>
      <c r="U35" s="150"/>
      <c r="V35" s="150">
        <v>231.74625</v>
      </c>
      <c r="W35" s="150"/>
      <c r="X35" s="150">
        <f t="shared" si="3"/>
        <v>22609.527118593749</v>
      </c>
      <c r="Z35" s="152">
        <v>0.13546351332934969</v>
      </c>
      <c r="AA35" s="127"/>
      <c r="AB35" s="153">
        <v>6752.5919999999996</v>
      </c>
      <c r="AC35" s="127"/>
      <c r="AD35" s="180"/>
      <c r="AE35" s="145"/>
      <c r="AF35" s="137">
        <v>24</v>
      </c>
      <c r="AH35" s="149">
        <f t="shared" si="9"/>
        <v>162062.20799999998</v>
      </c>
      <c r="AI35" s="149" t="s">
        <v>277</v>
      </c>
      <c r="AJ35" s="149" t="s">
        <v>285</v>
      </c>
      <c r="AK35" s="183"/>
    </row>
    <row r="36" spans="1:37" ht="15.75">
      <c r="A36" s="148">
        <v>25</v>
      </c>
      <c r="C36" s="154"/>
      <c r="D36" s="244"/>
      <c r="E36" s="123" t="s">
        <v>249</v>
      </c>
      <c r="F36" s="149">
        <f t="shared" si="4"/>
        <v>319596.12</v>
      </c>
      <c r="G36" s="150"/>
      <c r="H36" s="151">
        <f t="shared" si="5"/>
        <v>12521</v>
      </c>
      <c r="I36" s="150"/>
      <c r="J36" s="150">
        <f t="shared" si="6"/>
        <v>42</v>
      </c>
      <c r="K36" s="150"/>
      <c r="L36" s="149">
        <f t="shared" si="10"/>
        <v>6026.4000000000005</v>
      </c>
      <c r="M36" s="150"/>
      <c r="N36" s="150">
        <f t="shared" si="8"/>
        <v>18589.400000000001</v>
      </c>
      <c r="O36" s="150"/>
      <c r="P36" s="150">
        <v>11033.426308593749</v>
      </c>
      <c r="Q36" s="150"/>
      <c r="R36" s="150">
        <f t="shared" si="1"/>
        <v>9587.8835999999992</v>
      </c>
      <c r="S36" s="150"/>
      <c r="T36" s="150">
        <f t="shared" si="2"/>
        <v>12783.844800000001</v>
      </c>
      <c r="U36" s="150"/>
      <c r="V36" s="150">
        <v>231.74625</v>
      </c>
      <c r="W36" s="150"/>
      <c r="X36" s="150">
        <f t="shared" si="3"/>
        <v>33636.900958593746</v>
      </c>
      <c r="Z36" s="152">
        <v>0.13546351332934969</v>
      </c>
      <c r="AA36" s="127"/>
      <c r="AB36" s="153">
        <v>13316.504999999999</v>
      </c>
      <c r="AC36" s="127"/>
      <c r="AD36" s="180"/>
      <c r="AE36" s="145"/>
      <c r="AF36" s="137">
        <v>24</v>
      </c>
      <c r="AH36" s="149">
        <f t="shared" si="9"/>
        <v>319596.12</v>
      </c>
      <c r="AI36" s="149" t="s">
        <v>277</v>
      </c>
      <c r="AJ36" s="149" t="s">
        <v>286</v>
      </c>
      <c r="AK36" s="182"/>
    </row>
    <row r="37" spans="1:37" ht="15">
      <c r="A37" s="148">
        <v>26</v>
      </c>
      <c r="E37" s="121"/>
      <c r="F37" s="155"/>
      <c r="G37" s="150"/>
      <c r="H37" s="155"/>
      <c r="I37" s="150"/>
      <c r="J37" s="155"/>
      <c r="K37" s="150"/>
      <c r="L37" s="155"/>
      <c r="M37" s="150"/>
      <c r="N37" s="155"/>
      <c r="O37" s="150"/>
      <c r="P37" s="155"/>
      <c r="Q37" s="150"/>
      <c r="R37" s="155"/>
      <c r="S37" s="150"/>
      <c r="T37" s="155"/>
      <c r="U37" s="150"/>
      <c r="V37" s="155"/>
      <c r="W37" s="150"/>
      <c r="X37" s="155"/>
      <c r="Y37" s="128"/>
      <c r="AB37" s="156"/>
      <c r="AD37" s="184"/>
      <c r="AE37" s="145"/>
      <c r="AF37" s="133"/>
      <c r="AG37" s="147"/>
      <c r="AH37" s="149"/>
      <c r="AI37" s="149"/>
      <c r="AJ37" s="149"/>
    </row>
    <row r="38" spans="1:37" ht="15.75" thickBot="1">
      <c r="A38" s="148">
        <v>27</v>
      </c>
      <c r="C38" s="120" t="s">
        <v>250</v>
      </c>
      <c r="E38" s="121"/>
      <c r="F38" s="157">
        <f>SUM(F12:F37)</f>
        <v>1793702.7512320005</v>
      </c>
      <c r="G38" s="149"/>
      <c r="H38" s="157">
        <f>SUM(H12:H37)</f>
        <v>122118</v>
      </c>
      <c r="I38" s="149"/>
      <c r="J38" s="157">
        <f>SUM(J12:J37)</f>
        <v>966</v>
      </c>
      <c r="K38" s="149"/>
      <c r="L38" s="157">
        <f>SUM(L12:L37)</f>
        <v>67759.200000000012</v>
      </c>
      <c r="M38" s="149"/>
      <c r="N38" s="157">
        <f>SUM(N12:N37)</f>
        <v>190843.19999999995</v>
      </c>
      <c r="O38" s="149"/>
      <c r="P38" s="157">
        <f>SUM(P12:P37)</f>
        <v>253768.80509765612</v>
      </c>
      <c r="Q38" s="149"/>
      <c r="R38" s="157">
        <f>SUM(R12:R37)</f>
        <v>53415.082536959992</v>
      </c>
      <c r="S38" s="149"/>
      <c r="T38" s="157">
        <f>SUM(T12:T37)</f>
        <v>71220.110049280003</v>
      </c>
      <c r="U38" s="149"/>
      <c r="V38" s="157">
        <f>SUM(V12:V37)</f>
        <v>5330.1637500000015</v>
      </c>
      <c r="W38" s="149"/>
      <c r="X38" s="157">
        <f>SUM(X12:X37)</f>
        <v>383734.16143389622</v>
      </c>
      <c r="Y38" s="128"/>
      <c r="AB38" s="128"/>
      <c r="AD38" s="185"/>
      <c r="AE38" s="145"/>
      <c r="AF38" s="128"/>
      <c r="AG38" s="147"/>
      <c r="AH38" s="157">
        <f>SUM(AH12:AH37)</f>
        <v>1793702.7512320005</v>
      </c>
      <c r="AI38" s="149"/>
      <c r="AJ38" s="149"/>
    </row>
    <row r="39" spans="1:37" ht="15.75" thickTop="1">
      <c r="A39" s="148">
        <v>28</v>
      </c>
      <c r="C39" s="120"/>
      <c r="F39" s="150"/>
      <c r="G39" s="150"/>
      <c r="H39" s="149"/>
      <c r="I39" s="150"/>
      <c r="J39" s="149"/>
      <c r="K39" s="150"/>
      <c r="L39" s="149"/>
      <c r="M39" s="150"/>
      <c r="N39" s="149"/>
      <c r="O39" s="150"/>
      <c r="P39" s="149"/>
      <c r="Q39" s="150"/>
      <c r="R39" s="149"/>
      <c r="S39" s="150"/>
      <c r="T39" s="149"/>
      <c r="U39" s="150"/>
      <c r="V39" s="149"/>
      <c r="W39" s="150"/>
      <c r="X39" s="149"/>
      <c r="Y39" s="128"/>
      <c r="AH39" s="149"/>
      <c r="AI39" s="149"/>
      <c r="AJ39" s="149"/>
    </row>
    <row r="40" spans="1:37" ht="15">
      <c r="A40" s="148">
        <v>29</v>
      </c>
      <c r="C40" s="128"/>
      <c r="D40" s="128"/>
      <c r="F40" s="149"/>
      <c r="G40" s="149"/>
      <c r="H40" s="149"/>
      <c r="I40" s="149"/>
      <c r="J40" s="149"/>
      <c r="K40" s="149"/>
      <c r="L40" s="149"/>
      <c r="M40" s="149"/>
      <c r="N40" s="149"/>
      <c r="O40" s="149"/>
      <c r="P40" s="149"/>
      <c r="Q40" s="149"/>
      <c r="R40" s="149"/>
      <c r="S40" s="149"/>
      <c r="T40" s="149"/>
      <c r="U40" s="149"/>
      <c r="V40" s="149"/>
      <c r="W40" s="149"/>
      <c r="X40" s="149"/>
      <c r="Y40" s="128"/>
      <c r="AB40" s="128"/>
      <c r="AD40" s="128"/>
      <c r="AE40" s="128"/>
      <c r="AF40" s="128"/>
      <c r="AG40" s="128"/>
      <c r="AH40" s="149"/>
      <c r="AI40" s="149"/>
      <c r="AJ40" s="149"/>
    </row>
    <row r="41" spans="1:37" ht="15">
      <c r="A41" s="148">
        <v>30</v>
      </c>
      <c r="C41" s="144" t="s">
        <v>251</v>
      </c>
      <c r="D41" s="128"/>
      <c r="E41" s="121"/>
      <c r="F41" s="149"/>
      <c r="G41" s="149"/>
      <c r="H41" s="149"/>
      <c r="I41" s="149"/>
      <c r="J41" s="149"/>
      <c r="K41" s="149"/>
      <c r="L41" s="149"/>
      <c r="M41" s="149"/>
      <c r="N41" s="149"/>
      <c r="O41" s="149"/>
      <c r="P41" s="149"/>
      <c r="Q41" s="149"/>
      <c r="R41" s="149"/>
      <c r="S41" s="149"/>
      <c r="T41" s="149"/>
      <c r="U41" s="149"/>
      <c r="V41" s="149"/>
      <c r="W41" s="149"/>
      <c r="X41" s="149"/>
      <c r="Y41" s="128"/>
      <c r="AB41" s="128"/>
      <c r="AD41" s="128"/>
      <c r="AE41" s="128"/>
      <c r="AF41" s="128"/>
      <c r="AG41" s="128"/>
      <c r="AH41" s="149"/>
      <c r="AI41" s="149"/>
      <c r="AJ41" s="149"/>
    </row>
    <row r="42" spans="1:37" ht="15">
      <c r="A42" s="148">
        <v>31</v>
      </c>
      <c r="C42" s="144"/>
      <c r="D42" s="128"/>
      <c r="E42" s="121"/>
      <c r="F42" s="149"/>
      <c r="G42" s="149"/>
      <c r="H42" s="149"/>
      <c r="I42" s="149"/>
      <c r="J42" s="149"/>
      <c r="K42" s="149"/>
      <c r="L42" s="149"/>
      <c r="M42" s="149"/>
      <c r="N42" s="149"/>
      <c r="O42" s="149"/>
      <c r="P42" s="149"/>
      <c r="Q42" s="149"/>
      <c r="R42" s="149"/>
      <c r="S42" s="149"/>
      <c r="T42" s="149"/>
      <c r="U42" s="149"/>
      <c r="V42" s="149"/>
      <c r="W42" s="149"/>
      <c r="X42" s="149"/>
      <c r="Y42" s="128"/>
      <c r="AB42" s="128"/>
      <c r="AD42" s="128"/>
      <c r="AE42" s="128"/>
      <c r="AF42" s="128"/>
      <c r="AG42" s="128"/>
      <c r="AH42" s="149"/>
      <c r="AI42" s="149"/>
      <c r="AJ42" s="149"/>
    </row>
    <row r="43" spans="1:37" ht="15">
      <c r="A43" s="148">
        <v>32</v>
      </c>
      <c r="D43" s="245"/>
      <c r="E43" s="123" t="s">
        <v>248</v>
      </c>
      <c r="F43" s="149">
        <f t="shared" ref="F43:F67" si="11">F12*Z12</f>
        <v>47937.858</v>
      </c>
      <c r="G43" s="149"/>
      <c r="H43" s="149">
        <f t="shared" ref="H43:H67" si="12">$Z12*H12</f>
        <v>3667</v>
      </c>
      <c r="I43" s="149"/>
      <c r="J43" s="149">
        <f t="shared" ref="J43:J67" si="13">$Z12*J12</f>
        <v>42</v>
      </c>
      <c r="K43" s="149"/>
      <c r="L43" s="149">
        <f t="shared" ref="L43:L67" si="14">$Z12*L12</f>
        <v>122.4</v>
      </c>
      <c r="M43" s="149"/>
      <c r="N43" s="149">
        <f>SUM(H43:L43)</f>
        <v>3831.4</v>
      </c>
      <c r="O43" s="149"/>
      <c r="P43" s="149">
        <f t="shared" ref="P43:P67" si="15">$Z12*P12</f>
        <v>11033.426308593749</v>
      </c>
      <c r="Q43" s="149"/>
      <c r="R43" s="150">
        <f t="shared" ref="R43:R67" si="16">$Z12*R12</f>
        <v>1438.1357399999999</v>
      </c>
      <c r="S43" s="149"/>
      <c r="T43" s="149">
        <f t="shared" ref="T43:T67" si="17">$Z12*T12</f>
        <v>1917.51432</v>
      </c>
      <c r="U43" s="149"/>
      <c r="V43" s="149">
        <f t="shared" ref="V43:V67" si="18">$Z12*V12</f>
        <v>231.74625</v>
      </c>
      <c r="W43" s="149"/>
      <c r="X43" s="150">
        <f>SUM(P43:V43)</f>
        <v>14620.822618593749</v>
      </c>
      <c r="Y43" s="128"/>
      <c r="AB43" s="128"/>
      <c r="AD43" s="128"/>
      <c r="AE43" s="128"/>
      <c r="AF43" s="128"/>
      <c r="AG43" s="128"/>
      <c r="AH43" s="149"/>
      <c r="AI43" s="149"/>
      <c r="AJ43" s="149"/>
    </row>
    <row r="44" spans="1:37" ht="15">
      <c r="A44" s="148">
        <v>33</v>
      </c>
      <c r="D44" s="245"/>
      <c r="E44" s="123" t="s">
        <v>248</v>
      </c>
      <c r="F44" s="149">
        <f t="shared" si="11"/>
        <v>32820.516000000003</v>
      </c>
      <c r="G44" s="149"/>
      <c r="H44" s="149">
        <f t="shared" si="12"/>
        <v>2511</v>
      </c>
      <c r="I44" s="149"/>
      <c r="J44" s="149">
        <f t="shared" si="13"/>
        <v>42</v>
      </c>
      <c r="K44" s="149"/>
      <c r="L44" s="149">
        <f t="shared" si="14"/>
        <v>122.4</v>
      </c>
      <c r="M44" s="149"/>
      <c r="N44" s="149">
        <f t="shared" ref="N44:N67" si="19">SUM(H44:L44)</f>
        <v>2675.4</v>
      </c>
      <c r="O44" s="149"/>
      <c r="P44" s="149">
        <f t="shared" si="15"/>
        <v>11033.426308593749</v>
      </c>
      <c r="Q44" s="149"/>
      <c r="R44" s="150">
        <f t="shared" si="16"/>
        <v>984.61548000000005</v>
      </c>
      <c r="S44" s="149"/>
      <c r="T44" s="149">
        <f t="shared" si="17"/>
        <v>1312.8206400000001</v>
      </c>
      <c r="U44" s="149"/>
      <c r="V44" s="149">
        <f t="shared" si="18"/>
        <v>231.74625</v>
      </c>
      <c r="W44" s="149"/>
      <c r="X44" s="150">
        <f t="shared" ref="X44:X67" si="20">SUM(P44:V44)</f>
        <v>13562.60867859375</v>
      </c>
      <c r="Y44" s="128"/>
      <c r="AB44" s="128"/>
      <c r="AD44" s="128"/>
      <c r="AE44" s="128"/>
      <c r="AF44" s="128"/>
      <c r="AG44" s="128"/>
      <c r="AH44" s="149"/>
      <c r="AI44" s="149"/>
      <c r="AJ44" s="149"/>
    </row>
    <row r="45" spans="1:37" ht="15">
      <c r="A45" s="148">
        <v>34</v>
      </c>
      <c r="D45" s="245"/>
      <c r="E45" s="123" t="s">
        <v>248</v>
      </c>
      <c r="F45" s="149">
        <f t="shared" si="11"/>
        <v>61440.826000000001</v>
      </c>
      <c r="G45" s="149"/>
      <c r="H45" s="149">
        <f t="shared" si="12"/>
        <v>4700</v>
      </c>
      <c r="I45" s="149"/>
      <c r="J45" s="149">
        <f t="shared" si="13"/>
        <v>42</v>
      </c>
      <c r="K45" s="149"/>
      <c r="L45" s="149">
        <f t="shared" si="14"/>
        <v>122.4</v>
      </c>
      <c r="M45" s="149"/>
      <c r="N45" s="149">
        <f t="shared" si="19"/>
        <v>4864.3999999999996</v>
      </c>
      <c r="O45" s="149"/>
      <c r="P45" s="149">
        <f t="shared" si="15"/>
        <v>11033.426308593749</v>
      </c>
      <c r="Q45" s="149"/>
      <c r="R45" s="150">
        <f t="shared" si="16"/>
        <v>1843.22478</v>
      </c>
      <c r="S45" s="149"/>
      <c r="T45" s="149">
        <f t="shared" si="17"/>
        <v>2457.6330400000002</v>
      </c>
      <c r="U45" s="149"/>
      <c r="V45" s="149">
        <f t="shared" si="18"/>
        <v>231.74625</v>
      </c>
      <c r="W45" s="149"/>
      <c r="X45" s="150">
        <f t="shared" si="20"/>
        <v>15566.03037859375</v>
      </c>
      <c r="Y45" s="128"/>
      <c r="AB45" s="128"/>
      <c r="AD45" s="128"/>
      <c r="AE45" s="128"/>
      <c r="AF45" s="128"/>
      <c r="AG45" s="128"/>
      <c r="AH45" s="149"/>
      <c r="AI45" s="149"/>
      <c r="AJ45" s="149"/>
    </row>
    <row r="46" spans="1:37" ht="15">
      <c r="A46" s="148">
        <v>35</v>
      </c>
      <c r="D46" s="245"/>
      <c r="E46" s="123" t="s">
        <v>248</v>
      </c>
      <c r="F46" s="149">
        <f t="shared" si="11"/>
        <v>44392.689999999995</v>
      </c>
      <c r="G46" s="149"/>
      <c r="H46" s="149">
        <f t="shared" si="12"/>
        <v>3396</v>
      </c>
      <c r="I46" s="149"/>
      <c r="J46" s="149">
        <f t="shared" si="13"/>
        <v>42</v>
      </c>
      <c r="K46" s="149"/>
      <c r="L46" s="149">
        <f t="shared" si="14"/>
        <v>122.4</v>
      </c>
      <c r="M46" s="149"/>
      <c r="N46" s="149">
        <f t="shared" si="19"/>
        <v>3560.4</v>
      </c>
      <c r="O46" s="149"/>
      <c r="P46" s="149">
        <f t="shared" si="15"/>
        <v>11033.426308593749</v>
      </c>
      <c r="Q46" s="149"/>
      <c r="R46" s="150">
        <f t="shared" si="16"/>
        <v>1331.7806999999998</v>
      </c>
      <c r="S46" s="149"/>
      <c r="T46" s="149">
        <f t="shared" si="17"/>
        <v>1775.7075999999997</v>
      </c>
      <c r="U46" s="149"/>
      <c r="V46" s="149">
        <f t="shared" si="18"/>
        <v>231.74625</v>
      </c>
      <c r="W46" s="149"/>
      <c r="X46" s="150">
        <f t="shared" si="20"/>
        <v>14372.660858593748</v>
      </c>
      <c r="Y46" s="128"/>
      <c r="AB46" s="128"/>
      <c r="AD46" s="128"/>
      <c r="AE46" s="128"/>
      <c r="AF46" s="128"/>
      <c r="AG46" s="128"/>
      <c r="AH46" s="149"/>
      <c r="AI46" s="149"/>
      <c r="AJ46" s="149"/>
    </row>
    <row r="47" spans="1:37" ht="15">
      <c r="A47" s="148">
        <v>36</v>
      </c>
      <c r="D47" s="245"/>
      <c r="E47" s="123" t="s">
        <v>248</v>
      </c>
      <c r="F47" s="149">
        <f t="shared" si="11"/>
        <v>61457.178</v>
      </c>
      <c r="G47" s="149"/>
      <c r="H47" s="149">
        <f t="shared" si="12"/>
        <v>4701</v>
      </c>
      <c r="I47" s="149"/>
      <c r="J47" s="149">
        <f t="shared" si="13"/>
        <v>42</v>
      </c>
      <c r="K47" s="149"/>
      <c r="L47" s="149">
        <f t="shared" si="14"/>
        <v>122.4</v>
      </c>
      <c r="M47" s="149"/>
      <c r="N47" s="149">
        <f t="shared" si="19"/>
        <v>4865.3999999999996</v>
      </c>
      <c r="O47" s="149"/>
      <c r="P47" s="149">
        <f t="shared" si="15"/>
        <v>11033.426308593749</v>
      </c>
      <c r="Q47" s="149"/>
      <c r="R47" s="150">
        <f t="shared" si="16"/>
        <v>1843.71534</v>
      </c>
      <c r="S47" s="149"/>
      <c r="T47" s="149">
        <f t="shared" si="17"/>
        <v>2458.28712</v>
      </c>
      <c r="U47" s="149"/>
      <c r="V47" s="149">
        <f t="shared" si="18"/>
        <v>231.74625</v>
      </c>
      <c r="W47" s="149"/>
      <c r="X47" s="150">
        <f t="shared" si="20"/>
        <v>15567.175018593749</v>
      </c>
      <c r="Y47" s="128"/>
      <c r="AB47" s="128"/>
      <c r="AD47" s="128"/>
      <c r="AE47" s="128"/>
      <c r="AF47" s="128"/>
      <c r="AG47" s="128"/>
      <c r="AH47" s="149"/>
      <c r="AI47" s="149"/>
      <c r="AJ47" s="149"/>
    </row>
    <row r="48" spans="1:37" ht="15">
      <c r="A48" s="148">
        <v>37</v>
      </c>
      <c r="D48" s="245"/>
      <c r="E48" s="123" t="s">
        <v>248</v>
      </c>
      <c r="F48" s="149">
        <f t="shared" si="11"/>
        <v>33056.421999999999</v>
      </c>
      <c r="G48" s="149"/>
      <c r="H48" s="149">
        <f t="shared" si="12"/>
        <v>2529</v>
      </c>
      <c r="I48" s="149"/>
      <c r="J48" s="149">
        <f t="shared" si="13"/>
        <v>42</v>
      </c>
      <c r="K48" s="149"/>
      <c r="L48" s="149">
        <f t="shared" si="14"/>
        <v>122.4</v>
      </c>
      <c r="M48" s="149"/>
      <c r="N48" s="149">
        <f t="shared" si="19"/>
        <v>2693.4</v>
      </c>
      <c r="O48" s="149"/>
      <c r="P48" s="149">
        <f t="shared" si="15"/>
        <v>11033.426308593749</v>
      </c>
      <c r="Q48" s="149"/>
      <c r="R48" s="150">
        <f t="shared" si="16"/>
        <v>991.69265999999993</v>
      </c>
      <c r="S48" s="149"/>
      <c r="T48" s="149">
        <f t="shared" si="17"/>
        <v>1322.2568799999999</v>
      </c>
      <c r="U48" s="149"/>
      <c r="V48" s="149">
        <f t="shared" si="18"/>
        <v>231.74625</v>
      </c>
      <c r="W48" s="149"/>
      <c r="X48" s="150">
        <f t="shared" si="20"/>
        <v>13579.122098593751</v>
      </c>
      <c r="Y48" s="128"/>
      <c r="AB48" s="128"/>
      <c r="AD48" s="128"/>
      <c r="AE48" s="128"/>
      <c r="AF48" s="128"/>
      <c r="AG48" s="128"/>
      <c r="AH48" s="149"/>
      <c r="AI48" s="149"/>
      <c r="AJ48" s="149"/>
    </row>
    <row r="49" spans="1:36" ht="15">
      <c r="A49" s="148">
        <v>38</v>
      </c>
      <c r="D49" s="245"/>
      <c r="E49" s="123" t="s">
        <v>248</v>
      </c>
      <c r="F49" s="149">
        <f t="shared" si="11"/>
        <v>35554.813999999998</v>
      </c>
      <c r="G49" s="149"/>
      <c r="H49" s="149">
        <f t="shared" si="12"/>
        <v>2720</v>
      </c>
      <c r="I49" s="149"/>
      <c r="J49" s="149">
        <f t="shared" si="13"/>
        <v>42</v>
      </c>
      <c r="K49" s="149"/>
      <c r="L49" s="149">
        <f t="shared" si="14"/>
        <v>122.4</v>
      </c>
      <c r="M49" s="149"/>
      <c r="N49" s="149">
        <f t="shared" si="19"/>
        <v>2884.4</v>
      </c>
      <c r="O49" s="149"/>
      <c r="P49" s="149">
        <f t="shared" si="15"/>
        <v>11033.426308593749</v>
      </c>
      <c r="Q49" s="149"/>
      <c r="R49" s="150">
        <f t="shared" si="16"/>
        <v>1066.6444199999999</v>
      </c>
      <c r="S49" s="149"/>
      <c r="T49" s="149">
        <f t="shared" si="17"/>
        <v>1422.19256</v>
      </c>
      <c r="U49" s="149"/>
      <c r="V49" s="149">
        <f t="shared" si="18"/>
        <v>231.74625</v>
      </c>
      <c r="W49" s="149"/>
      <c r="X49" s="150">
        <f t="shared" si="20"/>
        <v>13754.009538593749</v>
      </c>
      <c r="Y49" s="128"/>
      <c r="AB49" s="128"/>
      <c r="AD49" s="128"/>
      <c r="AE49" s="128"/>
      <c r="AF49" s="128"/>
      <c r="AG49" s="128"/>
      <c r="AH49" s="149"/>
      <c r="AI49" s="149"/>
      <c r="AJ49" s="149"/>
    </row>
    <row r="50" spans="1:36" ht="15">
      <c r="A50" s="148">
        <v>39</v>
      </c>
      <c r="D50" s="245"/>
      <c r="E50" s="123" t="s">
        <v>248</v>
      </c>
      <c r="F50" s="149">
        <f t="shared" si="11"/>
        <v>51867.488000000005</v>
      </c>
      <c r="G50" s="149"/>
      <c r="H50" s="149">
        <f t="shared" si="12"/>
        <v>3968</v>
      </c>
      <c r="I50" s="149"/>
      <c r="J50" s="149">
        <f t="shared" si="13"/>
        <v>42</v>
      </c>
      <c r="K50" s="149"/>
      <c r="L50" s="149">
        <f t="shared" si="14"/>
        <v>122.4</v>
      </c>
      <c r="M50" s="149"/>
      <c r="N50" s="149">
        <f t="shared" si="19"/>
        <v>4132.3999999999996</v>
      </c>
      <c r="O50" s="149"/>
      <c r="P50" s="149">
        <f t="shared" si="15"/>
        <v>11033.426308593749</v>
      </c>
      <c r="Q50" s="149"/>
      <c r="R50" s="150">
        <f t="shared" si="16"/>
        <v>1556.0246400000001</v>
      </c>
      <c r="S50" s="149"/>
      <c r="T50" s="149">
        <f t="shared" si="17"/>
        <v>2074.6995200000001</v>
      </c>
      <c r="U50" s="149"/>
      <c r="V50" s="149">
        <f t="shared" si="18"/>
        <v>231.74625</v>
      </c>
      <c r="W50" s="149"/>
      <c r="X50" s="150">
        <f t="shared" si="20"/>
        <v>14895.896718593749</v>
      </c>
      <c r="Y50" s="128"/>
      <c r="AB50" s="128"/>
      <c r="AD50" s="128"/>
      <c r="AE50" s="128"/>
      <c r="AF50" s="128"/>
      <c r="AG50" s="128"/>
      <c r="AH50" s="149"/>
      <c r="AI50" s="149"/>
      <c r="AJ50" s="149"/>
    </row>
    <row r="51" spans="1:36" ht="15">
      <c r="A51" s="148">
        <v>40</v>
      </c>
      <c r="D51" s="245"/>
      <c r="E51" s="123" t="s">
        <v>248</v>
      </c>
      <c r="F51" s="149">
        <f t="shared" si="11"/>
        <v>33288.584999999999</v>
      </c>
      <c r="G51" s="149"/>
      <c r="H51" s="149">
        <f t="shared" si="12"/>
        <v>2547</v>
      </c>
      <c r="I51" s="149"/>
      <c r="J51" s="149">
        <f t="shared" si="13"/>
        <v>42</v>
      </c>
      <c r="K51" s="149"/>
      <c r="L51" s="149">
        <f t="shared" si="14"/>
        <v>122.4</v>
      </c>
      <c r="M51" s="149"/>
      <c r="N51" s="149">
        <f t="shared" si="19"/>
        <v>2711.4</v>
      </c>
      <c r="O51" s="149"/>
      <c r="P51" s="149">
        <f t="shared" si="15"/>
        <v>11033.426308593749</v>
      </c>
      <c r="Q51" s="149"/>
      <c r="R51" s="150">
        <f t="shared" si="16"/>
        <v>998.6575499999999</v>
      </c>
      <c r="S51" s="149"/>
      <c r="T51" s="149">
        <f t="shared" si="17"/>
        <v>1331.5434</v>
      </c>
      <c r="U51" s="149"/>
      <c r="V51" s="149">
        <f t="shared" si="18"/>
        <v>231.74625</v>
      </c>
      <c r="W51" s="149"/>
      <c r="X51" s="150">
        <f t="shared" si="20"/>
        <v>13595.37350859375</v>
      </c>
      <c r="Y51" s="128"/>
      <c r="AB51" s="128"/>
      <c r="AD51" s="128"/>
      <c r="AE51" s="128"/>
      <c r="AF51" s="128"/>
      <c r="AG51" s="128"/>
      <c r="AH51" s="149"/>
      <c r="AI51" s="149"/>
      <c r="AJ51" s="149"/>
    </row>
    <row r="52" spans="1:36" ht="15">
      <c r="A52" s="148">
        <v>41</v>
      </c>
      <c r="D52" s="245"/>
      <c r="E52" s="123" t="s">
        <v>248</v>
      </c>
      <c r="F52" s="149">
        <f t="shared" si="11"/>
        <v>33288.585000000006</v>
      </c>
      <c r="G52" s="149"/>
      <c r="H52" s="149">
        <f t="shared" si="12"/>
        <v>2547</v>
      </c>
      <c r="I52" s="149"/>
      <c r="J52" s="149">
        <f t="shared" si="13"/>
        <v>42</v>
      </c>
      <c r="K52" s="149"/>
      <c r="L52" s="149">
        <f t="shared" si="14"/>
        <v>122.4</v>
      </c>
      <c r="M52" s="149"/>
      <c r="N52" s="149">
        <f t="shared" si="19"/>
        <v>2711.4</v>
      </c>
      <c r="O52" s="149"/>
      <c r="P52" s="149">
        <f t="shared" si="15"/>
        <v>11033.426308593749</v>
      </c>
      <c r="Q52" s="149"/>
      <c r="R52" s="150">
        <f t="shared" si="16"/>
        <v>998.65755000000013</v>
      </c>
      <c r="S52" s="149"/>
      <c r="T52" s="149">
        <f t="shared" si="17"/>
        <v>1331.5434000000002</v>
      </c>
      <c r="U52" s="149"/>
      <c r="V52" s="149">
        <f t="shared" si="18"/>
        <v>231.74625</v>
      </c>
      <c r="W52" s="149"/>
      <c r="X52" s="150">
        <f t="shared" si="20"/>
        <v>13595.37350859375</v>
      </c>
      <c r="Y52" s="128"/>
      <c r="AB52" s="128"/>
      <c r="AD52" s="128"/>
      <c r="AE52" s="128"/>
      <c r="AF52" s="128"/>
      <c r="AG52" s="128"/>
      <c r="AH52" s="149"/>
      <c r="AI52" s="149"/>
      <c r="AJ52" s="149"/>
    </row>
    <row r="53" spans="1:36" ht="15">
      <c r="A53" s="148">
        <v>42</v>
      </c>
      <c r="D53" s="245"/>
      <c r="E53" s="123" t="s">
        <v>248</v>
      </c>
      <c r="F53" s="149">
        <f t="shared" si="11"/>
        <v>48747.470000000008</v>
      </c>
      <c r="G53" s="149"/>
      <c r="H53" s="149">
        <f t="shared" si="12"/>
        <v>3729</v>
      </c>
      <c r="I53" s="149"/>
      <c r="J53" s="149">
        <f t="shared" si="13"/>
        <v>42</v>
      </c>
      <c r="K53" s="149"/>
      <c r="L53" s="149">
        <f t="shared" si="14"/>
        <v>122.4</v>
      </c>
      <c r="M53" s="149"/>
      <c r="N53" s="149">
        <f t="shared" si="19"/>
        <v>3893.4</v>
      </c>
      <c r="O53" s="149"/>
      <c r="P53" s="149">
        <f t="shared" si="15"/>
        <v>11033.426308593749</v>
      </c>
      <c r="Q53" s="149"/>
      <c r="R53" s="150">
        <f t="shared" si="16"/>
        <v>1462.4241000000002</v>
      </c>
      <c r="S53" s="149"/>
      <c r="T53" s="149">
        <f t="shared" si="17"/>
        <v>1949.8988000000004</v>
      </c>
      <c r="U53" s="149"/>
      <c r="V53" s="149">
        <f t="shared" si="18"/>
        <v>231.74625</v>
      </c>
      <c r="W53" s="149"/>
      <c r="X53" s="150">
        <f t="shared" si="20"/>
        <v>14677.49545859375</v>
      </c>
      <c r="Y53" s="128"/>
      <c r="AB53" s="128"/>
      <c r="AD53" s="128"/>
      <c r="AE53" s="128"/>
      <c r="AF53" s="128"/>
      <c r="AG53" s="128"/>
      <c r="AH53" s="149"/>
      <c r="AI53" s="149"/>
      <c r="AJ53" s="149"/>
    </row>
    <row r="54" spans="1:36" ht="15">
      <c r="A54" s="148">
        <v>43</v>
      </c>
      <c r="D54" s="245"/>
      <c r="E54" s="123" t="s">
        <v>248</v>
      </c>
      <c r="F54" s="149">
        <f t="shared" si="11"/>
        <v>71564.519232000021</v>
      </c>
      <c r="G54" s="149"/>
      <c r="H54" s="149">
        <f t="shared" si="12"/>
        <v>5475</v>
      </c>
      <c r="I54" s="149"/>
      <c r="J54" s="149">
        <f t="shared" si="13"/>
        <v>42</v>
      </c>
      <c r="K54" s="149"/>
      <c r="L54" s="149">
        <f t="shared" si="14"/>
        <v>122.4</v>
      </c>
      <c r="M54" s="149"/>
      <c r="N54" s="149">
        <f t="shared" si="19"/>
        <v>5639.4</v>
      </c>
      <c r="O54" s="149"/>
      <c r="P54" s="149">
        <f t="shared" si="15"/>
        <v>11033.426308593749</v>
      </c>
      <c r="Q54" s="149"/>
      <c r="R54" s="150">
        <f t="shared" si="16"/>
        <v>2146.9355769600006</v>
      </c>
      <c r="S54" s="149"/>
      <c r="T54" s="149">
        <f t="shared" si="17"/>
        <v>2862.5807692800008</v>
      </c>
      <c r="U54" s="149"/>
      <c r="V54" s="149">
        <f t="shared" si="18"/>
        <v>231.74625</v>
      </c>
      <c r="W54" s="149"/>
      <c r="X54" s="150">
        <f t="shared" si="20"/>
        <v>16274.688904833751</v>
      </c>
      <c r="Y54" s="128"/>
      <c r="AB54" s="128"/>
      <c r="AD54" s="128"/>
      <c r="AE54" s="128"/>
      <c r="AF54" s="128"/>
      <c r="AG54" s="128"/>
      <c r="AH54" s="149"/>
      <c r="AI54" s="149"/>
      <c r="AJ54" s="149"/>
    </row>
    <row r="55" spans="1:36" ht="15">
      <c r="A55" s="148">
        <v>44</v>
      </c>
      <c r="D55" s="245"/>
      <c r="E55" s="123" t="s">
        <v>248</v>
      </c>
      <c r="F55" s="149">
        <f t="shared" si="11"/>
        <v>6600</v>
      </c>
      <c r="G55" s="149"/>
      <c r="H55" s="149">
        <f t="shared" si="12"/>
        <v>0</v>
      </c>
      <c r="I55" s="149"/>
      <c r="J55" s="149">
        <f t="shared" si="13"/>
        <v>0</v>
      </c>
      <c r="K55" s="149"/>
      <c r="L55" s="149">
        <f t="shared" si="14"/>
        <v>0</v>
      </c>
      <c r="M55" s="149"/>
      <c r="N55" s="149">
        <f t="shared" si="19"/>
        <v>0</v>
      </c>
      <c r="O55" s="149"/>
      <c r="P55" s="149">
        <f t="shared" si="15"/>
        <v>0</v>
      </c>
      <c r="Q55" s="149"/>
      <c r="R55" s="150">
        <f t="shared" si="16"/>
        <v>0</v>
      </c>
      <c r="S55" s="149"/>
      <c r="T55" s="149">
        <f t="shared" si="17"/>
        <v>0</v>
      </c>
      <c r="U55" s="149"/>
      <c r="V55" s="149">
        <f t="shared" si="18"/>
        <v>0</v>
      </c>
      <c r="W55" s="149"/>
      <c r="X55" s="150">
        <f t="shared" si="20"/>
        <v>0</v>
      </c>
      <c r="Y55" s="128"/>
      <c r="AB55" s="128"/>
      <c r="AD55" s="128"/>
      <c r="AE55" s="128"/>
      <c r="AF55" s="128"/>
      <c r="AG55" s="128"/>
      <c r="AH55" s="149"/>
      <c r="AI55" s="149"/>
      <c r="AJ55" s="149"/>
    </row>
    <row r="56" spans="1:36" ht="15">
      <c r="A56" s="148">
        <v>45</v>
      </c>
      <c r="D56" s="245"/>
      <c r="E56" s="123" t="s">
        <v>248</v>
      </c>
      <c r="F56" s="149">
        <f t="shared" si="11"/>
        <v>6600</v>
      </c>
      <c r="G56" s="149"/>
      <c r="H56" s="149">
        <f t="shared" si="12"/>
        <v>0</v>
      </c>
      <c r="I56" s="149"/>
      <c r="J56" s="149">
        <f t="shared" si="13"/>
        <v>0</v>
      </c>
      <c r="K56" s="149"/>
      <c r="L56" s="149">
        <f t="shared" si="14"/>
        <v>0</v>
      </c>
      <c r="M56" s="149"/>
      <c r="N56" s="149">
        <f t="shared" si="19"/>
        <v>0</v>
      </c>
      <c r="O56" s="149"/>
      <c r="P56" s="149">
        <f t="shared" si="15"/>
        <v>0</v>
      </c>
      <c r="Q56" s="149"/>
      <c r="R56" s="150">
        <f t="shared" si="16"/>
        <v>0</v>
      </c>
      <c r="S56" s="149"/>
      <c r="T56" s="149">
        <f t="shared" si="17"/>
        <v>0</v>
      </c>
      <c r="U56" s="149"/>
      <c r="V56" s="149">
        <f t="shared" si="18"/>
        <v>0</v>
      </c>
      <c r="W56" s="149"/>
      <c r="X56" s="150">
        <f t="shared" si="20"/>
        <v>0</v>
      </c>
      <c r="Y56" s="128"/>
      <c r="AB56" s="128"/>
      <c r="AD56" s="128"/>
      <c r="AE56" s="128"/>
      <c r="AF56" s="128"/>
      <c r="AG56" s="128"/>
      <c r="AH56" s="149"/>
      <c r="AI56" s="149"/>
      <c r="AJ56" s="149"/>
    </row>
    <row r="57" spans="1:36" ht="15">
      <c r="A57" s="148">
        <v>46</v>
      </c>
      <c r="D57" s="245"/>
      <c r="E57" s="123" t="s">
        <v>249</v>
      </c>
      <c r="F57" s="149">
        <f t="shared" si="11"/>
        <v>24535.849304477819</v>
      </c>
      <c r="G57" s="149"/>
      <c r="H57" s="149">
        <f t="shared" si="12"/>
        <v>1877.0693940963231</v>
      </c>
      <c r="I57" s="149"/>
      <c r="J57" s="149">
        <f t="shared" si="13"/>
        <v>8.587899188675987</v>
      </c>
      <c r="K57" s="149"/>
      <c r="L57" s="149">
        <f t="shared" si="14"/>
        <v>1232.2408493008804</v>
      </c>
      <c r="M57" s="149"/>
      <c r="N57" s="149">
        <f t="shared" si="19"/>
        <v>3117.8981425858792</v>
      </c>
      <c r="O57" s="149"/>
      <c r="P57" s="149">
        <f t="shared" si="15"/>
        <v>2256.0464962830611</v>
      </c>
      <c r="Q57" s="149"/>
      <c r="R57" s="150">
        <f t="shared" si="16"/>
        <v>736.07547913433461</v>
      </c>
      <c r="S57" s="149"/>
      <c r="T57" s="149">
        <f t="shared" si="17"/>
        <v>981.43397217911286</v>
      </c>
      <c r="U57" s="149"/>
      <c r="V57" s="149">
        <f t="shared" si="18"/>
        <v>47.38603410365959</v>
      </c>
      <c r="W57" s="149"/>
      <c r="X57" s="150">
        <f t="shared" si="20"/>
        <v>4020.9419817001685</v>
      </c>
      <c r="Y57" s="128"/>
      <c r="AB57" s="128"/>
      <c r="AD57" s="128"/>
      <c r="AE57" s="128"/>
      <c r="AF57" s="128"/>
      <c r="AG57" s="128"/>
      <c r="AH57" s="149"/>
      <c r="AI57" s="149"/>
      <c r="AJ57" s="149"/>
    </row>
    <row r="58" spans="1:36" ht="15">
      <c r="A58" s="148">
        <v>47</v>
      </c>
      <c r="D58" s="245"/>
      <c r="E58" s="123" t="s">
        <v>249</v>
      </c>
      <c r="F58" s="149">
        <f t="shared" si="11"/>
        <v>9131.4600441337243</v>
      </c>
      <c r="G58" s="149"/>
      <c r="H58" s="149">
        <f t="shared" si="12"/>
        <v>698.48246734564702</v>
      </c>
      <c r="I58" s="149"/>
      <c r="J58" s="149">
        <f t="shared" si="13"/>
        <v>8.587899188675987</v>
      </c>
      <c r="K58" s="149"/>
      <c r="L58" s="149">
        <f t="shared" si="14"/>
        <v>1232.2408493008804</v>
      </c>
      <c r="M58" s="149"/>
      <c r="N58" s="149">
        <f t="shared" si="19"/>
        <v>1939.3112158352035</v>
      </c>
      <c r="O58" s="149"/>
      <c r="P58" s="149">
        <f t="shared" si="15"/>
        <v>2256.0464962830611</v>
      </c>
      <c r="Q58" s="149"/>
      <c r="R58" s="150">
        <f t="shared" si="16"/>
        <v>273.94380132401176</v>
      </c>
      <c r="S58" s="149"/>
      <c r="T58" s="149">
        <f t="shared" si="17"/>
        <v>365.25840176534899</v>
      </c>
      <c r="U58" s="149"/>
      <c r="V58" s="149">
        <f t="shared" si="18"/>
        <v>47.38603410365959</v>
      </c>
      <c r="W58" s="149"/>
      <c r="X58" s="150">
        <f t="shared" si="20"/>
        <v>2942.6347334760817</v>
      </c>
      <c r="Y58" s="128"/>
      <c r="AB58" s="128"/>
      <c r="AD58" s="128"/>
      <c r="AE58" s="128"/>
      <c r="AF58" s="128"/>
      <c r="AG58" s="128"/>
      <c r="AH58" s="149"/>
      <c r="AI58" s="149"/>
      <c r="AJ58" s="149"/>
    </row>
    <row r="59" spans="1:36" ht="15">
      <c r="A59" s="148">
        <v>48</v>
      </c>
      <c r="D59" s="245"/>
      <c r="E59" s="123" t="s">
        <v>249</v>
      </c>
      <c r="F59" s="149">
        <f t="shared" si="11"/>
        <v>10159.69847721483</v>
      </c>
      <c r="G59" s="149"/>
      <c r="H59" s="149">
        <f t="shared" si="12"/>
        <v>777.15417597047917</v>
      </c>
      <c r="I59" s="149"/>
      <c r="J59" s="149">
        <f t="shared" si="13"/>
        <v>5.6894675598326874</v>
      </c>
      <c r="K59" s="149"/>
      <c r="L59" s="149">
        <f t="shared" si="14"/>
        <v>816.35731672799307</v>
      </c>
      <c r="M59" s="149"/>
      <c r="N59" s="149">
        <f t="shared" si="19"/>
        <v>1599.2009602583048</v>
      </c>
      <c r="O59" s="149"/>
      <c r="P59" s="149">
        <f t="shared" si="15"/>
        <v>1494.626691822587</v>
      </c>
      <c r="Q59" s="149"/>
      <c r="R59" s="150">
        <f t="shared" si="16"/>
        <v>304.79095431644487</v>
      </c>
      <c r="S59" s="149"/>
      <c r="T59" s="149">
        <f t="shared" si="17"/>
        <v>406.38793908859321</v>
      </c>
      <c r="U59" s="149"/>
      <c r="V59" s="149">
        <f t="shared" si="18"/>
        <v>31.393161225901807</v>
      </c>
      <c r="W59" s="149"/>
      <c r="X59" s="150">
        <f t="shared" si="20"/>
        <v>2237.1987464535268</v>
      </c>
      <c r="Y59" s="128"/>
      <c r="AB59" s="128"/>
      <c r="AD59" s="128"/>
      <c r="AE59" s="128"/>
      <c r="AF59" s="128"/>
      <c r="AG59" s="128"/>
      <c r="AH59" s="149"/>
      <c r="AI59" s="149"/>
      <c r="AJ59" s="149"/>
    </row>
    <row r="60" spans="1:36" ht="15">
      <c r="A60" s="148">
        <v>49</v>
      </c>
      <c r="D60" s="245"/>
      <c r="E60" s="123" t="s">
        <v>249</v>
      </c>
      <c r="F60" s="149">
        <f t="shared" si="11"/>
        <v>16045.664316054972</v>
      </c>
      <c r="G60" s="149"/>
      <c r="H60" s="149">
        <f t="shared" si="12"/>
        <v>1227.4348942772376</v>
      </c>
      <c r="I60" s="149"/>
      <c r="J60" s="149">
        <f t="shared" si="13"/>
        <v>5.6894675598326874</v>
      </c>
      <c r="K60" s="149"/>
      <c r="L60" s="149">
        <f t="shared" si="14"/>
        <v>816.35731672799307</v>
      </c>
      <c r="M60" s="149"/>
      <c r="N60" s="149">
        <f t="shared" si="19"/>
        <v>2049.4816785650637</v>
      </c>
      <c r="O60" s="149"/>
      <c r="P60" s="149">
        <f t="shared" si="15"/>
        <v>1494.626691822587</v>
      </c>
      <c r="Q60" s="149"/>
      <c r="R60" s="150">
        <f t="shared" si="16"/>
        <v>481.36992948164908</v>
      </c>
      <c r="S60" s="149"/>
      <c r="T60" s="149">
        <f t="shared" si="17"/>
        <v>641.82657264219893</v>
      </c>
      <c r="U60" s="149"/>
      <c r="V60" s="149">
        <f t="shared" si="18"/>
        <v>31.393161225901807</v>
      </c>
      <c r="W60" s="149"/>
      <c r="X60" s="150">
        <f t="shared" si="20"/>
        <v>2649.2163551723365</v>
      </c>
      <c r="Y60" s="128"/>
      <c r="AB60" s="128"/>
      <c r="AD60" s="128"/>
      <c r="AE60" s="128"/>
      <c r="AF60" s="128"/>
      <c r="AG60" s="128"/>
      <c r="AH60" s="149"/>
      <c r="AI60" s="149"/>
      <c r="AJ60" s="149"/>
    </row>
    <row r="61" spans="1:36" ht="15">
      <c r="A61" s="148">
        <v>50</v>
      </c>
      <c r="D61" s="245"/>
      <c r="E61" s="123" t="s">
        <v>249</v>
      </c>
      <c r="F61" s="149">
        <f t="shared" si="11"/>
        <v>7823.029273705065</v>
      </c>
      <c r="G61" s="149"/>
      <c r="H61" s="149">
        <f t="shared" si="12"/>
        <v>598.477801889067</v>
      </c>
      <c r="I61" s="149"/>
      <c r="J61" s="149">
        <f t="shared" si="13"/>
        <v>5.6894675598326874</v>
      </c>
      <c r="K61" s="149"/>
      <c r="L61" s="149">
        <f t="shared" si="14"/>
        <v>816.35731672799307</v>
      </c>
      <c r="M61" s="149"/>
      <c r="N61" s="149">
        <f t="shared" si="19"/>
        <v>1420.5245861768926</v>
      </c>
      <c r="O61" s="149"/>
      <c r="P61" s="149">
        <f t="shared" si="15"/>
        <v>1494.626691822587</v>
      </c>
      <c r="Q61" s="149"/>
      <c r="R61" s="150">
        <f t="shared" si="16"/>
        <v>234.69087821115193</v>
      </c>
      <c r="S61" s="149"/>
      <c r="T61" s="149">
        <f t="shared" si="17"/>
        <v>312.92117094820259</v>
      </c>
      <c r="U61" s="149"/>
      <c r="V61" s="149">
        <f t="shared" si="18"/>
        <v>31.393161225901807</v>
      </c>
      <c r="W61" s="149"/>
      <c r="X61" s="150">
        <f t="shared" si="20"/>
        <v>2073.6319022078433</v>
      </c>
      <c r="Y61" s="128"/>
      <c r="AB61" s="128"/>
      <c r="AD61" s="128"/>
      <c r="AE61" s="128"/>
      <c r="AF61" s="128"/>
      <c r="AG61" s="128"/>
      <c r="AH61" s="149"/>
      <c r="AI61" s="149"/>
      <c r="AJ61" s="149"/>
    </row>
    <row r="62" spans="1:36" ht="15">
      <c r="A62" s="148">
        <v>51</v>
      </c>
      <c r="D62" s="245"/>
      <c r="E62" s="123" t="s">
        <v>249</v>
      </c>
      <c r="F62" s="149">
        <f t="shared" si="11"/>
        <v>7799.1800010315428</v>
      </c>
      <c r="G62" s="149"/>
      <c r="H62" s="149">
        <f t="shared" si="12"/>
        <v>596.5813127024561</v>
      </c>
      <c r="I62" s="149"/>
      <c r="J62" s="149">
        <f t="shared" si="13"/>
        <v>5.6894675598326874</v>
      </c>
      <c r="K62" s="149"/>
      <c r="L62" s="149">
        <f t="shared" si="14"/>
        <v>816.35731672799307</v>
      </c>
      <c r="M62" s="149"/>
      <c r="N62" s="149">
        <f t="shared" si="19"/>
        <v>1418.6280969902818</v>
      </c>
      <c r="O62" s="149"/>
      <c r="P62" s="149">
        <f t="shared" si="15"/>
        <v>1494.626691822587</v>
      </c>
      <c r="Q62" s="149"/>
      <c r="R62" s="150">
        <f t="shared" si="16"/>
        <v>233.97540003094625</v>
      </c>
      <c r="S62" s="149"/>
      <c r="T62" s="149">
        <f t="shared" si="17"/>
        <v>311.96720004126166</v>
      </c>
      <c r="U62" s="149"/>
      <c r="V62" s="149">
        <f t="shared" si="18"/>
        <v>31.393161225901807</v>
      </c>
      <c r="W62" s="149"/>
      <c r="X62" s="150">
        <f t="shared" si="20"/>
        <v>2071.9624531206964</v>
      </c>
      <c r="Y62" s="128"/>
      <c r="AB62" s="128"/>
      <c r="AD62" s="128"/>
      <c r="AE62" s="128"/>
      <c r="AF62" s="128"/>
      <c r="AG62" s="128"/>
      <c r="AH62" s="149"/>
      <c r="AI62" s="149"/>
      <c r="AJ62" s="149"/>
    </row>
    <row r="63" spans="1:36" ht="15">
      <c r="A63" s="148">
        <v>52</v>
      </c>
      <c r="D63" s="245"/>
      <c r="E63" s="123" t="s">
        <v>249</v>
      </c>
      <c r="F63" s="149">
        <f t="shared" si="11"/>
        <v>9238.6354506399966</v>
      </c>
      <c r="G63" s="149"/>
      <c r="H63" s="149">
        <f t="shared" si="12"/>
        <v>706.71314903921734</v>
      </c>
      <c r="I63" s="149"/>
      <c r="J63" s="149">
        <f t="shared" si="13"/>
        <v>5.6894675598326874</v>
      </c>
      <c r="K63" s="149"/>
      <c r="L63" s="149">
        <f t="shared" si="14"/>
        <v>816.35731672799307</v>
      </c>
      <c r="M63" s="149"/>
      <c r="N63" s="149">
        <f t="shared" si="19"/>
        <v>1528.7599333270432</v>
      </c>
      <c r="O63" s="149"/>
      <c r="P63" s="149">
        <f t="shared" si="15"/>
        <v>1494.626691822587</v>
      </c>
      <c r="Q63" s="149"/>
      <c r="R63" s="150">
        <f t="shared" si="16"/>
        <v>277.15906351919989</v>
      </c>
      <c r="S63" s="149"/>
      <c r="T63" s="149">
        <f t="shared" si="17"/>
        <v>369.54541802559987</v>
      </c>
      <c r="U63" s="149"/>
      <c r="V63" s="149">
        <f t="shared" si="18"/>
        <v>31.393161225901807</v>
      </c>
      <c r="W63" s="149"/>
      <c r="X63" s="150">
        <f t="shared" si="20"/>
        <v>2172.7243345932884</v>
      </c>
      <c r="Y63" s="128"/>
      <c r="AB63" s="128"/>
      <c r="AD63" s="128"/>
      <c r="AE63" s="128"/>
      <c r="AF63" s="128"/>
      <c r="AG63" s="128"/>
      <c r="AH63" s="149"/>
      <c r="AI63" s="149"/>
      <c r="AJ63" s="149"/>
    </row>
    <row r="64" spans="1:36" ht="15">
      <c r="A64" s="148">
        <v>53</v>
      </c>
      <c r="D64" s="245"/>
      <c r="E64" s="123" t="s">
        <v>249</v>
      </c>
      <c r="F64" s="149">
        <f t="shared" si="11"/>
        <v>10837.102740510109</v>
      </c>
      <c r="G64" s="149"/>
      <c r="H64" s="149">
        <f t="shared" si="12"/>
        <v>829.0367015756201</v>
      </c>
      <c r="I64" s="149"/>
      <c r="J64" s="149">
        <f t="shared" si="13"/>
        <v>5.6894675598326874</v>
      </c>
      <c r="K64" s="149"/>
      <c r="L64" s="149">
        <f t="shared" si="14"/>
        <v>816.35731672799307</v>
      </c>
      <c r="M64" s="149"/>
      <c r="N64" s="149">
        <f t="shared" si="19"/>
        <v>1651.0834858634457</v>
      </c>
      <c r="O64" s="149"/>
      <c r="P64" s="149">
        <f t="shared" si="15"/>
        <v>1494.626691822587</v>
      </c>
      <c r="Q64" s="149"/>
      <c r="R64" s="150">
        <f t="shared" si="16"/>
        <v>325.11308221530328</v>
      </c>
      <c r="S64" s="149"/>
      <c r="T64" s="149">
        <f t="shared" si="17"/>
        <v>433.48410962040435</v>
      </c>
      <c r="U64" s="149"/>
      <c r="V64" s="149">
        <f t="shared" si="18"/>
        <v>31.393161225901807</v>
      </c>
      <c r="W64" s="149"/>
      <c r="X64" s="150">
        <f t="shared" si="20"/>
        <v>2284.6170448841963</v>
      </c>
      <c r="Y64" s="128"/>
      <c r="AB64" s="128"/>
      <c r="AD64" s="128"/>
      <c r="AE64" s="128"/>
      <c r="AF64" s="128"/>
      <c r="AG64" s="128"/>
      <c r="AH64" s="149"/>
      <c r="AI64" s="149"/>
      <c r="AJ64" s="149"/>
    </row>
    <row r="65" spans="1:253" ht="15">
      <c r="A65" s="148">
        <v>54</v>
      </c>
      <c r="D65" s="245"/>
      <c r="E65" s="123" t="s">
        <v>249</v>
      </c>
      <c r="F65" s="149">
        <f t="shared" si="11"/>
        <v>16499.455923514794</v>
      </c>
      <c r="G65" s="149"/>
      <c r="H65" s="149">
        <f t="shared" si="12"/>
        <v>1262.2490172028804</v>
      </c>
      <c r="I65" s="149"/>
      <c r="J65" s="149">
        <f t="shared" si="13"/>
        <v>5.6894675598326874</v>
      </c>
      <c r="K65" s="149"/>
      <c r="L65" s="149">
        <f t="shared" si="14"/>
        <v>816.35731672799307</v>
      </c>
      <c r="M65" s="149"/>
      <c r="N65" s="149">
        <f t="shared" si="19"/>
        <v>2084.2958014907063</v>
      </c>
      <c r="O65" s="149"/>
      <c r="P65" s="149">
        <f t="shared" si="15"/>
        <v>1494.626691822587</v>
      </c>
      <c r="Q65" s="149"/>
      <c r="R65" s="150">
        <f t="shared" si="16"/>
        <v>494.98367770544377</v>
      </c>
      <c r="S65" s="149"/>
      <c r="T65" s="149">
        <f t="shared" si="17"/>
        <v>659.97823694059173</v>
      </c>
      <c r="U65" s="149"/>
      <c r="V65" s="149">
        <f t="shared" si="18"/>
        <v>31.393161225901807</v>
      </c>
      <c r="W65" s="149"/>
      <c r="X65" s="150">
        <f t="shared" si="20"/>
        <v>2680.981767694524</v>
      </c>
      <c r="Y65" s="128"/>
      <c r="AB65" s="128"/>
      <c r="AD65" s="128"/>
      <c r="AE65" s="128"/>
      <c r="AF65" s="128"/>
      <c r="AG65" s="128"/>
      <c r="AH65" s="149"/>
      <c r="AI65" s="149"/>
      <c r="AJ65" s="149"/>
    </row>
    <row r="66" spans="1:253" ht="15">
      <c r="A66" s="148">
        <v>55</v>
      </c>
      <c r="D66" s="245"/>
      <c r="E66" s="123" t="s">
        <v>249</v>
      </c>
      <c r="F66" s="149">
        <f t="shared" si="11"/>
        <v>21953.51607359184</v>
      </c>
      <c r="G66" s="149"/>
      <c r="H66" s="149">
        <f t="shared" si="12"/>
        <v>1386.6045224392235</v>
      </c>
      <c r="I66" s="149"/>
      <c r="J66" s="149">
        <f t="shared" si="13"/>
        <v>5.6894675598326874</v>
      </c>
      <c r="K66" s="149"/>
      <c r="L66" s="149">
        <f t="shared" si="14"/>
        <v>816.35731672799307</v>
      </c>
      <c r="M66" s="149"/>
      <c r="N66" s="149">
        <f t="shared" si="19"/>
        <v>2208.6513067270494</v>
      </c>
      <c r="O66" s="149"/>
      <c r="P66" s="149">
        <f t="shared" si="15"/>
        <v>1494.626691822587</v>
      </c>
      <c r="Q66" s="149"/>
      <c r="R66" s="150">
        <f t="shared" si="16"/>
        <v>658.60548220775524</v>
      </c>
      <c r="S66" s="149"/>
      <c r="T66" s="149">
        <f t="shared" si="17"/>
        <v>878.14064294367358</v>
      </c>
      <c r="U66" s="149"/>
      <c r="V66" s="149">
        <f t="shared" si="18"/>
        <v>31.393161225901807</v>
      </c>
      <c r="W66" s="149"/>
      <c r="X66" s="150">
        <f t="shared" si="20"/>
        <v>3062.7659781999178</v>
      </c>
      <c r="Y66" s="128"/>
      <c r="AB66" s="128"/>
      <c r="AD66" s="128"/>
      <c r="AE66" s="128"/>
      <c r="AF66" s="128"/>
      <c r="AG66" s="128"/>
      <c r="AH66" s="149"/>
      <c r="AI66" s="149"/>
      <c r="AJ66" s="149"/>
    </row>
    <row r="67" spans="1:253" ht="15">
      <c r="A67" s="148">
        <v>56</v>
      </c>
      <c r="D67" s="245"/>
      <c r="E67" s="123" t="s">
        <v>249</v>
      </c>
      <c r="F67" s="149">
        <f t="shared" si="11"/>
        <v>43293.613261628445</v>
      </c>
      <c r="G67" s="149"/>
      <c r="H67" s="149">
        <f t="shared" si="12"/>
        <v>1696.1386503967876</v>
      </c>
      <c r="I67" s="149"/>
      <c r="J67" s="149">
        <f t="shared" si="13"/>
        <v>5.6894675598326874</v>
      </c>
      <c r="K67" s="149"/>
      <c r="L67" s="149">
        <f t="shared" si="14"/>
        <v>816.35731672799307</v>
      </c>
      <c r="M67" s="149"/>
      <c r="N67" s="149">
        <f t="shared" si="19"/>
        <v>2518.1854346846135</v>
      </c>
      <c r="O67" s="149"/>
      <c r="P67" s="149">
        <f t="shared" si="15"/>
        <v>1494.626691822587</v>
      </c>
      <c r="Q67" s="149"/>
      <c r="R67" s="150">
        <f t="shared" si="16"/>
        <v>1298.8083978488532</v>
      </c>
      <c r="S67" s="149"/>
      <c r="T67" s="149">
        <f t="shared" si="17"/>
        <v>1731.7445304651378</v>
      </c>
      <c r="U67" s="149"/>
      <c r="V67" s="149">
        <f t="shared" si="18"/>
        <v>31.393161225901807</v>
      </c>
      <c r="W67" s="149"/>
      <c r="X67" s="150">
        <f t="shared" si="20"/>
        <v>4556.5727813624799</v>
      </c>
      <c r="Y67" s="128"/>
      <c r="AB67" s="128"/>
      <c r="AD67" s="128"/>
      <c r="AE67" s="128"/>
      <c r="AF67" s="128"/>
      <c r="AG67" s="128"/>
      <c r="AH67" s="149"/>
      <c r="AI67" s="149"/>
      <c r="AJ67" s="149"/>
    </row>
    <row r="68" spans="1:253" ht="15">
      <c r="A68" s="148">
        <v>57</v>
      </c>
      <c r="C68" s="158"/>
      <c r="D68" s="186"/>
      <c r="E68" s="121"/>
      <c r="F68" s="155"/>
      <c r="G68" s="150"/>
      <c r="H68" s="159"/>
      <c r="I68" s="150"/>
      <c r="J68" s="155"/>
      <c r="K68" s="150"/>
      <c r="L68" s="155"/>
      <c r="M68" s="150"/>
      <c r="N68" s="155"/>
      <c r="O68" s="150"/>
      <c r="P68" s="155"/>
      <c r="Q68" s="150"/>
      <c r="R68" s="155"/>
      <c r="S68" s="150"/>
      <c r="T68" s="155"/>
      <c r="U68" s="150"/>
      <c r="V68" s="155"/>
      <c r="W68" s="150"/>
      <c r="X68" s="155"/>
      <c r="Y68" s="128"/>
      <c r="AB68" s="128"/>
      <c r="AD68" s="128"/>
      <c r="AE68" s="128"/>
      <c r="AF68" s="128"/>
      <c r="AG68" s="128"/>
      <c r="AH68" s="149"/>
      <c r="AI68" s="149"/>
      <c r="AJ68" s="149"/>
    </row>
    <row r="69" spans="1:253" ht="15.75" thickBot="1">
      <c r="A69" s="148">
        <v>58</v>
      </c>
      <c r="C69" s="120" t="s">
        <v>252</v>
      </c>
      <c r="E69" s="121"/>
      <c r="F69" s="157">
        <f>SUM(F43:F67)</f>
        <v>745934.15609850327</v>
      </c>
      <c r="G69" s="149"/>
      <c r="H69" s="157">
        <f>SUM(H43:H67)</f>
        <v>54145.942086934941</v>
      </c>
      <c r="I69" s="149"/>
      <c r="J69" s="157">
        <f>SUM(J43:J67)</f>
        <v>572.38100641584617</v>
      </c>
      <c r="K69" s="149"/>
      <c r="L69" s="157">
        <f>SUM(L43:L67)</f>
        <v>11280.497549153701</v>
      </c>
      <c r="M69" s="149"/>
      <c r="N69" s="157">
        <f>SUM(N43:N67)</f>
        <v>65998.820642504492</v>
      </c>
      <c r="O69" s="149"/>
      <c r="P69" s="157">
        <f>SUM(P43:P67)</f>
        <v>150364.84892209424</v>
      </c>
      <c r="Q69" s="149"/>
      <c r="R69" s="157">
        <f>SUM(R43:R67)</f>
        <v>21982.0246829551</v>
      </c>
      <c r="S69" s="149"/>
      <c r="T69" s="157">
        <f>SUM(T43:T67)</f>
        <v>29309.36624394012</v>
      </c>
      <c r="U69" s="149"/>
      <c r="V69" s="157">
        <f>SUM(V43:V67)</f>
        <v>3158.2655192404345</v>
      </c>
      <c r="W69" s="149"/>
      <c r="X69" s="157">
        <f>SUM(X43:X67)</f>
        <v>204814.50536823008</v>
      </c>
      <c r="Y69" s="128"/>
      <c r="AB69" s="128"/>
      <c r="AD69" s="128"/>
      <c r="AE69" s="128"/>
      <c r="AF69" s="128"/>
      <c r="AG69" s="128"/>
      <c r="AH69" s="149"/>
      <c r="AI69" s="149"/>
      <c r="AJ69" s="149"/>
    </row>
    <row r="70" spans="1:253" ht="15.75" thickTop="1">
      <c r="A70" s="148">
        <v>59</v>
      </c>
      <c r="C70" s="128"/>
      <c r="D70" s="128"/>
      <c r="E70" s="121"/>
      <c r="F70" s="149">
        <f>F69*0.03</f>
        <v>22378.024682955096</v>
      </c>
      <c r="G70" s="149"/>
      <c r="H70" s="149"/>
      <c r="I70" s="149"/>
      <c r="J70" s="149"/>
      <c r="K70" s="149"/>
      <c r="L70" s="149"/>
      <c r="M70" s="149"/>
      <c r="N70" s="149"/>
      <c r="O70" s="149"/>
      <c r="P70" s="149"/>
      <c r="Q70" s="149"/>
      <c r="R70" s="149"/>
      <c r="S70" s="149"/>
      <c r="T70" s="149"/>
      <c r="U70" s="149"/>
      <c r="V70" s="149"/>
      <c r="W70" s="149"/>
      <c r="X70" s="149"/>
      <c r="Y70" s="128"/>
      <c r="AB70" s="128"/>
      <c r="AD70" s="128"/>
      <c r="AE70" s="128"/>
      <c r="AF70" s="128"/>
      <c r="AG70" s="128"/>
      <c r="AH70" s="149"/>
      <c r="AI70" s="149"/>
      <c r="AJ70" s="149"/>
    </row>
    <row r="71" spans="1:253" ht="15">
      <c r="A71" s="148">
        <v>60</v>
      </c>
      <c r="B71" s="160"/>
      <c r="C71" s="160"/>
      <c r="D71" s="161"/>
      <c r="E71" s="160"/>
      <c r="F71" s="149"/>
      <c r="G71" s="150"/>
      <c r="H71" s="150"/>
      <c r="I71" s="150"/>
      <c r="J71" s="150"/>
      <c r="K71" s="150"/>
      <c r="L71" s="150"/>
      <c r="M71" s="150"/>
      <c r="N71" s="150"/>
      <c r="O71" s="150"/>
      <c r="P71" s="150"/>
      <c r="Q71" s="150"/>
      <c r="R71" s="150"/>
      <c r="S71" s="150"/>
      <c r="T71" s="150"/>
      <c r="U71" s="150"/>
      <c r="V71" s="150"/>
      <c r="W71" s="150"/>
      <c r="X71" s="150"/>
      <c r="Y71" s="160"/>
      <c r="AB71" s="128"/>
      <c r="AD71" s="128"/>
      <c r="AE71" s="128"/>
      <c r="AF71" s="128"/>
      <c r="AG71" s="128"/>
      <c r="AH71" s="149"/>
      <c r="AI71" s="149"/>
      <c r="AJ71" s="149"/>
      <c r="AK71" s="187"/>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c r="CF71" s="160"/>
      <c r="CG71" s="160"/>
      <c r="CH71" s="160"/>
      <c r="CI71" s="160"/>
      <c r="CJ71" s="160"/>
      <c r="CK71" s="160"/>
      <c r="CL71" s="160"/>
      <c r="CM71" s="160"/>
      <c r="CN71" s="160"/>
      <c r="CO71" s="160"/>
      <c r="CP71" s="160"/>
      <c r="CQ71" s="160"/>
      <c r="CR71" s="160"/>
      <c r="CS71" s="160"/>
      <c r="CT71" s="160"/>
      <c r="CU71" s="160"/>
      <c r="CV71" s="160"/>
      <c r="CW71" s="160"/>
      <c r="CX71" s="160"/>
      <c r="CY71" s="160"/>
      <c r="CZ71" s="160"/>
      <c r="DA71" s="160"/>
      <c r="DB71" s="160"/>
      <c r="DC71" s="160"/>
      <c r="DD71" s="160"/>
      <c r="DE71" s="160"/>
      <c r="DF71" s="160"/>
      <c r="DG71" s="160"/>
      <c r="DH71" s="160"/>
      <c r="DI71" s="160"/>
      <c r="DJ71" s="160"/>
      <c r="DK71" s="160"/>
      <c r="DL71" s="160"/>
      <c r="DM71" s="160"/>
      <c r="DN71" s="160"/>
      <c r="DO71" s="160"/>
      <c r="DP71" s="160"/>
      <c r="DQ71" s="160"/>
      <c r="DR71" s="160"/>
      <c r="DS71" s="160"/>
      <c r="DT71" s="160"/>
      <c r="DU71" s="160"/>
      <c r="DV71" s="160"/>
      <c r="DW71" s="160"/>
      <c r="DX71" s="160"/>
      <c r="DY71" s="160"/>
      <c r="DZ71" s="160"/>
      <c r="EA71" s="160"/>
      <c r="EB71" s="160"/>
      <c r="EC71" s="160"/>
      <c r="ED71" s="160"/>
      <c r="EE71" s="160"/>
      <c r="EF71" s="160"/>
      <c r="EG71" s="160"/>
      <c r="EH71" s="160"/>
      <c r="EI71" s="160"/>
      <c r="EJ71" s="160"/>
      <c r="EK71" s="160"/>
      <c r="EL71" s="160"/>
      <c r="EM71" s="160"/>
      <c r="EN71" s="160"/>
      <c r="EO71" s="160"/>
      <c r="EP71" s="160"/>
      <c r="EQ71" s="160"/>
      <c r="ER71" s="160"/>
      <c r="ES71" s="160"/>
      <c r="ET71" s="160"/>
      <c r="EU71" s="160"/>
      <c r="EV71" s="160"/>
      <c r="EW71" s="160"/>
      <c r="EX71" s="160"/>
      <c r="EY71" s="160"/>
      <c r="EZ71" s="160"/>
      <c r="FA71" s="160"/>
      <c r="FB71" s="160"/>
      <c r="FC71" s="160"/>
      <c r="FD71" s="160"/>
      <c r="FE71" s="160"/>
      <c r="FF71" s="160"/>
      <c r="FG71" s="160"/>
      <c r="FH71" s="160"/>
      <c r="FI71" s="160"/>
      <c r="FJ71" s="160"/>
      <c r="FK71" s="160"/>
      <c r="FL71" s="160"/>
      <c r="FM71" s="160"/>
      <c r="FN71" s="160"/>
      <c r="FO71" s="160"/>
      <c r="FP71" s="160"/>
      <c r="FQ71" s="160"/>
      <c r="FR71" s="160"/>
      <c r="FS71" s="160"/>
      <c r="FT71" s="160"/>
      <c r="FU71" s="160"/>
      <c r="FV71" s="160"/>
      <c r="FW71" s="160"/>
      <c r="FX71" s="160"/>
      <c r="FY71" s="160"/>
      <c r="FZ71" s="160"/>
      <c r="GA71" s="160"/>
      <c r="GB71" s="160"/>
      <c r="GC71" s="160"/>
      <c r="GD71" s="160"/>
      <c r="GE71" s="160"/>
      <c r="GF71" s="160"/>
      <c r="GG71" s="160"/>
      <c r="GH71" s="160"/>
      <c r="GI71" s="160"/>
      <c r="GJ71" s="160"/>
      <c r="GK71" s="160"/>
      <c r="GL71" s="160"/>
      <c r="GM71" s="160"/>
      <c r="GN71" s="160"/>
      <c r="GO71" s="160"/>
      <c r="GP71" s="160"/>
      <c r="GQ71" s="160"/>
      <c r="GR71" s="160"/>
      <c r="GS71" s="160"/>
      <c r="GT71" s="160"/>
      <c r="GU71" s="160"/>
      <c r="GV71" s="160"/>
      <c r="GW71" s="160"/>
      <c r="GX71" s="160"/>
      <c r="GY71" s="160"/>
      <c r="GZ71" s="160"/>
      <c r="HA71" s="160"/>
      <c r="HB71" s="160"/>
      <c r="HC71" s="160"/>
      <c r="HD71" s="160"/>
      <c r="HE71" s="160"/>
      <c r="HF71" s="160"/>
      <c r="HG71" s="160"/>
      <c r="HH71" s="160"/>
      <c r="HI71" s="160"/>
      <c r="HJ71" s="160"/>
      <c r="HK71" s="160"/>
      <c r="HL71" s="160"/>
      <c r="HM71" s="160"/>
      <c r="HN71" s="160"/>
      <c r="HO71" s="160"/>
      <c r="HP71" s="160"/>
      <c r="HQ71" s="160"/>
      <c r="HR71" s="160"/>
      <c r="HS71" s="160"/>
      <c r="HT71" s="160"/>
      <c r="HU71" s="160"/>
      <c r="HV71" s="160"/>
      <c r="HW71" s="160"/>
      <c r="HX71" s="160"/>
      <c r="HY71" s="160"/>
      <c r="HZ71" s="160"/>
      <c r="IA71" s="160"/>
      <c r="IB71" s="160"/>
      <c r="IC71" s="160"/>
      <c r="ID71" s="160"/>
      <c r="IE71" s="160"/>
      <c r="IF71" s="160"/>
      <c r="IG71" s="160"/>
      <c r="IH71" s="160"/>
      <c r="II71" s="160"/>
      <c r="IJ71" s="160"/>
      <c r="IK71" s="160"/>
      <c r="IL71" s="160"/>
      <c r="IM71" s="160"/>
      <c r="IN71" s="160"/>
      <c r="IO71" s="160"/>
      <c r="IP71" s="160"/>
      <c r="IQ71" s="160"/>
      <c r="IR71" s="160"/>
      <c r="IS71" s="160"/>
    </row>
    <row r="72" spans="1:253" ht="15">
      <c r="A72" s="148">
        <v>61</v>
      </c>
      <c r="D72" s="162"/>
      <c r="E72" s="121"/>
      <c r="H72" s="128"/>
      <c r="J72" s="128"/>
      <c r="L72" s="128"/>
      <c r="P72" s="128"/>
      <c r="R72" s="128"/>
      <c r="T72" s="128"/>
      <c r="V72" s="128"/>
      <c r="Y72" s="128"/>
      <c r="AB72" s="128"/>
      <c r="AD72" s="128"/>
      <c r="AE72" s="128"/>
      <c r="AF72" s="128"/>
      <c r="AG72" s="128"/>
      <c r="AK72" s="188"/>
      <c r="AL72" s="128"/>
      <c r="AM72" s="128"/>
      <c r="AN72" s="128"/>
      <c r="AO72" s="128"/>
      <c r="AP72" s="128"/>
      <c r="AQ72" s="128"/>
      <c r="AR72" s="128"/>
      <c r="AS72" s="128"/>
      <c r="AT72" s="128"/>
      <c r="AU72" s="128"/>
      <c r="AV72" s="128"/>
      <c r="AW72" s="128"/>
      <c r="AX72" s="128"/>
      <c r="AY72" s="128"/>
    </row>
    <row r="73" spans="1:253" ht="15">
      <c r="A73" s="148">
        <v>62</v>
      </c>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AB73" s="128"/>
      <c r="AD73" s="128"/>
      <c r="AE73" s="128"/>
      <c r="AF73" s="128"/>
      <c r="AG73" s="128"/>
      <c r="AK73" s="188"/>
      <c r="AL73" s="128"/>
      <c r="AM73" s="128"/>
      <c r="AN73" s="128"/>
      <c r="AO73" s="128"/>
      <c r="AP73" s="128"/>
      <c r="AQ73" s="128"/>
      <c r="AR73" s="128"/>
      <c r="AS73" s="128"/>
      <c r="AT73" s="128"/>
      <c r="AU73" s="128"/>
      <c r="AV73" s="128"/>
      <c r="AW73" s="128"/>
      <c r="AX73" s="128"/>
      <c r="AY73" s="128"/>
    </row>
    <row r="74" spans="1:253" ht="15">
      <c r="A74" s="148">
        <v>63</v>
      </c>
      <c r="C74" s="128"/>
      <c r="D74" s="128"/>
      <c r="E74" s="125" t="s">
        <v>253</v>
      </c>
      <c r="F74" s="128"/>
      <c r="G74" s="128"/>
      <c r="H74" s="128"/>
      <c r="I74" s="163" t="s">
        <v>254</v>
      </c>
      <c r="J74" s="128"/>
      <c r="K74" s="128"/>
      <c r="L74" s="128"/>
      <c r="M74" s="163" t="s">
        <v>12</v>
      </c>
      <c r="N74" s="128"/>
      <c r="O74" s="128"/>
      <c r="P74" s="128"/>
      <c r="Q74" s="163" t="s">
        <v>244</v>
      </c>
      <c r="R74" s="128"/>
      <c r="S74" s="128"/>
      <c r="T74" s="128"/>
      <c r="U74" s="128"/>
      <c r="V74" s="128"/>
      <c r="W74" s="128"/>
      <c r="X74" s="128"/>
      <c r="Y74" s="128"/>
      <c r="AB74" s="128"/>
      <c r="AD74" s="128"/>
      <c r="AE74" s="128"/>
      <c r="AF74" s="128"/>
      <c r="AG74" s="128"/>
      <c r="AK74" s="188"/>
      <c r="AL74" s="128"/>
      <c r="AM74" s="128"/>
      <c r="AN74" s="128"/>
      <c r="AO74" s="128"/>
      <c r="AP74" s="128"/>
      <c r="AQ74" s="128"/>
      <c r="AR74" s="128"/>
      <c r="AS74" s="128"/>
      <c r="AT74" s="128"/>
      <c r="AU74" s="128"/>
      <c r="AV74" s="128"/>
      <c r="AW74" s="128"/>
      <c r="AX74" s="128"/>
      <c r="AY74" s="128"/>
    </row>
    <row r="75" spans="1:253" ht="15">
      <c r="A75" s="148">
        <v>64</v>
      </c>
      <c r="E75" s="164">
        <v>1</v>
      </c>
      <c r="F75" s="164">
        <v>0</v>
      </c>
      <c r="H75" s="164">
        <f>E75</f>
        <v>1</v>
      </c>
      <c r="I75" s="165"/>
      <c r="J75" s="164">
        <f>F75</f>
        <v>0</v>
      </c>
      <c r="L75" s="164">
        <f>H75</f>
        <v>1</v>
      </c>
      <c r="M75" s="165"/>
      <c r="N75" s="164">
        <f>J75</f>
        <v>0</v>
      </c>
      <c r="P75" s="164">
        <f>L75</f>
        <v>1</v>
      </c>
      <c r="Q75" s="165"/>
      <c r="R75" s="164">
        <f>N75</f>
        <v>0</v>
      </c>
      <c r="T75" s="128"/>
      <c r="U75" s="128"/>
      <c r="V75" s="128"/>
      <c r="W75" s="128"/>
      <c r="X75" s="128"/>
      <c r="Y75" s="128"/>
      <c r="AB75" s="128"/>
      <c r="AD75" s="128"/>
      <c r="AE75" s="128"/>
      <c r="AF75" s="128"/>
      <c r="AG75" s="128"/>
      <c r="AK75" s="188"/>
      <c r="AL75" s="128"/>
      <c r="AM75" s="128"/>
      <c r="AN75" s="128"/>
      <c r="AO75" s="128"/>
      <c r="AP75" s="128"/>
      <c r="AQ75" s="128"/>
      <c r="AR75" s="128"/>
      <c r="AS75" s="128"/>
      <c r="AT75" s="128"/>
      <c r="AU75" s="128"/>
      <c r="AV75" s="128"/>
      <c r="AW75" s="128"/>
      <c r="AX75" s="128"/>
      <c r="AY75" s="128"/>
    </row>
    <row r="76" spans="1:253" ht="15">
      <c r="A76" s="148">
        <v>65</v>
      </c>
      <c r="C76" s="121" t="s">
        <v>255</v>
      </c>
      <c r="E76" s="150">
        <f>F69*E75</f>
        <v>745934.15609850327</v>
      </c>
      <c r="F76" s="150">
        <f>F69-E76</f>
        <v>0</v>
      </c>
      <c r="G76" s="150"/>
      <c r="H76" s="150">
        <v>0</v>
      </c>
      <c r="I76" s="150"/>
      <c r="J76" s="150">
        <v>0</v>
      </c>
      <c r="K76" s="150"/>
      <c r="L76" s="150">
        <f>N69*L75</f>
        <v>65998.820642504492</v>
      </c>
      <c r="M76" s="150"/>
      <c r="N76" s="150">
        <f>N69-L76</f>
        <v>0</v>
      </c>
      <c r="O76" s="150"/>
      <c r="P76" s="150">
        <f>X69*P75</f>
        <v>204814.50536823008</v>
      </c>
      <c r="Q76" s="150"/>
      <c r="R76" s="150">
        <f>X69-P76</f>
        <v>0</v>
      </c>
      <c r="T76" s="128"/>
      <c r="U76" s="128"/>
      <c r="V76" s="128"/>
      <c r="W76" s="128"/>
      <c r="X76" s="128"/>
      <c r="Y76" s="128"/>
      <c r="Z76" s="121"/>
      <c r="AA76" s="121"/>
      <c r="AC76" s="121"/>
    </row>
    <row r="77" spans="1:253" ht="15">
      <c r="A77" s="148">
        <v>66</v>
      </c>
      <c r="C77" s="121" t="s">
        <v>256</v>
      </c>
      <c r="E77" s="150">
        <v>0</v>
      </c>
      <c r="F77" s="150">
        <v>0</v>
      </c>
      <c r="G77" s="150"/>
      <c r="H77" s="150">
        <v>150735.73678661301</v>
      </c>
      <c r="I77" s="150"/>
      <c r="J77" s="150">
        <v>0</v>
      </c>
      <c r="K77" s="150"/>
      <c r="L77" s="150">
        <v>11401.802249501437</v>
      </c>
      <c r="M77" s="150"/>
      <c r="N77" s="150">
        <v>0</v>
      </c>
      <c r="O77" s="150"/>
      <c r="P77" s="150">
        <v>35910.559616897182</v>
      </c>
      <c r="Q77" s="150"/>
      <c r="R77" s="150">
        <v>0</v>
      </c>
      <c r="T77" s="128"/>
      <c r="U77" s="128"/>
      <c r="V77" s="128"/>
      <c r="W77" s="128"/>
      <c r="X77" s="128"/>
      <c r="Y77" s="128"/>
      <c r="Z77" s="121"/>
      <c r="AA77" s="121"/>
      <c r="AC77" s="121"/>
    </row>
    <row r="78" spans="1:253" ht="15">
      <c r="A78" s="148">
        <v>67</v>
      </c>
      <c r="D78" s="121" t="s">
        <v>227</v>
      </c>
      <c r="E78" s="155">
        <f>SUM(E76:E77)</f>
        <v>745934.15609850327</v>
      </c>
      <c r="F78" s="155">
        <f>SUM(F76:F77)</f>
        <v>0</v>
      </c>
      <c r="G78" s="150"/>
      <c r="H78" s="155">
        <f>SUM(H76:H77)</f>
        <v>150735.73678661301</v>
      </c>
      <c r="I78" s="149"/>
      <c r="J78" s="155">
        <f>SUM(J76:J77)</f>
        <v>0</v>
      </c>
      <c r="K78" s="150"/>
      <c r="L78" s="155">
        <f>SUM(L76:L77)</f>
        <v>77400.622892005922</v>
      </c>
      <c r="M78" s="150"/>
      <c r="N78" s="155">
        <f>SUM(N76:N77)</f>
        <v>0</v>
      </c>
      <c r="O78" s="150"/>
      <c r="P78" s="155">
        <f>SUM(P76:P77)</f>
        <v>240725.06498512725</v>
      </c>
      <c r="Q78" s="150"/>
      <c r="R78" s="155">
        <f>SUM(R76:R77)</f>
        <v>0</v>
      </c>
      <c r="S78" s="150"/>
      <c r="T78" s="155">
        <f>SUM(E78:R78)</f>
        <v>1214795.5807622494</v>
      </c>
      <c r="Z78" s="121"/>
      <c r="AA78" s="121"/>
      <c r="AC78" s="121"/>
    </row>
    <row r="79" spans="1:253" ht="15">
      <c r="A79" s="148">
        <v>68</v>
      </c>
      <c r="E79" s="150"/>
      <c r="F79" s="150"/>
      <c r="G79" s="150"/>
      <c r="H79" s="149"/>
      <c r="I79" s="149"/>
      <c r="J79" s="149"/>
      <c r="K79" s="150"/>
      <c r="L79" s="149"/>
      <c r="M79" s="150"/>
      <c r="N79" s="149"/>
      <c r="O79" s="150"/>
      <c r="P79" s="149"/>
      <c r="Q79" s="150"/>
      <c r="R79" s="149"/>
      <c r="S79" s="150"/>
      <c r="T79" s="149"/>
      <c r="Z79" s="121"/>
      <c r="AA79" s="121"/>
      <c r="AC79" s="121"/>
    </row>
    <row r="80" spans="1:253" ht="15">
      <c r="A80" s="148">
        <v>69</v>
      </c>
      <c r="C80" s="121" t="s">
        <v>257</v>
      </c>
      <c r="E80" s="166">
        <v>653429.15000000014</v>
      </c>
      <c r="F80" s="166">
        <v>0</v>
      </c>
      <c r="G80" s="150"/>
      <c r="H80" s="166">
        <v>137409.13999999998</v>
      </c>
      <c r="I80" s="150"/>
      <c r="J80" s="166">
        <v>0</v>
      </c>
      <c r="K80" s="150"/>
      <c r="L80" s="166">
        <v>58385.81</v>
      </c>
      <c r="M80" s="150"/>
      <c r="N80" s="166">
        <v>0</v>
      </c>
      <c r="O80" s="150"/>
      <c r="P80" s="166">
        <v>183279.74</v>
      </c>
      <c r="Q80" s="150"/>
      <c r="R80" s="166">
        <v>0</v>
      </c>
      <c r="S80" s="150"/>
      <c r="T80" s="150">
        <f>SUM(E80:R80)</f>
        <v>1032503.8400000001</v>
      </c>
      <c r="Z80" s="121"/>
      <c r="AA80" s="121"/>
      <c r="AC80" s="121"/>
    </row>
    <row r="81" spans="1:253" ht="15">
      <c r="A81" s="148">
        <v>70</v>
      </c>
      <c r="E81" s="150"/>
      <c r="F81" s="150"/>
      <c r="G81" s="150"/>
      <c r="H81" s="155"/>
      <c r="I81" s="149"/>
      <c r="J81" s="155"/>
      <c r="K81" s="150"/>
      <c r="L81" s="155"/>
      <c r="M81" s="150"/>
      <c r="N81" s="155"/>
      <c r="O81" s="150"/>
      <c r="P81" s="155"/>
      <c r="Q81" s="150"/>
      <c r="R81" s="155"/>
      <c r="S81" s="150"/>
      <c r="T81" s="155"/>
      <c r="Z81" s="121"/>
      <c r="AA81" s="121"/>
      <c r="AC81" s="121"/>
    </row>
    <row r="82" spans="1:253" ht="15.75" thickBot="1">
      <c r="A82" s="148">
        <v>71</v>
      </c>
      <c r="B82" s="120"/>
      <c r="C82" s="120" t="s">
        <v>258</v>
      </c>
      <c r="D82" s="120"/>
      <c r="E82" s="167">
        <f>E78-E80</f>
        <v>92505.00609850313</v>
      </c>
      <c r="F82" s="167">
        <f>F78-F80</f>
        <v>0</v>
      </c>
      <c r="G82" s="168"/>
      <c r="H82" s="167">
        <f>H78-H80</f>
        <v>13326.596786613023</v>
      </c>
      <c r="I82" s="169"/>
      <c r="J82" s="167">
        <f>J78-J80</f>
        <v>0</v>
      </c>
      <c r="K82" s="168"/>
      <c r="L82" s="167">
        <f>L78-L80</f>
        <v>19014.812892005924</v>
      </c>
      <c r="M82" s="168"/>
      <c r="N82" s="167">
        <f>N78-N80</f>
        <v>0</v>
      </c>
      <c r="O82" s="168"/>
      <c r="P82" s="167">
        <f>P78-P80</f>
        <v>57445.324985127256</v>
      </c>
      <c r="Q82" s="168"/>
      <c r="R82" s="167">
        <f>R78-R80</f>
        <v>0</v>
      </c>
      <c r="S82" s="168"/>
      <c r="T82" s="167">
        <f>SUM(E82:R82)</f>
        <v>182291.74076224933</v>
      </c>
      <c r="U82" s="120"/>
      <c r="V82" s="120"/>
      <c r="W82" s="120"/>
      <c r="X82" s="120"/>
      <c r="Y82" s="120"/>
      <c r="Z82" s="120"/>
      <c r="AA82" s="120"/>
      <c r="AB82" s="120"/>
      <c r="AC82" s="120"/>
      <c r="AD82" s="120"/>
      <c r="AE82" s="120"/>
      <c r="AF82" s="120"/>
      <c r="AG82" s="120"/>
      <c r="AH82" s="144"/>
      <c r="AI82" s="144"/>
      <c r="AJ82" s="144"/>
      <c r="AK82" s="122"/>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0"/>
      <c r="CS82" s="120"/>
      <c r="CT82" s="120"/>
      <c r="CU82" s="120"/>
      <c r="CV82" s="120"/>
      <c r="CW82" s="120"/>
      <c r="CX82" s="120"/>
      <c r="CY82" s="120"/>
      <c r="CZ82" s="120"/>
      <c r="DA82" s="120"/>
      <c r="DB82" s="120"/>
      <c r="DC82" s="120"/>
      <c r="DD82" s="120"/>
      <c r="DE82" s="120"/>
      <c r="DF82" s="120"/>
      <c r="DG82" s="120"/>
      <c r="DH82" s="120"/>
      <c r="DI82" s="120"/>
      <c r="DJ82" s="120"/>
      <c r="DK82" s="120"/>
      <c r="DL82" s="120"/>
      <c r="DM82" s="120"/>
      <c r="DN82" s="120"/>
      <c r="DO82" s="120"/>
      <c r="DP82" s="120"/>
      <c r="DQ82" s="120"/>
      <c r="DR82" s="120"/>
      <c r="DS82" s="120"/>
      <c r="DT82" s="120"/>
      <c r="DU82" s="120"/>
      <c r="DV82" s="120"/>
      <c r="DW82" s="120"/>
      <c r="DX82" s="120"/>
      <c r="DY82" s="120"/>
      <c r="DZ82" s="120"/>
      <c r="EA82" s="120"/>
      <c r="EB82" s="120"/>
      <c r="EC82" s="120"/>
      <c r="ED82" s="120"/>
      <c r="EE82" s="120"/>
      <c r="EF82" s="120"/>
      <c r="EG82" s="120"/>
      <c r="EH82" s="120"/>
      <c r="EI82" s="120"/>
      <c r="EJ82" s="120"/>
      <c r="EK82" s="120"/>
      <c r="EL82" s="120"/>
      <c r="EM82" s="120"/>
      <c r="EN82" s="120"/>
      <c r="EO82" s="120"/>
      <c r="EP82" s="120"/>
      <c r="EQ82" s="120"/>
      <c r="ER82" s="120"/>
      <c r="ES82" s="120"/>
      <c r="ET82" s="120"/>
      <c r="EU82" s="120"/>
      <c r="EV82" s="120"/>
      <c r="EW82" s="120"/>
      <c r="EX82" s="120"/>
      <c r="EY82" s="120"/>
      <c r="EZ82" s="120"/>
      <c r="FA82" s="120"/>
      <c r="FB82" s="120"/>
      <c r="FC82" s="120"/>
      <c r="FD82" s="120"/>
      <c r="FE82" s="120"/>
      <c r="FF82" s="120"/>
      <c r="FG82" s="120"/>
      <c r="FH82" s="120"/>
      <c r="FI82" s="120"/>
      <c r="FJ82" s="120"/>
      <c r="FK82" s="120"/>
      <c r="FL82" s="120"/>
      <c r="FM82" s="120"/>
      <c r="FN82" s="120"/>
      <c r="FO82" s="120"/>
      <c r="FP82" s="120"/>
      <c r="FQ82" s="120"/>
      <c r="FR82" s="120"/>
      <c r="FS82" s="120"/>
      <c r="FT82" s="120"/>
      <c r="FU82" s="120"/>
      <c r="FV82" s="120"/>
      <c r="FW82" s="120"/>
      <c r="FX82" s="120"/>
      <c r="FY82" s="120"/>
      <c r="FZ82" s="120"/>
      <c r="GA82" s="120"/>
      <c r="GB82" s="120"/>
      <c r="GC82" s="120"/>
      <c r="GD82" s="120"/>
      <c r="GE82" s="120"/>
      <c r="GF82" s="120"/>
      <c r="GG82" s="120"/>
      <c r="GH82" s="120"/>
      <c r="GI82" s="120"/>
      <c r="GJ82" s="120"/>
      <c r="GK82" s="120"/>
      <c r="GL82" s="120"/>
      <c r="GM82" s="120"/>
      <c r="GN82" s="120"/>
      <c r="GO82" s="120"/>
      <c r="GP82" s="120"/>
      <c r="GQ82" s="120"/>
      <c r="GR82" s="120"/>
      <c r="GS82" s="120"/>
      <c r="GT82" s="120"/>
      <c r="GU82" s="120"/>
      <c r="GV82" s="120"/>
      <c r="GW82" s="120"/>
      <c r="GX82" s="120"/>
      <c r="GY82" s="120"/>
      <c r="GZ82" s="120"/>
      <c r="HA82" s="120"/>
      <c r="HB82" s="120"/>
      <c r="HC82" s="120"/>
      <c r="HD82" s="120"/>
      <c r="HE82" s="120"/>
      <c r="HF82" s="120"/>
      <c r="HG82" s="120"/>
      <c r="HH82" s="120"/>
      <c r="HI82" s="120"/>
      <c r="HJ82" s="120"/>
      <c r="HK82" s="120"/>
      <c r="HL82" s="120"/>
      <c r="HM82" s="120"/>
      <c r="HN82" s="120"/>
      <c r="HO82" s="120"/>
      <c r="HP82" s="120"/>
      <c r="HQ82" s="120"/>
      <c r="HR82" s="120"/>
      <c r="HS82" s="120"/>
      <c r="HT82" s="120"/>
      <c r="HU82" s="120"/>
      <c r="HV82" s="120"/>
      <c r="HW82" s="120"/>
      <c r="HX82" s="120"/>
      <c r="HY82" s="120"/>
      <c r="HZ82" s="120"/>
      <c r="IA82" s="120"/>
      <c r="IB82" s="120"/>
      <c r="IC82" s="120"/>
      <c r="ID82" s="120"/>
      <c r="IE82" s="120"/>
      <c r="IF82" s="120"/>
      <c r="IG82" s="120"/>
      <c r="IH82" s="120"/>
      <c r="II82" s="120"/>
      <c r="IJ82" s="120"/>
      <c r="IK82" s="120"/>
      <c r="IL82" s="120"/>
      <c r="IM82" s="120"/>
      <c r="IN82" s="120"/>
      <c r="IO82" s="120"/>
      <c r="IP82" s="120"/>
      <c r="IQ82" s="120"/>
      <c r="IR82" s="120"/>
      <c r="IS82" s="120"/>
    </row>
    <row r="83" spans="1:253" ht="15.75" thickTop="1">
      <c r="A83" s="148">
        <v>72</v>
      </c>
      <c r="E83" s="170" t="s">
        <v>259</v>
      </c>
      <c r="F83" s="137" t="s">
        <v>260</v>
      </c>
      <c r="H83" s="136" t="s">
        <v>259</v>
      </c>
      <c r="I83" s="136"/>
      <c r="J83" s="136" t="s">
        <v>260</v>
      </c>
      <c r="L83" s="136" t="s">
        <v>259</v>
      </c>
      <c r="M83" s="136"/>
      <c r="N83" s="136" t="s">
        <v>260</v>
      </c>
      <c r="O83" s="128"/>
      <c r="P83" s="136" t="s">
        <v>259</v>
      </c>
      <c r="Q83" s="136"/>
      <c r="R83" s="136" t="s">
        <v>260</v>
      </c>
      <c r="W83" s="128"/>
      <c r="X83" s="128"/>
      <c r="Z83" s="121"/>
      <c r="AA83" s="121"/>
      <c r="AC83" s="121"/>
    </row>
    <row r="84" spans="1:253" ht="15">
      <c r="E84" s="171"/>
      <c r="H84" s="128"/>
      <c r="I84" s="128"/>
      <c r="J84" s="128"/>
      <c r="L84" s="128"/>
      <c r="N84" s="128"/>
      <c r="P84" s="128"/>
      <c r="Q84" s="120"/>
      <c r="R84" s="128"/>
      <c r="T84" s="128"/>
    </row>
    <row r="85" spans="1:253">
      <c r="E85" s="172">
        <f>E82/E80</f>
        <v>0.1415685328677227</v>
      </c>
      <c r="H85" s="172">
        <f>H82/H80</f>
        <v>9.6984791452832217E-2</v>
      </c>
      <c r="I85" s="128"/>
      <c r="J85" s="128"/>
      <c r="L85" s="172">
        <f>L82/L80</f>
        <v>0.32567524355671224</v>
      </c>
      <c r="N85" s="128"/>
      <c r="P85" s="172">
        <f>P82/P80</f>
        <v>0.31342976034954689</v>
      </c>
      <c r="R85" s="128"/>
      <c r="T85" s="172">
        <f>T82/T80</f>
        <v>0.17655308745607118</v>
      </c>
      <c r="X85" s="128"/>
    </row>
    <row r="86" spans="1:253">
      <c r="H86" s="128"/>
      <c r="I86" s="128"/>
      <c r="J86" s="173"/>
      <c r="L86" s="128"/>
      <c r="N86" s="128"/>
      <c r="P86" s="128"/>
      <c r="R86" s="128"/>
      <c r="T86" s="128"/>
      <c r="X86" s="128"/>
    </row>
    <row r="87" spans="1:253">
      <c r="H87" s="128"/>
      <c r="I87" s="128"/>
      <c r="J87" s="128"/>
      <c r="L87" s="128"/>
      <c r="N87" s="128"/>
      <c r="P87" s="128"/>
      <c r="R87" s="128"/>
      <c r="T87" s="128"/>
      <c r="X87" s="128"/>
    </row>
    <row r="88" spans="1:253">
      <c r="H88" s="128"/>
      <c r="I88" s="128"/>
      <c r="J88" s="128"/>
      <c r="L88" s="174"/>
      <c r="N88" s="128"/>
      <c r="Q88" s="128"/>
      <c r="T88" s="128"/>
      <c r="X88" s="128"/>
    </row>
    <row r="89" spans="1:253">
      <c r="H89" s="128"/>
      <c r="I89" s="128"/>
      <c r="J89" s="128"/>
      <c r="L89" s="127"/>
      <c r="N89" s="128"/>
      <c r="Q89" s="128"/>
      <c r="T89" s="128"/>
      <c r="X89" s="128"/>
    </row>
    <row r="90" spans="1:253">
      <c r="C90" s="128"/>
      <c r="D90" s="128"/>
      <c r="E90" s="175"/>
      <c r="F90" s="128"/>
      <c r="G90" s="128"/>
      <c r="H90" s="128"/>
      <c r="I90" s="128"/>
      <c r="J90" s="128"/>
      <c r="L90" s="128"/>
      <c r="N90" s="128"/>
      <c r="Q90" s="128"/>
      <c r="T90" s="128"/>
      <c r="V90" s="128"/>
      <c r="X90" s="128"/>
    </row>
    <row r="91" spans="1:253">
      <c r="C91" s="128"/>
      <c r="D91" s="128"/>
      <c r="E91" s="175"/>
      <c r="F91" s="128"/>
      <c r="G91" s="128"/>
      <c r="H91" s="128"/>
      <c r="I91" s="128"/>
      <c r="J91" s="128"/>
      <c r="L91" s="128"/>
      <c r="N91" s="128"/>
      <c r="Q91" s="128"/>
      <c r="T91" s="128"/>
      <c r="V91" s="128"/>
      <c r="X91" s="128"/>
    </row>
    <row r="92" spans="1:253">
      <c r="C92" s="128"/>
      <c r="D92" s="128"/>
      <c r="E92" s="175"/>
      <c r="F92" s="128"/>
      <c r="G92" s="128"/>
      <c r="H92" s="128"/>
      <c r="I92" s="128"/>
      <c r="J92" s="128"/>
      <c r="L92" s="128"/>
      <c r="N92" s="128"/>
      <c r="P92" s="128"/>
      <c r="R92" s="128"/>
      <c r="T92" s="128"/>
      <c r="X92" s="128"/>
    </row>
    <row r="93" spans="1:253">
      <c r="C93" s="128"/>
      <c r="D93" s="128"/>
      <c r="E93" s="175"/>
      <c r="F93" s="128"/>
      <c r="G93" s="128"/>
      <c r="H93" s="128"/>
      <c r="I93" s="128"/>
      <c r="J93" s="128"/>
      <c r="L93" s="127"/>
      <c r="N93" s="128"/>
      <c r="P93" s="128"/>
      <c r="R93" s="128"/>
      <c r="T93" s="128"/>
      <c r="X93" s="128"/>
    </row>
    <row r="94" spans="1:253">
      <c r="C94" s="128"/>
      <c r="D94" s="128"/>
      <c r="E94" s="175"/>
      <c r="F94" s="128"/>
      <c r="G94" s="128"/>
      <c r="H94" s="128"/>
      <c r="I94" s="128"/>
      <c r="J94" s="128"/>
      <c r="L94" s="127"/>
      <c r="N94" s="128"/>
      <c r="P94" s="128"/>
      <c r="R94" s="128"/>
      <c r="T94" s="128"/>
      <c r="X94" s="128"/>
    </row>
    <row r="95" spans="1:253">
      <c r="C95" s="128"/>
      <c r="D95" s="128"/>
      <c r="E95" s="175"/>
      <c r="F95" s="128"/>
      <c r="G95" s="128"/>
      <c r="H95" s="128"/>
      <c r="I95" s="128"/>
      <c r="J95" s="128"/>
      <c r="L95" s="127"/>
      <c r="N95" s="128"/>
      <c r="P95" s="128"/>
      <c r="R95" s="128"/>
      <c r="T95" s="128"/>
      <c r="X95" s="128"/>
    </row>
    <row r="96" spans="1:253">
      <c r="C96" s="128"/>
      <c r="D96" s="128"/>
      <c r="E96" s="175"/>
      <c r="F96" s="128"/>
      <c r="G96" s="128"/>
      <c r="H96" s="128"/>
      <c r="I96" s="128"/>
      <c r="J96" s="128"/>
      <c r="L96" s="128"/>
      <c r="N96" s="128"/>
      <c r="R96" s="128"/>
      <c r="T96" s="128"/>
      <c r="X96" s="128"/>
    </row>
    <row r="97" spans="3:36">
      <c r="C97" s="128"/>
      <c r="D97" s="128"/>
      <c r="E97" s="175"/>
      <c r="F97" s="128"/>
      <c r="G97" s="128"/>
      <c r="H97" s="128"/>
      <c r="I97" s="128"/>
      <c r="J97" s="128"/>
      <c r="L97" s="128"/>
      <c r="N97" s="128"/>
      <c r="P97" s="128"/>
      <c r="R97" s="128"/>
      <c r="T97" s="128"/>
      <c r="X97" s="128"/>
      <c r="Z97" s="121"/>
      <c r="AA97" s="121"/>
      <c r="AC97" s="121"/>
      <c r="AH97" s="121"/>
      <c r="AI97" s="121"/>
      <c r="AJ97" s="121"/>
    </row>
    <row r="98" spans="3:36">
      <c r="C98" s="128"/>
      <c r="D98" s="128"/>
      <c r="E98" s="175"/>
      <c r="F98" s="128"/>
      <c r="G98" s="128"/>
      <c r="H98" s="128"/>
      <c r="I98" s="128"/>
      <c r="J98" s="128"/>
      <c r="L98" s="128"/>
      <c r="N98" s="128"/>
      <c r="R98" s="128"/>
      <c r="T98" s="128"/>
      <c r="X98" s="128"/>
      <c r="Z98" s="121"/>
      <c r="AA98" s="121"/>
      <c r="AC98" s="121"/>
      <c r="AH98" s="121"/>
      <c r="AI98" s="121"/>
      <c r="AJ98" s="121"/>
    </row>
    <row r="99" spans="3:36">
      <c r="C99" s="128"/>
      <c r="D99" s="128"/>
      <c r="E99" s="175"/>
      <c r="F99" s="128"/>
      <c r="G99" s="128"/>
      <c r="H99" s="128"/>
      <c r="I99" s="128"/>
      <c r="J99" s="128"/>
      <c r="L99" s="128"/>
      <c r="N99" s="128"/>
      <c r="P99" s="128"/>
      <c r="R99" s="128"/>
      <c r="T99" s="128"/>
      <c r="X99" s="128"/>
      <c r="Z99" s="121"/>
      <c r="AA99" s="121"/>
      <c r="AC99" s="121"/>
      <c r="AH99" s="121"/>
      <c r="AI99" s="121"/>
      <c r="AJ99" s="121"/>
    </row>
    <row r="100" spans="3:36">
      <c r="C100" s="128"/>
      <c r="D100" s="128"/>
      <c r="E100" s="175"/>
      <c r="F100" s="128"/>
      <c r="G100" s="128"/>
      <c r="H100" s="128"/>
      <c r="I100" s="128"/>
      <c r="J100" s="128"/>
      <c r="L100" s="128"/>
      <c r="N100" s="128"/>
      <c r="P100" s="128"/>
      <c r="R100" s="128"/>
      <c r="T100" s="128"/>
      <c r="X100" s="128"/>
      <c r="Z100" s="121"/>
      <c r="AA100" s="121"/>
      <c r="AC100" s="121"/>
      <c r="AH100" s="121"/>
      <c r="AI100" s="121"/>
      <c r="AJ100" s="121"/>
    </row>
    <row r="101" spans="3:36">
      <c r="E101" s="175"/>
      <c r="F101" s="176"/>
      <c r="G101" s="177"/>
      <c r="H101" s="177"/>
      <c r="I101" s="136"/>
      <c r="J101" s="177"/>
      <c r="L101" s="128"/>
      <c r="N101" s="128"/>
      <c r="P101" s="128"/>
      <c r="R101" s="128"/>
      <c r="T101" s="128"/>
      <c r="X101" s="128"/>
      <c r="Z101" s="121"/>
      <c r="AA101" s="121"/>
      <c r="AC101" s="121"/>
      <c r="AH101" s="121"/>
      <c r="AI101" s="121"/>
      <c r="AJ101" s="121"/>
    </row>
    <row r="102" spans="3:36">
      <c r="E102" s="128"/>
      <c r="G102" s="128"/>
      <c r="H102" s="128"/>
      <c r="I102" s="128"/>
      <c r="J102" s="128"/>
      <c r="L102" s="128"/>
      <c r="N102" s="128"/>
      <c r="P102" s="128"/>
      <c r="R102" s="128"/>
      <c r="T102" s="128"/>
      <c r="Z102" s="121"/>
      <c r="AA102" s="121"/>
      <c r="AC102" s="121"/>
      <c r="AH102" s="121"/>
      <c r="AI102" s="121"/>
      <c r="AJ102" s="121"/>
    </row>
    <row r="103" spans="3:36">
      <c r="E103" s="128"/>
      <c r="G103" s="128"/>
      <c r="H103" s="128"/>
      <c r="I103" s="128"/>
      <c r="J103" s="128"/>
      <c r="L103" s="128"/>
      <c r="N103" s="128"/>
      <c r="P103" s="128"/>
      <c r="R103" s="128"/>
      <c r="T103" s="128"/>
      <c r="Z103" s="121"/>
      <c r="AA103" s="121"/>
      <c r="AC103" s="121"/>
      <c r="AH103" s="121"/>
      <c r="AI103" s="121"/>
      <c r="AJ103" s="121"/>
    </row>
    <row r="104" spans="3:36">
      <c r="E104" s="175"/>
      <c r="F104" s="128"/>
      <c r="G104" s="128"/>
      <c r="H104" s="128"/>
      <c r="I104" s="128"/>
      <c r="J104" s="128"/>
      <c r="Z104" s="121"/>
      <c r="AA104" s="121"/>
      <c r="AC104" s="121"/>
      <c r="AH104" s="121"/>
      <c r="AI104" s="121"/>
      <c r="AJ104" s="121"/>
    </row>
    <row r="105" spans="3:36">
      <c r="E105" s="175"/>
      <c r="G105" s="128"/>
      <c r="H105" s="128"/>
      <c r="I105" s="128"/>
      <c r="J105" s="128"/>
      <c r="Z105" s="121"/>
      <c r="AA105" s="121"/>
      <c r="AC105" s="121"/>
      <c r="AH105" s="121"/>
      <c r="AI105" s="121"/>
      <c r="AJ105" s="121"/>
    </row>
    <row r="106" spans="3:36">
      <c r="E106" s="175"/>
      <c r="G106" s="128"/>
      <c r="H106" s="128"/>
      <c r="I106" s="128"/>
      <c r="J106" s="128"/>
      <c r="Z106" s="121"/>
      <c r="AA106" s="121"/>
      <c r="AC106" s="121"/>
      <c r="AH106" s="121"/>
      <c r="AI106" s="121"/>
      <c r="AJ106" s="121"/>
    </row>
    <row r="107" spans="3:36">
      <c r="E107" s="121"/>
      <c r="H107" s="126"/>
      <c r="I107" s="128"/>
      <c r="J107" s="128"/>
      <c r="T107" s="126"/>
      <c r="Z107" s="121"/>
      <c r="AA107" s="121"/>
      <c r="AC107" s="121"/>
      <c r="AH107" s="121"/>
      <c r="AI107" s="121"/>
      <c r="AJ107" s="121"/>
    </row>
    <row r="108" spans="3:36">
      <c r="E108" s="175"/>
      <c r="F108" s="128"/>
      <c r="G108" s="128"/>
      <c r="H108" s="128"/>
      <c r="I108" s="128"/>
      <c r="J108" s="128"/>
      <c r="Z108" s="121"/>
      <c r="AA108" s="121"/>
      <c r="AC108" s="121"/>
      <c r="AH108" s="121"/>
      <c r="AI108" s="121"/>
      <c r="AJ108" s="121"/>
    </row>
    <row r="109" spans="3:36">
      <c r="E109" s="175"/>
      <c r="F109" s="128"/>
      <c r="G109" s="128"/>
      <c r="H109" s="128"/>
      <c r="I109" s="128"/>
      <c r="J109" s="128"/>
      <c r="Z109" s="121"/>
      <c r="AA109" s="121"/>
      <c r="AC109" s="121"/>
      <c r="AH109" s="121"/>
      <c r="AI109" s="121"/>
      <c r="AJ109" s="121"/>
    </row>
    <row r="110" spans="3:36">
      <c r="E110" s="175"/>
      <c r="F110" s="128"/>
      <c r="G110" s="128"/>
      <c r="H110" s="127"/>
      <c r="I110" s="128"/>
      <c r="J110" s="128"/>
      <c r="Z110" s="121"/>
      <c r="AA110" s="121"/>
      <c r="AC110" s="121"/>
      <c r="AH110" s="121"/>
      <c r="AI110" s="121"/>
      <c r="AJ110" s="121"/>
    </row>
    <row r="111" spans="3:36">
      <c r="E111" s="175"/>
      <c r="F111" s="128"/>
      <c r="G111" s="128"/>
      <c r="H111" s="128"/>
      <c r="I111" s="128"/>
      <c r="J111" s="128"/>
      <c r="Z111" s="121"/>
      <c r="AA111" s="121"/>
      <c r="AC111" s="121"/>
      <c r="AH111" s="121"/>
      <c r="AI111" s="121"/>
      <c r="AJ111" s="121"/>
    </row>
    <row r="112" spans="3:36">
      <c r="E112" s="175"/>
      <c r="F112" s="128"/>
      <c r="G112" s="128"/>
      <c r="H112" s="128"/>
      <c r="I112" s="128"/>
      <c r="J112" s="128"/>
      <c r="Z112" s="121"/>
      <c r="AA112" s="121"/>
      <c r="AC112" s="121"/>
      <c r="AH112" s="121"/>
      <c r="AI112" s="121"/>
      <c r="AJ112" s="121"/>
    </row>
    <row r="113" spans="5:36">
      <c r="E113" s="175"/>
      <c r="F113" s="128"/>
      <c r="G113" s="128"/>
      <c r="H113" s="128"/>
      <c r="I113" s="128"/>
      <c r="J113" s="128"/>
      <c r="Z113" s="121"/>
      <c r="AA113" s="121"/>
      <c r="AC113" s="121"/>
      <c r="AH113" s="121"/>
      <c r="AI113" s="121"/>
      <c r="AJ113" s="121"/>
    </row>
    <row r="114" spans="5:36">
      <c r="E114" s="175"/>
      <c r="F114" s="128"/>
      <c r="G114" s="128"/>
      <c r="H114" s="128"/>
      <c r="I114" s="128"/>
      <c r="J114" s="128"/>
      <c r="Z114" s="121"/>
      <c r="AA114" s="121"/>
      <c r="AC114" s="121"/>
      <c r="AH114" s="121"/>
      <c r="AI114" s="121"/>
      <c r="AJ114" s="121"/>
    </row>
    <row r="115" spans="5:36">
      <c r="E115" s="175"/>
      <c r="F115" s="128"/>
      <c r="G115" s="128"/>
      <c r="H115" s="128"/>
      <c r="I115" s="128"/>
      <c r="J115" s="128"/>
      <c r="Z115" s="121"/>
      <c r="AA115" s="121"/>
      <c r="AC115" s="121"/>
      <c r="AH115" s="121"/>
      <c r="AI115" s="121"/>
      <c r="AJ115" s="121"/>
    </row>
    <row r="116" spans="5:36">
      <c r="E116" s="175"/>
      <c r="F116" s="128"/>
      <c r="G116" s="128"/>
      <c r="H116" s="128"/>
      <c r="I116" s="128"/>
      <c r="J116" s="128"/>
      <c r="Z116" s="121"/>
      <c r="AA116" s="121"/>
      <c r="AC116" s="121"/>
      <c r="AH116" s="121"/>
      <c r="AI116" s="121"/>
      <c r="AJ116" s="121"/>
    </row>
    <row r="117" spans="5:36" ht="15">
      <c r="E117" s="175"/>
      <c r="F117" s="128"/>
      <c r="G117" s="128"/>
      <c r="H117" s="128"/>
      <c r="I117" s="128"/>
      <c r="J117" s="144"/>
      <c r="Z117" s="121"/>
      <c r="AA117" s="121"/>
      <c r="AC117" s="121"/>
      <c r="AH117" s="121"/>
      <c r="AI117" s="121"/>
      <c r="AJ117" s="121"/>
    </row>
  </sheetData>
  <pageMargins left="0.7" right="0.7" top="0.75" bottom="0.75" header="0.3" footer="0.3"/>
  <pageSetup scale="41" orientation="landscape" r:id="rId1"/>
  <rowBreaks count="1" manualBreakCount="1">
    <brk id="7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K49"/>
  <sheetViews>
    <sheetView showGridLines="0" view="pageBreakPreview" zoomScale="90" zoomScaleNormal="90" zoomScaleSheetLayoutView="90" workbookViewId="0">
      <selection activeCell="E33" sqref="E33"/>
    </sheetView>
  </sheetViews>
  <sheetFormatPr defaultRowHeight="15"/>
  <cols>
    <col min="1" max="1" width="8.28515625" bestFit="1" customWidth="1"/>
    <col min="2" max="2" width="37.140625" bestFit="1" customWidth="1"/>
    <col min="3" max="3" width="10.42578125" bestFit="1" customWidth="1"/>
    <col min="4" max="4" width="12.85546875" customWidth="1"/>
    <col min="5" max="5" width="11.5703125" customWidth="1"/>
    <col min="6" max="6" width="10.5703125" bestFit="1" customWidth="1"/>
    <col min="7" max="7" width="10.7109375" customWidth="1"/>
    <col min="8" max="8" width="14.85546875" bestFit="1" customWidth="1"/>
    <col min="9" max="9" width="9.7109375" bestFit="1" customWidth="1"/>
    <col min="10" max="10" width="10.28515625" customWidth="1"/>
  </cols>
  <sheetData>
    <row r="1" spans="1:11">
      <c r="A1" s="115"/>
      <c r="K1" s="51" t="s">
        <v>42</v>
      </c>
    </row>
    <row r="3" spans="1:11">
      <c r="B3" s="1"/>
      <c r="C3" s="20" t="s">
        <v>19</v>
      </c>
      <c r="D3" s="3" t="s">
        <v>8</v>
      </c>
      <c r="E3" s="7"/>
      <c r="F3" s="7"/>
      <c r="G3" s="7"/>
      <c r="H3" s="4"/>
      <c r="I3" s="3" t="s">
        <v>18</v>
      </c>
      <c r="J3" s="4"/>
    </row>
    <row r="4" spans="1:11">
      <c r="B4" s="1" t="s">
        <v>203</v>
      </c>
      <c r="C4" s="21"/>
      <c r="D4" s="5"/>
      <c r="E4" s="8"/>
      <c r="F4" s="8"/>
      <c r="G4" s="8"/>
      <c r="H4" s="6"/>
      <c r="I4" s="16"/>
      <c r="J4" s="6"/>
    </row>
    <row r="5" spans="1:11" s="2" customFormat="1" ht="45">
      <c r="A5" s="13" t="s">
        <v>14</v>
      </c>
      <c r="B5" s="13" t="s">
        <v>6</v>
      </c>
      <c r="C5" s="22" t="s">
        <v>7</v>
      </c>
      <c r="D5" s="14" t="s">
        <v>9</v>
      </c>
      <c r="E5" s="13" t="s">
        <v>10</v>
      </c>
      <c r="F5" s="13" t="s">
        <v>11</v>
      </c>
      <c r="G5" s="13" t="s">
        <v>12</v>
      </c>
      <c r="H5" s="15" t="s">
        <v>13</v>
      </c>
      <c r="I5" s="14" t="s">
        <v>16</v>
      </c>
      <c r="J5" s="17" t="s">
        <v>17</v>
      </c>
    </row>
    <row r="6" spans="1:11">
      <c r="A6" s="47">
        <v>1</v>
      </c>
      <c r="B6" t="s">
        <v>44</v>
      </c>
      <c r="C6" s="23">
        <f>VLOOKUP($B6,'KY Co. 2012-16 Act 2017-18 Fcst'!$C$135:$K$155,MATCH(C$5,'KY Co. 2012-16 Act 2017-18 Fcst'!$C$1:$M$1,0),0)</f>
        <v>7946.5</v>
      </c>
      <c r="D6" s="9">
        <f>VLOOKUP($B6,'KY Co. 2012-16 Act 2017-18 Fcst'!$C$135:$K$155,MATCH(D$5,'KY Co. 2012-16 Act 2017-18 Fcst'!$C$1:$M$1,0),0)</f>
        <v>623832</v>
      </c>
      <c r="E6" s="10">
        <f>VLOOKUP($B6,'KY Co. 2012-16 Act 2017-18 Fcst'!$C$135:$K$155,MATCH(E$5,'KY Co. 2012-16 Act 2017-18 Fcst'!$C$1:$M$1,0),0)</f>
        <v>114783</v>
      </c>
      <c r="F6" s="10">
        <f>VLOOKUP($B6,'KY Co. 2012-16 Act 2017-18 Fcst'!$C$135:$K$155,MATCH(F$5,'KY Co. 2012-16 Act 2017-18 Fcst'!$C$1:$M$1,0),0)</f>
        <v>204070</v>
      </c>
      <c r="G6" s="10">
        <f>VLOOKUP($B6,'KY Co. 2012-16 Act 2017-18 Fcst'!$C$135:$K$155,MATCH(G$5,'KY Co. 2012-16 Act 2017-18 Fcst'!$C$1:$M$1,0),0)</f>
        <v>74344.5</v>
      </c>
      <c r="H6" s="11">
        <f>SUM(D6:G6)</f>
        <v>1017029.5</v>
      </c>
      <c r="I6" s="19">
        <f>H6/C6</f>
        <v>127.98458440823003</v>
      </c>
      <c r="J6" s="189">
        <f>I6/12</f>
        <v>10.665382034019169</v>
      </c>
    </row>
    <row r="7" spans="1:11">
      <c r="A7" s="47">
        <v>2</v>
      </c>
      <c r="B7" t="s">
        <v>45</v>
      </c>
      <c r="C7" s="23">
        <f>VLOOKUP($B7,'KY Co. 2012-16 Act 2017-18 Fcst'!$C$135:$K$155,MATCH(C$5,'KY Co. 2012-16 Act 2017-18 Fcst'!$C$1:$M$1,0),0)</f>
        <v>7421.5</v>
      </c>
      <c r="D7" s="9">
        <f>VLOOKUP($B7,'KY Co. 2012-16 Act 2017-18 Fcst'!$C$135:$K$155,MATCH(D$5,'KY Co. 2012-16 Act 2017-18 Fcst'!$C$1:$M$1,0),0)</f>
        <v>547635.19500000007</v>
      </c>
      <c r="E7" s="10">
        <f>VLOOKUP($B7,'KY Co. 2012-16 Act 2017-18 Fcst'!$C$135:$K$155,MATCH(E$5,'KY Co. 2012-16 Act 2017-18 Fcst'!$C$1:$M$1,0),0)</f>
        <v>17100</v>
      </c>
      <c r="F7" s="10">
        <f>VLOOKUP($B7,'KY Co. 2012-16 Act 2017-18 Fcst'!$C$135:$K$155,MATCH(F$5,'KY Co. 2012-16 Act 2017-18 Fcst'!$C$1:$M$1,0),0)</f>
        <v>318509.90500000003</v>
      </c>
      <c r="G7" s="10">
        <f>VLOOKUP($B7,'KY Co. 2012-16 Act 2017-18 Fcst'!$C$135:$K$155,MATCH(G$5,'KY Co. 2012-16 Act 2017-18 Fcst'!$C$1:$M$1,0),0)</f>
        <v>41800.240000000005</v>
      </c>
      <c r="H7" s="11">
        <f>SUM(D7:G7)</f>
        <v>925045.34000000008</v>
      </c>
      <c r="I7" s="19">
        <f t="shared" ref="I7:I26" si="0">H7/C7</f>
        <v>124.64398571717309</v>
      </c>
      <c r="J7" s="190">
        <f t="shared" ref="J7:J26" si="1">I7/12</f>
        <v>10.386998809764425</v>
      </c>
    </row>
    <row r="8" spans="1:11">
      <c r="A8" s="47">
        <v>3</v>
      </c>
      <c r="B8" t="s">
        <v>183</v>
      </c>
      <c r="C8" s="23">
        <f>VLOOKUP($B8,'KY Co. 2012-16 Act 2017-18 Fcst'!$C$135:$K$155,MATCH(C$5,'KY Co. 2012-16 Act 2017-18 Fcst'!$C$1:$M$1,0),0)</f>
        <v>5418</v>
      </c>
      <c r="D8" s="9">
        <f>VLOOKUP($B8,'KY Co. 2012-16 Act 2017-18 Fcst'!$C$135:$K$155,MATCH(D$5,'KY Co. 2012-16 Act 2017-18 Fcst'!$C$1:$M$1,0),0)</f>
        <v>681964</v>
      </c>
      <c r="E8" s="10">
        <f>VLOOKUP($B8,'KY Co. 2012-16 Act 2017-18 Fcst'!$C$135:$K$155,MATCH(E$5,'KY Co. 2012-16 Act 2017-18 Fcst'!$C$1:$M$1,0),0)</f>
        <v>9075</v>
      </c>
      <c r="F8" s="10">
        <f>VLOOKUP($B8,'KY Co. 2012-16 Act 2017-18 Fcst'!$C$135:$K$155,MATCH(F$5,'KY Co. 2012-16 Act 2017-18 Fcst'!$C$1:$M$1,0),0)</f>
        <v>634905</v>
      </c>
      <c r="G8" s="10">
        <f>VLOOKUP($B8,'KY Co. 2012-16 Act 2017-18 Fcst'!$C$135:$K$155,MATCH(G$5,'KY Co. 2012-16 Act 2017-18 Fcst'!$C$1:$M$1,0),0)</f>
        <v>54989.5</v>
      </c>
      <c r="H8" s="11">
        <f t="shared" ref="H8:H26" si="2">SUM(D8:G8)</f>
        <v>1380933.5</v>
      </c>
      <c r="I8" s="19">
        <f t="shared" si="0"/>
        <v>254.87882982650424</v>
      </c>
      <c r="J8" s="190">
        <f t="shared" si="1"/>
        <v>21.239902485542022</v>
      </c>
    </row>
    <row r="9" spans="1:11">
      <c r="A9" s="47">
        <v>4</v>
      </c>
      <c r="B9" t="s">
        <v>184</v>
      </c>
      <c r="C9" s="23">
        <f>VLOOKUP($B9,'KY Co. 2012-16 Act 2017-18 Fcst'!$C$135:$K$155,MATCH(C$5,'KY Co. 2012-16 Act 2017-18 Fcst'!$C$1:$M$1,0),0)</f>
        <v>7010.5</v>
      </c>
      <c r="D9" s="9">
        <f>VLOOKUP($B9,'KY Co. 2012-16 Act 2017-18 Fcst'!$C$135:$K$155,MATCH(D$5,'KY Co. 2012-16 Act 2017-18 Fcst'!$C$1:$M$1,0),0)</f>
        <v>795886.5</v>
      </c>
      <c r="E9" s="10">
        <f>VLOOKUP($B9,'KY Co. 2012-16 Act 2017-18 Fcst'!$C$135:$K$155,MATCH(E$5,'KY Co. 2012-16 Act 2017-18 Fcst'!$C$1:$M$1,0),0)</f>
        <v>12700</v>
      </c>
      <c r="F9" s="10">
        <f>VLOOKUP($B9,'KY Co. 2012-16 Act 2017-18 Fcst'!$C$135:$K$155,MATCH(F$5,'KY Co. 2012-16 Act 2017-18 Fcst'!$C$1:$M$1,0),0)</f>
        <v>546579</v>
      </c>
      <c r="G9" s="10">
        <f>VLOOKUP($B9,'KY Co. 2012-16 Act 2017-18 Fcst'!$C$135:$K$155,MATCH(G$5,'KY Co. 2012-16 Act 2017-18 Fcst'!$C$1:$M$1,0),0)</f>
        <v>57008.5</v>
      </c>
      <c r="H9" s="11">
        <f t="shared" si="2"/>
        <v>1412174</v>
      </c>
      <c r="I9" s="19">
        <f t="shared" si="0"/>
        <v>201.43698737607875</v>
      </c>
      <c r="J9" s="190">
        <f t="shared" si="1"/>
        <v>16.786415614673228</v>
      </c>
    </row>
    <row r="10" spans="1:11">
      <c r="A10" s="47">
        <v>5</v>
      </c>
      <c r="B10" t="s">
        <v>46</v>
      </c>
      <c r="C10" s="23">
        <f>VLOOKUP($B10,'KY Co. 2012-16 Act 2017-18 Fcst'!$C$135:$K$155,MATCH(C$5,'KY Co. 2012-16 Act 2017-18 Fcst'!$C$1:$M$1,0),0)</f>
        <v>6245</v>
      </c>
      <c r="D10" s="9">
        <f>VLOOKUP($B10,'KY Co. 2012-16 Act 2017-18 Fcst'!$C$135:$K$155,MATCH(D$5,'KY Co. 2012-16 Act 2017-18 Fcst'!$C$1:$M$1,0),0)</f>
        <v>543291</v>
      </c>
      <c r="E10" s="10">
        <f>VLOOKUP($B10,'KY Co. 2012-16 Act 2017-18 Fcst'!$C$135:$K$155,MATCH(E$5,'KY Co. 2012-16 Act 2017-18 Fcst'!$C$1:$M$1,0),0)</f>
        <v>30000</v>
      </c>
      <c r="F10" s="10">
        <f>VLOOKUP($B10,'KY Co. 2012-16 Act 2017-18 Fcst'!$C$135:$K$155,MATCH(F$5,'KY Co. 2012-16 Act 2017-18 Fcst'!$C$1:$M$1,0),0)</f>
        <v>90789</v>
      </c>
      <c r="G10" s="10">
        <f>VLOOKUP($B10,'KY Co. 2012-16 Act 2017-18 Fcst'!$C$135:$K$155,MATCH(G$5,'KY Co. 2012-16 Act 2017-18 Fcst'!$C$1:$M$1,0),0)</f>
        <v>41617.5</v>
      </c>
      <c r="H10" s="11">
        <f t="shared" si="2"/>
        <v>705697.5</v>
      </c>
      <c r="I10" s="19">
        <f t="shared" si="0"/>
        <v>113.00200160128102</v>
      </c>
      <c r="J10" s="190">
        <f t="shared" si="1"/>
        <v>9.4168334667734186</v>
      </c>
    </row>
    <row r="11" spans="1:11">
      <c r="A11" s="47">
        <v>6</v>
      </c>
      <c r="B11" t="s">
        <v>185</v>
      </c>
      <c r="C11" s="23">
        <f>VLOOKUP($B11,'KY Co. 2012-16 Act 2017-18 Fcst'!$C$135:$K$155,MATCH(C$5,'KY Co. 2012-16 Act 2017-18 Fcst'!$C$1:$M$1,0),0)</f>
        <v>5659</v>
      </c>
      <c r="D11" s="9">
        <f>VLOOKUP($B11,'KY Co. 2012-16 Act 2017-18 Fcst'!$C$135:$K$155,MATCH(D$5,'KY Co. 2012-16 Act 2017-18 Fcst'!$C$1:$M$1,0),0)</f>
        <v>321517.54499999998</v>
      </c>
      <c r="E11" s="10">
        <f>VLOOKUP($B11,'KY Co. 2012-16 Act 2017-18 Fcst'!$C$135:$K$155,MATCH(E$5,'KY Co. 2012-16 Act 2017-18 Fcst'!$C$1:$M$1,0),0)</f>
        <v>-16325</v>
      </c>
      <c r="F11" s="10">
        <f>VLOOKUP($B11,'KY Co. 2012-16 Act 2017-18 Fcst'!$C$135:$K$155,MATCH(F$5,'KY Co. 2012-16 Act 2017-18 Fcst'!$C$1:$M$1,0),0)</f>
        <v>53579.395000000004</v>
      </c>
      <c r="G11" s="10">
        <f>VLOOKUP($B11,'KY Co. 2012-16 Act 2017-18 Fcst'!$C$135:$K$155,MATCH(G$5,'KY Co. 2012-16 Act 2017-18 Fcst'!$C$1:$M$1,0),0)</f>
        <v>24645.590000000004</v>
      </c>
      <c r="H11" s="11">
        <f t="shared" si="2"/>
        <v>383417.53</v>
      </c>
      <c r="I11" s="19">
        <f t="shared" si="0"/>
        <v>67.753583672026863</v>
      </c>
      <c r="J11" s="190">
        <f t="shared" si="1"/>
        <v>5.646131972668905</v>
      </c>
    </row>
    <row r="12" spans="1:11">
      <c r="A12" s="47">
        <v>7</v>
      </c>
      <c r="B12" t="s">
        <v>2</v>
      </c>
      <c r="C12" s="23">
        <f>VLOOKUP($B12,'KY Co. 2012-16 Act 2017-18 Fcst'!$C$135:$K$155,MATCH(C$5,'KY Co. 2012-16 Act 2017-18 Fcst'!$C$1:$M$1,0),0)</f>
        <v>6489</v>
      </c>
      <c r="D12" s="9">
        <f>VLOOKUP($B12,'KY Co. 2012-16 Act 2017-18 Fcst'!$C$135:$K$155,MATCH(D$5,'KY Co. 2012-16 Act 2017-18 Fcst'!$C$1:$M$1,0),0)</f>
        <v>437721</v>
      </c>
      <c r="E12" s="10">
        <f>VLOOKUP($B12,'KY Co. 2012-16 Act 2017-18 Fcst'!$C$135:$K$155,MATCH(E$5,'KY Co. 2012-16 Act 2017-18 Fcst'!$C$1:$M$1,0),0)</f>
        <v>8700</v>
      </c>
      <c r="F12" s="10">
        <f>VLOOKUP($B12,'KY Co. 2012-16 Act 2017-18 Fcst'!$C$135:$K$155,MATCH(F$5,'KY Co. 2012-16 Act 2017-18 Fcst'!$C$1:$M$1,0),0)</f>
        <v>166132.5</v>
      </c>
      <c r="G12" s="10">
        <f>VLOOKUP($B12,'KY Co. 2012-16 Act 2017-18 Fcst'!$C$135:$K$155,MATCH(G$5,'KY Co. 2012-16 Act 2017-18 Fcst'!$C$1:$M$1,0),0)</f>
        <v>38359</v>
      </c>
      <c r="H12" s="11">
        <f t="shared" si="2"/>
        <v>650912.5</v>
      </c>
      <c r="I12" s="19">
        <f t="shared" si="0"/>
        <v>100.3101402373247</v>
      </c>
      <c r="J12" s="190">
        <f t="shared" si="1"/>
        <v>8.3591783531103925</v>
      </c>
    </row>
    <row r="13" spans="1:11">
      <c r="A13" s="47">
        <v>8</v>
      </c>
      <c r="B13" t="s">
        <v>188</v>
      </c>
      <c r="C13" s="23">
        <f>VLOOKUP($B13,'KY Co. 2012-16 Act 2017-18 Fcst'!$C$135:$K$155,MATCH(C$5,'KY Co. 2012-16 Act 2017-18 Fcst'!$C$1:$M$1,0),0)</f>
        <v>6487</v>
      </c>
      <c r="D13" s="9">
        <f>VLOOKUP($B13,'KY Co. 2012-16 Act 2017-18 Fcst'!$C$135:$K$155,MATCH(D$5,'KY Co. 2012-16 Act 2017-18 Fcst'!$C$1:$M$1,0),0)</f>
        <v>828513</v>
      </c>
      <c r="E13" s="10">
        <f>VLOOKUP($B13,'KY Co. 2012-16 Act 2017-18 Fcst'!$C$135:$K$155,MATCH(E$5,'KY Co. 2012-16 Act 2017-18 Fcst'!$C$1:$M$1,0),0)</f>
        <v>36225</v>
      </c>
      <c r="F13" s="10">
        <f>VLOOKUP($B13,'KY Co. 2012-16 Act 2017-18 Fcst'!$C$135:$K$155,MATCH(F$5,'KY Co. 2012-16 Act 2017-18 Fcst'!$C$1:$M$1,0),0)</f>
        <v>477706</v>
      </c>
      <c r="G13" s="10">
        <f>VLOOKUP($B13,'KY Co. 2012-16 Act 2017-18 Fcst'!$C$135:$K$155,MATCH(G$5,'KY Co. 2012-16 Act 2017-18 Fcst'!$C$1:$M$1,0),0)</f>
        <v>73393.5</v>
      </c>
      <c r="H13" s="11">
        <f t="shared" si="2"/>
        <v>1415837.5</v>
      </c>
      <c r="I13" s="19">
        <f t="shared" si="0"/>
        <v>218.25766918452288</v>
      </c>
      <c r="J13" s="190">
        <f t="shared" si="1"/>
        <v>18.188139098710241</v>
      </c>
    </row>
    <row r="14" spans="1:11">
      <c r="A14" s="47">
        <v>9</v>
      </c>
      <c r="B14" t="s">
        <v>189</v>
      </c>
      <c r="C14" s="23">
        <f>VLOOKUP($B14,'KY Co. 2012-16 Act 2017-18 Fcst'!$C$135:$K$155,MATCH(C$5,'KY Co. 2012-16 Act 2017-18 Fcst'!$C$1:$M$1,0),0)</f>
        <v>6071.5</v>
      </c>
      <c r="D14" s="9">
        <f>VLOOKUP($B14,'KY Co. 2012-16 Act 2017-18 Fcst'!$C$135:$K$155,MATCH(D$5,'KY Co. 2012-16 Act 2017-18 Fcst'!$C$1:$M$1,0),0)</f>
        <v>653010.5</v>
      </c>
      <c r="E14" s="10">
        <f>VLOOKUP($B14,'KY Co. 2012-16 Act 2017-18 Fcst'!$C$135:$K$155,MATCH(E$5,'KY Co. 2012-16 Act 2017-18 Fcst'!$C$1:$M$1,0),0)</f>
        <v>36000</v>
      </c>
      <c r="F14" s="10">
        <f>VLOOKUP($B14,'KY Co. 2012-16 Act 2017-18 Fcst'!$C$135:$K$155,MATCH(F$5,'KY Co. 2012-16 Act 2017-18 Fcst'!$C$1:$M$1,0),0)</f>
        <v>620999.5</v>
      </c>
      <c r="G14" s="10">
        <f>VLOOKUP($B14,'KY Co. 2012-16 Act 2017-18 Fcst'!$C$135:$K$155,MATCH(G$5,'KY Co. 2012-16 Act 2017-18 Fcst'!$C$1:$M$1,0),0)</f>
        <v>53144.5</v>
      </c>
      <c r="H14" s="11">
        <f t="shared" si="2"/>
        <v>1363154.5</v>
      </c>
      <c r="I14" s="19">
        <f t="shared" si="0"/>
        <v>224.51692333031377</v>
      </c>
      <c r="J14" s="190">
        <f t="shared" si="1"/>
        <v>18.70974361085948</v>
      </c>
    </row>
    <row r="15" spans="1:11">
      <c r="A15" s="47">
        <v>10</v>
      </c>
      <c r="B15" t="s">
        <v>190</v>
      </c>
      <c r="C15" s="23">
        <f>VLOOKUP($B15,'KY Co. 2012-16 Act 2017-18 Fcst'!$C$135:$K$155,MATCH(C$5,'KY Co. 2012-16 Act 2017-18 Fcst'!$C$1:$M$1,0),0)</f>
        <v>6031</v>
      </c>
      <c r="D15" s="9">
        <f>VLOOKUP($B15,'KY Co. 2012-16 Act 2017-18 Fcst'!$C$135:$K$155,MATCH(D$5,'KY Co. 2012-16 Act 2017-18 Fcst'!$C$1:$M$1,0),0)</f>
        <v>259952.5</v>
      </c>
      <c r="E15" s="10">
        <f>VLOOKUP($B15,'KY Co. 2012-16 Act 2017-18 Fcst'!$C$135:$K$155,MATCH(E$5,'KY Co. 2012-16 Act 2017-18 Fcst'!$C$1:$M$1,0),0)</f>
        <v>45522.5</v>
      </c>
      <c r="F15" s="10">
        <f>VLOOKUP($B15,'KY Co. 2012-16 Act 2017-18 Fcst'!$C$135:$K$155,MATCH(F$5,'KY Co. 2012-16 Act 2017-18 Fcst'!$C$1:$M$1,0),0)</f>
        <v>80132.5</v>
      </c>
      <c r="G15" s="10">
        <f>VLOOKUP($B15,'KY Co. 2012-16 Act 2017-18 Fcst'!$C$135:$K$155,MATCH(G$5,'KY Co. 2012-16 Act 2017-18 Fcst'!$C$1:$M$1,0),0)</f>
        <v>21840.5</v>
      </c>
      <c r="H15" s="11">
        <f t="shared" si="2"/>
        <v>407448</v>
      </c>
      <c r="I15" s="19">
        <f t="shared" si="0"/>
        <v>67.558945448515999</v>
      </c>
      <c r="J15" s="190">
        <f t="shared" si="1"/>
        <v>5.6299121207096663</v>
      </c>
    </row>
    <row r="16" spans="1:11">
      <c r="A16" s="47">
        <v>11</v>
      </c>
      <c r="B16" t="s">
        <v>1</v>
      </c>
      <c r="C16" s="23">
        <f>VLOOKUP($B16,'KY Co. 2012-16 Act 2017-18 Fcst'!$C$135:$K$155,MATCH(C$5,'KY Co. 2012-16 Act 2017-18 Fcst'!$C$1:$M$1,0),0)</f>
        <v>6144</v>
      </c>
      <c r="D16" s="9">
        <f>VLOOKUP($B16,'KY Co. 2012-16 Act 2017-18 Fcst'!$C$135:$K$155,MATCH(D$5,'KY Co. 2012-16 Act 2017-18 Fcst'!$C$1:$M$1,0),0)</f>
        <v>768678.58999999985</v>
      </c>
      <c r="E16" s="10">
        <f>VLOOKUP($B16,'KY Co. 2012-16 Act 2017-18 Fcst'!$C$135:$K$155,MATCH(E$5,'KY Co. 2012-16 Act 2017-18 Fcst'!$C$1:$M$1,0),0)</f>
        <v>20730</v>
      </c>
      <c r="F16" s="10">
        <f>VLOOKUP($B16,'KY Co. 2012-16 Act 2017-18 Fcst'!$C$135:$K$155,MATCH(F$5,'KY Co. 2012-16 Act 2017-18 Fcst'!$C$1:$M$1,0),0)</f>
        <v>531023.63</v>
      </c>
      <c r="G16" s="10">
        <f>VLOOKUP($B16,'KY Co. 2012-16 Act 2017-18 Fcst'!$C$135:$K$155,MATCH(G$5,'KY Co. 2012-16 Act 2017-18 Fcst'!$C$1:$M$1,0),0)</f>
        <v>57421.135000000009</v>
      </c>
      <c r="H16" s="11">
        <f t="shared" si="2"/>
        <v>1377853.3549999997</v>
      </c>
      <c r="I16" s="19">
        <f t="shared" si="0"/>
        <v>224.25998616536455</v>
      </c>
      <c r="J16" s="190">
        <f t="shared" si="1"/>
        <v>18.688332180447045</v>
      </c>
    </row>
    <row r="17" spans="1:11">
      <c r="A17" s="47">
        <v>12</v>
      </c>
      <c r="B17" t="s">
        <v>191</v>
      </c>
      <c r="C17" s="23">
        <f>VLOOKUP($B17,'KY Co. 2012-16 Act 2017-18 Fcst'!$C$135:$K$155,MATCH(C$5,'KY Co. 2012-16 Act 2017-18 Fcst'!$C$1:$M$1,0),0)</f>
        <v>5420.5</v>
      </c>
      <c r="D17" s="9">
        <f>VLOOKUP($B17,'KY Co. 2012-16 Act 2017-18 Fcst'!$C$135:$K$155,MATCH(D$5,'KY Co. 2012-16 Act 2017-18 Fcst'!$C$1:$M$1,0),0)</f>
        <v>437742</v>
      </c>
      <c r="E17" s="10">
        <f>VLOOKUP($B17,'KY Co. 2012-16 Act 2017-18 Fcst'!$C$135:$K$155,MATCH(E$5,'KY Co. 2012-16 Act 2017-18 Fcst'!$C$1:$M$1,0),0)</f>
        <v>31250</v>
      </c>
      <c r="F17" s="10">
        <f>VLOOKUP($B17,'KY Co. 2012-16 Act 2017-18 Fcst'!$C$135:$K$155,MATCH(F$5,'KY Co. 2012-16 Act 2017-18 Fcst'!$C$1:$M$1,0),0)</f>
        <v>178802.5</v>
      </c>
      <c r="G17" s="10">
        <f>VLOOKUP($B17,'KY Co. 2012-16 Act 2017-18 Fcst'!$C$135:$K$155,MATCH(G$5,'KY Co. 2012-16 Act 2017-18 Fcst'!$C$1:$M$1,0),0)</f>
        <v>29281.5</v>
      </c>
      <c r="H17" s="11">
        <f t="shared" si="2"/>
        <v>677076</v>
      </c>
      <c r="I17" s="19">
        <f t="shared" si="0"/>
        <v>124.91024813209114</v>
      </c>
      <c r="J17" s="190">
        <f t="shared" si="1"/>
        <v>10.409187344340928</v>
      </c>
    </row>
    <row r="18" spans="1:11">
      <c r="A18" s="47">
        <v>13</v>
      </c>
      <c r="B18" t="s">
        <v>0</v>
      </c>
      <c r="C18" s="23">
        <f>VLOOKUP($B18,'KY Co. 2012-16 Act 2017-18 Fcst'!$C$135:$K$155,MATCH(C$5,'KY Co. 2012-16 Act 2017-18 Fcst'!$C$1:$M$1,0),0)</f>
        <v>5928.5</v>
      </c>
      <c r="D18" s="9">
        <f>VLOOKUP($B18,'KY Co. 2012-16 Act 2017-18 Fcst'!$C$135:$K$155,MATCH(D$5,'KY Co. 2012-16 Act 2017-18 Fcst'!$C$1:$M$1,0),0)</f>
        <v>654901</v>
      </c>
      <c r="E18" s="10">
        <f>VLOOKUP($B18,'KY Co. 2012-16 Act 2017-18 Fcst'!$C$135:$K$155,MATCH(E$5,'KY Co. 2012-16 Act 2017-18 Fcst'!$C$1:$M$1,0),0)</f>
        <v>18000</v>
      </c>
      <c r="F18" s="10">
        <f>VLOOKUP($B18,'KY Co. 2012-16 Act 2017-18 Fcst'!$C$135:$K$155,MATCH(F$5,'KY Co. 2012-16 Act 2017-18 Fcst'!$C$1:$M$1,0),0)</f>
        <v>403358</v>
      </c>
      <c r="G18" s="10">
        <f>VLOOKUP($B18,'KY Co. 2012-16 Act 2017-18 Fcst'!$C$135:$K$155,MATCH(G$5,'KY Co. 2012-16 Act 2017-18 Fcst'!$C$1:$M$1,0),0)</f>
        <v>55993</v>
      </c>
      <c r="H18" s="11">
        <f t="shared" si="2"/>
        <v>1132252</v>
      </c>
      <c r="I18" s="19">
        <f t="shared" si="0"/>
        <v>190.98456607910938</v>
      </c>
      <c r="J18" s="190">
        <f t="shared" si="1"/>
        <v>15.915380506592449</v>
      </c>
    </row>
    <row r="19" spans="1:11">
      <c r="A19" s="47">
        <v>14</v>
      </c>
      <c r="B19" t="s">
        <v>193</v>
      </c>
      <c r="C19" s="23">
        <f>VLOOKUP($B19,'KY Co. 2012-16 Act 2017-18 Fcst'!$C$135:$K$155,MATCH(C$5,'KY Co. 2012-16 Act 2017-18 Fcst'!$C$1:$M$1,0),0)</f>
        <v>5097</v>
      </c>
      <c r="D19" s="9">
        <f>VLOOKUP($B19,'KY Co. 2012-16 Act 2017-18 Fcst'!$C$135:$K$155,MATCH(D$5,'KY Co. 2012-16 Act 2017-18 Fcst'!$C$1:$M$1,0),0)</f>
        <v>401055.5</v>
      </c>
      <c r="E19" s="10">
        <f>VLOOKUP($B19,'KY Co. 2012-16 Act 2017-18 Fcst'!$C$135:$K$155,MATCH(E$5,'KY Co. 2012-16 Act 2017-18 Fcst'!$C$1:$M$1,0),0)</f>
        <v>34125</v>
      </c>
      <c r="F19" s="10">
        <f>VLOOKUP($B19,'KY Co. 2012-16 Act 2017-18 Fcst'!$C$135:$K$155,MATCH(F$5,'KY Co. 2012-16 Act 2017-18 Fcst'!$C$1:$M$1,0),0)</f>
        <v>365938.5</v>
      </c>
      <c r="G19" s="10">
        <f>VLOOKUP($B19,'KY Co. 2012-16 Act 2017-18 Fcst'!$C$135:$K$155,MATCH(G$5,'KY Co. 2012-16 Act 2017-18 Fcst'!$C$1:$M$1,0),0)</f>
        <v>37125.5</v>
      </c>
      <c r="H19" s="11">
        <f t="shared" si="2"/>
        <v>838244.5</v>
      </c>
      <c r="I19" s="19">
        <f t="shared" si="0"/>
        <v>164.45840690602316</v>
      </c>
      <c r="J19" s="190">
        <f t="shared" si="1"/>
        <v>13.704867242168596</v>
      </c>
    </row>
    <row r="20" spans="1:11">
      <c r="A20" s="47">
        <v>15</v>
      </c>
      <c r="B20" t="s">
        <v>4</v>
      </c>
      <c r="C20" s="23">
        <f>VLOOKUP($B20,'KY Co. 2012-16 Act 2017-18 Fcst'!$C$135:$K$155,MATCH(C$5,'KY Co. 2012-16 Act 2017-18 Fcst'!$C$1:$M$1,0),0)</f>
        <v>8387</v>
      </c>
      <c r="D20" s="9">
        <f>VLOOKUP($B20,'KY Co. 2012-16 Act 2017-18 Fcst'!$C$135:$K$155,MATCH(D$5,'KY Co. 2012-16 Act 2017-18 Fcst'!$C$1:$M$1,0),0)</f>
        <v>1032782.5</v>
      </c>
      <c r="E20" s="10">
        <f>VLOOKUP($B20,'KY Co. 2012-16 Act 2017-18 Fcst'!$C$135:$K$155,MATCH(E$5,'KY Co. 2012-16 Act 2017-18 Fcst'!$C$1:$M$1,0),0)</f>
        <v>30000</v>
      </c>
      <c r="F20" s="10">
        <f>VLOOKUP($B20,'KY Co. 2012-16 Act 2017-18 Fcst'!$C$135:$K$155,MATCH(F$5,'KY Co. 2012-16 Act 2017-18 Fcst'!$C$1:$M$1,0),0)</f>
        <v>549062.5</v>
      </c>
      <c r="G20" s="10">
        <f>VLOOKUP($B20,'KY Co. 2012-16 Act 2017-18 Fcst'!$C$135:$K$155,MATCH(G$5,'KY Co. 2012-16 Act 2017-18 Fcst'!$C$1:$M$1,0),0)</f>
        <v>72887.5</v>
      </c>
      <c r="H20" s="11">
        <f t="shared" si="2"/>
        <v>1684732.5</v>
      </c>
      <c r="I20" s="19">
        <f t="shared" si="0"/>
        <v>200.87426970311196</v>
      </c>
      <c r="J20" s="190">
        <f t="shared" si="1"/>
        <v>16.739522475259331</v>
      </c>
    </row>
    <row r="21" spans="1:11">
      <c r="A21" s="47">
        <v>16</v>
      </c>
      <c r="B21" t="s">
        <v>195</v>
      </c>
      <c r="C21" s="23">
        <f>VLOOKUP($B21,'KY Co. 2012-16 Act 2017-18 Fcst'!$C$135:$K$155,MATCH(C$5,'KY Co. 2012-16 Act 2017-18 Fcst'!$C$1:$M$1,0),0)</f>
        <v>7286</v>
      </c>
      <c r="D21" s="9">
        <f>VLOOKUP($B21,'KY Co. 2012-16 Act 2017-18 Fcst'!$C$135:$K$155,MATCH(D$5,'KY Co. 2012-16 Act 2017-18 Fcst'!$C$1:$M$1,0),0)</f>
        <v>501855.5</v>
      </c>
      <c r="E21" s="10">
        <f>VLOOKUP($B21,'KY Co. 2012-16 Act 2017-18 Fcst'!$C$135:$K$155,MATCH(E$5,'KY Co. 2012-16 Act 2017-18 Fcst'!$C$1:$M$1,0),0)</f>
        <v>22294.5</v>
      </c>
      <c r="F21" s="10">
        <f>VLOOKUP($B21,'KY Co. 2012-16 Act 2017-18 Fcst'!$C$135:$K$155,MATCH(F$5,'KY Co. 2012-16 Act 2017-18 Fcst'!$C$1:$M$1,0),0)</f>
        <v>283257</v>
      </c>
      <c r="G21" s="10">
        <f>VLOOKUP($B21,'KY Co. 2012-16 Act 2017-18 Fcst'!$C$135:$K$155,MATCH(G$5,'KY Co. 2012-16 Act 2017-18 Fcst'!$C$1:$M$1,0),0)</f>
        <v>28485</v>
      </c>
      <c r="H21" s="11">
        <f t="shared" si="2"/>
        <v>835892</v>
      </c>
      <c r="I21" s="19">
        <f t="shared" si="0"/>
        <v>114.72577545978589</v>
      </c>
      <c r="J21" s="190">
        <f t="shared" si="1"/>
        <v>9.5604812883154917</v>
      </c>
    </row>
    <row r="22" spans="1:11">
      <c r="A22" s="47">
        <v>17</v>
      </c>
      <c r="B22" t="s">
        <v>196</v>
      </c>
      <c r="C22" s="23">
        <f>VLOOKUP($B22,'KY Co. 2012-16 Act 2017-18 Fcst'!$C$135:$K$155,MATCH(C$5,'KY Co. 2012-16 Act 2017-18 Fcst'!$C$1:$M$1,0),0)</f>
        <v>7275.5</v>
      </c>
      <c r="D22" s="9">
        <f>VLOOKUP($B22,'KY Co. 2012-16 Act 2017-18 Fcst'!$C$135:$K$155,MATCH(D$5,'KY Co. 2012-16 Act 2017-18 Fcst'!$C$1:$M$1,0),0)</f>
        <v>425072.75</v>
      </c>
      <c r="E22" s="10">
        <f>VLOOKUP($B22,'KY Co. 2012-16 Act 2017-18 Fcst'!$C$135:$K$155,MATCH(E$5,'KY Co. 2012-16 Act 2017-18 Fcst'!$C$1:$M$1,0),0)</f>
        <v>40925</v>
      </c>
      <c r="F22" s="10">
        <f>VLOOKUP($B22,'KY Co. 2012-16 Act 2017-18 Fcst'!$C$135:$K$155,MATCH(F$5,'KY Co. 2012-16 Act 2017-18 Fcst'!$C$1:$M$1,0),0)</f>
        <v>32079.405000000002</v>
      </c>
      <c r="G22" s="10">
        <f>VLOOKUP($B22,'KY Co. 2012-16 Act 2017-18 Fcst'!$C$135:$K$155,MATCH(G$5,'KY Co. 2012-16 Act 2017-18 Fcst'!$C$1:$M$1,0),0)</f>
        <v>33075.064999999995</v>
      </c>
      <c r="H22" s="11">
        <f t="shared" si="2"/>
        <v>531152.22</v>
      </c>
      <c r="I22" s="19">
        <f t="shared" si="0"/>
        <v>73.005596866194765</v>
      </c>
      <c r="J22" s="190">
        <f t="shared" si="1"/>
        <v>6.0837997388495637</v>
      </c>
    </row>
    <row r="23" spans="1:11">
      <c r="A23" s="47">
        <v>18</v>
      </c>
      <c r="B23" t="s">
        <v>197</v>
      </c>
      <c r="C23" s="23">
        <f>VLOOKUP($B23,'KY Co. 2012-16 Act 2017-18 Fcst'!$C$135:$K$155,MATCH(C$5,'KY Co. 2012-16 Act 2017-18 Fcst'!$C$1:$M$1,0),0)</f>
        <v>5264</v>
      </c>
      <c r="D23" s="9">
        <f>VLOOKUP($B23,'KY Co. 2012-16 Act 2017-18 Fcst'!$C$135:$K$155,MATCH(D$5,'KY Co. 2012-16 Act 2017-18 Fcst'!$C$1:$M$1,0),0)</f>
        <v>327562</v>
      </c>
      <c r="E23" s="10">
        <f>VLOOKUP($B23,'KY Co. 2012-16 Act 2017-18 Fcst'!$C$135:$K$155,MATCH(E$5,'KY Co. 2012-16 Act 2017-18 Fcst'!$C$1:$M$1,0),0)</f>
        <v>14400</v>
      </c>
      <c r="F23" s="10">
        <f>VLOOKUP($B23,'KY Co. 2012-16 Act 2017-18 Fcst'!$C$135:$K$155,MATCH(F$5,'KY Co. 2012-16 Act 2017-18 Fcst'!$C$1:$M$1,0),0)</f>
        <v>131015.5</v>
      </c>
      <c r="G23" s="10">
        <f>VLOOKUP($B23,'KY Co. 2012-16 Act 2017-18 Fcst'!$C$135:$K$155,MATCH(G$5,'KY Co. 2012-16 Act 2017-18 Fcst'!$C$1:$M$1,0),0)</f>
        <v>23756.5</v>
      </c>
      <c r="H23" s="11">
        <f t="shared" si="2"/>
        <v>496734</v>
      </c>
      <c r="I23" s="19">
        <f t="shared" si="0"/>
        <v>94.364361702127653</v>
      </c>
      <c r="J23" s="190">
        <f t="shared" si="1"/>
        <v>7.863696808510638</v>
      </c>
    </row>
    <row r="24" spans="1:11">
      <c r="A24" s="47">
        <v>19</v>
      </c>
      <c r="B24" t="s">
        <v>198</v>
      </c>
      <c r="C24" s="23">
        <f>VLOOKUP($B24,'KY Co. 2012-16 Act 2017-18 Fcst'!$C$135:$K$155,MATCH(C$5,'KY Co. 2012-16 Act 2017-18 Fcst'!$C$1:$M$1,0),0)</f>
        <v>6475</v>
      </c>
      <c r="D24" s="9">
        <f>VLOOKUP($B24,'KY Co. 2012-16 Act 2017-18 Fcst'!$C$135:$K$155,MATCH(D$5,'KY Co. 2012-16 Act 2017-18 Fcst'!$C$1:$M$1,0),0)</f>
        <v>996279</v>
      </c>
      <c r="E24" s="10">
        <f>VLOOKUP($B24,'KY Co. 2012-16 Act 2017-18 Fcst'!$C$135:$K$155,MATCH(E$5,'KY Co. 2012-16 Act 2017-18 Fcst'!$C$1:$M$1,0),0)</f>
        <v>29650</v>
      </c>
      <c r="F24" s="10">
        <f>VLOOKUP($B24,'KY Co. 2012-16 Act 2017-18 Fcst'!$C$135:$K$155,MATCH(F$5,'KY Co. 2012-16 Act 2017-18 Fcst'!$C$1:$M$1,0),0)</f>
        <v>378958</v>
      </c>
      <c r="G24" s="10">
        <f>VLOOKUP($B24,'KY Co. 2012-16 Act 2017-18 Fcst'!$C$135:$K$155,MATCH(G$5,'KY Co. 2012-16 Act 2017-18 Fcst'!$C$1:$M$1,0),0)</f>
        <v>82705</v>
      </c>
      <c r="H24" s="11">
        <f t="shared" si="2"/>
        <v>1487592</v>
      </c>
      <c r="I24" s="19">
        <f t="shared" si="0"/>
        <v>229.74393822393822</v>
      </c>
      <c r="J24" s="190">
        <f t="shared" si="1"/>
        <v>19.145328185328186</v>
      </c>
    </row>
    <row r="25" spans="1:11">
      <c r="A25" s="47">
        <v>20</v>
      </c>
      <c r="B25" t="s">
        <v>15</v>
      </c>
      <c r="C25" s="23">
        <f>VLOOKUP($B25,'KY Co. 2012-16 Act 2017-18 Fcst'!$C$135:$K$155,MATCH(C$5,'KY Co. 2012-16 Act 2017-18 Fcst'!$C$1:$M$1,0),0)</f>
        <v>7107.0999999999995</v>
      </c>
      <c r="D25" s="9">
        <f>VLOOKUP($B25,'KY Co. 2012-16 Act 2017-18 Fcst'!$C$135:$K$155,MATCH(D$5,'KY Co. 2012-16 Act 2017-18 Fcst'!$C$1:$M$1,0),0)</f>
        <v>745934.15609850327</v>
      </c>
      <c r="E25" s="10">
        <f>VLOOKUP($B25,'KY Co. 2012-16 Act 2017-18 Fcst'!$C$135:$K$155,MATCH(E$5,'KY Co. 2012-16 Act 2017-18 Fcst'!$C$1:$M$1,0),0)</f>
        <v>150735.73678661301</v>
      </c>
      <c r="F25" s="10">
        <f>VLOOKUP($B25,'KY Co. 2012-16 Act 2017-18 Fcst'!$C$135:$K$155,MATCH(F$5,'KY Co. 2012-16 Act 2017-18 Fcst'!$C$1:$M$1,0),0)</f>
        <v>240725.06498512725</v>
      </c>
      <c r="G25" s="10">
        <f>VLOOKUP($B25,'KY Co. 2012-16 Act 2017-18 Fcst'!$C$135:$K$155,MATCH(G$5,'KY Co. 2012-16 Act 2017-18 Fcst'!$C$1:$M$1,0),0)</f>
        <v>77400.622892005922</v>
      </c>
      <c r="H25" s="11">
        <f>VLOOKUP($B25,'KY Co. 2012-16 Act 2017-18 Fcst'!$C$135:$K$155,MATCH(H$5,'KY Co. 2012-16 Act 2017-18 Fcst'!$C$1:$M$1,0),0)</f>
        <v>1139322.5932622494</v>
      </c>
      <c r="I25" s="19">
        <f t="shared" ref="I25" si="3">H25/C25</f>
        <v>160.30766321878818</v>
      </c>
      <c r="J25" s="190">
        <f t="shared" ref="J25" si="4">I25/12</f>
        <v>13.358971934899015</v>
      </c>
    </row>
    <row r="26" spans="1:11">
      <c r="A26" s="47">
        <v>21</v>
      </c>
      <c r="B26" t="s">
        <v>5</v>
      </c>
      <c r="C26" s="23">
        <f>VLOOKUP($B26,'KY Co. 2012-16 Act 2017-18 Fcst'!$C$135:$K$155,MATCH(C$5,'KY Co. 2012-16 Act 2017-18 Fcst'!$C$1:$M$1,0),0)</f>
        <v>8703.5</v>
      </c>
      <c r="D26" s="9">
        <f>VLOOKUP($B26,'KY Co. 2012-16 Act 2017-18 Fcst'!$C$135:$K$155,MATCH(D$5,'KY Co. 2012-16 Act 2017-18 Fcst'!$C$1:$M$1,0),0)</f>
        <v>338935.5</v>
      </c>
      <c r="E26" s="10">
        <f>VLOOKUP($B26,'KY Co. 2012-16 Act 2017-18 Fcst'!$C$135:$K$155,MATCH(E$5,'KY Co. 2012-16 Act 2017-18 Fcst'!$C$1:$M$1,0),0)</f>
        <v>12700</v>
      </c>
      <c r="F26" s="10">
        <f>VLOOKUP($B26,'KY Co. 2012-16 Act 2017-18 Fcst'!$C$135:$K$155,MATCH(F$5,'KY Co. 2012-16 Act 2017-18 Fcst'!$C$1:$M$1,0),0)</f>
        <v>203563</v>
      </c>
      <c r="G26" s="10">
        <f>VLOOKUP($B26,'KY Co. 2012-16 Act 2017-18 Fcst'!$C$135:$K$155,MATCH(G$5,'KY Co. 2012-16 Act 2017-18 Fcst'!$C$1:$M$1,0),0)</f>
        <v>29379.5</v>
      </c>
      <c r="H26" s="11">
        <f t="shared" si="2"/>
        <v>584578</v>
      </c>
      <c r="I26" s="19">
        <f t="shared" si="0"/>
        <v>67.165852817831905</v>
      </c>
      <c r="J26" s="190">
        <f t="shared" si="1"/>
        <v>5.5971544014859917</v>
      </c>
      <c r="K26" s="42"/>
    </row>
    <row r="27" spans="1:11">
      <c r="A27" s="45"/>
      <c r="C27" s="12"/>
    </row>
    <row r="28" spans="1:11">
      <c r="A28" s="47">
        <v>31</v>
      </c>
      <c r="B28" t="s">
        <v>20</v>
      </c>
      <c r="C28" s="33">
        <f t="shared" ref="C28:J28" si="5">MIN(C6:C26)</f>
        <v>5097</v>
      </c>
      <c r="D28" s="28">
        <f t="shared" si="5"/>
        <v>259952.5</v>
      </c>
      <c r="E28" s="28">
        <f t="shared" si="5"/>
        <v>-16325</v>
      </c>
      <c r="F28" s="28">
        <f t="shared" si="5"/>
        <v>32079.405000000002</v>
      </c>
      <c r="G28" s="28">
        <f t="shared" si="5"/>
        <v>21840.5</v>
      </c>
      <c r="H28" s="28">
        <f t="shared" si="5"/>
        <v>383417.53</v>
      </c>
      <c r="I28" s="18">
        <f t="shared" si="5"/>
        <v>67.165852817831905</v>
      </c>
      <c r="J28" s="18">
        <f t="shared" si="5"/>
        <v>5.5971544014859917</v>
      </c>
    </row>
    <row r="29" spans="1:11">
      <c r="A29" s="47">
        <v>32</v>
      </c>
      <c r="B29" t="s">
        <v>21</v>
      </c>
      <c r="C29" s="33">
        <f t="shared" ref="C29:J29" si="6">MAX(C6:C26)</f>
        <v>8703.5</v>
      </c>
      <c r="D29" s="28">
        <f t="shared" si="6"/>
        <v>1032782.5</v>
      </c>
      <c r="E29" s="28">
        <f t="shared" si="6"/>
        <v>150735.73678661301</v>
      </c>
      <c r="F29" s="28">
        <f t="shared" si="6"/>
        <v>634905</v>
      </c>
      <c r="G29" s="28">
        <f t="shared" si="6"/>
        <v>82705</v>
      </c>
      <c r="H29" s="28">
        <f t="shared" si="6"/>
        <v>1684732.5</v>
      </c>
      <c r="I29" s="18">
        <f t="shared" si="6"/>
        <v>254.87882982650424</v>
      </c>
      <c r="J29" s="18">
        <f t="shared" si="6"/>
        <v>21.239902485542022</v>
      </c>
    </row>
    <row r="30" spans="1:11">
      <c r="A30" s="47">
        <v>33</v>
      </c>
      <c r="B30" t="s">
        <v>22</v>
      </c>
      <c r="C30" s="33">
        <f t="shared" ref="C30:J30" si="7">AVERAGE(C6:C26)</f>
        <v>6565.1</v>
      </c>
      <c r="D30" s="28">
        <f t="shared" si="7"/>
        <v>586862.93981421448</v>
      </c>
      <c r="E30" s="28">
        <f t="shared" si="7"/>
        <v>33266.225561267289</v>
      </c>
      <c r="F30" s="28">
        <f t="shared" si="7"/>
        <v>309104.09047548223</v>
      </c>
      <c r="G30" s="28">
        <f t="shared" si="7"/>
        <v>48031.12632819076</v>
      </c>
      <c r="H30" s="28">
        <f t="shared" si="7"/>
        <v>973670.43039344042</v>
      </c>
      <c r="I30" s="18">
        <f t="shared" si="7"/>
        <v>149.7687769560161</v>
      </c>
      <c r="J30" s="18">
        <f t="shared" si="7"/>
        <v>12.480731413001338</v>
      </c>
    </row>
    <row r="31" spans="1:11">
      <c r="A31" s="45"/>
      <c r="I31" s="18"/>
      <c r="J31" s="18"/>
    </row>
    <row r="32" spans="1:11" ht="32.25" customHeight="1">
      <c r="A32" s="45"/>
      <c r="B32" s="1" t="s">
        <v>340</v>
      </c>
      <c r="C32" s="29" t="s">
        <v>7</v>
      </c>
      <c r="D32" s="65" t="s">
        <v>9</v>
      </c>
      <c r="E32" s="66" t="s">
        <v>10</v>
      </c>
      <c r="F32" s="31" t="s">
        <v>11</v>
      </c>
      <c r="G32" s="31" t="s">
        <v>12</v>
      </c>
      <c r="H32" s="32" t="s">
        <v>13</v>
      </c>
      <c r="I32" s="30" t="s">
        <v>16</v>
      </c>
      <c r="J32" s="32" t="s">
        <v>17</v>
      </c>
    </row>
    <row r="33" spans="1:11">
      <c r="A33" s="47">
        <v>34</v>
      </c>
      <c r="B33" t="s">
        <v>15</v>
      </c>
      <c r="C33" s="54">
        <v>7107.0999999999995</v>
      </c>
      <c r="D33" s="52">
        <f>+'Wp-b Salary'!E78</f>
        <v>745934.15609850327</v>
      </c>
      <c r="E33" s="53">
        <f>+'Wp-b Salary'!H78</f>
        <v>150735.73678661301</v>
      </c>
      <c r="F33" s="53">
        <f>+'Wp-b Salary'!P78</f>
        <v>240725.06498512725</v>
      </c>
      <c r="G33" s="53">
        <f>+'Wp-b Salary'!L78</f>
        <v>77400.622892005922</v>
      </c>
      <c r="H33" s="34">
        <f>SUM(D33:G33)-'KY Co. 2012-16 Act 2017-18 Fcst'!M154</f>
        <v>1139322.5932622494</v>
      </c>
      <c r="I33" s="35">
        <f>H33/C33</f>
        <v>160.30766321878818</v>
      </c>
      <c r="J33" s="36">
        <f>I33/12</f>
        <v>13.358971934899015</v>
      </c>
    </row>
    <row r="34" spans="1:11">
      <c r="A34" s="45"/>
      <c r="C34" s="27"/>
    </row>
    <row r="35" spans="1:11" ht="15.75" thickBot="1">
      <c r="A35" s="47">
        <v>35</v>
      </c>
      <c r="B35" t="s">
        <v>339</v>
      </c>
      <c r="C35" s="39">
        <f>C30-C33</f>
        <v>-541.99999999999909</v>
      </c>
      <c r="D35" s="28"/>
      <c r="E35" s="28"/>
      <c r="F35" s="28"/>
      <c r="G35" s="28"/>
      <c r="H35" s="37">
        <f>H30-H33</f>
        <v>-165652.16286880895</v>
      </c>
      <c r="I35" s="38">
        <f>I30-I33</f>
        <v>-10.538886262772081</v>
      </c>
      <c r="J35" s="38">
        <f>J30-J33</f>
        <v>-0.87824052189767698</v>
      </c>
    </row>
    <row r="36" spans="1:11" ht="15.75" thickTop="1"/>
    <row r="37" spans="1:11">
      <c r="H37" s="45"/>
      <c r="I37" s="50" t="s">
        <v>24</v>
      </c>
      <c r="J37" s="238">
        <f>_xlfn.STDEV.S(J6:J26)</f>
        <v>5.1571894654148753</v>
      </c>
    </row>
    <row r="38" spans="1:11">
      <c r="C38" s="41"/>
    </row>
    <row r="39" spans="1:11">
      <c r="C39" s="40"/>
    </row>
    <row r="40" spans="1:11">
      <c r="C40" s="40"/>
      <c r="K40" s="40"/>
    </row>
    <row r="41" spans="1:11">
      <c r="C41" s="40"/>
    </row>
    <row r="42" spans="1:11">
      <c r="C42" s="40"/>
    </row>
    <row r="43" spans="1:11">
      <c r="C43" s="40"/>
    </row>
    <row r="44" spans="1:11">
      <c r="C44" s="40"/>
    </row>
    <row r="45" spans="1:11">
      <c r="C45" s="40"/>
    </row>
    <row r="46" spans="1:11">
      <c r="C46" s="40"/>
    </row>
    <row r="47" spans="1:11">
      <c r="C47" s="40"/>
    </row>
    <row r="48" spans="1:11">
      <c r="C48" s="40"/>
    </row>
    <row r="49" spans="3:3">
      <c r="C49" s="40"/>
    </row>
  </sheetData>
  <pageMargins left="0.7" right="0.7" top="0.75" bottom="0.75" header="0.3" footer="0.3"/>
  <pageSetup scale="62" orientation="portrait" r:id="rId1"/>
  <ignoredErrors>
    <ignoredError sqref="H25"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34"/>
  <sheetViews>
    <sheetView showGridLines="0" view="pageBreakPreview" zoomScaleNormal="100" zoomScaleSheetLayoutView="100" workbookViewId="0"/>
  </sheetViews>
  <sheetFormatPr defaultRowHeight="15"/>
  <cols>
    <col min="1" max="1" width="11.7109375" bestFit="1" customWidth="1"/>
  </cols>
  <sheetData>
    <row r="1" spans="1:13">
      <c r="M1" s="51" t="s">
        <v>298</v>
      </c>
    </row>
    <row r="3" spans="1:13">
      <c r="A3" s="46" t="s">
        <v>25</v>
      </c>
      <c r="H3" s="48" t="s">
        <v>37</v>
      </c>
      <c r="I3" s="48" t="s">
        <v>38</v>
      </c>
      <c r="J3" s="48" t="s">
        <v>39</v>
      </c>
      <c r="K3" s="48" t="s">
        <v>40</v>
      </c>
      <c r="L3" s="48" t="s">
        <v>41</v>
      </c>
    </row>
    <row r="4" spans="1:13">
      <c r="A4" t="s">
        <v>23</v>
      </c>
      <c r="B4" s="42">
        <f>'Summary 2018'!J30</f>
        <v>12.480731413001338</v>
      </c>
      <c r="H4">
        <v>1</v>
      </c>
      <c r="I4" s="42">
        <f>B7</f>
        <v>-2.2999999999999998</v>
      </c>
      <c r="J4" s="44">
        <f>I4*$B$5+$B$4</f>
        <v>0.61919564254712611</v>
      </c>
      <c r="K4" s="42">
        <f>_xlfn.NORM.DIST(J4,$B$4,$B$5,FALSE)</f>
        <v>5.4927277602593158E-3</v>
      </c>
      <c r="L4" t="e">
        <f t="shared" ref="L4:L33" si="0">IF(J4&gt;$B$16,NA(),IF(J4&lt;$B$15,NA(),K4))</f>
        <v>#N/A</v>
      </c>
    </row>
    <row r="5" spans="1:13">
      <c r="A5" t="s">
        <v>26</v>
      </c>
      <c r="B5">
        <f>'Summary 2018'!J37</f>
        <v>5.1571894654148753</v>
      </c>
      <c r="H5">
        <v>2</v>
      </c>
      <c r="I5" s="42">
        <f>($B$8-$B$7)/(30-1)+I4</f>
        <v>-2.1413793103448273</v>
      </c>
      <c r="J5" s="44">
        <f t="shared" ref="J5:J33" si="1">I5*$B$5+$B$4</f>
        <v>1.4372325922336238</v>
      </c>
      <c r="K5" s="42">
        <f t="shared" ref="K5:K34" si="2">_xlfn.NORM.DIST(J5,$B$4,$B$5,FALSE)</f>
        <v>7.812088303588185E-3</v>
      </c>
      <c r="L5" t="e">
        <f t="shared" si="0"/>
        <v>#N/A</v>
      </c>
    </row>
    <row r="6" spans="1:13">
      <c r="A6" t="s">
        <v>27</v>
      </c>
      <c r="B6">
        <v>10</v>
      </c>
      <c r="H6">
        <v>3</v>
      </c>
      <c r="I6" s="42">
        <f t="shared" ref="I6:I33" si="3">($B$8-$B$7)/(30-1)+I5</f>
        <v>-1.9827586206896548</v>
      </c>
      <c r="J6" s="44">
        <f t="shared" si="1"/>
        <v>2.2552695419201214</v>
      </c>
      <c r="K6" s="42">
        <f t="shared" si="2"/>
        <v>1.0834756030746353E-2</v>
      </c>
      <c r="L6" t="e">
        <f t="shared" si="0"/>
        <v>#N/A</v>
      </c>
    </row>
    <row r="7" spans="1:13">
      <c r="A7" t="s">
        <v>28</v>
      </c>
      <c r="B7">
        <v>-2.2999999999999998</v>
      </c>
      <c r="H7">
        <v>4</v>
      </c>
      <c r="I7" s="42">
        <f t="shared" si="3"/>
        <v>-1.8241379310344823</v>
      </c>
      <c r="J7" s="44">
        <f t="shared" si="1"/>
        <v>3.0733064916066208</v>
      </c>
      <c r="K7" s="42">
        <f t="shared" si="2"/>
        <v>1.4653590579737832E-2</v>
      </c>
      <c r="L7" t="e">
        <f t="shared" si="0"/>
        <v>#N/A</v>
      </c>
    </row>
    <row r="8" spans="1:13">
      <c r="A8" t="s">
        <v>29</v>
      </c>
      <c r="B8">
        <v>2.2999999999999998</v>
      </c>
      <c r="H8">
        <v>5</v>
      </c>
      <c r="I8" s="42">
        <f t="shared" si="3"/>
        <v>-1.6655172413793098</v>
      </c>
      <c r="J8" s="44">
        <f t="shared" si="1"/>
        <v>3.8913434412931185</v>
      </c>
      <c r="K8" s="42">
        <f t="shared" si="2"/>
        <v>1.9325996360464615E-2</v>
      </c>
      <c r="L8" t="e">
        <f t="shared" si="0"/>
        <v>#N/A</v>
      </c>
    </row>
    <row r="9" spans="1:13">
      <c r="A9" t="s">
        <v>30</v>
      </c>
      <c r="B9">
        <v>0.25</v>
      </c>
      <c r="H9">
        <v>6</v>
      </c>
      <c r="I9" s="42">
        <f t="shared" si="3"/>
        <v>-1.5068965517241373</v>
      </c>
      <c r="J9" s="44">
        <f t="shared" si="1"/>
        <v>4.7093803909796161</v>
      </c>
      <c r="K9" s="42">
        <f t="shared" si="2"/>
        <v>2.4854936460113608E-2</v>
      </c>
      <c r="L9" t="e">
        <f t="shared" si="0"/>
        <v>#N/A</v>
      </c>
    </row>
    <row r="10" spans="1:13">
      <c r="A10" t="s">
        <v>31</v>
      </c>
      <c r="B10">
        <v>0.75</v>
      </c>
      <c r="H10">
        <v>7</v>
      </c>
      <c r="I10" s="42">
        <f t="shared" si="3"/>
        <v>-1.3482758620689648</v>
      </c>
      <c r="J10" s="44">
        <f t="shared" si="1"/>
        <v>5.5274173406661138</v>
      </c>
      <c r="K10" s="42">
        <f t="shared" si="2"/>
        <v>3.1171402619889287E-2</v>
      </c>
      <c r="L10" t="e">
        <f t="shared" si="0"/>
        <v>#N/A</v>
      </c>
    </row>
    <row r="11" spans="1:13">
      <c r="H11">
        <v>8</v>
      </c>
      <c r="I11" s="42">
        <f t="shared" si="3"/>
        <v>-1.1896551724137923</v>
      </c>
      <c r="J11" s="44">
        <f t="shared" si="1"/>
        <v>6.3454542903526114</v>
      </c>
      <c r="K11" s="42">
        <f t="shared" si="2"/>
        <v>3.8121761127815387E-2</v>
      </c>
      <c r="L11" t="e">
        <f t="shared" si="0"/>
        <v>#N/A</v>
      </c>
    </row>
    <row r="12" spans="1:13">
      <c r="H12">
        <v>9</v>
      </c>
      <c r="I12" s="42">
        <f t="shared" si="3"/>
        <v>-1.0310344827586198</v>
      </c>
      <c r="J12" s="44">
        <f t="shared" si="1"/>
        <v>7.16349124003911</v>
      </c>
      <c r="K12" s="42">
        <f t="shared" si="2"/>
        <v>4.5463460600401059E-2</v>
      </c>
      <c r="L12" t="e">
        <f t="shared" si="0"/>
        <v>#N/A</v>
      </c>
    </row>
    <row r="13" spans="1:13">
      <c r="H13">
        <v>10</v>
      </c>
      <c r="I13" s="42">
        <f t="shared" si="3"/>
        <v>-0.87241379310344735</v>
      </c>
      <c r="J13" s="44">
        <f t="shared" si="1"/>
        <v>7.9815281897256067</v>
      </c>
      <c r="K13" s="42">
        <f t="shared" si="2"/>
        <v>5.287190380228491E-2</v>
      </c>
      <c r="L13" t="e">
        <f t="shared" si="0"/>
        <v>#N/A</v>
      </c>
    </row>
    <row r="14" spans="1:13">
      <c r="A14" s="46" t="s">
        <v>32</v>
      </c>
      <c r="H14">
        <v>11</v>
      </c>
      <c r="I14" s="42">
        <f t="shared" si="3"/>
        <v>-0.71379310344827496</v>
      </c>
      <c r="J14" s="44">
        <f t="shared" si="1"/>
        <v>8.7995651394121044</v>
      </c>
      <c r="K14" s="42">
        <f t="shared" si="2"/>
        <v>5.9959821404618287E-2</v>
      </c>
      <c r="L14" t="e">
        <f t="shared" si="0"/>
        <v>#N/A</v>
      </c>
    </row>
    <row r="15" spans="1:13">
      <c r="A15" t="s">
        <v>33</v>
      </c>
      <c r="B15" s="42">
        <f>NORMSINV(B9)*B5+B4</f>
        <v>9.0022599787597937</v>
      </c>
      <c r="H15">
        <v>12</v>
      </c>
      <c r="I15" s="42">
        <f t="shared" si="3"/>
        <v>-0.55517241379310256</v>
      </c>
      <c r="J15" s="44">
        <f t="shared" si="1"/>
        <v>9.617602089098602</v>
      </c>
      <c r="K15" s="42">
        <f t="shared" si="2"/>
        <v>6.6308413354662199E-2</v>
      </c>
      <c r="L15">
        <f t="shared" si="0"/>
        <v>6.6308413354662199E-2</v>
      </c>
    </row>
    <row r="16" spans="1:13">
      <c r="A16" t="s">
        <v>34</v>
      </c>
      <c r="B16" s="42">
        <f>_xlfn.NORM.S.INV(B10)*B5+B4</f>
        <v>15.959202847242883</v>
      </c>
      <c r="H16">
        <v>13</v>
      </c>
      <c r="I16" s="42">
        <f t="shared" si="3"/>
        <v>-0.39655172413793016</v>
      </c>
      <c r="J16" s="44">
        <f t="shared" si="1"/>
        <v>10.4356390387851</v>
      </c>
      <c r="K16" s="42">
        <f t="shared" si="2"/>
        <v>7.1507215233216126E-2</v>
      </c>
      <c r="L16">
        <f t="shared" si="0"/>
        <v>7.1507215233216126E-2</v>
      </c>
    </row>
    <row r="17" spans="1:12">
      <c r="A17" t="s">
        <v>35</v>
      </c>
      <c r="B17" s="43">
        <f>B7*B5+B4</f>
        <v>0.61919564254712611</v>
      </c>
      <c r="H17">
        <v>14</v>
      </c>
      <c r="I17" s="42">
        <f t="shared" si="3"/>
        <v>-0.23793103448275776</v>
      </c>
      <c r="J17" s="44">
        <f t="shared" si="1"/>
        <v>11.253675988471597</v>
      </c>
      <c r="K17" s="42">
        <f t="shared" si="2"/>
        <v>7.5197606600981348E-2</v>
      </c>
      <c r="L17">
        <f t="shared" si="0"/>
        <v>7.5197606600981348E-2</v>
      </c>
    </row>
    <row r="18" spans="1:12">
      <c r="A18" t="s">
        <v>36</v>
      </c>
      <c r="B18" s="43">
        <f>B8*B5+B4</f>
        <v>24.342267183455551</v>
      </c>
      <c r="H18">
        <v>15</v>
      </c>
      <c r="I18" s="42">
        <f t="shared" si="3"/>
        <v>-7.9310344827585366E-2</v>
      </c>
      <c r="J18" s="44">
        <f t="shared" si="1"/>
        <v>12.071712938158093</v>
      </c>
      <c r="K18" s="42">
        <f t="shared" si="2"/>
        <v>7.7113620605883129E-2</v>
      </c>
      <c r="L18">
        <f t="shared" si="0"/>
        <v>7.7113620605883129E-2</v>
      </c>
    </row>
    <row r="19" spans="1:12">
      <c r="H19">
        <v>16</v>
      </c>
      <c r="I19" s="42">
        <f t="shared" si="3"/>
        <v>7.9310344827587032E-2</v>
      </c>
      <c r="J19" s="44">
        <f t="shared" si="1"/>
        <v>12.889749887844591</v>
      </c>
      <c r="K19" s="42">
        <f t="shared" si="2"/>
        <v>7.7113620605883129E-2</v>
      </c>
      <c r="L19">
        <f t="shared" si="0"/>
        <v>7.7113620605883129E-2</v>
      </c>
    </row>
    <row r="20" spans="1:12">
      <c r="H20">
        <v>17</v>
      </c>
      <c r="I20" s="42">
        <f t="shared" si="3"/>
        <v>0.23793103448275943</v>
      </c>
      <c r="J20" s="44">
        <f t="shared" si="1"/>
        <v>13.707786837531089</v>
      </c>
      <c r="K20" s="42">
        <f t="shared" si="2"/>
        <v>7.519760660098132E-2</v>
      </c>
      <c r="L20">
        <f t="shared" si="0"/>
        <v>7.519760660098132E-2</v>
      </c>
    </row>
    <row r="21" spans="1:12">
      <c r="H21">
        <v>18</v>
      </c>
      <c r="I21" s="42">
        <f t="shared" si="3"/>
        <v>0.39655172413793183</v>
      </c>
      <c r="J21" s="44">
        <f t="shared" si="1"/>
        <v>14.525823787217586</v>
      </c>
      <c r="K21" s="42">
        <f t="shared" si="2"/>
        <v>7.1507215233216084E-2</v>
      </c>
      <c r="L21">
        <f t="shared" si="0"/>
        <v>7.1507215233216084E-2</v>
      </c>
    </row>
    <row r="22" spans="1:12">
      <c r="H22">
        <v>19</v>
      </c>
      <c r="I22" s="42">
        <f t="shared" si="3"/>
        <v>0.55517241379310422</v>
      </c>
      <c r="J22" s="44">
        <f t="shared" si="1"/>
        <v>15.343860736904084</v>
      </c>
      <c r="K22" s="42">
        <f t="shared" si="2"/>
        <v>6.6308413354662143E-2</v>
      </c>
      <c r="L22">
        <f t="shared" si="0"/>
        <v>6.6308413354662143E-2</v>
      </c>
    </row>
    <row r="23" spans="1:12">
      <c r="H23">
        <v>20</v>
      </c>
      <c r="I23" s="42">
        <f t="shared" si="3"/>
        <v>0.71379310344827662</v>
      </c>
      <c r="J23" s="44">
        <f t="shared" si="1"/>
        <v>16.161897686590581</v>
      </c>
      <c r="K23" s="42">
        <f t="shared" si="2"/>
        <v>5.995982140461821E-2</v>
      </c>
      <c r="L23" t="e">
        <f t="shared" si="0"/>
        <v>#N/A</v>
      </c>
    </row>
    <row r="24" spans="1:12">
      <c r="H24">
        <v>21</v>
      </c>
      <c r="I24" s="42">
        <f t="shared" si="3"/>
        <v>0.87241379310344902</v>
      </c>
      <c r="J24" s="44">
        <f t="shared" si="1"/>
        <v>16.979934636277079</v>
      </c>
      <c r="K24" s="42">
        <f t="shared" si="2"/>
        <v>5.2871903802284841E-2</v>
      </c>
      <c r="L24" t="e">
        <f t="shared" si="0"/>
        <v>#N/A</v>
      </c>
    </row>
    <row r="25" spans="1:12">
      <c r="H25">
        <v>22</v>
      </c>
      <c r="I25" s="42">
        <f t="shared" si="3"/>
        <v>1.0310344827586215</v>
      </c>
      <c r="J25" s="44">
        <f t="shared" si="1"/>
        <v>17.797971585963577</v>
      </c>
      <c r="K25" s="42">
        <f t="shared" si="2"/>
        <v>4.5463460600400976E-2</v>
      </c>
      <c r="L25" t="e">
        <f t="shared" si="0"/>
        <v>#N/A</v>
      </c>
    </row>
    <row r="26" spans="1:12">
      <c r="H26">
        <v>23</v>
      </c>
      <c r="I26" s="42">
        <f t="shared" si="3"/>
        <v>1.189655172413794</v>
      </c>
      <c r="J26" s="44">
        <f t="shared" si="1"/>
        <v>18.616008535650074</v>
      </c>
      <c r="K26" s="42">
        <f t="shared" si="2"/>
        <v>3.8121761127815311E-2</v>
      </c>
      <c r="L26" t="e">
        <f t="shared" si="0"/>
        <v>#N/A</v>
      </c>
    </row>
    <row r="27" spans="1:12">
      <c r="H27">
        <v>24</v>
      </c>
      <c r="I27" s="42">
        <f t="shared" si="3"/>
        <v>1.3482758620689665</v>
      </c>
      <c r="J27" s="44">
        <f t="shared" si="1"/>
        <v>19.434045485336572</v>
      </c>
      <c r="K27" s="42">
        <f t="shared" si="2"/>
        <v>3.117140261988921E-2</v>
      </c>
      <c r="L27" t="e">
        <f t="shared" si="0"/>
        <v>#N/A</v>
      </c>
    </row>
    <row r="28" spans="1:12">
      <c r="H28">
        <v>25</v>
      </c>
      <c r="I28" s="42">
        <f t="shared" si="3"/>
        <v>1.5068965517241391</v>
      </c>
      <c r="J28" s="44">
        <f t="shared" si="1"/>
        <v>20.25208243502307</v>
      </c>
      <c r="K28" s="42">
        <f t="shared" si="2"/>
        <v>2.4854936460113542E-2</v>
      </c>
      <c r="L28" t="e">
        <f t="shared" si="0"/>
        <v>#N/A</v>
      </c>
    </row>
    <row r="29" spans="1:12">
      <c r="H29">
        <v>26</v>
      </c>
      <c r="I29" s="42">
        <f t="shared" si="3"/>
        <v>1.6655172413793116</v>
      </c>
      <c r="J29" s="44">
        <f t="shared" si="1"/>
        <v>21.070119384709567</v>
      </c>
      <c r="K29" s="42">
        <f t="shared" si="2"/>
        <v>1.9325996360464563E-2</v>
      </c>
      <c r="L29" t="e">
        <f t="shared" si="0"/>
        <v>#N/A</v>
      </c>
    </row>
    <row r="30" spans="1:12">
      <c r="H30">
        <v>27</v>
      </c>
      <c r="I30" s="42">
        <f t="shared" si="3"/>
        <v>1.8241379310344841</v>
      </c>
      <c r="J30" s="44">
        <f t="shared" si="1"/>
        <v>21.888156334396065</v>
      </c>
      <c r="K30" s="42">
        <f t="shared" si="2"/>
        <v>1.4653590579737783E-2</v>
      </c>
      <c r="L30" t="e">
        <f t="shared" si="0"/>
        <v>#N/A</v>
      </c>
    </row>
    <row r="31" spans="1:12">
      <c r="H31">
        <v>28</v>
      </c>
      <c r="I31" s="42">
        <f t="shared" si="3"/>
        <v>1.9827586206896566</v>
      </c>
      <c r="J31" s="44">
        <f t="shared" si="1"/>
        <v>22.706193284082566</v>
      </c>
      <c r="K31" s="42">
        <f t="shared" si="2"/>
        <v>1.0834756030746311E-2</v>
      </c>
      <c r="L31" t="e">
        <f t="shared" si="0"/>
        <v>#N/A</v>
      </c>
    </row>
    <row r="32" spans="1:12">
      <c r="H32">
        <v>29</v>
      </c>
      <c r="I32" s="42">
        <f t="shared" si="3"/>
        <v>2.1413793103448291</v>
      </c>
      <c r="J32" s="44">
        <f t="shared" si="1"/>
        <v>23.52423023376906</v>
      </c>
      <c r="K32" s="42">
        <f t="shared" si="2"/>
        <v>7.8120883035881642E-3</v>
      </c>
      <c r="L32" t="e">
        <f t="shared" si="0"/>
        <v>#N/A</v>
      </c>
    </row>
    <row r="33" spans="8:12">
      <c r="H33">
        <v>30</v>
      </c>
      <c r="I33" s="42">
        <f t="shared" si="3"/>
        <v>2.3000000000000016</v>
      </c>
      <c r="J33" s="44">
        <f t="shared" si="1"/>
        <v>24.342267183455562</v>
      </c>
      <c r="K33" s="42">
        <f t="shared" si="2"/>
        <v>5.4927277602592871E-3</v>
      </c>
      <c r="L33" t="e">
        <f t="shared" si="0"/>
        <v>#N/A</v>
      </c>
    </row>
    <row r="34" spans="8:12">
      <c r="J34" s="49">
        <f>'Summary 2018'!J33</f>
        <v>13.358971934899015</v>
      </c>
      <c r="K34" s="74">
        <f t="shared" si="2"/>
        <v>7.6242945973777329E-2</v>
      </c>
    </row>
  </sheetData>
  <pageMargins left="0.7" right="0.7" top="0.75" bottom="0.75" header="0.3" footer="0.3"/>
  <pageSetup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80" zoomScaleNormal="80" workbookViewId="0">
      <selection activeCell="E17" sqref="E17"/>
    </sheetView>
  </sheetViews>
  <sheetFormatPr defaultRowHeight="15"/>
  <cols>
    <col min="1" max="1" width="20.7109375" bestFit="1" customWidth="1"/>
    <col min="2" max="2" width="37" bestFit="1" customWidth="1"/>
    <col min="3" max="3" width="14.5703125" bestFit="1" customWidth="1"/>
    <col min="4" max="4" width="18.7109375" bestFit="1" customWidth="1"/>
    <col min="5" max="5" width="13" bestFit="1" customWidth="1"/>
    <col min="6" max="6" width="21.5703125" bestFit="1" customWidth="1"/>
    <col min="7" max="7" width="27.7109375" bestFit="1" customWidth="1"/>
    <col min="8" max="8" width="13.7109375" bestFit="1" customWidth="1"/>
    <col min="9" max="9" width="13.140625" bestFit="1" customWidth="1"/>
  </cols>
  <sheetData>
    <row r="1" spans="1:9">
      <c r="A1" t="s">
        <v>307</v>
      </c>
    </row>
    <row r="2" spans="1:9" ht="15.75" thickBot="1"/>
    <row r="3" spans="1:9">
      <c r="A3" s="235" t="s">
        <v>308</v>
      </c>
      <c r="B3" s="235"/>
    </row>
    <row r="4" spans="1:9">
      <c r="A4" s="232" t="s">
        <v>309</v>
      </c>
      <c r="B4" s="236">
        <v>0.16419083613979146</v>
      </c>
    </row>
    <row r="5" spans="1:9">
      <c r="A5" s="232" t="s">
        <v>310</v>
      </c>
      <c r="B5" s="236">
        <v>2.6958630672283851E-2</v>
      </c>
    </row>
    <row r="6" spans="1:9">
      <c r="A6" s="232" t="s">
        <v>311</v>
      </c>
      <c r="B6" s="236">
        <v>-2.4254072976543316E-2</v>
      </c>
    </row>
    <row r="7" spans="1:9">
      <c r="A7" s="232" t="s">
        <v>312</v>
      </c>
      <c r="B7" s="236">
        <v>5.2160437232404382</v>
      </c>
    </row>
    <row r="8" spans="1:9" ht="15.75" thickBot="1">
      <c r="A8" s="233" t="s">
        <v>313</v>
      </c>
      <c r="B8" s="233">
        <v>21</v>
      </c>
    </row>
    <row r="10" spans="1:9" ht="15.75" thickBot="1">
      <c r="A10" t="s">
        <v>314</v>
      </c>
    </row>
    <row r="11" spans="1:9">
      <c r="A11" s="234"/>
      <c r="B11" s="234" t="s">
        <v>318</v>
      </c>
      <c r="C11" s="234" t="s">
        <v>319</v>
      </c>
      <c r="D11" s="234" t="s">
        <v>320</v>
      </c>
      <c r="E11" s="234" t="s">
        <v>213</v>
      </c>
      <c r="F11" s="234" t="s">
        <v>321</v>
      </c>
    </row>
    <row r="12" spans="1:9">
      <c r="A12" s="232" t="s">
        <v>315</v>
      </c>
      <c r="B12" s="232">
        <v>1</v>
      </c>
      <c r="C12" s="232">
        <v>14.321963792544125</v>
      </c>
      <c r="D12" s="232">
        <v>14.321963792544125</v>
      </c>
      <c r="E12" s="232">
        <v>0.52640514465205812</v>
      </c>
      <c r="F12" s="232">
        <v>0.47696441376558585</v>
      </c>
    </row>
    <row r="13" spans="1:9">
      <c r="A13" s="232" t="s">
        <v>316</v>
      </c>
      <c r="B13" s="232">
        <v>19</v>
      </c>
      <c r="C13" s="232">
        <v>516.93513033236354</v>
      </c>
      <c r="D13" s="232">
        <v>27.207112122755976</v>
      </c>
      <c r="E13" s="232"/>
      <c r="F13" s="232"/>
    </row>
    <row r="14" spans="1:9" ht="15.75" thickBot="1">
      <c r="A14" s="233" t="s">
        <v>227</v>
      </c>
      <c r="B14" s="233">
        <v>20</v>
      </c>
      <c r="C14" s="233">
        <v>531.25709412490767</v>
      </c>
      <c r="D14" s="233"/>
      <c r="E14" s="233"/>
      <c r="F14" s="233"/>
    </row>
    <row r="15" spans="1:9" ht="15.75" thickBot="1"/>
    <row r="16" spans="1:9">
      <c r="A16" s="234"/>
      <c r="B16" s="234" t="s">
        <v>322</v>
      </c>
      <c r="C16" s="234" t="s">
        <v>312</v>
      </c>
      <c r="D16" s="234" t="s">
        <v>323</v>
      </c>
      <c r="E16" s="234" t="s">
        <v>324</v>
      </c>
      <c r="F16" s="234" t="s">
        <v>325</v>
      </c>
      <c r="G16" s="234" t="s">
        <v>326</v>
      </c>
      <c r="H16" s="234" t="s">
        <v>327</v>
      </c>
      <c r="I16" s="234" t="s">
        <v>328</v>
      </c>
    </row>
    <row r="17" spans="1:9">
      <c r="A17" s="232" t="s">
        <v>317</v>
      </c>
      <c r="B17" s="232">
        <v>17.749373193061736</v>
      </c>
      <c r="C17" s="232">
        <v>7.434578593105682</v>
      </c>
      <c r="D17" s="232">
        <v>2.3874081053526406</v>
      </c>
      <c r="E17" s="232">
        <v>2.7515709606150143E-2</v>
      </c>
      <c r="F17" s="232">
        <v>2.1886213633024543</v>
      </c>
      <c r="G17" s="232">
        <v>33.310125022821019</v>
      </c>
      <c r="H17" s="232">
        <v>2.1886213633024543</v>
      </c>
      <c r="I17" s="232">
        <v>33.310125022821019</v>
      </c>
    </row>
    <row r="18" spans="1:9" ht="15.75" thickBot="1">
      <c r="A18" s="233" t="s">
        <v>7</v>
      </c>
      <c r="B18" s="233">
        <v>-8.0745966534143154E-4</v>
      </c>
      <c r="C18" s="233">
        <v>1.1129118710338733E-3</v>
      </c>
      <c r="D18" s="233">
        <v>-0.72553783130313576</v>
      </c>
      <c r="E18" s="233">
        <v>0.47696441376558596</v>
      </c>
      <c r="F18" s="233">
        <v>-3.136810981851887E-3</v>
      </c>
      <c r="G18" s="233">
        <v>1.5218916511690237E-3</v>
      </c>
      <c r="H18" s="233">
        <v>-3.136810981851887E-3</v>
      </c>
      <c r="I18" s="233">
        <v>1.5218916511690237E-3</v>
      </c>
    </row>
    <row r="22" spans="1:9">
      <c r="A22" t="s">
        <v>329</v>
      </c>
      <c r="F22" t="s">
        <v>334</v>
      </c>
    </row>
    <row r="23" spans="1:9" ht="15.75" thickBot="1"/>
    <row r="24" spans="1:9">
      <c r="A24" s="234" t="s">
        <v>330</v>
      </c>
      <c r="B24" s="234" t="s">
        <v>331</v>
      </c>
      <c r="C24" s="234" t="s">
        <v>332</v>
      </c>
      <c r="D24" s="234" t="s">
        <v>333</v>
      </c>
      <c r="F24" s="234" t="s">
        <v>335</v>
      </c>
      <c r="G24" s="234" t="s">
        <v>17</v>
      </c>
    </row>
    <row r="25" spans="1:9">
      <c r="A25" s="232">
        <v>1</v>
      </c>
      <c r="B25" s="236">
        <v>11.33289496242605</v>
      </c>
      <c r="C25" s="236">
        <v>-0.66751292840688059</v>
      </c>
      <c r="D25" s="236">
        <v>-0.13129756010882612</v>
      </c>
      <c r="F25" s="236">
        <v>2.3809523809523809</v>
      </c>
      <c r="G25" s="236">
        <v>5.5971544014859917</v>
      </c>
    </row>
    <row r="26" spans="1:9">
      <c r="A26" s="232">
        <v>2</v>
      </c>
      <c r="B26" s="236">
        <v>11.756811286730301</v>
      </c>
      <c r="C26" s="236">
        <v>-1.3698124769658762</v>
      </c>
      <c r="D26" s="236">
        <v>-0.26943753203626081</v>
      </c>
      <c r="F26" s="236">
        <v>7.1428571428571423</v>
      </c>
      <c r="G26" s="236">
        <v>5.6299121207096663</v>
      </c>
    </row>
    <row r="27" spans="1:9">
      <c r="A27" s="232">
        <v>3</v>
      </c>
      <c r="B27" s="236">
        <v>13.37455672624186</v>
      </c>
      <c r="C27" s="236">
        <v>7.8653457593001619</v>
      </c>
      <c r="D27" s="236">
        <v>1.5470872003529705</v>
      </c>
      <c r="F27" s="236">
        <v>11.904761904761905</v>
      </c>
      <c r="G27" s="236">
        <v>5.646131972668905</v>
      </c>
    </row>
    <row r="28" spans="1:9">
      <c r="A28" s="232">
        <v>4</v>
      </c>
      <c r="B28" s="236">
        <v>12.088677209185629</v>
      </c>
      <c r="C28" s="236">
        <v>4.6977384054875984</v>
      </c>
      <c r="D28" s="236">
        <v>0.92402942987507108</v>
      </c>
      <c r="F28" s="236">
        <v>16.666666666666664</v>
      </c>
      <c r="G28" s="236">
        <v>6.0837997388495637</v>
      </c>
    </row>
    <row r="29" spans="1:9">
      <c r="A29" s="232">
        <v>5</v>
      </c>
      <c r="B29" s="236">
        <v>12.706787583004495</v>
      </c>
      <c r="C29" s="236">
        <v>-3.2899541162310761</v>
      </c>
      <c r="D29" s="236">
        <v>-0.64712296938139291</v>
      </c>
      <c r="F29" s="236">
        <v>21.428571428571427</v>
      </c>
      <c r="G29" s="236">
        <v>7.863696808510638</v>
      </c>
    </row>
    <row r="30" spans="1:9">
      <c r="A30" s="232">
        <v>6</v>
      </c>
      <c r="B30" s="236">
        <v>13.179958946894574</v>
      </c>
      <c r="C30" s="236">
        <v>-7.5338269742256694</v>
      </c>
      <c r="D30" s="236">
        <v>-1.4818785642979231</v>
      </c>
      <c r="F30" s="236">
        <v>26.19047619047619</v>
      </c>
      <c r="G30" s="236">
        <v>8.3591783531103925</v>
      </c>
    </row>
    <row r="31" spans="1:9">
      <c r="A31" s="232">
        <v>7</v>
      </c>
      <c r="B31" s="236">
        <v>12.509767424661186</v>
      </c>
      <c r="C31" s="236">
        <v>-4.1505890715507938</v>
      </c>
      <c r="D31" s="236">
        <v>-0.8164069861682095</v>
      </c>
      <c r="F31" s="236">
        <v>30.952380952380949</v>
      </c>
      <c r="G31" s="236">
        <v>9.4168334667734186</v>
      </c>
    </row>
    <row r="32" spans="1:9">
      <c r="A32" s="232">
        <v>8</v>
      </c>
      <c r="B32" s="236">
        <v>12.511382343991869</v>
      </c>
      <c r="C32" s="236">
        <v>5.6767567547183724</v>
      </c>
      <c r="D32" s="236">
        <v>1.1165990642378956</v>
      </c>
      <c r="F32" s="236">
        <v>35.714285714285715</v>
      </c>
      <c r="G32" s="236">
        <v>9.5604812883154917</v>
      </c>
    </row>
    <row r="33" spans="1:7">
      <c r="A33" s="232">
        <v>9</v>
      </c>
      <c r="B33" s="236">
        <v>12.846881834941234</v>
      </c>
      <c r="C33" s="236">
        <v>5.8628617759182458</v>
      </c>
      <c r="D33" s="236">
        <v>1.1532052993648509</v>
      </c>
      <c r="F33" s="236">
        <v>40.476190476190474</v>
      </c>
      <c r="G33" s="236">
        <v>10.386998809764425</v>
      </c>
    </row>
    <row r="34" spans="1:7">
      <c r="A34" s="232">
        <v>10</v>
      </c>
      <c r="B34" s="236">
        <v>12.879583951387563</v>
      </c>
      <c r="C34" s="236">
        <v>-7.2496718306778964</v>
      </c>
      <c r="D34" s="236">
        <v>-1.4259861980942616</v>
      </c>
      <c r="F34" s="236">
        <v>45.238095238095234</v>
      </c>
      <c r="G34" s="236">
        <v>10.409187344340928</v>
      </c>
    </row>
    <row r="35" spans="1:7">
      <c r="A35" s="232">
        <v>11</v>
      </c>
      <c r="B35" s="236">
        <v>12.788341009203981</v>
      </c>
      <c r="C35" s="236">
        <v>5.8999911712430642</v>
      </c>
      <c r="D35" s="236">
        <v>1.1605085272230733</v>
      </c>
      <c r="F35" s="236">
        <v>50</v>
      </c>
      <c r="G35" s="236">
        <v>10.665382034019169</v>
      </c>
    </row>
    <row r="36" spans="1:7">
      <c r="A36" s="232">
        <v>12</v>
      </c>
      <c r="B36" s="236">
        <v>13.372538077078506</v>
      </c>
      <c r="C36" s="236">
        <v>-2.9633507327375774</v>
      </c>
      <c r="D36" s="236">
        <v>-0.5828811763747338</v>
      </c>
      <c r="F36" s="236">
        <v>54.761904761904759</v>
      </c>
      <c r="G36" s="236">
        <v>12.060458752654341</v>
      </c>
    </row>
    <row r="37" spans="1:7">
      <c r="A37" s="232">
        <v>13</v>
      </c>
      <c r="B37" s="236">
        <v>12.962348567085058</v>
      </c>
      <c r="C37" s="236">
        <v>2.9530319395073903</v>
      </c>
      <c r="D37" s="236">
        <v>0.58085150426392607</v>
      </c>
      <c r="F37" s="236">
        <v>59.523809523809518</v>
      </c>
      <c r="G37" s="236">
        <v>13.704867242168596</v>
      </c>
    </row>
    <row r="38" spans="1:7">
      <c r="A38" s="232">
        <v>14</v>
      </c>
      <c r="B38" s="236">
        <v>13.633751278816458</v>
      </c>
      <c r="C38" s="236">
        <v>7.1115963352138323E-2</v>
      </c>
      <c r="D38" s="236">
        <v>1.3988272100151597E-2</v>
      </c>
      <c r="F38" s="236">
        <v>64.285714285714292</v>
      </c>
      <c r="G38" s="236">
        <v>15.915380506592449</v>
      </c>
    </row>
    <row r="39" spans="1:7">
      <c r="A39" s="232">
        <v>15</v>
      </c>
      <c r="B39" s="236">
        <v>10.97720897984315</v>
      </c>
      <c r="C39" s="236">
        <v>5.7623134954161817</v>
      </c>
      <c r="D39" s="236">
        <v>1.1334277889358517</v>
      </c>
      <c r="F39" s="236">
        <v>69.047619047619051</v>
      </c>
      <c r="G39" s="236">
        <v>16.739522475259331</v>
      </c>
    </row>
    <row r="40" spans="1:7">
      <c r="A40" s="232">
        <v>16</v>
      </c>
      <c r="B40" s="236">
        <v>11.866222071384065</v>
      </c>
      <c r="C40" s="236">
        <v>-2.3057407830685737</v>
      </c>
      <c r="D40" s="236">
        <v>-0.45353149905702611</v>
      </c>
      <c r="F40" s="236">
        <v>73.80952380952381</v>
      </c>
      <c r="G40" s="236">
        <v>16.786415614673228</v>
      </c>
    </row>
    <row r="41" spans="1:7">
      <c r="A41" s="232">
        <v>17</v>
      </c>
      <c r="B41" s="236">
        <v>11.87470039787015</v>
      </c>
      <c r="C41" s="236">
        <v>-5.7909006590205863</v>
      </c>
      <c r="D41" s="236">
        <v>-1.1390507883894327</v>
      </c>
      <c r="F41" s="236">
        <v>78.571428571428569</v>
      </c>
      <c r="G41" s="236">
        <v>18.188139098710241</v>
      </c>
    </row>
    <row r="42" spans="1:7">
      <c r="A42" s="232">
        <v>18</v>
      </c>
      <c r="B42" s="236">
        <v>13.49890551470444</v>
      </c>
      <c r="C42" s="236">
        <v>-5.6352087061938017</v>
      </c>
      <c r="D42" s="236">
        <v>-1.1084267020761938</v>
      </c>
      <c r="F42" s="236">
        <v>83.333333333333329</v>
      </c>
      <c r="G42" s="236">
        <v>18.688332180447045</v>
      </c>
    </row>
    <row r="43" spans="1:7">
      <c r="A43" s="232">
        <v>19</v>
      </c>
      <c r="B43" s="236">
        <v>12.521071859975967</v>
      </c>
      <c r="C43" s="236">
        <v>6.6242563253522189</v>
      </c>
      <c r="D43" s="236">
        <v>1.3029690602847048</v>
      </c>
      <c r="F43" s="236">
        <v>88.095238095238088</v>
      </c>
      <c r="G43" s="236">
        <v>18.70974361085948</v>
      </c>
    </row>
    <row r="44" spans="1:7">
      <c r="A44" s="232">
        <v>20</v>
      </c>
      <c r="B44" s="236">
        <v>11.392808469594385</v>
      </c>
      <c r="C44" s="236">
        <v>0.667650283059956</v>
      </c>
      <c r="D44" s="236">
        <v>0.13132457730961869</v>
      </c>
      <c r="F44" s="236">
        <v>92.857142857142861</v>
      </c>
      <c r="G44" s="236">
        <v>19.145328185328186</v>
      </c>
    </row>
    <row r="45" spans="1:7" ht="15.75" thickBot="1">
      <c r="A45" s="233">
        <v>21</v>
      </c>
      <c r="B45" s="237">
        <v>10.721647995762586</v>
      </c>
      <c r="C45" s="237">
        <v>-5.1244935942765943</v>
      </c>
      <c r="D45" s="237">
        <v>-1.0079707479638536</v>
      </c>
      <c r="F45" s="237">
        <v>97.61904761904762</v>
      </c>
      <c r="G45" s="237">
        <v>21.239902485542022</v>
      </c>
    </row>
  </sheetData>
  <sortState ref="G25:G45">
    <sortCondition ref="G25"/>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F 6 S T H S r d B q m A A A A + A A A A B I A H A B D b 2 5 m a W c v U G F j a 2 F n Z S 5 4 b W w g o h g A K K A U A A A A A A A A A A A A A A A A A A A A A A A A A A A A h Y + 9 D o I w G E V f h X S n P 8 C A 5 K M M r p K Y E I 1 r U y s 0 Q j G 0 W N 7 N w U f y F S R R 1 M 3 x n p z h 3 M f t D s X U t c F V D V b 3 J k c M U x Q o I / u j N n W O R n c K U 1 R w 2 A p 5 F r U K Z t n Y b L L H H D X O X T J C v P f Y x 7 g f a h J R y s i h 3 F S y U Z 1 A H 1 n / l 0 N t r B N G K s R h / 4 r h E U 5 W O E l j h u O U A V k w l N p 8 l W g u x h T I D 4 T 1 2 L p x U F y Z c F c B W S a Q 9 w v + B F B L A w Q U A A I A C A C 4 X p J 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F 6 S T C i K R 7 g O A A A A E Q A A A B M A H A B G b 3 J t d W x h c y 9 T Z W N 0 a W 9 u M S 5 t I K I Y A C i g F A A A A A A A A A A A A A A A A A A A A A A A A A A A A C t O T S 7 J z M 9 T C I b Q h t Y A U E s B A i 0 A F A A C A A g A u F 6 S T H S r d B q m A A A A + A A A A B I A A A A A A A A A A A A A A A A A A A A A A E N v b m Z p Z y 9 Q Y W N r Y W d l L n h t b F B L A Q I t A B Q A A g A I A L h e k k w P y u m r p A A A A O k A A A A T A A A A A A A A A A A A A A A A A P I A A A B b Q 2 9 u d G V u d F 9 U e X B l c 1 0 u e G 1 s U E s B A i 0 A F A A C A A g A u F 6 S 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b X O 7 k d B d R P v o v r f E o P f 2 s A A A A A A g A A A A A A A 2 Y A A M A A A A A Q A A A A S p S u r A I e n d L N A p l K l r u c g g A A A A A E g A A A o A A A A B A A A A C G m x H s e w t u Y u C L S z V r b T s 0 U A A A A A X l P i U I w d 2 m c A S R k y a w 4 o w N D m w K v + i e Q q 6 l Y 3 S t 5 + v e 8 E f p v k L r J h L P W K e w e 8 N X Q j U k j F 9 x Q I f P d k s 6 v E T L t 9 c C U y q O L 7 g 7 F X j p w C I 8 w U M 1 F A A A A B I w U A r R L 5 C B A g j O I F B H s C x d 5 U + m < / D a t a M a s h u p > 
</file>

<file path=customXml/itemProps1.xml><?xml version="1.0" encoding="utf-8"?>
<ds:datastoreItem xmlns:ds="http://schemas.openxmlformats.org/officeDocument/2006/customXml" ds:itemID="{3BBF059B-69B1-4FB3-A782-50A3969FD1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List of KY Water Companies</vt:lpstr>
      <vt:lpstr>KY Companies by Customers</vt:lpstr>
      <vt:lpstr>Data 2012-2016 Actuals</vt:lpstr>
      <vt:lpstr>KY Co. 2012-16 Act 2017-18 Fcst</vt:lpstr>
      <vt:lpstr>&gt;&gt;&gt;</vt:lpstr>
      <vt:lpstr>Wp-b Salary</vt:lpstr>
      <vt:lpstr>Summary 2018</vt:lpstr>
      <vt:lpstr>Graph 2018</vt:lpstr>
      <vt:lpstr>Regression Analysis</vt:lpstr>
      <vt:lpstr>'Graph 2018'!Print_Area</vt:lpstr>
      <vt:lpstr>'Summary 2018'!Print_Area</vt:lpstr>
      <vt:lpstr>'Wp-b Salary'!Print_Area</vt:lpstr>
    </vt:vector>
  </TitlesOfParts>
  <Company>Utilities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bhallora</dc:creator>
  <cp:lastModifiedBy>Todd Osterloh</cp:lastModifiedBy>
  <dcterms:created xsi:type="dcterms:W3CDTF">2015-11-17T14:28:13Z</dcterms:created>
  <dcterms:modified xsi:type="dcterms:W3CDTF">2018-08-28T23:24:49Z</dcterms:modified>
</cp:coreProperties>
</file>