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uastella\AppData\Local\Microsoft\Windows\INetCache\Content.Outlook\94LUE82B\"/>
    </mc:Choice>
  </mc:AlternateContent>
  <xr:revisionPtr revIDLastSave="0" documentId="13_ncr:1_{03FDCC7B-5DEF-4D26-A89B-DE185E7FC977}" xr6:coauthVersionLast="40" xr6:coauthVersionMax="40" xr10:uidLastSave="{00000000-0000-0000-0000-000000000000}"/>
  <bookViews>
    <workbookView xWindow="0" yWindow="0" windowWidth="12360" windowHeight="12180" xr2:uid="{6D56A941-F2D1-4780-9ABB-9A2F3A748052}"/>
  </bookViews>
  <sheets>
    <sheet name="DeprecComparison" sheetId="1" r:id="rId1"/>
  </sheets>
  <externalReferences>
    <externalReference r:id="rId2"/>
    <externalReference r:id="rId3"/>
    <externalReference r:id="rId4"/>
    <externalReference r:id="rId5"/>
  </externalReferences>
  <definedNames>
    <definedName name="\C" localSheetId="0">#REF!</definedName>
    <definedName name="\C">#REF!</definedName>
    <definedName name="\PC" localSheetId="0">#REF!</definedName>
    <definedName name="\PC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" localSheetId="0">[1]F_12!#REF!</definedName>
    <definedName name="a">[1]F_12!#REF!</definedName>
    <definedName name="ALLOCATION_TABLE">'[2]Linked TB'!$C$789:$I$796</definedName>
    <definedName name="company_title">'[2]Input Schedule'!$C$3</definedName>
    <definedName name="Computers_rate">'[2]Input Schedule'!$C$23</definedName>
    <definedName name="COPY" localSheetId="0">[1]W_2_W_3!#REF!</definedName>
    <definedName name="COPY">[1]W_2_W_3!#REF!</definedName>
    <definedName name="customers">'[2]Input Schedule'!$C$13</definedName>
    <definedName name="d" localSheetId="0" hidden="1">#REF!</definedName>
    <definedName name="d" hidden="1">#REF!</definedName>
    <definedName name="_xlnm.Print_Area" localSheetId="0">DeprecComparison!$A$1:$X$69</definedName>
    <definedName name="PRINTF12" localSheetId="0">[1]F_12!#REF!</definedName>
    <definedName name="PRINTF12">[1]F_12!#REF!</definedName>
    <definedName name="PRINTF13" localSheetId="0">[1]F_13!#REF!</definedName>
    <definedName name="PRINTF13">[1]F_13!#REF!</definedName>
    <definedName name="PRINTF1415" localSheetId="0">[1]F_14_F_15!#REF!</definedName>
    <definedName name="PRINTF1415">[1]F_14_F_15!#REF!</definedName>
    <definedName name="PRINTF37" localSheetId="0">#REF!</definedName>
    <definedName name="PRINTF37">#REF!</definedName>
    <definedName name="PRINTG0405" localSheetId="0">[1]W_4_W_5!#REF!</definedName>
    <definedName name="PRINTG0405">[1]W_4_W_5!#REF!</definedName>
    <definedName name="PRINTG18" localSheetId="0">[1]W_11!#REF!</definedName>
    <definedName name="PRINTG18">[1]W_11!#REF!</definedName>
    <definedName name="PRINTW6" localSheetId="0">[1]W_6!#REF!</definedName>
    <definedName name="PRINTW6">[1]W_6!#REF!</definedName>
    <definedName name="SELECT_BU_as_ADDR_AT1_F" localSheetId="0">#REF!</definedName>
    <definedName name="SELECT_BU_as_ADDR_AT1_F">#REF!</definedName>
    <definedName name="sewer_customers">'[2]Input Schedule'!$C$12</definedName>
    <definedName name="swr_comp_dep">'[2]Input Schedule'!$D$23</definedName>
    <definedName name="swr_cust_per">'[2]Input Schedule'!$D$12</definedName>
    <definedName name="swr_plt_dep">'[2]Input Schedule'!$D$22</definedName>
    <definedName name="swr_vhle_dep">'[2]Input Schedule'!$D$24</definedName>
    <definedName name="test_year_end_date">'[2]Input Schedule'!$C$7</definedName>
    <definedName name="TOTAL" localSheetId="0">#REF!</definedName>
    <definedName name="TOTAL">#REF!</definedName>
    <definedName name="Vehicles_rate">'[2]Input Schedule'!$C$24</definedName>
    <definedName name="water_customer">'[2]Input Schedule'!$C$11</definedName>
    <definedName name="witness2">[3]titlepage!$B$8</definedName>
    <definedName name="wtr_comp_dep">'[2]Input Schedule'!$C$23</definedName>
    <definedName name="wtr_cust_per">'[2]Input Schedule'!$D$11</definedName>
    <definedName name="wtr_plt_dep">'[2]Input Schedule'!$C$22</definedName>
    <definedName name="wtr_vhle_dep">'[2]Input Schedule'!$C$24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8" i="1" l="1"/>
  <c r="R68" i="1" s="1"/>
  <c r="J68" i="1"/>
  <c r="F67" i="1"/>
  <c r="C67" i="1"/>
  <c r="Q67" i="1" s="1"/>
  <c r="Q66" i="1"/>
  <c r="L66" i="1"/>
  <c r="F66" i="1"/>
  <c r="C66" i="1"/>
  <c r="G66" i="1" s="1"/>
  <c r="H65" i="1"/>
  <c r="F65" i="1"/>
  <c r="C65" i="1"/>
  <c r="G65" i="1" s="1"/>
  <c r="H64" i="1"/>
  <c r="F64" i="1"/>
  <c r="C64" i="1"/>
  <c r="G64" i="1" s="1"/>
  <c r="H63" i="1"/>
  <c r="F63" i="1"/>
  <c r="C63" i="1"/>
  <c r="G63" i="1" s="1"/>
  <c r="Q62" i="1"/>
  <c r="L62" i="1"/>
  <c r="H62" i="1"/>
  <c r="F62" i="1"/>
  <c r="C62" i="1"/>
  <c r="G62" i="1" s="1"/>
  <c r="H61" i="1"/>
  <c r="F61" i="1"/>
  <c r="C61" i="1"/>
  <c r="Q61" i="1" s="1"/>
  <c r="H60" i="1"/>
  <c r="F60" i="1"/>
  <c r="C60" i="1"/>
  <c r="G60" i="1" s="1"/>
  <c r="F59" i="1"/>
  <c r="G59" i="1" s="1"/>
  <c r="C59" i="1"/>
  <c r="F58" i="1"/>
  <c r="C58" i="1"/>
  <c r="Q57" i="1"/>
  <c r="G57" i="1"/>
  <c r="J57" i="1" s="1"/>
  <c r="F57" i="1"/>
  <c r="F56" i="1"/>
  <c r="C56" i="1"/>
  <c r="Q55" i="1"/>
  <c r="K55" i="1"/>
  <c r="K56" i="1" s="1"/>
  <c r="G55" i="1"/>
  <c r="R55" i="1" s="1"/>
  <c r="F55" i="1"/>
  <c r="F54" i="1"/>
  <c r="C54" i="1"/>
  <c r="H53" i="1"/>
  <c r="F53" i="1"/>
  <c r="C53" i="1"/>
  <c r="L53" i="1" s="1"/>
  <c r="H52" i="1"/>
  <c r="F52" i="1"/>
  <c r="C52" i="1"/>
  <c r="Q52" i="1" s="1"/>
  <c r="H51" i="1"/>
  <c r="F51" i="1"/>
  <c r="C51" i="1"/>
  <c r="G51" i="1" s="1"/>
  <c r="C50" i="1"/>
  <c r="Q50" i="1" s="1"/>
  <c r="R49" i="1"/>
  <c r="Q49" i="1"/>
  <c r="J49" i="1"/>
  <c r="R48" i="1"/>
  <c r="Q48" i="1"/>
  <c r="J48" i="1"/>
  <c r="F47" i="1"/>
  <c r="C47" i="1"/>
  <c r="Q47" i="1" s="1"/>
  <c r="H46" i="1"/>
  <c r="F46" i="1"/>
  <c r="C46" i="1"/>
  <c r="Q46" i="1" s="1"/>
  <c r="H45" i="1"/>
  <c r="F45" i="1"/>
  <c r="C45" i="1"/>
  <c r="Q45" i="1" s="1"/>
  <c r="K44" i="1"/>
  <c r="H44" i="1"/>
  <c r="G44" i="1"/>
  <c r="R44" i="1" s="1"/>
  <c r="F44" i="1"/>
  <c r="C44" i="1"/>
  <c r="Q44" i="1" s="1"/>
  <c r="Q43" i="1"/>
  <c r="H43" i="1"/>
  <c r="F43" i="1"/>
  <c r="C43" i="1"/>
  <c r="L43" i="1" s="1"/>
  <c r="H42" i="1"/>
  <c r="F42" i="1"/>
  <c r="C42" i="1"/>
  <c r="G42" i="1" s="1"/>
  <c r="H41" i="1"/>
  <c r="F41" i="1"/>
  <c r="C41" i="1"/>
  <c r="G41" i="1" s="1"/>
  <c r="H40" i="1"/>
  <c r="F40" i="1"/>
  <c r="C40" i="1"/>
  <c r="Q40" i="1" s="1"/>
  <c r="H39" i="1"/>
  <c r="F39" i="1"/>
  <c r="C39" i="1"/>
  <c r="Q39" i="1" s="1"/>
  <c r="K38" i="1"/>
  <c r="K51" i="1" s="1"/>
  <c r="H38" i="1"/>
  <c r="F38" i="1"/>
  <c r="C38" i="1"/>
  <c r="Q38" i="1" s="1"/>
  <c r="C37" i="1"/>
  <c r="Q37" i="1" s="1"/>
  <c r="R36" i="1"/>
  <c r="Q36" i="1"/>
  <c r="J36" i="1"/>
  <c r="Q35" i="1"/>
  <c r="R35" i="1" s="1"/>
  <c r="J35" i="1"/>
  <c r="Q34" i="1"/>
  <c r="L34" i="1"/>
  <c r="H34" i="1"/>
  <c r="F34" i="1"/>
  <c r="C34" i="1"/>
  <c r="Q33" i="1"/>
  <c r="H33" i="1"/>
  <c r="F33" i="1"/>
  <c r="C33" i="1"/>
  <c r="L33" i="1" s="1"/>
  <c r="K32" i="1"/>
  <c r="K39" i="1" s="1"/>
  <c r="L39" i="1" s="1"/>
  <c r="H32" i="1"/>
  <c r="F32" i="1"/>
  <c r="C32" i="1"/>
  <c r="Q32" i="1" s="1"/>
  <c r="L31" i="1"/>
  <c r="K31" i="1"/>
  <c r="H31" i="1"/>
  <c r="G31" i="1"/>
  <c r="R31" i="1" s="1"/>
  <c r="F31" i="1"/>
  <c r="C31" i="1"/>
  <c r="Q31" i="1" s="1"/>
  <c r="C30" i="1"/>
  <c r="Q30" i="1" s="1"/>
  <c r="R29" i="1"/>
  <c r="Q29" i="1"/>
  <c r="J29" i="1"/>
  <c r="Q28" i="1"/>
  <c r="R28" i="1" s="1"/>
  <c r="J28" i="1"/>
  <c r="H27" i="1"/>
  <c r="F27" i="1"/>
  <c r="C27" i="1"/>
  <c r="L27" i="1" s="1"/>
  <c r="F26" i="1"/>
  <c r="C26" i="1"/>
  <c r="Q26" i="1" s="1"/>
  <c r="H25" i="1"/>
  <c r="F25" i="1"/>
  <c r="C25" i="1"/>
  <c r="L25" i="1" s="1"/>
  <c r="H24" i="1"/>
  <c r="F24" i="1"/>
  <c r="C24" i="1"/>
  <c r="L24" i="1" s="1"/>
  <c r="Q23" i="1"/>
  <c r="F23" i="1"/>
  <c r="G23" i="1" s="1"/>
  <c r="F22" i="1"/>
  <c r="C22" i="1"/>
  <c r="G22" i="1" s="1"/>
  <c r="H21" i="1"/>
  <c r="F21" i="1"/>
  <c r="C21" i="1"/>
  <c r="G21" i="1" s="1"/>
  <c r="C17" i="1"/>
  <c r="F16" i="1"/>
  <c r="C16" i="1"/>
  <c r="G15" i="1"/>
  <c r="A1" i="1"/>
  <c r="Q54" i="1" l="1"/>
  <c r="I54" i="1"/>
  <c r="Q56" i="1"/>
  <c r="I56" i="1"/>
  <c r="Q25" i="1"/>
  <c r="G67" i="1"/>
  <c r="R67" i="1" s="1"/>
  <c r="L41" i="1"/>
  <c r="Q58" i="1"/>
  <c r="I58" i="1"/>
  <c r="L21" i="1"/>
  <c r="Q24" i="1"/>
  <c r="Q59" i="1"/>
  <c r="R59" i="1" s="1"/>
  <c r="I59" i="1"/>
  <c r="J59" i="1" s="1"/>
  <c r="L63" i="1"/>
  <c r="M63" i="1" s="1"/>
  <c r="J63" i="1"/>
  <c r="R66" i="1"/>
  <c r="J66" i="1"/>
  <c r="G40" i="1"/>
  <c r="J31" i="1"/>
  <c r="G38" i="1"/>
  <c r="R38" i="1" s="1"/>
  <c r="G54" i="1"/>
  <c r="M54" i="1" s="1"/>
  <c r="L40" i="1"/>
  <c r="M40" i="1" s="1"/>
  <c r="L54" i="1"/>
  <c r="Q63" i="1"/>
  <c r="R63" i="1" s="1"/>
  <c r="L65" i="1"/>
  <c r="L42" i="1"/>
  <c r="G53" i="1"/>
  <c r="J53" i="1" s="1"/>
  <c r="J67" i="1"/>
  <c r="M31" i="1"/>
  <c r="Q42" i="1"/>
  <c r="R42" i="1" s="1"/>
  <c r="C69" i="1"/>
  <c r="G32" i="1"/>
  <c r="G34" i="1"/>
  <c r="R34" i="1" s="1"/>
  <c r="L44" i="1"/>
  <c r="L22" i="1"/>
  <c r="M22" i="1" s="1"/>
  <c r="Q27" i="1"/>
  <c r="G43" i="1"/>
  <c r="R43" i="1" s="1"/>
  <c r="Q53" i="1"/>
  <c r="R53" i="1" s="1"/>
  <c r="L64" i="1"/>
  <c r="L51" i="1"/>
  <c r="M51" i="1" s="1"/>
  <c r="K52" i="1"/>
  <c r="L52" i="1" s="1"/>
  <c r="J22" i="1"/>
  <c r="R22" i="1"/>
  <c r="J41" i="1"/>
  <c r="M41" i="1"/>
  <c r="R62" i="1"/>
  <c r="M62" i="1"/>
  <c r="J62" i="1"/>
  <c r="J32" i="1"/>
  <c r="R32" i="1"/>
  <c r="J34" i="1"/>
  <c r="J51" i="1"/>
  <c r="J65" i="1"/>
  <c r="M65" i="1"/>
  <c r="J60" i="1"/>
  <c r="J23" i="1"/>
  <c r="R23" i="1"/>
  <c r="K57" i="1"/>
  <c r="L56" i="1"/>
  <c r="J21" i="1"/>
  <c r="M21" i="1"/>
  <c r="J40" i="1"/>
  <c r="R40" i="1"/>
  <c r="J42" i="1"/>
  <c r="M42" i="1"/>
  <c r="M64" i="1"/>
  <c r="J64" i="1"/>
  <c r="Q21" i="1"/>
  <c r="R21" i="1" s="1"/>
  <c r="Q22" i="1"/>
  <c r="G37" i="1"/>
  <c r="G39" i="1"/>
  <c r="Q41" i="1"/>
  <c r="R41" i="1" s="1"/>
  <c r="J44" i="1"/>
  <c r="G45" i="1"/>
  <c r="G47" i="1"/>
  <c r="J54" i="1"/>
  <c r="J55" i="1"/>
  <c r="G56" i="1"/>
  <c r="R57" i="1"/>
  <c r="G61" i="1"/>
  <c r="Q64" i="1"/>
  <c r="R64" i="1" s="1"/>
  <c r="M66" i="1"/>
  <c r="Q65" i="1"/>
  <c r="R65" i="1" s="1"/>
  <c r="G25" i="1"/>
  <c r="L55" i="1"/>
  <c r="M55" i="1" s="1"/>
  <c r="L60" i="1"/>
  <c r="M60" i="1" s="1"/>
  <c r="G30" i="1"/>
  <c r="Q51" i="1"/>
  <c r="R51" i="1" s="1"/>
  <c r="G27" i="1"/>
  <c r="G33" i="1"/>
  <c r="L38" i="1"/>
  <c r="M38" i="1" s="1"/>
  <c r="G26" i="1"/>
  <c r="L32" i="1"/>
  <c r="M32" i="1" s="1"/>
  <c r="M44" i="1"/>
  <c r="L45" i="1"/>
  <c r="G50" i="1"/>
  <c r="G52" i="1"/>
  <c r="G58" i="1"/>
  <c r="L61" i="1"/>
  <c r="G24" i="1"/>
  <c r="G46" i="1"/>
  <c r="G16" i="1"/>
  <c r="Q60" i="1"/>
  <c r="R60" i="1" s="1"/>
  <c r="M43" i="1" l="1"/>
  <c r="R54" i="1"/>
  <c r="J43" i="1"/>
  <c r="M34" i="1"/>
  <c r="J38" i="1"/>
  <c r="M53" i="1"/>
  <c r="M33" i="1"/>
  <c r="J33" i="1"/>
  <c r="R33" i="1"/>
  <c r="M27" i="1"/>
  <c r="R27" i="1"/>
  <c r="J27" i="1"/>
  <c r="R30" i="1"/>
  <c r="J30" i="1"/>
  <c r="R61" i="1"/>
  <c r="M61" i="1"/>
  <c r="J61" i="1"/>
  <c r="M24" i="1"/>
  <c r="R24" i="1"/>
  <c r="J24" i="1"/>
  <c r="M39" i="1"/>
  <c r="R39" i="1"/>
  <c r="J39" i="1"/>
  <c r="J58" i="1"/>
  <c r="R58" i="1"/>
  <c r="J26" i="1"/>
  <c r="R26" i="1"/>
  <c r="J37" i="1"/>
  <c r="R37" i="1"/>
  <c r="J52" i="1"/>
  <c r="R52" i="1"/>
  <c r="M52" i="1"/>
  <c r="J47" i="1"/>
  <c r="R47" i="1"/>
  <c r="K58" i="1"/>
  <c r="L57" i="1"/>
  <c r="M57" i="1" s="1"/>
  <c r="R50" i="1"/>
  <c r="J50" i="1"/>
  <c r="M45" i="1"/>
  <c r="J45" i="1"/>
  <c r="R45" i="1"/>
  <c r="G69" i="1"/>
  <c r="F69" i="1" s="1"/>
  <c r="I16" i="1"/>
  <c r="I69" i="1" s="1"/>
  <c r="H69" i="1" s="1"/>
  <c r="Q16" i="1"/>
  <c r="Q69" i="1" s="1"/>
  <c r="P69" i="1" s="1"/>
  <c r="L16" i="1"/>
  <c r="R46" i="1"/>
  <c r="J46" i="1"/>
  <c r="R56" i="1"/>
  <c r="M56" i="1"/>
  <c r="J56" i="1"/>
  <c r="J25" i="1"/>
  <c r="M25" i="1"/>
  <c r="R25" i="1"/>
  <c r="R69" i="1" l="1"/>
  <c r="J69" i="1"/>
  <c r="L58" i="1"/>
  <c r="M58" i="1" s="1"/>
  <c r="K59" i="1"/>
  <c r="L59" i="1" s="1"/>
  <c r="M59" i="1" s="1"/>
  <c r="M69" i="1" s="1"/>
  <c r="L69" i="1" l="1"/>
  <c r="K69" i="1" s="1"/>
</calcChain>
</file>

<file path=xl/sharedStrings.xml><?xml version="1.0" encoding="utf-8"?>
<sst xmlns="http://schemas.openxmlformats.org/spreadsheetml/2006/main" count="95" uniqueCount="74">
  <si>
    <t>Attachment to Post-Hearing Request 7b</t>
  </si>
  <si>
    <t>Water System</t>
  </si>
  <si>
    <t>Annual Depreciation Expense Comparison</t>
  </si>
  <si>
    <t xml:space="preserve">Commission Decision </t>
  </si>
  <si>
    <t>Case No. 2015-00418</t>
  </si>
  <si>
    <t>Percent</t>
  </si>
  <si>
    <t>Average</t>
  </si>
  <si>
    <t>WSCK</t>
  </si>
  <si>
    <t>1979 NARUC</t>
  </si>
  <si>
    <t>Case No. 2006-00398</t>
  </si>
  <si>
    <t>Kentucky American Water Company</t>
  </si>
  <si>
    <t>Account</t>
  </si>
  <si>
    <t>Net</t>
  </si>
  <si>
    <t>Service</t>
  </si>
  <si>
    <t>Guastella Study</t>
  </si>
  <si>
    <t>NKWD</t>
  </si>
  <si>
    <t>Study</t>
  </si>
  <si>
    <t>Number</t>
  </si>
  <si>
    <t>Account Description</t>
  </si>
  <si>
    <t>Plant in Service</t>
  </si>
  <si>
    <t>Salvage</t>
  </si>
  <si>
    <t>Life</t>
  </si>
  <si>
    <t>Rate</t>
  </si>
  <si>
    <t>Expense</t>
  </si>
  <si>
    <t>Variance</t>
  </si>
  <si>
    <t>(D)</t>
  </si>
  <si>
    <t>(E)</t>
  </si>
  <si>
    <t>Intangible Plant</t>
  </si>
  <si>
    <t>Organization</t>
  </si>
  <si>
    <t>Franchises  &amp; Consents</t>
  </si>
  <si>
    <t>Source of Supply &amp; Pumping Plant</t>
  </si>
  <si>
    <t>Land and Land Rights</t>
  </si>
  <si>
    <t>Structures and Improvements</t>
  </si>
  <si>
    <t>Collecting &amp; Impounding Res.</t>
  </si>
  <si>
    <t>Lake, River and Other Intakes</t>
  </si>
  <si>
    <t>Wells and Springs</t>
  </si>
  <si>
    <t>Supply Mains</t>
  </si>
  <si>
    <t>Power Generating Equipment</t>
  </si>
  <si>
    <t>Source of Supply &amp; Pumping Equip.</t>
  </si>
  <si>
    <t>Water Treatment Plant</t>
  </si>
  <si>
    <t>Electric Pumping Equip.</t>
  </si>
  <si>
    <t>Water Treatment Equipment</t>
  </si>
  <si>
    <t>Other Plant &amp; Misc. Equipment</t>
  </si>
  <si>
    <t/>
  </si>
  <si>
    <t>Transmission &amp; Dist. Plant</t>
  </si>
  <si>
    <t>Dist. Reservoirs &amp; Standpipes</t>
  </si>
  <si>
    <t>T &amp; D Mains</t>
  </si>
  <si>
    <t>Services</t>
  </si>
  <si>
    <t>Meters</t>
  </si>
  <si>
    <t>Meter Installations</t>
  </si>
  <si>
    <t>Hydrants</t>
  </si>
  <si>
    <t>Backflow Prevention Devices</t>
  </si>
  <si>
    <t>General Plant</t>
  </si>
  <si>
    <t>Structures and Improvements-General</t>
  </si>
  <si>
    <t>Structures and Improvements-Office</t>
  </si>
  <si>
    <t>Office Furniture</t>
  </si>
  <si>
    <t>MainFrame Computers</t>
  </si>
  <si>
    <t>MainFrame Software</t>
  </si>
  <si>
    <t>Personal Computers</t>
  </si>
  <si>
    <t>PC Software</t>
  </si>
  <si>
    <t>Other Allocated Computer System Costs</t>
  </si>
  <si>
    <t>Other Allocated Micro System Costs</t>
  </si>
  <si>
    <t>Transportation Equipment</t>
  </si>
  <si>
    <t>Stores Equipment</t>
  </si>
  <si>
    <t>Tools, Shop and Garage Equip.</t>
  </si>
  <si>
    <t>Laboratory Equipment</t>
  </si>
  <si>
    <t>Power Equipment</t>
  </si>
  <si>
    <t>Communication Equipment</t>
  </si>
  <si>
    <t>Miscellaneous Equipment</t>
  </si>
  <si>
    <t>Other Tangible Plant</t>
  </si>
  <si>
    <t>Total</t>
  </si>
  <si>
    <t>Survey (A)</t>
  </si>
  <si>
    <t xml:space="preserve">Note (A) The depreciation rates for computers and related items reflects a 5 year average servic life and 20% depreciation rate to recognize that </t>
  </si>
  <si>
    <t xml:space="preserve">               the 1979 NARUC Survey did not include such current computer items.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</si>
</sst>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2" fillId="0" borderId="0" xfId="0" applyFont="1" applyAlignment="1"/>
    <xf numFmtId="0" fontId="3" fillId="0" borderId="0" xfId="4" applyFont="1" applyAlignment="1">
      <alignment horizontal="left"/>
    </xf>
    <xf numFmtId="0" fontId="3" fillId="0" borderId="0" xfId="4" applyFont="1" applyAlignme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164" fontId="3" fillId="0" borderId="0" xfId="1" applyNumberFormat="1" applyFont="1" applyAlignment="1">
      <alignment horizontal="right"/>
    </xf>
    <xf numFmtId="0" fontId="3" fillId="0" borderId="0" xfId="0" applyFont="1" applyAlignment="1"/>
    <xf numFmtId="164" fontId="3" fillId="0" borderId="0" xfId="1" applyNumberFormat="1" applyFont="1" applyAlignment="1">
      <alignment horizontal="left"/>
    </xf>
    <xf numFmtId="0" fontId="3" fillId="0" borderId="0" xfId="0" applyNumberFormat="1" applyFont="1" applyAlignment="1"/>
    <xf numFmtId="0" fontId="3" fillId="0" borderId="0" xfId="4" applyFont="1" applyAlignment="1">
      <alignment horizontal="center"/>
    </xf>
    <xf numFmtId="0" fontId="3" fillId="0" borderId="0" xfId="4" applyFont="1"/>
    <xf numFmtId="165" fontId="3" fillId="0" borderId="0" xfId="2" applyNumberFormat="1" applyFont="1" applyAlignment="1">
      <alignment horizontal="center"/>
    </xf>
    <xf numFmtId="9" fontId="3" fillId="0" borderId="0" xfId="3" applyNumberFormat="1" applyFont="1" applyAlignment="1">
      <alignment horizontal="center"/>
    </xf>
    <xf numFmtId="10" fontId="3" fillId="0" borderId="0" xfId="3" applyNumberFormat="1" applyFont="1" applyAlignment="1">
      <alignment horizontal="right"/>
    </xf>
    <xf numFmtId="164" fontId="3" fillId="0" borderId="0" xfId="1" applyNumberFormat="1" applyFont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" xfId="4" applyFont="1" applyBorder="1"/>
    <xf numFmtId="0" fontId="3" fillId="0" borderId="2" xfId="4" applyFont="1" applyBorder="1"/>
    <xf numFmtId="0" fontId="3" fillId="0" borderId="3" xfId="4" applyFont="1" applyBorder="1"/>
    <xf numFmtId="0" fontId="4" fillId="0" borderId="3" xfId="0" applyFont="1" applyBorder="1"/>
    <xf numFmtId="164" fontId="4" fillId="0" borderId="2" xfId="1" applyNumberFormat="1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3" fillId="0" borderId="0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5" xfId="4" applyFont="1" applyBorder="1"/>
    <xf numFmtId="0" fontId="4" fillId="0" borderId="5" xfId="0" applyFont="1" applyBorder="1"/>
    <xf numFmtId="0" fontId="3" fillId="0" borderId="6" xfId="4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0" fontId="4" fillId="0" borderId="7" xfId="0" applyFont="1" applyBorder="1" applyAlignment="1">
      <alignment horizontal="centerContinuous"/>
    </xf>
    <xf numFmtId="164" fontId="4" fillId="0" borderId="6" xfId="1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3" fillId="0" borderId="8" xfId="4" applyFont="1" applyBorder="1" applyAlignment="1">
      <alignment horizontal="centerContinuous"/>
    </xf>
    <xf numFmtId="164" fontId="3" fillId="0" borderId="9" xfId="1" applyNumberFormat="1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0" xfId="0" applyFont="1" applyBorder="1"/>
    <xf numFmtId="165" fontId="3" fillId="0" borderId="6" xfId="4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4" fillId="0" borderId="9" xfId="0" applyFont="1" applyBorder="1"/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164" fontId="3" fillId="0" borderId="0" xfId="1" applyNumberFormat="1" applyFont="1"/>
    <xf numFmtId="0" fontId="4" fillId="2" borderId="1" xfId="0" applyFont="1" applyFill="1" applyBorder="1"/>
    <xf numFmtId="0" fontId="7" fillId="0" borderId="0" xfId="0" applyFont="1" applyBorder="1" applyAlignment="1">
      <alignment horizontal="left" indent="2"/>
    </xf>
    <xf numFmtId="0" fontId="8" fillId="0" borderId="0" xfId="0" applyFont="1"/>
    <xf numFmtId="0" fontId="3" fillId="2" borderId="5" xfId="0" applyFont="1" applyFill="1" applyBorder="1"/>
    <xf numFmtId="165" fontId="3" fillId="0" borderId="0" xfId="2" applyNumberFormat="1" applyFont="1"/>
    <xf numFmtId="0" fontId="4" fillId="2" borderId="5" xfId="0" applyFont="1" applyFill="1" applyBorder="1"/>
    <xf numFmtId="9" fontId="3" fillId="0" borderId="0" xfId="3" applyFont="1" applyAlignment="1">
      <alignment horizontal="center"/>
    </xf>
    <xf numFmtId="166" fontId="3" fillId="0" borderId="0" xfId="0" applyNumberFormat="1" applyFont="1" applyAlignment="1">
      <alignment horizontal="center"/>
    </xf>
    <xf numFmtId="10" fontId="3" fillId="2" borderId="5" xfId="3" applyNumberFormat="1" applyFont="1" applyFill="1" applyBorder="1"/>
    <xf numFmtId="10" fontId="4" fillId="2" borderId="5" xfId="0" applyNumberFormat="1" applyFont="1" applyFill="1" applyBorder="1"/>
    <xf numFmtId="164" fontId="4" fillId="0" borderId="0" xfId="1" applyNumberFormat="1" applyFont="1"/>
    <xf numFmtId="164" fontId="4" fillId="0" borderId="0" xfId="0" applyNumberFormat="1" applyFont="1"/>
    <xf numFmtId="9" fontId="8" fillId="0" borderId="0" xfId="3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7" fillId="0" borderId="0" xfId="1" applyNumberFormat="1" applyFont="1" applyBorder="1" applyAlignment="1">
      <alignment horizontal="left" indent="2"/>
    </xf>
    <xf numFmtId="166" fontId="3" fillId="0" borderId="0" xfId="0" applyNumberFormat="1" applyFont="1"/>
    <xf numFmtId="0" fontId="7" fillId="0" borderId="0" xfId="0" applyFont="1" applyAlignment="1">
      <alignment horizontal="left" indent="2"/>
    </xf>
    <xf numFmtId="164" fontId="7" fillId="0" borderId="0" xfId="1" applyNumberFormat="1" applyFont="1" applyAlignment="1">
      <alignment horizontal="left" indent="2"/>
    </xf>
    <xf numFmtId="9" fontId="3" fillId="0" borderId="0" xfId="3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5" fontId="3" fillId="0" borderId="0" xfId="2" applyNumberFormat="1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0" xfId="1" applyNumberFormat="1" applyFont="1" applyFill="1"/>
    <xf numFmtId="0" fontId="3" fillId="0" borderId="10" xfId="0" applyFont="1" applyBorder="1"/>
    <xf numFmtId="0" fontId="3" fillId="0" borderId="0" xfId="0" applyFont="1" applyAlignment="1">
      <alignment horizontal="center"/>
    </xf>
    <xf numFmtId="0" fontId="3" fillId="2" borderId="11" xfId="0" applyFont="1" applyFill="1" applyBorder="1"/>
    <xf numFmtId="165" fontId="3" fillId="0" borderId="10" xfId="2" applyNumberFormat="1" applyFont="1" applyBorder="1"/>
    <xf numFmtId="0" fontId="4" fillId="2" borderId="11" xfId="0" applyFont="1" applyFill="1" applyBorder="1"/>
    <xf numFmtId="10" fontId="4" fillId="2" borderId="11" xfId="0" applyNumberFormat="1" applyFont="1" applyFill="1" applyBorder="1"/>
    <xf numFmtId="164" fontId="4" fillId="0" borderId="0" xfId="0" applyNumberFormat="1" applyFont="1" applyBorder="1"/>
    <xf numFmtId="10" fontId="4" fillId="2" borderId="0" xfId="3" applyNumberFormat="1" applyFont="1" applyFill="1"/>
    <xf numFmtId="165" fontId="3" fillId="0" borderId="12" xfId="2" applyNumberFormat="1" applyFont="1" applyBorder="1"/>
    <xf numFmtId="165" fontId="3" fillId="0" borderId="4" xfId="2" applyNumberFormat="1" applyFont="1" applyBorder="1"/>
    <xf numFmtId="165" fontId="3" fillId="0" borderId="0" xfId="2" applyNumberFormat="1" applyFont="1" applyBorder="1"/>
    <xf numFmtId="0" fontId="6" fillId="0" borderId="0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Dep-Analysis-03" xfId="4" xr:uid="{D3D626ED-C76F-4A91-9F41-516C0B28258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ission%20Report/2008%20Commission%20Reports/Process%20improvement/TN/TNAM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Templates/IL%202014%20RC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tes\Rate%20Cases\10%20AZ\10%20Agua%20Fria%20Water\Schedules\2010%20Agua%20Fria%20Water%20Sch.%20A-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uastella/Documents/Laptop%20-%20Current/Utilities,%20Inc.%20of%20Kentucky/Post%20Hearing%20Requests%2012-20/WSCK%20Deprec.%20Comparison%20v.3%20JFG%2012-28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AFFIDAVIT"/>
      <sheetName val="F_1"/>
      <sheetName val="F_2"/>
      <sheetName val="F_3"/>
      <sheetName val="F_4"/>
      <sheetName val="F_5"/>
      <sheetName val="Instructions"/>
      <sheetName val="TB"/>
      <sheetName val="JDE TB"/>
      <sheetName val="Pivot"/>
      <sheetName val="F_8_F_9"/>
      <sheetName val="F_6"/>
      <sheetName val="F_7"/>
      <sheetName val="F_10"/>
      <sheetName val="F_11"/>
      <sheetName val="F_12"/>
      <sheetName val="F_13"/>
      <sheetName val="F_14_F_15"/>
      <sheetName val="F_16"/>
      <sheetName val="F_17"/>
      <sheetName val="F_18"/>
      <sheetName val="F_19"/>
      <sheetName val="F_20"/>
      <sheetName val="F_22"/>
      <sheetName val="F_21"/>
      <sheetName val="F_23"/>
      <sheetName val="F_25"/>
      <sheetName val="F_24"/>
      <sheetName val="F_26"/>
      <sheetName val="F_27"/>
      <sheetName val="F_28"/>
      <sheetName val="F_29"/>
      <sheetName val="F_30"/>
      <sheetName val="F_31"/>
      <sheetName val="F_32"/>
      <sheetName val="F_33"/>
      <sheetName val="F_34"/>
      <sheetName val="F_35_F_35B"/>
      <sheetName val="F_36"/>
      <sheetName val="F_37"/>
      <sheetName val="F_38_F_39"/>
      <sheetName val="F_40"/>
      <sheetName val="F_41"/>
      <sheetName val="F_42"/>
      <sheetName val="W_1"/>
      <sheetName val="W_2_W_3"/>
      <sheetName val="W_4_W_5"/>
      <sheetName val="W_6"/>
      <sheetName val="W_7"/>
      <sheetName val="W_8"/>
      <sheetName val="W_9"/>
      <sheetName val="W_10"/>
      <sheetName val="W_11"/>
      <sheetName val="W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 2013"/>
      <sheetName val="ERC %"/>
      <sheetName val="Input Schedule"/>
      <sheetName val="Control Panel"/>
      <sheetName val="TB Clean"/>
      <sheetName val="Sheet1"/>
      <sheetName val="COPY ELECTRONIC TB HERE"/>
      <sheetName val="Linked TB"/>
      <sheetName val="NARUC ACCs "/>
      <sheetName val="Sch.A-B.S"/>
      <sheetName val="Sch.B-I.S"/>
      <sheetName val="Sch.C-R.B"/>
      <sheetName val="Sch.D - Rev 1"/>
      <sheetName val="Sch.E-2 Average Bill"/>
      <sheetName val="wp-appendix"/>
      <sheetName val="wp-j-pf.plant"/>
      <sheetName val="Sch.F-growth"/>
      <sheetName val="Sch D-Rev 2"/>
      <sheetName val="Sch D-Rev 3"/>
      <sheetName val="Sch D-Rev 4"/>
      <sheetName val="Sch.E-1 Proposed Rates"/>
      <sheetName val="xxxRate-Rev Comp"/>
      <sheetName val="wp.a-uncoll"/>
      <sheetName val="wp-b-salary"/>
      <sheetName val="wp-b1 - Allocation of Staff"/>
      <sheetName val="Wp-b2 Salary Captime"/>
      <sheetName val="wp-b3 Calc of Health and Other"/>
      <sheetName val="wp-b4 office salaries"/>
      <sheetName val="wp-d-rc.exp"/>
      <sheetName val="wp-e-toi"/>
      <sheetName val="wp-f-depr"/>
      <sheetName val="wp-g-inc.tx"/>
      <sheetName val="wp.h-cap.struc"/>
      <sheetName val="wp-i-wc"/>
      <sheetName val="wp-l-GL additions - GN  New"/>
      <sheetName val="wp-n-CPI"/>
      <sheetName val="wp P - Allocations "/>
      <sheetName val="wp-p2 Allocation of Vehicles"/>
      <sheetName val="wp-p2a Allocation of Trans Exp"/>
      <sheetName val="WHWC COA"/>
      <sheetName val="wp-k-Purchased Wtr."/>
      <sheetName val="wp-m-penalties"/>
      <sheetName val="wp-o-Purchased Power - WG"/>
      <sheetName val="wp-s-COA"/>
      <sheetName val="wp - r7 w"/>
      <sheetName val="wp - r7 s"/>
      <sheetName val="Consumption Data"/>
      <sheetName val="WSC salaries"/>
      <sheetName val="Mapping (2)"/>
      <sheetName val="For Testimony"/>
      <sheetName val="Outside Serv"/>
      <sheetName val="JDE CO"/>
    </sheetNames>
    <sheetDataSet>
      <sheetData sheetId="0"/>
      <sheetData sheetId="1"/>
      <sheetData sheetId="2">
        <row r="3">
          <cell r="C3" t="str">
            <v>IL Consolidated</v>
          </cell>
        </row>
        <row r="7">
          <cell r="C7">
            <v>41639</v>
          </cell>
        </row>
        <row r="11">
          <cell r="C11">
            <v>14722.4</v>
          </cell>
          <cell r="D11">
            <v>0.83310603960003837</v>
          </cell>
        </row>
        <row r="12">
          <cell r="C12">
            <v>2949.3</v>
          </cell>
          <cell r="D12">
            <v>0.16689396039996152</v>
          </cell>
        </row>
        <row r="13">
          <cell r="C13">
            <v>17671.7</v>
          </cell>
        </row>
        <row r="22">
          <cell r="C22">
            <v>2.7997683909589881E-2</v>
          </cell>
          <cell r="D22">
            <v>2.8438115464621504E-2</v>
          </cell>
        </row>
        <row r="23">
          <cell r="C23">
            <v>0.14285714285714299</v>
          </cell>
          <cell r="D23">
            <v>0.14285714285714299</v>
          </cell>
        </row>
        <row r="24">
          <cell r="C24">
            <v>0.25</v>
          </cell>
          <cell r="D24">
            <v>0.25</v>
          </cell>
        </row>
      </sheetData>
      <sheetData sheetId="3"/>
      <sheetData sheetId="4"/>
      <sheetData sheetId="5"/>
      <sheetData sheetId="6"/>
      <sheetData sheetId="7">
        <row r="789">
          <cell r="C789" t="str">
            <v>CUSTOMERS</v>
          </cell>
          <cell r="D789">
            <v>14722.4</v>
          </cell>
          <cell r="E789">
            <v>2949.3</v>
          </cell>
          <cell r="F789">
            <v>17671.7</v>
          </cell>
          <cell r="G789">
            <v>0.83310603960003837</v>
          </cell>
          <cell r="H789">
            <v>0.16689396039996152</v>
          </cell>
          <cell r="I789">
            <v>0.99999999999999989</v>
          </cell>
        </row>
        <row r="790">
          <cell r="C790" t="str">
            <v>REVENUES</v>
          </cell>
          <cell r="D790">
            <v>-5195649.7399999993</v>
          </cell>
          <cell r="E790">
            <v>-1357444.74</v>
          </cell>
          <cell r="F790">
            <v>-6553094.4799999995</v>
          </cell>
          <cell r="G790">
            <v>0.79285439205204311</v>
          </cell>
          <cell r="H790">
            <v>0.20714560794795683</v>
          </cell>
          <cell r="I790">
            <v>1</v>
          </cell>
        </row>
        <row r="791">
          <cell r="C791" t="str">
            <v>PLANT IN SERVICE</v>
          </cell>
          <cell r="D791">
            <v>35181405.609999999</v>
          </cell>
          <cell r="E791">
            <v>11130692.25</v>
          </cell>
          <cell r="F791">
            <v>46312097.859999999</v>
          </cell>
          <cell r="G791">
            <v>0.75965907906725083</v>
          </cell>
          <cell r="H791">
            <v>0.24034092093274914</v>
          </cell>
          <cell r="I791">
            <v>1</v>
          </cell>
        </row>
        <row r="792">
          <cell r="C792" t="str">
            <v>NET PLANT</v>
          </cell>
          <cell r="D792">
            <v>23931541.810000002</v>
          </cell>
          <cell r="E792">
            <v>7415906.0500000007</v>
          </cell>
          <cell r="F792">
            <v>31347447.860000003</v>
          </cell>
          <cell r="G792">
            <v>0.76342871409755653</v>
          </cell>
          <cell r="H792">
            <v>0.23657128590244347</v>
          </cell>
          <cell r="I792">
            <v>1</v>
          </cell>
        </row>
        <row r="793">
          <cell r="C793" t="str">
            <v>DEFERRED MAINTENANCE</v>
          </cell>
          <cell r="D793">
            <v>1342926.6017430695</v>
          </cell>
          <cell r="E793">
            <v>112868.79825693078</v>
          </cell>
          <cell r="F793">
            <v>1455795.4000000004</v>
          </cell>
          <cell r="G793">
            <v>0.92246932621374478</v>
          </cell>
          <cell r="H793">
            <v>7.7530673786255097E-2</v>
          </cell>
          <cell r="I793">
            <v>0.99999999999999989</v>
          </cell>
        </row>
        <row r="794">
          <cell r="C794" t="str">
            <v>CIAC</v>
          </cell>
          <cell r="D794">
            <v>-4639817.05</v>
          </cell>
          <cell r="E794">
            <v>-2827798.3099999996</v>
          </cell>
          <cell r="F794">
            <v>-7467615.3599999994</v>
          </cell>
          <cell r="G794">
            <v>0.62132512540120977</v>
          </cell>
          <cell r="H794">
            <v>0.37867487459879023</v>
          </cell>
          <cell r="I794">
            <v>1</v>
          </cell>
        </row>
        <row r="795">
          <cell r="C795" t="str">
            <v>CAP STRUCTURE</v>
          </cell>
          <cell r="D795">
            <v>20144453.185083043</v>
          </cell>
          <cell r="E795">
            <v>4306123.6049169311</v>
          </cell>
          <cell r="F795">
            <v>24450576.789999973</v>
          </cell>
          <cell r="G795">
            <v>0.82388457982397822</v>
          </cell>
          <cell r="H795">
            <v>0.17611542017602178</v>
          </cell>
          <cell r="I795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todolist"/>
      <sheetName val="Index"/>
      <sheetName val="scha1"/>
      <sheetName val="scha2"/>
      <sheetName val="scha3"/>
      <sheetName val="scha4"/>
      <sheetName val="scha5"/>
      <sheetName val="schb1"/>
      <sheetName val="schb2"/>
      <sheetName val="ADJ SLM-1"/>
      <sheetName val="ADJ SLM-2"/>
      <sheetName val="rbAdjstmnts"/>
      <sheetName val="schb3"/>
      <sheetName val="Schb4 Plant"/>
      <sheetName val="schb5"/>
      <sheetName val="schc1"/>
      <sheetName val="schc2"/>
      <sheetName val="AdjSummary"/>
      <sheetName val="c3"/>
      <sheetName val="d1"/>
      <sheetName val="d2"/>
      <sheetName val="d3"/>
      <sheetName val="d4"/>
      <sheetName val="sche1"/>
      <sheetName val="sche2"/>
      <sheetName val="sche3"/>
      <sheetName val="sche4"/>
      <sheetName val="sche5"/>
      <sheetName val="sche6"/>
      <sheetName val="sche6a"/>
      <sheetName val="sche7"/>
      <sheetName val="sche8"/>
      <sheetName val="sche9"/>
      <sheetName val="schf1"/>
      <sheetName val="schf2"/>
      <sheetName val="schf3"/>
      <sheetName val="schf4"/>
      <sheetName val="schg1-g7"/>
    </sheetNames>
    <sheetDataSet>
      <sheetData sheetId="0">
        <row r="8">
          <cell r="B8" t="str">
            <v>Witness:  Murrey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Comparison"/>
      <sheetName val="D&amp;A 24a"/>
      <sheetName val="D&amp;A 24b"/>
      <sheetName val="D&amp;A 24c"/>
      <sheetName val="D&amp;A 24d"/>
      <sheetName val="Study"/>
      <sheetName val="JFG-1 Water Deprec Rates"/>
      <sheetName val="JFG-2 Comparative Results "/>
      <sheetName val="JFG-3 Water Cost Increase"/>
      <sheetName val="Data Base Info"/>
      <sheetName val="WP-1 Water Plant"/>
      <sheetName val="WP-2 Water Deprec"/>
      <sheetName val="ASL - Summary"/>
      <sheetName val="ASL - Comp AZ"/>
      <sheetName val="ASL Comp NE"/>
      <sheetName val="ASL Comp MW"/>
      <sheetName val="ASL Comp FL"/>
      <sheetName val="ASL Comp CA"/>
      <sheetName val="ASL Comp NARUC"/>
      <sheetName val="Salvage"/>
      <sheetName val="Dep Rates Summary"/>
      <sheetName val="Dep Rates Comp AZ"/>
      <sheetName val="Dep Rates Comp NE"/>
      <sheetName val="Dep Rates Comp MW"/>
      <sheetName val="Dep Rates Comp FL"/>
      <sheetName val="Dep Rates Comp CA"/>
      <sheetName val="Dep Rates NARUC"/>
    </sheetNames>
    <sheetDataSet>
      <sheetData sheetId="0"/>
      <sheetData sheetId="1"/>
      <sheetData sheetId="2"/>
      <sheetData sheetId="3"/>
      <sheetData sheetId="4">
        <row r="17">
          <cell r="K17">
            <v>2.6666666666666668E-2</v>
          </cell>
        </row>
        <row r="20">
          <cell r="K20">
            <v>3.3333333333333333E-2</v>
          </cell>
        </row>
        <row r="21">
          <cell r="K21">
            <v>1.6E-2</v>
          </cell>
        </row>
        <row r="23">
          <cell r="K23">
            <v>0.05</v>
          </cell>
        </row>
        <row r="27">
          <cell r="K27">
            <v>2.6666666666666668E-2</v>
          </cell>
        </row>
        <row r="28">
          <cell r="K28">
            <v>0.05</v>
          </cell>
        </row>
        <row r="29">
          <cell r="K29">
            <v>3.6363636363636362E-2</v>
          </cell>
        </row>
        <row r="30">
          <cell r="K30">
            <v>2.8571428571428571E-2</v>
          </cell>
        </row>
        <row r="34">
          <cell r="K34">
            <v>2.6666666666666668E-2</v>
          </cell>
        </row>
        <row r="35">
          <cell r="K35">
            <v>0.05</v>
          </cell>
        </row>
        <row r="36">
          <cell r="K36">
            <v>2.2222222222222223E-2</v>
          </cell>
        </row>
        <row r="37">
          <cell r="K37">
            <v>1.6E-2</v>
          </cell>
        </row>
        <row r="38">
          <cell r="K38">
            <v>2.5000000000000001E-2</v>
          </cell>
        </row>
        <row r="39">
          <cell r="K39">
            <v>2.2500000000000003E-2</v>
          </cell>
        </row>
        <row r="40">
          <cell r="K40">
            <v>2.2222222222222223E-2</v>
          </cell>
        </row>
        <row r="41">
          <cell r="K41">
            <v>1.9E-2</v>
          </cell>
        </row>
        <row r="42">
          <cell r="K42">
            <v>2.5000000000000001E-2</v>
          </cell>
        </row>
        <row r="47">
          <cell r="K47">
            <v>2.6666666666666668E-2</v>
          </cell>
        </row>
        <row r="48">
          <cell r="K48">
            <v>2.6666666666666668E-2</v>
          </cell>
        </row>
        <row r="49">
          <cell r="K49">
            <v>4.2222222222222223E-2</v>
          </cell>
        </row>
        <row r="56">
          <cell r="K56">
            <v>0.12857142857142856</v>
          </cell>
        </row>
        <row r="57">
          <cell r="K57">
            <v>0.05</v>
          </cell>
        </row>
        <row r="58">
          <cell r="K58">
            <v>5.4285714285714284E-2</v>
          </cell>
        </row>
        <row r="59">
          <cell r="K59">
            <v>5.7142857142857141E-2</v>
          </cell>
        </row>
        <row r="60">
          <cell r="K60">
            <v>7.2000000000000008E-2</v>
          </cell>
        </row>
        <row r="61">
          <cell r="K61">
            <v>9.0000000000000011E-2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WATER SERVICES CORP. OF KENTUCKY</v>
          </cell>
        </row>
        <row r="5">
          <cell r="C5">
            <v>164394.1</v>
          </cell>
        </row>
        <row r="6">
          <cell r="C6">
            <v>0</v>
          </cell>
        </row>
        <row r="10">
          <cell r="C10">
            <v>126289.62</v>
          </cell>
        </row>
        <row r="11">
          <cell r="C11">
            <v>0</v>
          </cell>
        </row>
        <row r="12">
          <cell r="C12">
            <v>477485.13</v>
          </cell>
        </row>
        <row r="13">
          <cell r="C13">
            <v>9759.7199999999993</v>
          </cell>
        </row>
        <row r="14">
          <cell r="C14">
            <v>0</v>
          </cell>
        </row>
        <row r="15">
          <cell r="C15">
            <v>34851.43</v>
          </cell>
        </row>
        <row r="18">
          <cell r="C18">
            <v>0</v>
          </cell>
        </row>
        <row r="19">
          <cell r="C19">
            <v>501884.15999999997</v>
          </cell>
        </row>
        <row r="20">
          <cell r="C20">
            <v>803593.95</v>
          </cell>
        </row>
        <row r="21">
          <cell r="C21">
            <v>1172148.1499999999</v>
          </cell>
        </row>
        <row r="22">
          <cell r="C22">
            <v>69976</v>
          </cell>
        </row>
        <row r="25">
          <cell r="C25">
            <v>0</v>
          </cell>
        </row>
        <row r="26">
          <cell r="C26">
            <v>1016.92</v>
          </cell>
        </row>
        <row r="27">
          <cell r="C27">
            <v>12839.56</v>
          </cell>
        </row>
        <row r="28">
          <cell r="C28">
            <v>549348.05000000005</v>
          </cell>
        </row>
        <row r="29">
          <cell r="C29">
            <v>3518983.37</v>
          </cell>
        </row>
        <row r="30">
          <cell r="C30">
            <v>1023248.41</v>
          </cell>
        </row>
        <row r="31">
          <cell r="C31">
            <v>736615.25</v>
          </cell>
        </row>
        <row r="32">
          <cell r="C32">
            <v>687698</v>
          </cell>
        </row>
        <row r="33">
          <cell r="C33">
            <v>416264.4</v>
          </cell>
        </row>
        <row r="34">
          <cell r="C34">
            <v>129.43</v>
          </cell>
        </row>
        <row r="35">
          <cell r="C35"/>
        </row>
        <row r="37">
          <cell r="C37">
            <v>22330.84</v>
          </cell>
        </row>
        <row r="38">
          <cell r="C38">
            <v>129602.66</v>
          </cell>
        </row>
        <row r="39">
          <cell r="C39">
            <v>150196.48000000001</v>
          </cell>
        </row>
        <row r="40">
          <cell r="C40">
            <v>104614.74</v>
          </cell>
        </row>
        <row r="41">
          <cell r="C41">
            <v>26164.53</v>
          </cell>
        </row>
        <row r="42">
          <cell r="C42">
            <v>153658.04</v>
          </cell>
        </row>
        <row r="43">
          <cell r="C43">
            <v>624469.68000000005</v>
          </cell>
        </row>
        <row r="44">
          <cell r="C44">
            <v>16773.48</v>
          </cell>
        </row>
        <row r="45">
          <cell r="C45">
            <v>725993.69</v>
          </cell>
        </row>
        <row r="46">
          <cell r="C46">
            <v>0</v>
          </cell>
        </row>
        <row r="47">
          <cell r="C47">
            <v>309306.65999999997</v>
          </cell>
        </row>
        <row r="48">
          <cell r="C48">
            <v>85381.18</v>
          </cell>
        </row>
        <row r="49">
          <cell r="C49">
            <v>14323.56</v>
          </cell>
        </row>
        <row r="50">
          <cell r="C50">
            <v>53948.14</v>
          </cell>
        </row>
        <row r="51">
          <cell r="C51">
            <v>0</v>
          </cell>
        </row>
        <row r="52">
          <cell r="C52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80C6-A952-4319-A59F-B5CD8E1FC286}">
  <sheetPr>
    <tabColor rgb="FF66FF33"/>
    <pageSetUpPr fitToPage="1"/>
  </sheetPr>
  <dimension ref="A1:X73"/>
  <sheetViews>
    <sheetView tabSelected="1" topLeftCell="A37" zoomScale="80" zoomScaleNormal="80" workbookViewId="0">
      <selection activeCell="B73" sqref="B73"/>
    </sheetView>
  </sheetViews>
  <sheetFormatPr defaultColWidth="9.140625" defaultRowHeight="12.75" x14ac:dyDescent="0.2"/>
  <cols>
    <col min="1" max="1" width="20.42578125" style="5" customWidth="1"/>
    <col min="2" max="2" width="41.140625" style="5" bestFit="1" customWidth="1"/>
    <col min="3" max="3" width="15.140625" style="5" customWidth="1"/>
    <col min="4" max="4" width="7.7109375" style="5" hidden="1" customWidth="1"/>
    <col min="5" max="5" width="8.140625" style="5" hidden="1" customWidth="1"/>
    <col min="6" max="6" width="7.7109375" style="5" bestFit="1" customWidth="1"/>
    <col min="7" max="7" width="12.7109375" style="69" bestFit="1" customWidth="1"/>
    <col min="8" max="8" width="7.7109375" style="5" bestFit="1" customWidth="1"/>
    <col min="9" max="9" width="10.5703125" style="5" bestFit="1" customWidth="1"/>
    <col min="10" max="10" width="10.28515625" style="5" bestFit="1" customWidth="1"/>
    <col min="11" max="11" width="7.7109375" style="5" bestFit="1" customWidth="1"/>
    <col min="12" max="12" width="10.5703125" style="5" bestFit="1" customWidth="1"/>
    <col min="13" max="13" width="10.42578125" style="5" customWidth="1"/>
    <col min="14" max="15" width="0" style="5" hidden="1" customWidth="1"/>
    <col min="16" max="17" width="10.42578125" style="5" customWidth="1"/>
    <col min="18" max="18" width="11.5703125" style="5" customWidth="1"/>
    <col min="19" max="19" width="7.28515625" style="5" bestFit="1" customWidth="1"/>
    <col min="20" max="20" width="9.7109375" style="5" bestFit="1" customWidth="1"/>
    <col min="21" max="21" width="9.140625" style="5"/>
    <col min="22" max="22" width="1.85546875" style="5" customWidth="1"/>
    <col min="23" max="23" width="9.7109375" style="5" bestFit="1" customWidth="1"/>
    <col min="24" max="24" width="7.28515625" style="5" bestFit="1" customWidth="1"/>
    <col min="25" max="16384" width="9.140625" style="5"/>
  </cols>
  <sheetData>
    <row r="1" spans="1:24" ht="15" x14ac:dyDescent="0.25">
      <c r="A1" s="1" t="str">
        <f>+'[4]WP-1 Water Plant'!A1</f>
        <v>WATER SERVICES CORP. OF KENTUCKY</v>
      </c>
      <c r="B1" s="2"/>
      <c r="C1" s="2"/>
      <c r="D1" s="2"/>
      <c r="E1" s="3"/>
      <c r="F1" s="2"/>
      <c r="G1" s="4"/>
      <c r="M1" s="6" t="s">
        <v>0</v>
      </c>
    </row>
    <row r="2" spans="1:24" x14ac:dyDescent="0.2">
      <c r="A2" s="1" t="s">
        <v>1</v>
      </c>
      <c r="B2" s="2"/>
      <c r="C2" s="2"/>
      <c r="D2" s="2"/>
      <c r="E2" s="2"/>
      <c r="F2" s="2"/>
      <c r="G2" s="7"/>
    </row>
    <row r="3" spans="1:24" x14ac:dyDescent="0.2">
      <c r="A3" s="8"/>
      <c r="B3" s="2"/>
      <c r="C3" s="2"/>
      <c r="D3" s="2"/>
      <c r="E3" s="2"/>
      <c r="F3" s="2"/>
      <c r="G3" s="9"/>
    </row>
    <row r="4" spans="1:24" x14ac:dyDescent="0.2">
      <c r="A4" s="8"/>
      <c r="B4" s="2"/>
      <c r="C4" s="2"/>
      <c r="D4" s="2"/>
      <c r="E4" s="2"/>
      <c r="F4" s="2"/>
      <c r="G4" s="9"/>
    </row>
    <row r="5" spans="1:24" x14ac:dyDescent="0.2">
      <c r="A5" s="10"/>
      <c r="B5" s="2"/>
      <c r="C5" s="2"/>
      <c r="D5" s="2"/>
      <c r="E5" s="2"/>
      <c r="F5" s="2"/>
      <c r="G5" s="9"/>
    </row>
    <row r="6" spans="1:24" ht="15" x14ac:dyDescent="0.2">
      <c r="A6" s="94" t="s">
        <v>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spans="1:24" x14ac:dyDescent="0.2">
      <c r="A7" s="11"/>
      <c r="B7" s="12"/>
      <c r="C7" s="12"/>
      <c r="D7" s="13"/>
      <c r="E7" s="14"/>
      <c r="F7" s="15"/>
      <c r="G7" s="16"/>
    </row>
    <row r="8" spans="1:24" x14ac:dyDescent="0.2">
      <c r="A8" s="11"/>
      <c r="B8" s="12"/>
      <c r="C8" s="12"/>
      <c r="D8" s="13"/>
      <c r="E8" s="14"/>
      <c r="F8" s="15"/>
      <c r="G8" s="16"/>
    </row>
    <row r="9" spans="1:24" x14ac:dyDescent="0.2">
      <c r="A9" s="17"/>
      <c r="B9" s="18"/>
      <c r="C9" s="19"/>
      <c r="D9" s="19"/>
      <c r="E9" s="20"/>
      <c r="F9" s="21"/>
      <c r="G9" s="22"/>
      <c r="H9" s="23"/>
      <c r="I9" s="23"/>
      <c r="J9" s="24"/>
      <c r="K9" s="25" t="s">
        <v>3</v>
      </c>
      <c r="L9" s="26"/>
      <c r="M9" s="27"/>
      <c r="N9" s="19"/>
      <c r="O9" s="18"/>
      <c r="P9" s="25" t="s">
        <v>4</v>
      </c>
      <c r="Q9" s="26"/>
      <c r="R9" s="27"/>
      <c r="S9" s="28"/>
    </row>
    <row r="10" spans="1:24" x14ac:dyDescent="0.2">
      <c r="A10" s="29"/>
      <c r="B10" s="30"/>
      <c r="C10" s="31"/>
      <c r="D10" s="32" t="s">
        <v>5</v>
      </c>
      <c r="E10" s="33" t="s">
        <v>6</v>
      </c>
      <c r="F10" s="34" t="s">
        <v>7</v>
      </c>
      <c r="G10" s="35"/>
      <c r="H10" s="36" t="s">
        <v>8</v>
      </c>
      <c r="I10" s="36"/>
      <c r="J10" s="37"/>
      <c r="K10" s="34" t="s">
        <v>9</v>
      </c>
      <c r="L10" s="36"/>
      <c r="M10" s="37"/>
      <c r="N10" s="32" t="s">
        <v>5</v>
      </c>
      <c r="O10" s="29" t="s">
        <v>6</v>
      </c>
      <c r="P10" s="34" t="s">
        <v>10</v>
      </c>
      <c r="Q10" s="36"/>
      <c r="R10" s="37"/>
      <c r="S10" s="28"/>
    </row>
    <row r="11" spans="1:24" x14ac:dyDescent="0.2">
      <c r="A11" s="29" t="s">
        <v>11</v>
      </c>
      <c r="B11" s="29"/>
      <c r="D11" s="32" t="s">
        <v>12</v>
      </c>
      <c r="E11" s="33" t="s">
        <v>13</v>
      </c>
      <c r="F11" s="38" t="s">
        <v>14</v>
      </c>
      <c r="G11" s="39"/>
      <c r="H11" s="40" t="s">
        <v>71</v>
      </c>
      <c r="I11" s="40"/>
      <c r="J11" s="41"/>
      <c r="K11" s="42" t="s">
        <v>15</v>
      </c>
      <c r="L11" s="40"/>
      <c r="M11" s="41"/>
      <c r="N11" s="32" t="s">
        <v>12</v>
      </c>
      <c r="O11" s="29" t="s">
        <v>13</v>
      </c>
      <c r="P11" s="42" t="s">
        <v>16</v>
      </c>
      <c r="Q11" s="40"/>
      <c r="R11" s="41"/>
      <c r="S11" s="43"/>
    </row>
    <row r="12" spans="1:24" x14ac:dyDescent="0.2">
      <c r="A12" s="29" t="s">
        <v>17</v>
      </c>
      <c r="B12" s="29" t="s">
        <v>18</v>
      </c>
      <c r="C12" s="44" t="s">
        <v>19</v>
      </c>
      <c r="D12" s="32" t="s">
        <v>20</v>
      </c>
      <c r="E12" s="29" t="s">
        <v>21</v>
      </c>
      <c r="F12" s="29" t="s">
        <v>22</v>
      </c>
      <c r="G12" s="45" t="s">
        <v>23</v>
      </c>
      <c r="H12" s="33" t="s">
        <v>22</v>
      </c>
      <c r="I12" s="46" t="s">
        <v>23</v>
      </c>
      <c r="J12" s="47" t="s">
        <v>24</v>
      </c>
      <c r="K12" s="33" t="s">
        <v>22</v>
      </c>
      <c r="L12" s="46" t="s">
        <v>23</v>
      </c>
      <c r="M12" s="47" t="s">
        <v>24</v>
      </c>
      <c r="N12" s="32" t="s">
        <v>20</v>
      </c>
      <c r="O12" s="29" t="s">
        <v>21</v>
      </c>
      <c r="P12" s="33" t="s">
        <v>22</v>
      </c>
      <c r="Q12" s="46" t="s">
        <v>23</v>
      </c>
      <c r="R12" s="47" t="s">
        <v>24</v>
      </c>
      <c r="S12" s="48"/>
    </row>
    <row r="13" spans="1:24" x14ac:dyDescent="0.2">
      <c r="A13" s="49"/>
      <c r="B13" s="49"/>
      <c r="C13" s="49"/>
      <c r="D13" s="50" t="s">
        <v>25</v>
      </c>
      <c r="E13" s="49" t="s">
        <v>26</v>
      </c>
      <c r="F13" s="49"/>
      <c r="G13" s="51"/>
      <c r="H13" s="52"/>
      <c r="I13" s="53"/>
      <c r="J13" s="54"/>
      <c r="K13" s="52"/>
      <c r="L13" s="53"/>
      <c r="M13" s="54"/>
      <c r="N13" s="50"/>
      <c r="O13" s="49"/>
      <c r="P13" s="52"/>
      <c r="Q13" s="53"/>
      <c r="R13" s="54"/>
      <c r="S13" s="43"/>
    </row>
    <row r="14" spans="1:24" x14ac:dyDescent="0.2">
      <c r="A14" s="55"/>
      <c r="B14" s="56"/>
      <c r="C14" s="56"/>
      <c r="D14" s="56"/>
      <c r="E14" s="56"/>
      <c r="F14" s="57"/>
      <c r="G14" s="58"/>
      <c r="H14" s="59"/>
      <c r="K14" s="59"/>
      <c r="P14" s="59"/>
    </row>
    <row r="15" spans="1:24" x14ac:dyDescent="0.2">
      <c r="A15" s="55"/>
      <c r="B15" s="60" t="s">
        <v>27</v>
      </c>
      <c r="C15" s="60"/>
      <c r="D15" s="61"/>
      <c r="E15" s="61"/>
      <c r="F15" s="62"/>
      <c r="G15" s="63">
        <f>ROUND(C15*F15,2)</f>
        <v>0</v>
      </c>
      <c r="H15" s="64"/>
      <c r="K15" s="64"/>
      <c r="P15" s="64"/>
    </row>
    <row r="16" spans="1:24" x14ac:dyDescent="0.2">
      <c r="A16" s="55">
        <v>301</v>
      </c>
      <c r="B16" s="56" t="s">
        <v>28</v>
      </c>
      <c r="C16" s="63">
        <f>+'[4]WP-1 Water Plant'!C5</f>
        <v>164394.1</v>
      </c>
      <c r="D16" s="65">
        <v>0</v>
      </c>
      <c r="E16" s="66">
        <v>25</v>
      </c>
      <c r="F16" s="67">
        <f t="shared" ref="F16" si="0">1/E16*(1-D16)</f>
        <v>0.04</v>
      </c>
      <c r="G16" s="63">
        <f>ROUND(C16*F16,2)</f>
        <v>6575.76</v>
      </c>
      <c r="H16" s="68"/>
      <c r="I16" s="69">
        <f>+G16</f>
        <v>6575.76</v>
      </c>
      <c r="J16" s="70"/>
      <c r="K16" s="68"/>
      <c r="L16" s="69">
        <f>+G16</f>
        <v>6575.76</v>
      </c>
      <c r="M16" s="70"/>
      <c r="P16" s="68"/>
      <c r="Q16" s="69">
        <f>+G16</f>
        <v>6575.76</v>
      </c>
      <c r="R16" s="70"/>
      <c r="S16" s="70"/>
    </row>
    <row r="17" spans="1:19" x14ac:dyDescent="0.2">
      <c r="A17" s="55">
        <v>302</v>
      </c>
      <c r="B17" s="56" t="s">
        <v>29</v>
      </c>
      <c r="C17" s="58">
        <f>+'[4]WP-1 Water Plant'!C6</f>
        <v>0</v>
      </c>
      <c r="D17" s="65">
        <v>0</v>
      </c>
      <c r="E17" s="66">
        <v>25</v>
      </c>
      <c r="F17" s="67"/>
      <c r="G17" s="63"/>
      <c r="H17" s="64"/>
      <c r="I17" s="69">
        <v>0</v>
      </c>
      <c r="K17" s="64"/>
      <c r="L17" s="69"/>
      <c r="P17" s="64"/>
      <c r="Q17" s="69"/>
    </row>
    <row r="18" spans="1:19" x14ac:dyDescent="0.2">
      <c r="A18" s="55"/>
      <c r="B18" s="56"/>
      <c r="C18" s="58"/>
      <c r="D18" s="71"/>
      <c r="E18" s="72"/>
      <c r="F18" s="62"/>
      <c r="G18" s="63"/>
      <c r="H18" s="64"/>
      <c r="I18" s="69"/>
      <c r="K18" s="68"/>
      <c r="L18" s="69"/>
      <c r="P18" s="64"/>
      <c r="Q18" s="69"/>
    </row>
    <row r="19" spans="1:19" x14ac:dyDescent="0.2">
      <c r="A19" s="55"/>
      <c r="B19" s="60" t="s">
        <v>30</v>
      </c>
      <c r="C19" s="73"/>
      <c r="D19" s="71"/>
      <c r="E19" s="72"/>
      <c r="F19" s="62"/>
      <c r="G19" s="63"/>
      <c r="H19" s="64"/>
      <c r="I19" s="69"/>
      <c r="K19" s="64"/>
      <c r="L19" s="69"/>
      <c r="P19" s="64"/>
      <c r="Q19" s="69"/>
    </row>
    <row r="20" spans="1:19" x14ac:dyDescent="0.2">
      <c r="A20" s="55">
        <v>303</v>
      </c>
      <c r="B20" s="56" t="s">
        <v>31</v>
      </c>
      <c r="C20" s="58">
        <v>0</v>
      </c>
      <c r="D20" s="71"/>
      <c r="E20" s="72"/>
      <c r="F20" s="62"/>
      <c r="G20" s="63"/>
      <c r="H20" s="64"/>
      <c r="I20" s="69"/>
      <c r="K20" s="68"/>
      <c r="L20" s="69"/>
      <c r="P20" s="64"/>
      <c r="Q20" s="69"/>
    </row>
    <row r="21" spans="1:19" x14ac:dyDescent="0.2">
      <c r="A21" s="55">
        <v>304</v>
      </c>
      <c r="B21" s="56" t="s">
        <v>32</v>
      </c>
      <c r="C21" s="58">
        <f>+'[4]WP-1 Water Plant'!C10</f>
        <v>126289.62</v>
      </c>
      <c r="D21" s="65">
        <v>-0.25</v>
      </c>
      <c r="E21" s="66">
        <v>30</v>
      </c>
      <c r="F21" s="67">
        <f t="shared" ref="F21:F27" si="1">1/E21*(1-D21)</f>
        <v>4.1666666666666664E-2</v>
      </c>
      <c r="G21" s="63">
        <f t="shared" ref="G21:G27" si="2">ROUND(C21*F21,2)</f>
        <v>5262.07</v>
      </c>
      <c r="H21" s="68">
        <f>+'[4]D&amp;A 24d'!K17</f>
        <v>2.6666666666666668E-2</v>
      </c>
      <c r="I21" s="69">
        <v>3367.72</v>
      </c>
      <c r="J21" s="70">
        <f t="shared" ref="J21:J68" si="3">+G21-I21</f>
        <v>1894.35</v>
      </c>
      <c r="K21" s="68">
        <v>3.0099999999999998E-2</v>
      </c>
      <c r="L21" s="69">
        <f>ROUND(+K21*$C21,0)</f>
        <v>3801</v>
      </c>
      <c r="M21" s="70">
        <f>+$G21-L21</f>
        <v>1461.0699999999997</v>
      </c>
      <c r="N21" s="65">
        <v>-0.05</v>
      </c>
      <c r="O21" s="66">
        <v>35</v>
      </c>
      <c r="P21" s="68">
        <v>2.24E-2</v>
      </c>
      <c r="Q21" s="69">
        <f t="shared" ref="Q21:Q68" si="4">ROUND(+P21*$C21,0)</f>
        <v>2829</v>
      </c>
      <c r="R21" s="70">
        <f t="shared" ref="R21:R68" si="5">+$G21-Q21</f>
        <v>2433.0699999999997</v>
      </c>
      <c r="S21" s="70"/>
    </row>
    <row r="22" spans="1:19" ht="11.25" customHeight="1" x14ac:dyDescent="0.2">
      <c r="A22" s="55">
        <v>305</v>
      </c>
      <c r="B22" s="56" t="s">
        <v>33</v>
      </c>
      <c r="C22" s="58">
        <f>+'[4]WP-1 Water Plant'!C11</f>
        <v>0</v>
      </c>
      <c r="D22" s="65">
        <v>0</v>
      </c>
      <c r="E22" s="66">
        <v>70</v>
      </c>
      <c r="F22" s="67">
        <f t="shared" si="1"/>
        <v>1.4285714285714285E-2</v>
      </c>
      <c r="G22" s="63">
        <f t="shared" si="2"/>
        <v>0</v>
      </c>
      <c r="H22" s="64"/>
      <c r="I22" s="69">
        <v>0</v>
      </c>
      <c r="J22" s="70">
        <f t="shared" si="3"/>
        <v>0</v>
      </c>
      <c r="K22" s="68"/>
      <c r="L22" s="69">
        <f>ROUND(+K22*$C22,0)</f>
        <v>0</v>
      </c>
      <c r="M22" s="70">
        <f>+$G22-L22</f>
        <v>0</v>
      </c>
      <c r="N22" s="65">
        <v>0</v>
      </c>
      <c r="O22" s="66">
        <v>75</v>
      </c>
      <c r="P22" s="68">
        <v>1.5800000000000002E-2</v>
      </c>
      <c r="Q22" s="69">
        <f t="shared" si="4"/>
        <v>0</v>
      </c>
      <c r="R22" s="70">
        <f t="shared" si="5"/>
        <v>0</v>
      </c>
      <c r="S22" s="70"/>
    </row>
    <row r="23" spans="1:19" x14ac:dyDescent="0.2">
      <c r="A23" s="55">
        <v>306</v>
      </c>
      <c r="B23" s="56" t="s">
        <v>34</v>
      </c>
      <c r="C23" s="58">
        <v>0</v>
      </c>
      <c r="D23" s="65">
        <v>-0.1</v>
      </c>
      <c r="E23" s="66">
        <v>75</v>
      </c>
      <c r="F23" s="67">
        <f t="shared" si="1"/>
        <v>1.4666666666666668E-2</v>
      </c>
      <c r="G23" s="63">
        <f t="shared" si="2"/>
        <v>0</v>
      </c>
      <c r="H23" s="64"/>
      <c r="I23" s="69">
        <v>0</v>
      </c>
      <c r="J23" s="70">
        <f t="shared" si="3"/>
        <v>0</v>
      </c>
      <c r="K23" s="68"/>
      <c r="L23" s="69"/>
      <c r="M23" s="70"/>
      <c r="N23" s="65">
        <v>0</v>
      </c>
      <c r="O23" s="66">
        <v>50</v>
      </c>
      <c r="P23" s="68">
        <v>2.0199999999999999E-2</v>
      </c>
      <c r="Q23" s="69">
        <f t="shared" si="4"/>
        <v>0</v>
      </c>
      <c r="R23" s="70">
        <f t="shared" si="5"/>
        <v>0</v>
      </c>
      <c r="S23" s="70"/>
    </row>
    <row r="24" spans="1:19" x14ac:dyDescent="0.2">
      <c r="A24" s="55">
        <v>307</v>
      </c>
      <c r="B24" s="56" t="s">
        <v>35</v>
      </c>
      <c r="C24" s="58">
        <f>+'[4]WP-1 Water Plant'!C12</f>
        <v>477485.13</v>
      </c>
      <c r="D24" s="65">
        <v>0</v>
      </c>
      <c r="E24" s="66">
        <v>60</v>
      </c>
      <c r="F24" s="67">
        <f t="shared" si="1"/>
        <v>1.6666666666666666E-2</v>
      </c>
      <c r="G24" s="63">
        <f t="shared" si="2"/>
        <v>7958.09</v>
      </c>
      <c r="H24" s="68">
        <f>+'[4]D&amp;A 24d'!K20</f>
        <v>3.3333333333333333E-2</v>
      </c>
      <c r="I24" s="69">
        <v>15916.17</v>
      </c>
      <c r="J24" s="70">
        <f t="shared" si="3"/>
        <v>-7958.08</v>
      </c>
      <c r="K24" s="68">
        <v>2.5000000000000001E-2</v>
      </c>
      <c r="L24" s="69">
        <f>ROUND(+K24*$C24,0)</f>
        <v>11937</v>
      </c>
      <c r="M24" s="70">
        <f>+$G24-L24</f>
        <v>-3978.91</v>
      </c>
      <c r="N24" s="65"/>
      <c r="O24" s="66"/>
      <c r="P24" s="68">
        <v>3.32E-2</v>
      </c>
      <c r="Q24" s="69">
        <f t="shared" si="4"/>
        <v>15853</v>
      </c>
      <c r="R24" s="70">
        <f t="shared" si="5"/>
        <v>-7894.91</v>
      </c>
      <c r="S24" s="70"/>
    </row>
    <row r="25" spans="1:19" x14ac:dyDescent="0.2">
      <c r="A25" s="55">
        <v>309</v>
      </c>
      <c r="B25" s="56" t="s">
        <v>36</v>
      </c>
      <c r="C25" s="58">
        <f>+'[4]WP-1 Water Plant'!C13</f>
        <v>9759.7199999999993</v>
      </c>
      <c r="D25" s="65">
        <v>-0.7</v>
      </c>
      <c r="E25" s="66">
        <v>90</v>
      </c>
      <c r="F25" s="67">
        <f t="shared" si="1"/>
        <v>1.8888888888888889E-2</v>
      </c>
      <c r="G25" s="63">
        <f t="shared" si="2"/>
        <v>184.35</v>
      </c>
      <c r="H25" s="68">
        <f>+'[4]D&amp;A 24d'!K21</f>
        <v>1.6E-2</v>
      </c>
      <c r="I25" s="69">
        <v>156.16</v>
      </c>
      <c r="J25" s="70">
        <f t="shared" si="3"/>
        <v>28.189999999999998</v>
      </c>
      <c r="K25" s="68">
        <v>1.7600000000000001E-2</v>
      </c>
      <c r="L25" s="69">
        <f>ROUND(+K25*$C25,0)</f>
        <v>172</v>
      </c>
      <c r="M25" s="70">
        <f>+$G25-L25</f>
        <v>12.349999999999994</v>
      </c>
      <c r="N25" s="65">
        <v>-0.1</v>
      </c>
      <c r="O25" s="66">
        <v>65</v>
      </c>
      <c r="P25" s="68">
        <v>2.24E-2</v>
      </c>
      <c r="Q25" s="69">
        <f t="shared" si="4"/>
        <v>219</v>
      </c>
      <c r="R25" s="70">
        <f t="shared" si="5"/>
        <v>-34.650000000000006</v>
      </c>
      <c r="S25" s="70"/>
    </row>
    <row r="26" spans="1:19" x14ac:dyDescent="0.2">
      <c r="A26" s="55">
        <v>310</v>
      </c>
      <c r="B26" s="56" t="s">
        <v>37</v>
      </c>
      <c r="C26" s="58">
        <f>+'[4]WP-1 Water Plant'!C14</f>
        <v>0</v>
      </c>
      <c r="D26" s="65">
        <v>0</v>
      </c>
      <c r="E26" s="66">
        <v>30</v>
      </c>
      <c r="F26" s="67">
        <f t="shared" si="1"/>
        <v>3.3333333333333333E-2</v>
      </c>
      <c r="G26" s="63">
        <f t="shared" si="2"/>
        <v>0</v>
      </c>
      <c r="H26" s="64"/>
      <c r="I26" s="69">
        <v>0</v>
      </c>
      <c r="J26" s="70">
        <f t="shared" si="3"/>
        <v>0</v>
      </c>
      <c r="K26" s="64"/>
      <c r="L26" s="69"/>
      <c r="M26" s="70"/>
      <c r="N26" s="65">
        <v>0</v>
      </c>
      <c r="O26" s="66">
        <v>35</v>
      </c>
      <c r="P26" s="68"/>
      <c r="Q26" s="69">
        <f t="shared" si="4"/>
        <v>0</v>
      </c>
      <c r="R26" s="70">
        <f t="shared" si="5"/>
        <v>0</v>
      </c>
      <c r="S26" s="70"/>
    </row>
    <row r="27" spans="1:19" x14ac:dyDescent="0.2">
      <c r="A27" s="55">
        <v>311</v>
      </c>
      <c r="B27" s="56" t="s">
        <v>38</v>
      </c>
      <c r="C27" s="58">
        <f>+'[4]WP-1 Water Plant'!C15</f>
        <v>34851.43</v>
      </c>
      <c r="D27" s="65">
        <v>-0.25</v>
      </c>
      <c r="E27" s="66">
        <v>40</v>
      </c>
      <c r="F27" s="67">
        <f t="shared" si="1"/>
        <v>3.125E-2</v>
      </c>
      <c r="G27" s="63">
        <f t="shared" si="2"/>
        <v>1089.1099999999999</v>
      </c>
      <c r="H27" s="68">
        <f>+'[4]D&amp;A 24d'!K23</f>
        <v>0.05</v>
      </c>
      <c r="I27" s="69">
        <v>1764.77</v>
      </c>
      <c r="J27" s="70">
        <f t="shared" si="3"/>
        <v>-675.66000000000008</v>
      </c>
      <c r="K27" s="68">
        <v>5.7500000000000002E-2</v>
      </c>
      <c r="L27" s="69">
        <f>ROUND(+K27*$C27,0)</f>
        <v>2004</v>
      </c>
      <c r="M27" s="70">
        <f>+$G27-L27</f>
        <v>-914.8900000000001</v>
      </c>
      <c r="N27" s="65">
        <v>-0.2</v>
      </c>
      <c r="O27" s="66">
        <v>50</v>
      </c>
      <c r="P27" s="68">
        <v>3.2300000000000002E-2</v>
      </c>
      <c r="Q27" s="69">
        <f t="shared" si="4"/>
        <v>1126</v>
      </c>
      <c r="R27" s="70">
        <f t="shared" si="5"/>
        <v>-36.8900000000001</v>
      </c>
      <c r="S27" s="70"/>
    </row>
    <row r="28" spans="1:19" x14ac:dyDescent="0.2">
      <c r="A28" s="55"/>
      <c r="B28" s="56"/>
      <c r="C28" s="58"/>
      <c r="D28" s="56"/>
      <c r="E28" s="74"/>
      <c r="F28" s="67"/>
      <c r="G28" s="63"/>
      <c r="H28" s="64"/>
      <c r="I28" s="69"/>
      <c r="J28" s="70">
        <f t="shared" si="3"/>
        <v>0</v>
      </c>
      <c r="K28" s="64"/>
      <c r="L28" s="69"/>
      <c r="M28" s="70"/>
      <c r="N28" s="65"/>
      <c r="O28" s="66"/>
      <c r="P28" s="68"/>
      <c r="Q28" s="69">
        <f t="shared" si="4"/>
        <v>0</v>
      </c>
      <c r="R28" s="70">
        <f t="shared" si="5"/>
        <v>0</v>
      </c>
      <c r="S28" s="70"/>
    </row>
    <row r="29" spans="1:19" x14ac:dyDescent="0.2">
      <c r="A29" s="55"/>
      <c r="B29" s="75" t="s">
        <v>39</v>
      </c>
      <c r="C29" s="76"/>
      <c r="D29" s="65"/>
      <c r="E29" s="66"/>
      <c r="F29" s="67"/>
      <c r="G29" s="63"/>
      <c r="H29" s="64"/>
      <c r="I29" s="69"/>
      <c r="J29" s="70">
        <f t="shared" si="3"/>
        <v>0</v>
      </c>
      <c r="K29" s="68"/>
      <c r="L29" s="69"/>
      <c r="M29" s="70"/>
      <c r="N29" s="65"/>
      <c r="O29" s="66"/>
      <c r="P29" s="68"/>
      <c r="Q29" s="69">
        <f t="shared" si="4"/>
        <v>0</v>
      </c>
      <c r="R29" s="70">
        <f t="shared" si="5"/>
        <v>0</v>
      </c>
      <c r="S29" s="70"/>
    </row>
    <row r="30" spans="1:19" x14ac:dyDescent="0.2">
      <c r="A30" s="55">
        <v>303</v>
      </c>
      <c r="B30" s="56" t="s">
        <v>31</v>
      </c>
      <c r="C30" s="58">
        <f>+'[4]WP-1 Water Plant'!C18</f>
        <v>0</v>
      </c>
      <c r="D30" s="65"/>
      <c r="E30" s="66"/>
      <c r="F30" s="67"/>
      <c r="G30" s="63">
        <f>ROUND(C30*F30,2)</f>
        <v>0</v>
      </c>
      <c r="H30" s="64"/>
      <c r="I30" s="69">
        <v>0</v>
      </c>
      <c r="J30" s="70">
        <f t="shared" si="3"/>
        <v>0</v>
      </c>
      <c r="K30" s="64"/>
      <c r="L30" s="69"/>
      <c r="M30" s="70"/>
      <c r="N30" s="65"/>
      <c r="O30" s="66"/>
      <c r="P30" s="68"/>
      <c r="Q30" s="69">
        <f t="shared" si="4"/>
        <v>0</v>
      </c>
      <c r="R30" s="70">
        <f t="shared" si="5"/>
        <v>0</v>
      </c>
      <c r="S30" s="70"/>
    </row>
    <row r="31" spans="1:19" x14ac:dyDescent="0.2">
      <c r="A31" s="55">
        <v>304</v>
      </c>
      <c r="B31" s="56" t="s">
        <v>32</v>
      </c>
      <c r="C31" s="58">
        <f>+'[4]WP-1 Water Plant'!C19</f>
        <v>501884.15999999997</v>
      </c>
      <c r="D31" s="65">
        <v>-0.25</v>
      </c>
      <c r="E31" s="66">
        <v>45</v>
      </c>
      <c r="F31" s="67">
        <f>1/E31*(1-D31)</f>
        <v>2.777777777777778E-2</v>
      </c>
      <c r="G31" s="63">
        <f>ROUND(C31*F31,2)</f>
        <v>13941.23</v>
      </c>
      <c r="H31" s="68">
        <f>+'[4]D&amp;A 24d'!K27</f>
        <v>2.6666666666666668E-2</v>
      </c>
      <c r="I31" s="69">
        <v>13641.02</v>
      </c>
      <c r="J31" s="70">
        <f t="shared" si="3"/>
        <v>300.20999999999913</v>
      </c>
      <c r="K31" s="68">
        <f>+K21</f>
        <v>3.0099999999999998E-2</v>
      </c>
      <c r="L31" s="69">
        <f>ROUND(+K31*$C31,0)</f>
        <v>15107</v>
      </c>
      <c r="M31" s="70">
        <f>+$G31-L31</f>
        <v>-1165.7700000000004</v>
      </c>
      <c r="N31" s="65">
        <v>-0.2</v>
      </c>
      <c r="O31" s="66">
        <v>60</v>
      </c>
      <c r="P31" s="68">
        <v>2.75E-2</v>
      </c>
      <c r="Q31" s="69">
        <f t="shared" si="4"/>
        <v>13802</v>
      </c>
      <c r="R31" s="70">
        <f t="shared" si="5"/>
        <v>139.22999999999956</v>
      </c>
      <c r="S31" s="70"/>
    </row>
    <row r="32" spans="1:19" x14ac:dyDescent="0.2">
      <c r="A32" s="55">
        <v>311</v>
      </c>
      <c r="B32" s="56" t="s">
        <v>40</v>
      </c>
      <c r="C32" s="58">
        <f>+'[4]WP-1 Water Plant'!C20</f>
        <v>803593.95</v>
      </c>
      <c r="D32" s="77">
        <v>-0.25</v>
      </c>
      <c r="E32" s="78">
        <v>40</v>
      </c>
      <c r="F32" s="67">
        <f t="shared" ref="F32:F34" si="6">1/E32*(1-D32)</f>
        <v>3.125E-2</v>
      </c>
      <c r="G32" s="63">
        <f>ROUND(C32*F32,2)</f>
        <v>25112.31</v>
      </c>
      <c r="H32" s="68">
        <f>+'[4]D&amp;A 24d'!K28</f>
        <v>0.05</v>
      </c>
      <c r="I32" s="69">
        <v>40218.050000000003</v>
      </c>
      <c r="J32" s="70">
        <f t="shared" si="3"/>
        <v>-15105.740000000002</v>
      </c>
      <c r="K32" s="68">
        <f>+K27</f>
        <v>5.7500000000000002E-2</v>
      </c>
      <c r="L32" s="69">
        <f>ROUND(+K32*$C32,0)</f>
        <v>46207</v>
      </c>
      <c r="M32" s="70">
        <f>+$G32-L32</f>
        <v>-21094.69</v>
      </c>
      <c r="N32" s="65">
        <v>-0.2</v>
      </c>
      <c r="O32" s="66">
        <v>50</v>
      </c>
      <c r="P32" s="68">
        <v>3.0300000000000001E-2</v>
      </c>
      <c r="Q32" s="69">
        <f t="shared" si="4"/>
        <v>24349</v>
      </c>
      <c r="R32" s="70">
        <f t="shared" si="5"/>
        <v>763.31000000000131</v>
      </c>
      <c r="S32" s="70"/>
    </row>
    <row r="33" spans="1:19" x14ac:dyDescent="0.2">
      <c r="A33" s="55">
        <v>320</v>
      </c>
      <c r="B33" s="56" t="s">
        <v>41</v>
      </c>
      <c r="C33" s="58">
        <f>+'[4]WP-1 Water Plant'!C21</f>
        <v>1172148.1499999999</v>
      </c>
      <c r="D33" s="77">
        <v>-0.25</v>
      </c>
      <c r="E33" s="78">
        <v>35</v>
      </c>
      <c r="F33" s="67">
        <f t="shared" si="6"/>
        <v>3.5714285714285712E-2</v>
      </c>
      <c r="G33" s="63">
        <f>ROUND(C33*F33,2)</f>
        <v>41862.43</v>
      </c>
      <c r="H33" s="68">
        <f>+'[4]D&amp;A 24d'!K29</f>
        <v>3.6363636363636362E-2</v>
      </c>
      <c r="I33" s="69">
        <v>42628.01</v>
      </c>
      <c r="J33" s="70">
        <f t="shared" si="3"/>
        <v>-765.58000000000175</v>
      </c>
      <c r="K33" s="68">
        <v>3.8300000000000001E-2</v>
      </c>
      <c r="L33" s="69">
        <f>ROUND(+K33*$C33,0)</f>
        <v>44893</v>
      </c>
      <c r="M33" s="70">
        <f>+$G33-L33</f>
        <v>-3030.5699999999997</v>
      </c>
      <c r="N33" s="65">
        <v>-0.2</v>
      </c>
      <c r="O33" s="66">
        <v>45</v>
      </c>
      <c r="P33" s="68">
        <v>4.8800000000000003E-2</v>
      </c>
      <c r="Q33" s="69">
        <f t="shared" si="4"/>
        <v>57201</v>
      </c>
      <c r="R33" s="70">
        <f t="shared" si="5"/>
        <v>-15338.57</v>
      </c>
      <c r="S33" s="70"/>
    </row>
    <row r="34" spans="1:19" x14ac:dyDescent="0.2">
      <c r="A34" s="55">
        <v>339</v>
      </c>
      <c r="B34" s="56" t="s">
        <v>42</v>
      </c>
      <c r="C34" s="58">
        <f>+'[4]WP-1 Water Plant'!C22</f>
        <v>69976</v>
      </c>
      <c r="D34" s="77">
        <v>0</v>
      </c>
      <c r="E34" s="78">
        <v>18</v>
      </c>
      <c r="F34" s="67">
        <f t="shared" si="6"/>
        <v>5.5555555555555552E-2</v>
      </c>
      <c r="G34" s="63">
        <f>ROUND(C34*F34,2)</f>
        <v>3887.56</v>
      </c>
      <c r="H34" s="68">
        <f>+'[4]D&amp;A 24d'!K30</f>
        <v>2.8571428571428571E-2</v>
      </c>
      <c r="I34" s="69">
        <v>1999.31</v>
      </c>
      <c r="J34" s="70">
        <f t="shared" si="3"/>
        <v>1888.25</v>
      </c>
      <c r="K34" s="68">
        <v>5.5599999999999997E-2</v>
      </c>
      <c r="L34" s="69">
        <f>ROUND(+K34*$C34,0)</f>
        <v>3891</v>
      </c>
      <c r="M34" s="70">
        <f>+$G34-L34</f>
        <v>-3.4400000000000546</v>
      </c>
      <c r="N34" s="65"/>
      <c r="O34" s="66"/>
      <c r="P34" s="68"/>
      <c r="Q34" s="69">
        <f t="shared" si="4"/>
        <v>0</v>
      </c>
      <c r="R34" s="70">
        <f t="shared" si="5"/>
        <v>3887.56</v>
      </c>
      <c r="S34" s="70"/>
    </row>
    <row r="35" spans="1:19" x14ac:dyDescent="0.2">
      <c r="A35" s="55"/>
      <c r="B35" s="56" t="s">
        <v>43</v>
      </c>
      <c r="C35" s="58"/>
      <c r="D35" s="77"/>
      <c r="E35" s="78"/>
      <c r="F35" s="67"/>
      <c r="G35" s="63"/>
      <c r="H35" s="64"/>
      <c r="I35" s="69"/>
      <c r="J35" s="70">
        <f t="shared" si="3"/>
        <v>0</v>
      </c>
      <c r="K35" s="64"/>
      <c r="L35" s="69"/>
      <c r="M35" s="70"/>
      <c r="N35" s="65"/>
      <c r="O35" s="66"/>
      <c r="P35" s="68"/>
      <c r="Q35" s="69">
        <f t="shared" si="4"/>
        <v>0</v>
      </c>
      <c r="R35" s="70">
        <f t="shared" si="5"/>
        <v>0</v>
      </c>
      <c r="S35" s="70"/>
    </row>
    <row r="36" spans="1:19" x14ac:dyDescent="0.2">
      <c r="A36" s="55"/>
      <c r="B36" s="75" t="s">
        <v>44</v>
      </c>
      <c r="C36" s="76"/>
      <c r="D36" s="65"/>
      <c r="E36" s="66"/>
      <c r="F36" s="67"/>
      <c r="G36" s="63"/>
      <c r="H36" s="64"/>
      <c r="I36" s="69"/>
      <c r="J36" s="70">
        <f t="shared" si="3"/>
        <v>0</v>
      </c>
      <c r="K36" s="64"/>
      <c r="L36" s="69"/>
      <c r="M36" s="70"/>
      <c r="N36" s="65"/>
      <c r="O36" s="66"/>
      <c r="P36" s="68"/>
      <c r="Q36" s="69">
        <f t="shared" si="4"/>
        <v>0</v>
      </c>
      <c r="R36" s="70">
        <f t="shared" si="5"/>
        <v>0</v>
      </c>
      <c r="S36" s="70"/>
    </row>
    <row r="37" spans="1:19" x14ac:dyDescent="0.2">
      <c r="A37" s="55">
        <v>303</v>
      </c>
      <c r="B37" s="56" t="s">
        <v>31</v>
      </c>
      <c r="C37" s="58">
        <f>+'[4]WP-1 Water Plant'!C25</f>
        <v>0</v>
      </c>
      <c r="D37" s="65"/>
      <c r="E37" s="66"/>
      <c r="F37" s="67"/>
      <c r="G37" s="63">
        <f t="shared" ref="G37:G47" si="7">ROUND(C37*F37,2)</f>
        <v>0</v>
      </c>
      <c r="H37" s="64"/>
      <c r="I37" s="69">
        <v>0</v>
      </c>
      <c r="J37" s="70">
        <f t="shared" si="3"/>
        <v>0</v>
      </c>
      <c r="K37" s="64"/>
      <c r="L37" s="69"/>
      <c r="M37" s="70"/>
      <c r="N37" s="65"/>
      <c r="O37" s="66"/>
      <c r="P37" s="68"/>
      <c r="Q37" s="69">
        <f t="shared" si="4"/>
        <v>0</v>
      </c>
      <c r="R37" s="70">
        <f t="shared" si="5"/>
        <v>0</v>
      </c>
      <c r="S37" s="70"/>
    </row>
    <row r="38" spans="1:19" x14ac:dyDescent="0.2">
      <c r="A38" s="55">
        <v>304</v>
      </c>
      <c r="B38" s="56" t="s">
        <v>32</v>
      </c>
      <c r="C38" s="58">
        <f>+'[4]WP-1 Water Plant'!C26</f>
        <v>1016.92</v>
      </c>
      <c r="D38" s="65">
        <v>-0.25</v>
      </c>
      <c r="E38" s="66">
        <v>30</v>
      </c>
      <c r="F38" s="67">
        <f t="shared" ref="F38:F47" si="8">1/E38*(1-D38)</f>
        <v>4.1666666666666664E-2</v>
      </c>
      <c r="G38" s="63">
        <f t="shared" si="7"/>
        <v>42.37</v>
      </c>
      <c r="H38" s="68">
        <f>+'[4]D&amp;A 24d'!K34</f>
        <v>2.6666666666666668E-2</v>
      </c>
      <c r="I38" s="69">
        <v>27.12</v>
      </c>
      <c r="J38" s="70">
        <f t="shared" si="3"/>
        <v>15.249999999999996</v>
      </c>
      <c r="K38" s="68">
        <f>+K31</f>
        <v>3.0099999999999998E-2</v>
      </c>
      <c r="L38" s="69">
        <f>ROUND(+K38*$C38,0)</f>
        <v>31</v>
      </c>
      <c r="M38" s="70">
        <f>+$G38-L38</f>
        <v>11.369999999999997</v>
      </c>
      <c r="N38" s="65">
        <v>-0.05</v>
      </c>
      <c r="O38" s="66">
        <v>30</v>
      </c>
      <c r="P38" s="68">
        <v>3.6299999999999999E-2</v>
      </c>
      <c r="Q38" s="69">
        <f t="shared" si="4"/>
        <v>37</v>
      </c>
      <c r="R38" s="70">
        <f t="shared" si="5"/>
        <v>5.3699999999999974</v>
      </c>
      <c r="S38" s="70"/>
    </row>
    <row r="39" spans="1:19" x14ac:dyDescent="0.2">
      <c r="A39" s="55">
        <v>311</v>
      </c>
      <c r="B39" s="56" t="s">
        <v>40</v>
      </c>
      <c r="C39" s="58">
        <f>+'[4]WP-1 Water Plant'!C27</f>
        <v>12839.56</v>
      </c>
      <c r="D39" s="77">
        <v>-0.25</v>
      </c>
      <c r="E39" s="78">
        <v>40</v>
      </c>
      <c r="F39" s="67">
        <f t="shared" si="8"/>
        <v>3.125E-2</v>
      </c>
      <c r="G39" s="79">
        <f t="shared" si="7"/>
        <v>401.24</v>
      </c>
      <c r="H39" s="68">
        <f>+'[4]D&amp;A 24d'!K35</f>
        <v>0.05</v>
      </c>
      <c r="I39" s="69">
        <v>641.98</v>
      </c>
      <c r="J39" s="70">
        <f t="shared" si="3"/>
        <v>-240.74</v>
      </c>
      <c r="K39" s="68">
        <f>+K32</f>
        <v>5.7500000000000002E-2</v>
      </c>
      <c r="L39" s="69">
        <f>ROUND(+K39*$C39,0)</f>
        <v>738</v>
      </c>
      <c r="M39" s="70">
        <f>+$G39-L39</f>
        <v>-336.76</v>
      </c>
      <c r="N39" s="65">
        <v>-0.2</v>
      </c>
      <c r="O39" s="66">
        <v>50</v>
      </c>
      <c r="P39" s="68">
        <v>3.0300000000000001E-2</v>
      </c>
      <c r="Q39" s="69">
        <f t="shared" si="4"/>
        <v>389</v>
      </c>
      <c r="R39" s="70">
        <f t="shared" si="5"/>
        <v>12.240000000000009</v>
      </c>
      <c r="S39" s="70"/>
    </row>
    <row r="40" spans="1:19" x14ac:dyDescent="0.2">
      <c r="A40" s="55">
        <v>330</v>
      </c>
      <c r="B40" s="56" t="s">
        <v>45</v>
      </c>
      <c r="C40" s="58">
        <f>+'[4]WP-1 Water Plant'!C28</f>
        <v>549348.05000000005</v>
      </c>
      <c r="D40" s="65">
        <v>0</v>
      </c>
      <c r="E40" s="66">
        <v>60</v>
      </c>
      <c r="F40" s="67">
        <f t="shared" si="8"/>
        <v>1.6666666666666666E-2</v>
      </c>
      <c r="G40" s="63">
        <f t="shared" si="7"/>
        <v>9155.7999999999993</v>
      </c>
      <c r="H40" s="68">
        <f>+'[4]D&amp;A 24d'!K36</f>
        <v>2.2222222222222223E-2</v>
      </c>
      <c r="I40" s="69">
        <v>12207.73</v>
      </c>
      <c r="J40" s="70">
        <f t="shared" si="3"/>
        <v>-3051.9300000000003</v>
      </c>
      <c r="K40" s="68">
        <v>2.8899999999999999E-2</v>
      </c>
      <c r="L40" s="69">
        <f>ROUND(+K40*$C40,0)</f>
        <v>15876</v>
      </c>
      <c r="M40" s="70">
        <f>+$G40-L40</f>
        <v>-6720.2000000000007</v>
      </c>
      <c r="N40" s="65">
        <v>0</v>
      </c>
      <c r="O40" s="66">
        <v>60</v>
      </c>
      <c r="P40" s="68">
        <v>2.0199999999999999E-2</v>
      </c>
      <c r="Q40" s="69">
        <f t="shared" si="4"/>
        <v>11097</v>
      </c>
      <c r="R40" s="70">
        <f t="shared" si="5"/>
        <v>-1941.2000000000007</v>
      </c>
      <c r="S40" s="70"/>
    </row>
    <row r="41" spans="1:19" x14ac:dyDescent="0.2">
      <c r="A41" s="55">
        <v>331</v>
      </c>
      <c r="B41" s="56" t="s">
        <v>46</v>
      </c>
      <c r="C41" s="58">
        <f>+'[4]WP-1 Water Plant'!C29</f>
        <v>3518983.37</v>
      </c>
      <c r="D41" s="65">
        <v>-0.7</v>
      </c>
      <c r="E41" s="66">
        <v>90</v>
      </c>
      <c r="F41" s="67">
        <f t="shared" si="8"/>
        <v>1.8888888888888889E-2</v>
      </c>
      <c r="G41" s="63">
        <f t="shared" si="7"/>
        <v>66469.69</v>
      </c>
      <c r="H41" s="68">
        <f>+'[4]D&amp;A 24d'!K37</f>
        <v>1.6E-2</v>
      </c>
      <c r="I41" s="69">
        <v>56308.17</v>
      </c>
      <c r="J41" s="70">
        <f t="shared" si="3"/>
        <v>10161.520000000004</v>
      </c>
      <c r="K41" s="68">
        <v>1.6799999999999999E-2</v>
      </c>
      <c r="L41" s="69">
        <f t="shared" ref="L41:L45" si="9">ROUND(+K41*$C41,0)</f>
        <v>59119</v>
      </c>
      <c r="M41" s="70">
        <f t="shared" ref="M41:M45" si="10">+$G41-L41</f>
        <v>7350.6900000000023</v>
      </c>
      <c r="N41" s="65">
        <v>-0.15</v>
      </c>
      <c r="O41" s="66">
        <v>75</v>
      </c>
      <c r="P41" s="68">
        <v>1.5299999999999999E-2</v>
      </c>
      <c r="Q41" s="69">
        <f t="shared" si="4"/>
        <v>53840</v>
      </c>
      <c r="R41" s="70">
        <f t="shared" si="5"/>
        <v>12629.690000000002</v>
      </c>
      <c r="S41" s="70"/>
    </row>
    <row r="42" spans="1:19" x14ac:dyDescent="0.2">
      <c r="A42" s="55">
        <v>333</v>
      </c>
      <c r="B42" s="56" t="s">
        <v>47</v>
      </c>
      <c r="C42" s="58">
        <f>+'[4]WP-1 Water Plant'!C30</f>
        <v>1023248.41</v>
      </c>
      <c r="D42" s="65">
        <v>-1</v>
      </c>
      <c r="E42" s="66">
        <v>60</v>
      </c>
      <c r="F42" s="67">
        <f t="shared" si="8"/>
        <v>3.3333333333333333E-2</v>
      </c>
      <c r="G42" s="63">
        <f t="shared" si="7"/>
        <v>34108.28</v>
      </c>
      <c r="H42" s="68">
        <f>+'[4]D&amp;A 24d'!K38</f>
        <v>2.5000000000000001E-2</v>
      </c>
      <c r="I42" s="69">
        <v>25676.21</v>
      </c>
      <c r="J42" s="70">
        <f t="shared" si="3"/>
        <v>8432.07</v>
      </c>
      <c r="K42" s="68">
        <v>2.6200000000000001E-2</v>
      </c>
      <c r="L42" s="69">
        <f t="shared" si="9"/>
        <v>26809</v>
      </c>
      <c r="M42" s="70">
        <f t="shared" si="10"/>
        <v>7299.2799999999988</v>
      </c>
      <c r="N42" s="65">
        <v>-1</v>
      </c>
      <c r="O42" s="66">
        <v>60</v>
      </c>
      <c r="P42" s="68">
        <v>3.2399999999999998E-2</v>
      </c>
      <c r="Q42" s="69">
        <f t="shared" si="4"/>
        <v>33153</v>
      </c>
      <c r="R42" s="70">
        <f t="shared" si="5"/>
        <v>955.27999999999884</v>
      </c>
      <c r="S42" s="70"/>
    </row>
    <row r="43" spans="1:19" x14ac:dyDescent="0.2">
      <c r="A43" s="55">
        <v>334</v>
      </c>
      <c r="B43" s="56" t="s">
        <v>48</v>
      </c>
      <c r="C43" s="58">
        <f>+'[4]WP-1 Water Plant'!C31</f>
        <v>736615.25</v>
      </c>
      <c r="D43" s="65">
        <v>0.13</v>
      </c>
      <c r="E43" s="66">
        <v>15</v>
      </c>
      <c r="F43" s="67">
        <f t="shared" si="8"/>
        <v>5.7999999999999996E-2</v>
      </c>
      <c r="G43" s="63">
        <f t="shared" si="7"/>
        <v>42723.68</v>
      </c>
      <c r="H43" s="68">
        <f>+'[4]D&amp;A 24d'!K39</f>
        <v>2.2500000000000003E-2</v>
      </c>
      <c r="I43" s="69">
        <v>16573.84</v>
      </c>
      <c r="J43" s="70">
        <f t="shared" si="3"/>
        <v>26149.84</v>
      </c>
      <c r="K43" s="68">
        <v>2.58E-2</v>
      </c>
      <c r="L43" s="69">
        <f t="shared" si="9"/>
        <v>19005</v>
      </c>
      <c r="M43" s="70">
        <f t="shared" si="10"/>
        <v>23718.68</v>
      </c>
      <c r="N43" s="65">
        <v>-0.1</v>
      </c>
      <c r="O43" s="66">
        <v>40</v>
      </c>
      <c r="P43" s="68">
        <v>3.5000000000000003E-2</v>
      </c>
      <c r="Q43" s="69">
        <f t="shared" si="4"/>
        <v>25782</v>
      </c>
      <c r="R43" s="70">
        <f t="shared" si="5"/>
        <v>16941.68</v>
      </c>
      <c r="S43" s="70"/>
    </row>
    <row r="44" spans="1:19" x14ac:dyDescent="0.2">
      <c r="A44" s="55">
        <v>334</v>
      </c>
      <c r="B44" s="56" t="s">
        <v>49</v>
      </c>
      <c r="C44" s="58">
        <f>+'[4]WP-1 Water Plant'!C32</f>
        <v>687698</v>
      </c>
      <c r="D44" s="65">
        <v>-1</v>
      </c>
      <c r="E44" s="66">
        <v>45</v>
      </c>
      <c r="F44" s="67">
        <f t="shared" si="8"/>
        <v>4.4444444444444446E-2</v>
      </c>
      <c r="G44" s="63">
        <f t="shared" si="7"/>
        <v>30564.36</v>
      </c>
      <c r="H44" s="68">
        <f>+'[4]D&amp;A 24d'!K40</f>
        <v>2.2222222222222223E-2</v>
      </c>
      <c r="I44" s="69">
        <v>15284.91</v>
      </c>
      <c r="J44" s="70">
        <f t="shared" si="3"/>
        <v>15279.45</v>
      </c>
      <c r="K44" s="68">
        <f>+K43</f>
        <v>2.58E-2</v>
      </c>
      <c r="L44" s="69">
        <f t="shared" si="9"/>
        <v>17743</v>
      </c>
      <c r="M44" s="70">
        <f t="shared" si="10"/>
        <v>12821.36</v>
      </c>
      <c r="N44" s="65">
        <v>-0.1</v>
      </c>
      <c r="O44" s="66">
        <v>40</v>
      </c>
      <c r="P44" s="68">
        <v>2.8899999999999999E-2</v>
      </c>
      <c r="Q44" s="69">
        <f t="shared" si="4"/>
        <v>19874</v>
      </c>
      <c r="R44" s="70">
        <f t="shared" si="5"/>
        <v>10690.36</v>
      </c>
      <c r="S44" s="70"/>
    </row>
    <row r="45" spans="1:19" x14ac:dyDescent="0.2">
      <c r="A45" s="55">
        <v>335</v>
      </c>
      <c r="B45" s="56" t="s">
        <v>50</v>
      </c>
      <c r="C45" s="58">
        <f>+'[4]WP-1 Water Plant'!C33</f>
        <v>416264.4</v>
      </c>
      <c r="D45" s="65">
        <v>-0.7</v>
      </c>
      <c r="E45" s="66">
        <v>43</v>
      </c>
      <c r="F45" s="67">
        <f t="shared" si="8"/>
        <v>3.9534883720930232E-2</v>
      </c>
      <c r="G45" s="63">
        <f t="shared" si="7"/>
        <v>16456.96</v>
      </c>
      <c r="H45" s="68">
        <f>+'[4]D&amp;A 24d'!K41</f>
        <v>1.9E-2</v>
      </c>
      <c r="I45" s="69">
        <v>7909.02</v>
      </c>
      <c r="J45" s="70">
        <f t="shared" si="3"/>
        <v>8547.9399999999987</v>
      </c>
      <c r="K45" s="68">
        <v>2.5000000000000001E-2</v>
      </c>
      <c r="L45" s="69">
        <f t="shared" si="9"/>
        <v>10407</v>
      </c>
      <c r="M45" s="70">
        <f t="shared" si="10"/>
        <v>6049.9599999999991</v>
      </c>
      <c r="N45" s="65">
        <v>-0.25</v>
      </c>
      <c r="O45" s="66">
        <v>80</v>
      </c>
      <c r="P45" s="68">
        <v>2.1499999999999998E-2</v>
      </c>
      <c r="Q45" s="69">
        <f t="shared" si="4"/>
        <v>8950</v>
      </c>
      <c r="R45" s="70">
        <f t="shared" si="5"/>
        <v>7506.9599999999991</v>
      </c>
      <c r="S45" s="70"/>
    </row>
    <row r="46" spans="1:19" x14ac:dyDescent="0.2">
      <c r="A46" s="55">
        <v>336</v>
      </c>
      <c r="B46" s="56" t="s">
        <v>51</v>
      </c>
      <c r="C46" s="58">
        <f>+'[4]WP-1 Water Plant'!C34</f>
        <v>129.43</v>
      </c>
      <c r="D46" s="65">
        <v>-1</v>
      </c>
      <c r="E46" s="66">
        <v>45</v>
      </c>
      <c r="F46" s="67">
        <f t="shared" si="8"/>
        <v>4.4444444444444446E-2</v>
      </c>
      <c r="G46" s="63">
        <f t="shared" si="7"/>
        <v>5.75</v>
      </c>
      <c r="H46" s="68">
        <f>+'[4]D&amp;A 24d'!K42</f>
        <v>2.5000000000000001E-2</v>
      </c>
      <c r="I46" s="69">
        <v>3.24</v>
      </c>
      <c r="J46" s="70">
        <f t="shared" si="3"/>
        <v>2.5099999999999998</v>
      </c>
      <c r="K46" s="68"/>
      <c r="L46" s="69"/>
      <c r="M46" s="70"/>
      <c r="N46" s="65"/>
      <c r="O46" s="66"/>
      <c r="P46" s="68"/>
      <c r="Q46" s="69">
        <f t="shared" si="4"/>
        <v>0</v>
      </c>
      <c r="R46" s="70">
        <f t="shared" si="5"/>
        <v>5.75</v>
      </c>
      <c r="S46" s="70"/>
    </row>
    <row r="47" spans="1:19" x14ac:dyDescent="0.2">
      <c r="A47" s="55">
        <v>339</v>
      </c>
      <c r="B47" s="56" t="s">
        <v>42</v>
      </c>
      <c r="C47" s="58">
        <f>+'[4]WP-1 Water Plant'!C35</f>
        <v>0</v>
      </c>
      <c r="D47" s="65">
        <v>0</v>
      </c>
      <c r="E47" s="66">
        <v>30</v>
      </c>
      <c r="F47" s="67">
        <f t="shared" si="8"/>
        <v>3.3333333333333333E-2</v>
      </c>
      <c r="G47" s="63">
        <f t="shared" si="7"/>
        <v>0</v>
      </c>
      <c r="H47" s="64"/>
      <c r="I47" s="69">
        <v>0</v>
      </c>
      <c r="J47" s="70">
        <f t="shared" si="3"/>
        <v>0</v>
      </c>
      <c r="K47" s="68">
        <v>0.125</v>
      </c>
      <c r="L47" s="69"/>
      <c r="M47" s="70"/>
      <c r="N47" s="65"/>
      <c r="O47" s="66"/>
      <c r="P47" s="68">
        <v>9.06E-2</v>
      </c>
      <c r="Q47" s="69">
        <f t="shared" si="4"/>
        <v>0</v>
      </c>
      <c r="R47" s="70">
        <f t="shared" si="5"/>
        <v>0</v>
      </c>
      <c r="S47" s="70"/>
    </row>
    <row r="48" spans="1:19" x14ac:dyDescent="0.2">
      <c r="A48" s="55"/>
      <c r="B48" s="56"/>
      <c r="C48" s="58"/>
      <c r="D48" s="65"/>
      <c r="E48" s="66"/>
      <c r="F48" s="67"/>
      <c r="G48" s="63"/>
      <c r="H48" s="64"/>
      <c r="I48" s="69"/>
      <c r="J48" s="70">
        <f t="shared" si="3"/>
        <v>0</v>
      </c>
      <c r="K48" s="68"/>
      <c r="L48" s="69"/>
      <c r="M48" s="70"/>
      <c r="N48" s="65"/>
      <c r="O48" s="66"/>
      <c r="P48" s="68"/>
      <c r="Q48" s="69">
        <f t="shared" si="4"/>
        <v>0</v>
      </c>
      <c r="R48" s="70">
        <f t="shared" si="5"/>
        <v>0</v>
      </c>
      <c r="S48" s="70"/>
    </row>
    <row r="49" spans="1:19" x14ac:dyDescent="0.2">
      <c r="A49" s="55"/>
      <c r="B49" s="75" t="s">
        <v>52</v>
      </c>
      <c r="C49" s="76"/>
      <c r="D49" s="65"/>
      <c r="E49" s="66"/>
      <c r="F49" s="67"/>
      <c r="G49" s="63"/>
      <c r="H49" s="64"/>
      <c r="I49" s="69"/>
      <c r="J49" s="70">
        <f t="shared" si="3"/>
        <v>0</v>
      </c>
      <c r="K49" s="68"/>
      <c r="L49" s="69"/>
      <c r="M49" s="70"/>
      <c r="N49" s="65"/>
      <c r="O49" s="66"/>
      <c r="P49" s="68"/>
      <c r="Q49" s="69">
        <f t="shared" si="4"/>
        <v>0</v>
      </c>
      <c r="R49" s="70">
        <f t="shared" si="5"/>
        <v>0</v>
      </c>
      <c r="S49" s="70"/>
    </row>
    <row r="50" spans="1:19" x14ac:dyDescent="0.2">
      <c r="A50" s="55">
        <v>303</v>
      </c>
      <c r="B50" s="56" t="s">
        <v>31</v>
      </c>
      <c r="C50" s="58">
        <f>+'[4]WP-1 Water Plant'!C37</f>
        <v>22330.84</v>
      </c>
      <c r="D50" s="65"/>
      <c r="E50" s="66"/>
      <c r="F50" s="67"/>
      <c r="G50" s="63">
        <f t="shared" ref="G50:G67" si="11">ROUND(C50*F50,2)</f>
        <v>0</v>
      </c>
      <c r="H50" s="64"/>
      <c r="I50" s="69">
        <v>0</v>
      </c>
      <c r="J50" s="70">
        <f t="shared" si="3"/>
        <v>0</v>
      </c>
      <c r="K50" s="68"/>
      <c r="L50" s="69"/>
      <c r="M50" s="70"/>
      <c r="N50" s="65"/>
      <c r="O50" s="66"/>
      <c r="P50" s="68"/>
      <c r="Q50" s="69">
        <f t="shared" si="4"/>
        <v>0</v>
      </c>
      <c r="R50" s="70">
        <f t="shared" si="5"/>
        <v>0</v>
      </c>
      <c r="S50" s="70"/>
    </row>
    <row r="51" spans="1:19" x14ac:dyDescent="0.2">
      <c r="A51" s="55">
        <v>304</v>
      </c>
      <c r="B51" s="56" t="s">
        <v>53</v>
      </c>
      <c r="C51" s="58">
        <f>+'[4]WP-1 Water Plant'!C38</f>
        <v>129602.66</v>
      </c>
      <c r="D51" s="65">
        <v>0</v>
      </c>
      <c r="E51" s="66">
        <v>25</v>
      </c>
      <c r="F51" s="67">
        <f>1/E51*(1-D51)</f>
        <v>0.04</v>
      </c>
      <c r="G51" s="63">
        <f t="shared" si="11"/>
        <v>5184.1099999999997</v>
      </c>
      <c r="H51" s="68">
        <f>+'[4]D&amp;A 24d'!K47</f>
        <v>2.6666666666666668E-2</v>
      </c>
      <c r="I51" s="69">
        <v>3456.07</v>
      </c>
      <c r="J51" s="70">
        <f t="shared" si="3"/>
        <v>1728.0399999999995</v>
      </c>
      <c r="K51" s="68">
        <f>+K38</f>
        <v>3.0099999999999998E-2</v>
      </c>
      <c r="L51" s="69">
        <f t="shared" ref="L51:L63" si="12">ROUND(+K51*$C51,0)</f>
        <v>3901</v>
      </c>
      <c r="M51" s="70">
        <f t="shared" ref="M51:M63" si="13">+$G51-L51</f>
        <v>1283.1099999999997</v>
      </c>
      <c r="N51" s="65">
        <v>-0.1</v>
      </c>
      <c r="O51" s="66">
        <v>25</v>
      </c>
      <c r="P51" s="68">
        <v>2.5399999999999999E-2</v>
      </c>
      <c r="Q51" s="69">
        <f t="shared" si="4"/>
        <v>3292</v>
      </c>
      <c r="R51" s="70">
        <f t="shared" si="5"/>
        <v>1892.1099999999997</v>
      </c>
      <c r="S51" s="70"/>
    </row>
    <row r="52" spans="1:19" x14ac:dyDescent="0.2">
      <c r="A52" s="55">
        <v>304</v>
      </c>
      <c r="B52" s="56" t="s">
        <v>54</v>
      </c>
      <c r="C52" s="58">
        <f>+'[4]WP-1 Water Plant'!C39</f>
        <v>150196.48000000001</v>
      </c>
      <c r="D52" s="65">
        <v>0</v>
      </c>
      <c r="E52" s="66">
        <v>25</v>
      </c>
      <c r="F52" s="67">
        <f>1/E52*(1-D52)</f>
        <v>0.04</v>
      </c>
      <c r="G52" s="63">
        <f t="shared" si="11"/>
        <v>6007.86</v>
      </c>
      <c r="H52" s="68">
        <f>+'[4]D&amp;A 24d'!K48</f>
        <v>2.6666666666666668E-2</v>
      </c>
      <c r="I52" s="69">
        <v>4005.24</v>
      </c>
      <c r="J52" s="70">
        <f t="shared" si="3"/>
        <v>2002.62</v>
      </c>
      <c r="K52" s="68">
        <f>+K51</f>
        <v>3.0099999999999998E-2</v>
      </c>
      <c r="L52" s="69">
        <f t="shared" si="12"/>
        <v>4521</v>
      </c>
      <c r="M52" s="70">
        <f t="shared" si="13"/>
        <v>1486.8599999999997</v>
      </c>
      <c r="N52" s="65">
        <v>-0.05</v>
      </c>
      <c r="O52" s="66">
        <v>55</v>
      </c>
      <c r="P52" s="68">
        <v>3.6299999999999999E-2</v>
      </c>
      <c r="Q52" s="69">
        <f t="shared" si="4"/>
        <v>5452</v>
      </c>
      <c r="R52" s="70">
        <f t="shared" si="5"/>
        <v>555.85999999999967</v>
      </c>
      <c r="S52" s="70"/>
    </row>
    <row r="53" spans="1:19" x14ac:dyDescent="0.2">
      <c r="A53" s="55">
        <v>340</v>
      </c>
      <c r="B53" s="56" t="s">
        <v>55</v>
      </c>
      <c r="C53" s="58">
        <f>+'[4]WP-1 Water Plant'!C40</f>
        <v>104614.74</v>
      </c>
      <c r="D53" s="65">
        <v>0.1</v>
      </c>
      <c r="E53" s="66">
        <v>20</v>
      </c>
      <c r="F53" s="67">
        <f>1/E53*(1-D53)</f>
        <v>4.5000000000000005E-2</v>
      </c>
      <c r="G53" s="63">
        <f t="shared" si="11"/>
        <v>4707.66</v>
      </c>
      <c r="H53" s="68">
        <f>+'[4]D&amp;A 24d'!K49</f>
        <v>4.2222222222222223E-2</v>
      </c>
      <c r="I53" s="69">
        <v>4417.07</v>
      </c>
      <c r="J53" s="70">
        <f t="shared" si="3"/>
        <v>290.59000000000015</v>
      </c>
      <c r="K53" s="68">
        <v>4.4400000000000002E-2</v>
      </c>
      <c r="L53" s="69">
        <f t="shared" si="12"/>
        <v>4645</v>
      </c>
      <c r="M53" s="70">
        <f t="shared" si="13"/>
        <v>62.659999999999854</v>
      </c>
      <c r="N53" s="65"/>
      <c r="O53" s="66"/>
      <c r="P53" s="68">
        <v>0.05</v>
      </c>
      <c r="Q53" s="69">
        <f t="shared" si="4"/>
        <v>5231</v>
      </c>
      <c r="R53" s="70">
        <f t="shared" si="5"/>
        <v>-523.34000000000015</v>
      </c>
      <c r="S53" s="70"/>
    </row>
    <row r="54" spans="1:19" x14ac:dyDescent="0.2">
      <c r="A54" s="55">
        <v>340</v>
      </c>
      <c r="B54" s="56" t="s">
        <v>56</v>
      </c>
      <c r="C54" s="58">
        <f>+'[4]WP-1 Water Plant'!C41</f>
        <v>26164.53</v>
      </c>
      <c r="D54" s="65">
        <v>0</v>
      </c>
      <c r="E54" s="66">
        <v>8</v>
      </c>
      <c r="F54" s="67">
        <f>1/E54*(1-D54)</f>
        <v>0.125</v>
      </c>
      <c r="G54" s="63">
        <f t="shared" si="11"/>
        <v>3270.57</v>
      </c>
      <c r="H54" s="68">
        <v>0.2</v>
      </c>
      <c r="I54" s="69">
        <f>+C54*H54</f>
        <v>5232.9059999999999</v>
      </c>
      <c r="J54" s="70">
        <f t="shared" si="3"/>
        <v>-1962.3359999999998</v>
      </c>
      <c r="K54" s="68">
        <v>0.2</v>
      </c>
      <c r="L54" s="69">
        <f t="shared" si="12"/>
        <v>5233</v>
      </c>
      <c r="M54" s="70">
        <f t="shared" si="13"/>
        <v>-1962.4299999999998</v>
      </c>
      <c r="N54" s="65"/>
      <c r="O54" s="66"/>
      <c r="P54" s="68">
        <v>0.2</v>
      </c>
      <c r="Q54" s="69">
        <f t="shared" si="4"/>
        <v>5233</v>
      </c>
      <c r="R54" s="70">
        <f t="shared" si="5"/>
        <v>-1962.4299999999998</v>
      </c>
      <c r="S54" s="70"/>
    </row>
    <row r="55" spans="1:19" x14ac:dyDescent="0.2">
      <c r="A55" s="55">
        <v>340</v>
      </c>
      <c r="B55" s="56" t="s">
        <v>57</v>
      </c>
      <c r="C55" s="58">
        <v>0</v>
      </c>
      <c r="D55" s="65">
        <v>0</v>
      </c>
      <c r="E55" s="66">
        <v>8</v>
      </c>
      <c r="F55" s="67">
        <f>1/E55*(1-D55)</f>
        <v>0.125</v>
      </c>
      <c r="G55" s="63">
        <f t="shared" si="11"/>
        <v>0</v>
      </c>
      <c r="H55" s="68">
        <v>0.2</v>
      </c>
      <c r="I55" s="69">
        <v>0</v>
      </c>
      <c r="J55" s="70">
        <f t="shared" si="3"/>
        <v>0</v>
      </c>
      <c r="K55" s="68">
        <f>+K54</f>
        <v>0.2</v>
      </c>
      <c r="L55" s="69">
        <f t="shared" si="12"/>
        <v>0</v>
      </c>
      <c r="M55" s="70">
        <f t="shared" si="13"/>
        <v>0</v>
      </c>
      <c r="N55" s="65"/>
      <c r="O55" s="66"/>
      <c r="P55" s="68">
        <v>0.1</v>
      </c>
      <c r="Q55" s="69">
        <f t="shared" si="4"/>
        <v>0</v>
      </c>
      <c r="R55" s="70">
        <f t="shared" si="5"/>
        <v>0</v>
      </c>
      <c r="S55" s="70"/>
    </row>
    <row r="56" spans="1:19" x14ac:dyDescent="0.2">
      <c r="A56" s="55">
        <v>340</v>
      </c>
      <c r="B56" s="56" t="s">
        <v>58</v>
      </c>
      <c r="C56" s="58">
        <f>+'[4]WP-1 Water Plant'!C42</f>
        <v>153658.04</v>
      </c>
      <c r="D56" s="65">
        <v>0</v>
      </c>
      <c r="E56" s="66">
        <v>8</v>
      </c>
      <c r="F56" s="67">
        <f t="shared" ref="F56:F67" si="14">1/E56*(1-D56)</f>
        <v>0.125</v>
      </c>
      <c r="G56" s="63">
        <f t="shared" si="11"/>
        <v>19207.259999999998</v>
      </c>
      <c r="H56" s="68">
        <v>0.2</v>
      </c>
      <c r="I56" s="69">
        <f>+C56*H56</f>
        <v>30731.608000000004</v>
      </c>
      <c r="J56" s="70">
        <f t="shared" si="3"/>
        <v>-11524.348000000005</v>
      </c>
      <c r="K56" s="68">
        <f>+K55</f>
        <v>0.2</v>
      </c>
      <c r="L56" s="69">
        <f t="shared" si="12"/>
        <v>30732</v>
      </c>
      <c r="M56" s="70">
        <f t="shared" si="13"/>
        <v>-11524.740000000002</v>
      </c>
      <c r="N56" s="65"/>
      <c r="O56" s="66"/>
      <c r="P56" s="68">
        <v>0.2</v>
      </c>
      <c r="Q56" s="69">
        <f t="shared" si="4"/>
        <v>30732</v>
      </c>
      <c r="R56" s="70">
        <f t="shared" si="5"/>
        <v>-11524.740000000002</v>
      </c>
      <c r="S56" s="70"/>
    </row>
    <row r="57" spans="1:19" x14ac:dyDescent="0.2">
      <c r="A57" s="55">
        <v>340</v>
      </c>
      <c r="B57" s="56" t="s">
        <v>59</v>
      </c>
      <c r="C57" s="58">
        <v>0</v>
      </c>
      <c r="D57" s="65">
        <v>0</v>
      </c>
      <c r="E57" s="66">
        <v>5</v>
      </c>
      <c r="F57" s="67">
        <f t="shared" si="14"/>
        <v>0.2</v>
      </c>
      <c r="G57" s="63">
        <f t="shared" si="11"/>
        <v>0</v>
      </c>
      <c r="H57" s="68">
        <v>0.2</v>
      </c>
      <c r="I57" s="69">
        <v>0</v>
      </c>
      <c r="J57" s="70">
        <f t="shared" si="3"/>
        <v>0</v>
      </c>
      <c r="K57" s="68">
        <f>+K56</f>
        <v>0.2</v>
      </c>
      <c r="L57" s="69">
        <f t="shared" si="12"/>
        <v>0</v>
      </c>
      <c r="M57" s="70">
        <f t="shared" si="13"/>
        <v>0</v>
      </c>
      <c r="N57" s="65"/>
      <c r="O57" s="66"/>
      <c r="P57" s="68">
        <v>0.2</v>
      </c>
      <c r="Q57" s="69">
        <f t="shared" si="4"/>
        <v>0</v>
      </c>
      <c r="R57" s="70">
        <f t="shared" si="5"/>
        <v>0</v>
      </c>
      <c r="S57" s="70"/>
    </row>
    <row r="58" spans="1:19" x14ac:dyDescent="0.2">
      <c r="A58" s="80">
        <v>340</v>
      </c>
      <c r="B58" s="81" t="s">
        <v>60</v>
      </c>
      <c r="C58" s="82">
        <f>+'[4]WP-1 Water Plant'!C43</f>
        <v>624469.68000000005</v>
      </c>
      <c r="D58" s="77">
        <v>0</v>
      </c>
      <c r="E58" s="78">
        <v>8</v>
      </c>
      <c r="F58" s="67">
        <f t="shared" si="14"/>
        <v>0.125</v>
      </c>
      <c r="G58" s="63">
        <f t="shared" si="11"/>
        <v>78058.710000000006</v>
      </c>
      <c r="H58" s="68">
        <v>0.2</v>
      </c>
      <c r="I58" s="69">
        <f>+C58*H58</f>
        <v>124893.93600000002</v>
      </c>
      <c r="J58" s="70">
        <f t="shared" si="3"/>
        <v>-46835.22600000001</v>
      </c>
      <c r="K58" s="68">
        <f>+K57</f>
        <v>0.2</v>
      </c>
      <c r="L58" s="69">
        <f t="shared" si="12"/>
        <v>124894</v>
      </c>
      <c r="M58" s="70">
        <f t="shared" si="13"/>
        <v>-46835.289999999994</v>
      </c>
      <c r="N58" s="65"/>
      <c r="O58" s="66"/>
      <c r="P58" s="68">
        <v>0.2</v>
      </c>
      <c r="Q58" s="69">
        <f t="shared" si="4"/>
        <v>124894</v>
      </c>
      <c r="R58" s="70">
        <f t="shared" si="5"/>
        <v>-46835.289999999994</v>
      </c>
      <c r="S58" s="70"/>
    </row>
    <row r="59" spans="1:19" x14ac:dyDescent="0.2">
      <c r="A59" s="80">
        <v>340</v>
      </c>
      <c r="B59" s="81" t="s">
        <v>61</v>
      </c>
      <c r="C59" s="82">
        <f>+'[4]WP-1 Water Plant'!C44</f>
        <v>16773.48</v>
      </c>
      <c r="D59" s="77">
        <v>0</v>
      </c>
      <c r="E59" s="78">
        <v>3</v>
      </c>
      <c r="F59" s="67">
        <f t="shared" si="14"/>
        <v>0.33333333333333331</v>
      </c>
      <c r="G59" s="63">
        <f t="shared" si="11"/>
        <v>5591.16</v>
      </c>
      <c r="H59" s="68">
        <v>0.2</v>
      </c>
      <c r="I59" s="69">
        <f>+C59*H59</f>
        <v>3354.6959999999999</v>
      </c>
      <c r="J59" s="70">
        <f t="shared" si="3"/>
        <v>2236.4639999999999</v>
      </c>
      <c r="K59" s="68">
        <f>+K58</f>
        <v>0.2</v>
      </c>
      <c r="L59" s="69">
        <f t="shared" si="12"/>
        <v>3355</v>
      </c>
      <c r="M59" s="70">
        <f t="shared" si="13"/>
        <v>2236.16</v>
      </c>
      <c r="N59" s="65"/>
      <c r="O59" s="66"/>
      <c r="P59" s="68">
        <v>0.2</v>
      </c>
      <c r="Q59" s="69">
        <f t="shared" si="4"/>
        <v>3355</v>
      </c>
      <c r="R59" s="70">
        <f t="shared" si="5"/>
        <v>2236.16</v>
      </c>
      <c r="S59" s="70"/>
    </row>
    <row r="60" spans="1:19" x14ac:dyDescent="0.2">
      <c r="A60" s="55">
        <v>341</v>
      </c>
      <c r="B60" s="56" t="s">
        <v>62</v>
      </c>
      <c r="C60" s="58">
        <f>+'[4]WP-1 Water Plant'!C45</f>
        <v>725993.69</v>
      </c>
      <c r="D60" s="65">
        <v>0.3</v>
      </c>
      <c r="E60" s="66">
        <v>7</v>
      </c>
      <c r="F60" s="67">
        <f>1/E60*(1-D60)</f>
        <v>9.9999999999999992E-2</v>
      </c>
      <c r="G60" s="63">
        <f t="shared" si="11"/>
        <v>72599.37</v>
      </c>
      <c r="H60" s="68">
        <f>+'[4]D&amp;A 24d'!K56</f>
        <v>0.12857142857142856</v>
      </c>
      <c r="I60" s="69">
        <v>99494.06</v>
      </c>
      <c r="J60" s="70">
        <f t="shared" si="3"/>
        <v>-26894.690000000002</v>
      </c>
      <c r="K60" s="68">
        <v>0.1171</v>
      </c>
      <c r="L60" s="69">
        <f t="shared" si="12"/>
        <v>85014</v>
      </c>
      <c r="M60" s="70">
        <f t="shared" si="13"/>
        <v>-12414.630000000005</v>
      </c>
      <c r="N60" s="65">
        <v>0.2</v>
      </c>
      <c r="O60" s="66">
        <v>13</v>
      </c>
      <c r="P60" s="68">
        <v>8.7400000000000005E-2</v>
      </c>
      <c r="Q60" s="69">
        <f t="shared" si="4"/>
        <v>63452</v>
      </c>
      <c r="R60" s="70">
        <f t="shared" si="5"/>
        <v>9147.3699999999953</v>
      </c>
      <c r="S60" s="70"/>
    </row>
    <row r="61" spans="1:19" x14ac:dyDescent="0.2">
      <c r="A61" s="55">
        <v>342</v>
      </c>
      <c r="B61" s="56" t="s">
        <v>63</v>
      </c>
      <c r="C61" s="58">
        <f>+'[4]WP-1 Water Plant'!C46</f>
        <v>0</v>
      </c>
      <c r="D61" s="65">
        <v>0.05</v>
      </c>
      <c r="E61" s="66">
        <v>30</v>
      </c>
      <c r="F61" s="67">
        <f t="shared" si="14"/>
        <v>3.1666666666666662E-2</v>
      </c>
      <c r="G61" s="63">
        <f t="shared" si="11"/>
        <v>0</v>
      </c>
      <c r="H61" s="68">
        <f>+'[4]D&amp;A 24d'!K57</f>
        <v>0.05</v>
      </c>
      <c r="I61" s="69">
        <v>0</v>
      </c>
      <c r="J61" s="70">
        <f t="shared" si="3"/>
        <v>0</v>
      </c>
      <c r="K61" s="68">
        <v>4.2999999999999997E-2</v>
      </c>
      <c r="L61" s="69">
        <f t="shared" si="12"/>
        <v>0</v>
      </c>
      <c r="M61" s="70">
        <f t="shared" si="13"/>
        <v>0</v>
      </c>
      <c r="N61" s="65"/>
      <c r="O61" s="66"/>
      <c r="P61" s="68">
        <v>0.04</v>
      </c>
      <c r="Q61" s="69">
        <f t="shared" si="4"/>
        <v>0</v>
      </c>
      <c r="R61" s="70">
        <f t="shared" si="5"/>
        <v>0</v>
      </c>
      <c r="S61" s="70"/>
    </row>
    <row r="62" spans="1:19" x14ac:dyDescent="0.2">
      <c r="A62" s="55">
        <v>343</v>
      </c>
      <c r="B62" s="56" t="s">
        <v>64</v>
      </c>
      <c r="C62" s="58">
        <f>+'[4]WP-1 Water Plant'!C47</f>
        <v>309306.65999999997</v>
      </c>
      <c r="D62" s="65">
        <v>0.05</v>
      </c>
      <c r="E62" s="66">
        <v>15</v>
      </c>
      <c r="F62" s="67">
        <f>1/E62*(1-D62)</f>
        <v>6.3333333333333325E-2</v>
      </c>
      <c r="G62" s="63">
        <f t="shared" si="11"/>
        <v>19589.419999999998</v>
      </c>
      <c r="H62" s="68">
        <f>+'[4]D&amp;A 24d'!K58</f>
        <v>5.4285714285714284E-2</v>
      </c>
      <c r="I62" s="69">
        <v>16974.53</v>
      </c>
      <c r="J62" s="70">
        <f t="shared" si="3"/>
        <v>2614.8899999999994</v>
      </c>
      <c r="K62" s="68">
        <v>5.7099999999999998E-2</v>
      </c>
      <c r="L62" s="69">
        <f t="shared" si="12"/>
        <v>17661</v>
      </c>
      <c r="M62" s="70">
        <f t="shared" si="13"/>
        <v>1928.4199999999983</v>
      </c>
      <c r="N62" s="65"/>
      <c r="O62" s="66"/>
      <c r="P62" s="68">
        <v>0.05</v>
      </c>
      <c r="Q62" s="69">
        <f t="shared" si="4"/>
        <v>15465</v>
      </c>
      <c r="R62" s="70">
        <f t="shared" si="5"/>
        <v>4124.4199999999983</v>
      </c>
      <c r="S62" s="70"/>
    </row>
    <row r="63" spans="1:19" x14ac:dyDescent="0.2">
      <c r="A63" s="55">
        <v>344</v>
      </c>
      <c r="B63" s="56" t="s">
        <v>65</v>
      </c>
      <c r="C63" s="58">
        <f>+'[4]WP-1 Water Plant'!C48</f>
        <v>85381.18</v>
      </c>
      <c r="D63" s="65">
        <v>0</v>
      </c>
      <c r="E63" s="66">
        <v>20</v>
      </c>
      <c r="F63" s="67">
        <f t="shared" si="14"/>
        <v>0.05</v>
      </c>
      <c r="G63" s="63">
        <f t="shared" si="11"/>
        <v>4269.0600000000004</v>
      </c>
      <c r="H63" s="68">
        <f>+'[4]D&amp;A 24d'!K59</f>
        <v>5.7142857142857141E-2</v>
      </c>
      <c r="I63" s="69">
        <v>5182.07</v>
      </c>
      <c r="J63" s="70">
        <f t="shared" si="3"/>
        <v>-913.00999999999931</v>
      </c>
      <c r="K63" s="64">
        <v>0.05</v>
      </c>
      <c r="L63" s="69">
        <f t="shared" si="12"/>
        <v>4269</v>
      </c>
      <c r="M63" s="70">
        <f t="shared" si="13"/>
        <v>6.0000000000400178E-2</v>
      </c>
      <c r="N63" s="65"/>
      <c r="O63" s="66"/>
      <c r="P63" s="68">
        <v>4.8800000000000003E-2</v>
      </c>
      <c r="Q63" s="69">
        <f t="shared" si="4"/>
        <v>4167</v>
      </c>
      <c r="R63" s="70">
        <f t="shared" si="5"/>
        <v>102.0600000000004</v>
      </c>
      <c r="S63" s="70"/>
    </row>
    <row r="64" spans="1:19" x14ac:dyDescent="0.2">
      <c r="A64" s="55">
        <v>345</v>
      </c>
      <c r="B64" s="56" t="s">
        <v>66</v>
      </c>
      <c r="C64" s="58">
        <f>+'[4]WP-1 Water Plant'!C49</f>
        <v>14323.56</v>
      </c>
      <c r="D64" s="65">
        <v>0.5</v>
      </c>
      <c r="E64" s="66">
        <v>10</v>
      </c>
      <c r="F64" s="67">
        <f t="shared" si="14"/>
        <v>0.05</v>
      </c>
      <c r="G64" s="63">
        <f t="shared" si="11"/>
        <v>716.18</v>
      </c>
      <c r="H64" s="68">
        <f>+'[4]D&amp;A 24d'!K60</f>
        <v>7.2000000000000008E-2</v>
      </c>
      <c r="I64" s="69">
        <v>1114.31</v>
      </c>
      <c r="J64" s="70">
        <f t="shared" si="3"/>
        <v>-398.13</v>
      </c>
      <c r="K64" s="68">
        <v>6.8000000000000005E-2</v>
      </c>
      <c r="L64" s="69">
        <f>ROUND(+K64*$C64,0)</f>
        <v>974</v>
      </c>
      <c r="M64" s="70">
        <f>+$G64-L64</f>
        <v>-257.82000000000005</v>
      </c>
      <c r="N64" s="65">
        <v>0.15</v>
      </c>
      <c r="O64" s="66">
        <v>18</v>
      </c>
      <c r="P64" s="68">
        <v>6.6699999999999995E-2</v>
      </c>
      <c r="Q64" s="69">
        <f t="shared" si="4"/>
        <v>955</v>
      </c>
      <c r="R64" s="70">
        <f t="shared" si="5"/>
        <v>-238.82000000000005</v>
      </c>
      <c r="S64" s="70"/>
    </row>
    <row r="65" spans="1:22" x14ac:dyDescent="0.2">
      <c r="A65" s="55">
        <v>346</v>
      </c>
      <c r="B65" s="56" t="s">
        <v>67</v>
      </c>
      <c r="C65" s="58">
        <f>+'[4]WP-1 Water Plant'!C50</f>
        <v>53948.14</v>
      </c>
      <c r="D65" s="65">
        <v>0</v>
      </c>
      <c r="E65" s="66">
        <v>8</v>
      </c>
      <c r="F65" s="67">
        <f t="shared" si="14"/>
        <v>0.125</v>
      </c>
      <c r="G65" s="63">
        <f t="shared" si="11"/>
        <v>6743.52</v>
      </c>
      <c r="H65" s="68">
        <f>+'[4]D&amp;A 24d'!K61</f>
        <v>9.0000000000000011E-2</v>
      </c>
      <c r="I65" s="69">
        <v>4855.33</v>
      </c>
      <c r="J65" s="70">
        <f t="shared" si="3"/>
        <v>1888.1900000000005</v>
      </c>
      <c r="K65" s="68">
        <v>0.09</v>
      </c>
      <c r="L65" s="69">
        <f>ROUND(+K65*$C65,0)</f>
        <v>4855</v>
      </c>
      <c r="M65" s="70">
        <f>+$G65-L65</f>
        <v>1888.5200000000004</v>
      </c>
      <c r="N65" s="65">
        <v>0</v>
      </c>
      <c r="O65" s="66">
        <v>15</v>
      </c>
      <c r="P65" s="68">
        <v>6.6699999999999995E-2</v>
      </c>
      <c r="Q65" s="69">
        <f t="shared" si="4"/>
        <v>3598</v>
      </c>
      <c r="R65" s="70">
        <f t="shared" si="5"/>
        <v>3145.5200000000004</v>
      </c>
      <c r="S65" s="70"/>
    </row>
    <row r="66" spans="1:22" x14ac:dyDescent="0.2">
      <c r="A66" s="55">
        <v>347</v>
      </c>
      <c r="B66" s="56" t="s">
        <v>68</v>
      </c>
      <c r="C66" s="58">
        <f>+'[4]WP-1 Water Plant'!C51</f>
        <v>0</v>
      </c>
      <c r="D66" s="65">
        <v>0</v>
      </c>
      <c r="E66" s="66">
        <v>18</v>
      </c>
      <c r="F66" s="67">
        <f t="shared" si="14"/>
        <v>5.5555555555555552E-2</v>
      </c>
      <c r="G66" s="63">
        <f t="shared" si="11"/>
        <v>0</v>
      </c>
      <c r="H66" s="64"/>
      <c r="I66" s="69">
        <v>0</v>
      </c>
      <c r="J66" s="70">
        <f t="shared" si="3"/>
        <v>0</v>
      </c>
      <c r="K66" s="68">
        <v>5.5599999999999997E-2</v>
      </c>
      <c r="L66" s="69">
        <f>ROUND(+K66*$C66,0)</f>
        <v>0</v>
      </c>
      <c r="M66" s="70">
        <f>+$G66-L66</f>
        <v>0</v>
      </c>
      <c r="N66" s="65"/>
      <c r="O66" s="66"/>
      <c r="P66" s="68">
        <v>5.1799999999999999E-2</v>
      </c>
      <c r="Q66" s="69">
        <f t="shared" si="4"/>
        <v>0</v>
      </c>
      <c r="R66" s="70">
        <f t="shared" si="5"/>
        <v>0</v>
      </c>
      <c r="S66" s="70"/>
    </row>
    <row r="67" spans="1:22" x14ac:dyDescent="0.2">
      <c r="A67" s="55">
        <v>348</v>
      </c>
      <c r="B67" s="56" t="s">
        <v>69</v>
      </c>
      <c r="C67" s="58">
        <f>+'[4]WP-1 Water Plant'!C52</f>
        <v>0</v>
      </c>
      <c r="D67" s="65">
        <v>0</v>
      </c>
      <c r="E67" s="66">
        <v>30</v>
      </c>
      <c r="F67" s="67">
        <f t="shared" si="14"/>
        <v>3.3333333333333333E-2</v>
      </c>
      <c r="G67" s="63">
        <f t="shared" si="11"/>
        <v>0</v>
      </c>
      <c r="H67" s="64"/>
      <c r="I67" s="69">
        <v>0</v>
      </c>
      <c r="J67" s="70">
        <f t="shared" si="3"/>
        <v>0</v>
      </c>
      <c r="K67" s="64"/>
      <c r="L67" s="69"/>
      <c r="M67" s="70"/>
      <c r="N67" s="65">
        <v>0</v>
      </c>
      <c r="O67" s="66">
        <v>20</v>
      </c>
      <c r="P67" s="68">
        <v>0.05</v>
      </c>
      <c r="Q67" s="69">
        <f t="shared" si="4"/>
        <v>0</v>
      </c>
      <c r="R67" s="70">
        <f t="shared" si="5"/>
        <v>0</v>
      </c>
      <c r="S67" s="70"/>
    </row>
    <row r="68" spans="1:22" x14ac:dyDescent="0.2">
      <c r="A68" s="55"/>
      <c r="B68" s="56"/>
      <c r="C68" s="83"/>
      <c r="D68" s="84"/>
      <c r="E68" s="84"/>
      <c r="F68" s="85"/>
      <c r="G68" s="86"/>
      <c r="H68" s="87"/>
      <c r="I68" s="69"/>
      <c r="J68" s="70">
        <f t="shared" si="3"/>
        <v>0</v>
      </c>
      <c r="K68" s="87"/>
      <c r="L68" s="69"/>
      <c r="M68" s="70"/>
      <c r="P68" s="88"/>
      <c r="Q68" s="69">
        <f t="shared" si="4"/>
        <v>0</v>
      </c>
      <c r="R68" s="70">
        <f t="shared" si="5"/>
        <v>0</v>
      </c>
      <c r="S68" s="89"/>
    </row>
    <row r="69" spans="1:22" ht="13.5" thickBot="1" x14ac:dyDescent="0.25">
      <c r="A69" s="56"/>
      <c r="B69" s="12" t="s">
        <v>70</v>
      </c>
      <c r="C69" s="63">
        <f>SUM(C16:C67)</f>
        <v>12723289.33</v>
      </c>
      <c r="D69" s="11"/>
      <c r="E69" s="11"/>
      <c r="F69" s="90">
        <f>+G69/$C69</f>
        <v>4.179311703194602E-2</v>
      </c>
      <c r="G69" s="91">
        <f>SUM(G16:G67)</f>
        <v>531745.92000000004</v>
      </c>
      <c r="H69" s="90">
        <f>+I69/$C69</f>
        <v>4.4376183025934539E-2</v>
      </c>
      <c r="I69" s="91">
        <f>SUM(I16:I67)</f>
        <v>564611.01600000006</v>
      </c>
      <c r="J69" s="92">
        <f>SUM(J16:J67)</f>
        <v>-32865.096000000012</v>
      </c>
      <c r="K69" s="90">
        <f>+L69/$C69</f>
        <v>4.5143181539203429E-2</v>
      </c>
      <c r="L69" s="91">
        <f>SUM(L16:L67)</f>
        <v>574369.76</v>
      </c>
      <c r="M69" s="92">
        <f>SUM(M16:M67)</f>
        <v>-42629.590000000011</v>
      </c>
      <c r="P69" s="90">
        <f>+Q69/$C69</f>
        <v>4.2512808281787301E-2</v>
      </c>
      <c r="Q69" s="91">
        <f>SUM(Q16:Q67)</f>
        <v>540902.76</v>
      </c>
      <c r="R69" s="92">
        <f>SUM(R16:R67)</f>
        <v>-9156.84</v>
      </c>
      <c r="S69" s="93"/>
    </row>
    <row r="70" spans="1:22" ht="13.5" thickTop="1" x14ac:dyDescent="0.2">
      <c r="V70" s="43"/>
    </row>
    <row r="72" spans="1:22" x14ac:dyDescent="0.2">
      <c r="B72" s="5" t="s">
        <v>72</v>
      </c>
    </row>
    <row r="73" spans="1:22" x14ac:dyDescent="0.2">
      <c r="B73" s="5" t="s">
        <v>73</v>
      </c>
    </row>
  </sheetData>
  <mergeCells count="1">
    <mergeCell ref="A6:X6"/>
  </mergeCells>
  <printOptions horizontalCentered="1"/>
  <pageMargins left="0.45" right="0.45" top="0.5" bottom="0.2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DeprecComparison</vt:lpstr>
      <vt:lpstr>DeprecComparison!Print_Area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Guastella</dc:creator>
  <cp:lastModifiedBy>John Guastella</cp:lastModifiedBy>
  <dcterms:created xsi:type="dcterms:W3CDTF">2019-01-02T17:57:05Z</dcterms:created>
  <dcterms:modified xsi:type="dcterms:W3CDTF">2019-01-09T18:37:22Z</dcterms:modified>
</cp:coreProperties>
</file>