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3110" activeTab="2"/>
  </bookViews>
  <sheets>
    <sheet name="Schedule I - Customer Rates" sheetId="3" r:id="rId1"/>
    <sheet name="Schedule II - PRP Adjustment" sheetId="1" r:id="rId2"/>
    <sheet name="Schedule III - DTL Schedule" sheetId="2" r:id="rId3"/>
  </sheets>
  <calcPr calcId="145621"/>
</workbook>
</file>

<file path=xl/calcChain.xml><?xml version="1.0" encoding="utf-8"?>
<calcChain xmlns="http://schemas.openxmlformats.org/spreadsheetml/2006/main">
  <c r="G24" i="1" l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D62" i="2" l="1"/>
  <c r="D63" i="2" s="1"/>
  <c r="I23" i="3" l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I24" i="3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I25" i="3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I26" i="3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H26" i="3"/>
  <c r="H25" i="3"/>
  <c r="H24" i="3"/>
  <c r="H23" i="3"/>
  <c r="G24" i="3"/>
  <c r="G25" i="3"/>
  <c r="G26" i="3"/>
  <c r="G23" i="3"/>
  <c r="E41" i="3" l="1"/>
  <c r="E42" i="3"/>
  <c r="E43" i="3"/>
  <c r="E40" i="3"/>
  <c r="G27" i="2"/>
  <c r="H27" i="2"/>
  <c r="I27" i="2"/>
  <c r="J27" i="2"/>
  <c r="K27" i="2"/>
  <c r="L27" i="2"/>
  <c r="M27" i="2"/>
  <c r="T27" i="2"/>
  <c r="U27" i="2"/>
  <c r="F27" i="2"/>
  <c r="G26" i="2"/>
  <c r="H26" i="2"/>
  <c r="I26" i="2"/>
  <c r="J26" i="2"/>
  <c r="K26" i="2"/>
  <c r="L26" i="2"/>
  <c r="S26" i="2"/>
  <c r="T26" i="2"/>
  <c r="U26" i="2"/>
  <c r="F26" i="2"/>
  <c r="G25" i="2"/>
  <c r="H25" i="2"/>
  <c r="I25" i="2"/>
  <c r="J25" i="2"/>
  <c r="K25" i="2"/>
  <c r="R25" i="2"/>
  <c r="S25" i="2"/>
  <c r="T25" i="2"/>
  <c r="U25" i="2"/>
  <c r="F25" i="2"/>
  <c r="G24" i="2"/>
  <c r="H24" i="2"/>
  <c r="I24" i="2"/>
  <c r="J24" i="2"/>
  <c r="Q24" i="2"/>
  <c r="R24" i="2"/>
  <c r="S24" i="2"/>
  <c r="T24" i="2"/>
  <c r="U24" i="2"/>
  <c r="F24" i="2"/>
  <c r="G23" i="2"/>
  <c r="H23" i="2"/>
  <c r="I23" i="2"/>
  <c r="P23" i="2"/>
  <c r="Q23" i="2"/>
  <c r="R23" i="2"/>
  <c r="S23" i="2"/>
  <c r="T23" i="2"/>
  <c r="U23" i="2"/>
  <c r="F23" i="2"/>
  <c r="G22" i="2"/>
  <c r="H22" i="2"/>
  <c r="O22" i="2"/>
  <c r="P22" i="2"/>
  <c r="Q22" i="2"/>
  <c r="R22" i="2"/>
  <c r="S22" i="2"/>
  <c r="T22" i="2"/>
  <c r="U22" i="2"/>
  <c r="F22" i="2"/>
  <c r="G21" i="2"/>
  <c r="N21" i="2"/>
  <c r="O21" i="2"/>
  <c r="P21" i="2"/>
  <c r="Q21" i="2"/>
  <c r="R21" i="2"/>
  <c r="S21" i="2"/>
  <c r="T21" i="2"/>
  <c r="U21" i="2"/>
  <c r="F21" i="2"/>
  <c r="M20" i="2"/>
  <c r="N20" i="2"/>
  <c r="O20" i="2"/>
  <c r="P20" i="2"/>
  <c r="Q20" i="2"/>
  <c r="R20" i="2"/>
  <c r="S20" i="2"/>
  <c r="T20" i="2"/>
  <c r="U20" i="2"/>
  <c r="F20" i="2"/>
  <c r="D18" i="1" l="1"/>
  <c r="G49" i="2" l="1"/>
  <c r="H49" i="2" s="1"/>
  <c r="I49" i="2" s="1"/>
  <c r="J49" i="2" s="1"/>
  <c r="K49" i="2" s="1"/>
  <c r="L49" i="2" s="1"/>
  <c r="M49" i="2" s="1"/>
  <c r="N49" i="2" s="1"/>
  <c r="O49" i="2" s="1"/>
  <c r="P49" i="2" s="1"/>
  <c r="Q49" i="2" s="1"/>
  <c r="R49" i="2" s="1"/>
  <c r="S49" i="2" s="1"/>
  <c r="T49" i="2" s="1"/>
  <c r="U49" i="2" s="1"/>
  <c r="O16" i="2"/>
  <c r="P16" i="2" s="1"/>
  <c r="G11" i="1"/>
  <c r="C30" i="2" s="1"/>
  <c r="C29" i="2"/>
  <c r="F12" i="1"/>
  <c r="K24" i="2" l="1"/>
  <c r="G20" i="2"/>
  <c r="N27" i="2"/>
  <c r="L25" i="2"/>
  <c r="H21" i="2"/>
  <c r="J23" i="2"/>
  <c r="M26" i="2"/>
  <c r="I22" i="2"/>
  <c r="Q16" i="2"/>
  <c r="O27" i="2"/>
  <c r="K23" i="2"/>
  <c r="N26" i="2"/>
  <c r="L24" i="2"/>
  <c r="H20" i="2"/>
  <c r="M25" i="2"/>
  <c r="I21" i="2"/>
  <c r="J22" i="2"/>
  <c r="H11" i="1"/>
  <c r="I11" i="1" s="1"/>
  <c r="C32" i="2" s="1"/>
  <c r="D32" i="2" s="1"/>
  <c r="E32" i="2" s="1"/>
  <c r="F29" i="1"/>
  <c r="F11" i="2" s="1"/>
  <c r="D29" i="2"/>
  <c r="E29" i="2" s="1"/>
  <c r="O29" i="2" s="1"/>
  <c r="D30" i="2"/>
  <c r="E30" i="2" s="1"/>
  <c r="R16" i="2"/>
  <c r="J11" i="1"/>
  <c r="G12" i="1"/>
  <c r="G29" i="1" s="1"/>
  <c r="G11" i="2" s="1"/>
  <c r="P29" i="2" l="1"/>
  <c r="O25" i="2"/>
  <c r="K21" i="2"/>
  <c r="J20" i="2"/>
  <c r="P26" i="2"/>
  <c r="L22" i="2"/>
  <c r="N24" i="2"/>
  <c r="R29" i="2"/>
  <c r="Q27" i="2"/>
  <c r="M23" i="2"/>
  <c r="H29" i="2"/>
  <c r="L29" i="2"/>
  <c r="I29" i="2"/>
  <c r="M29" i="2"/>
  <c r="U29" i="2"/>
  <c r="F29" i="2"/>
  <c r="F45" i="2" s="1"/>
  <c r="F47" i="2" s="1"/>
  <c r="F51" i="2" s="1"/>
  <c r="F53" i="2" s="1"/>
  <c r="F16" i="1" s="1"/>
  <c r="J29" i="2"/>
  <c r="N29" i="2"/>
  <c r="G29" i="2"/>
  <c r="K29" i="2"/>
  <c r="O26" i="2"/>
  <c r="K22" i="2"/>
  <c r="J21" i="2"/>
  <c r="Q29" i="2"/>
  <c r="P27" i="2"/>
  <c r="L23" i="2"/>
  <c r="M24" i="2"/>
  <c r="I20" i="2"/>
  <c r="N25" i="2"/>
  <c r="C31" i="2"/>
  <c r="D31" i="2" s="1"/>
  <c r="E31" i="2" s="1"/>
  <c r="H12" i="1"/>
  <c r="H29" i="1" s="1"/>
  <c r="H11" i="2" s="1"/>
  <c r="S16" i="2"/>
  <c r="K11" i="1"/>
  <c r="C33" i="2"/>
  <c r="D33" i="2" s="1"/>
  <c r="E33" i="2" s="1"/>
  <c r="O24" i="2" l="1"/>
  <c r="K20" i="2"/>
  <c r="R27" i="2"/>
  <c r="N23" i="2"/>
  <c r="P25" i="2"/>
  <c r="L21" i="2"/>
  <c r="Q26" i="2"/>
  <c r="M22" i="2"/>
  <c r="S29" i="2"/>
  <c r="O30" i="2"/>
  <c r="P31" i="2" s="1"/>
  <c r="Q32" i="2" s="1"/>
  <c r="R33" i="2" s="1"/>
  <c r="S34" i="2" s="1"/>
  <c r="T35" i="2" s="1"/>
  <c r="U36" i="2" s="1"/>
  <c r="N30" i="2"/>
  <c r="O31" i="2" s="1"/>
  <c r="P32" i="2" s="1"/>
  <c r="Q33" i="2" s="1"/>
  <c r="R34" i="2" s="1"/>
  <c r="S35" i="2" s="1"/>
  <c r="T36" i="2" s="1"/>
  <c r="U37" i="2" s="1"/>
  <c r="M30" i="2"/>
  <c r="N31" i="2" s="1"/>
  <c r="O32" i="2" s="1"/>
  <c r="P33" i="2" s="1"/>
  <c r="Q34" i="2" s="1"/>
  <c r="R35" i="2" s="1"/>
  <c r="S36" i="2" s="1"/>
  <c r="T37" i="2" s="1"/>
  <c r="U38" i="2" s="1"/>
  <c r="L30" i="2"/>
  <c r="M31" i="2" s="1"/>
  <c r="N32" i="2" s="1"/>
  <c r="O33" i="2" s="1"/>
  <c r="P34" i="2" s="1"/>
  <c r="Q35" i="2" s="1"/>
  <c r="R36" i="2" s="1"/>
  <c r="S37" i="2" s="1"/>
  <c r="T38" i="2" s="1"/>
  <c r="U39" i="2" s="1"/>
  <c r="K30" i="2"/>
  <c r="L31" i="2" s="1"/>
  <c r="M32" i="2" s="1"/>
  <c r="N33" i="2" s="1"/>
  <c r="O34" i="2" s="1"/>
  <c r="P35" i="2" s="1"/>
  <c r="Q36" i="2" s="1"/>
  <c r="R37" i="2" s="1"/>
  <c r="S38" i="2" s="1"/>
  <c r="T39" i="2" s="1"/>
  <c r="U40" i="2" s="1"/>
  <c r="J30" i="2"/>
  <c r="K31" i="2" s="1"/>
  <c r="L32" i="2" s="1"/>
  <c r="M33" i="2" s="1"/>
  <c r="N34" i="2" s="1"/>
  <c r="O35" i="2" s="1"/>
  <c r="P36" i="2" s="1"/>
  <c r="Q37" i="2" s="1"/>
  <c r="R38" i="2" s="1"/>
  <c r="S39" i="2" s="1"/>
  <c r="T40" i="2" s="1"/>
  <c r="U41" i="2" s="1"/>
  <c r="I30" i="2"/>
  <c r="J31" i="2" s="1"/>
  <c r="K32" i="2" s="1"/>
  <c r="L33" i="2" s="1"/>
  <c r="M34" i="2" s="1"/>
  <c r="N35" i="2" s="1"/>
  <c r="O36" i="2" s="1"/>
  <c r="P37" i="2" s="1"/>
  <c r="Q38" i="2" s="1"/>
  <c r="R39" i="2" s="1"/>
  <c r="S40" i="2" s="1"/>
  <c r="T41" i="2" s="1"/>
  <c r="U42" i="2" s="1"/>
  <c r="T30" i="2"/>
  <c r="U31" i="2" s="1"/>
  <c r="S30" i="2"/>
  <c r="T31" i="2" s="1"/>
  <c r="U32" i="2" s="1"/>
  <c r="R30" i="2"/>
  <c r="S31" i="2" s="1"/>
  <c r="T32" i="2" s="1"/>
  <c r="U33" i="2" s="1"/>
  <c r="Q30" i="2"/>
  <c r="R31" i="2" s="1"/>
  <c r="S32" i="2" s="1"/>
  <c r="T33" i="2" s="1"/>
  <c r="U34" i="2" s="1"/>
  <c r="P30" i="2"/>
  <c r="Q31" i="2" s="1"/>
  <c r="R32" i="2" s="1"/>
  <c r="S33" i="2" s="1"/>
  <c r="T34" i="2" s="1"/>
  <c r="U35" i="2" s="1"/>
  <c r="I12" i="1"/>
  <c r="I29" i="1" s="1"/>
  <c r="I11" i="2" s="1"/>
  <c r="G30" i="2"/>
  <c r="H31" i="2" s="1"/>
  <c r="I32" i="2" s="1"/>
  <c r="J33" i="2" s="1"/>
  <c r="K34" i="2" s="1"/>
  <c r="L35" i="2" s="1"/>
  <c r="M36" i="2" s="1"/>
  <c r="N37" i="2" s="1"/>
  <c r="O38" i="2" s="1"/>
  <c r="P39" i="2" s="1"/>
  <c r="Q40" i="2" s="1"/>
  <c r="R41" i="2" s="1"/>
  <c r="S42" i="2" s="1"/>
  <c r="T43" i="2" s="1"/>
  <c r="U44" i="2" s="1"/>
  <c r="H30" i="2"/>
  <c r="T16" i="2"/>
  <c r="C34" i="2"/>
  <c r="D34" i="2" s="1"/>
  <c r="E34" i="2" s="1"/>
  <c r="L11" i="1"/>
  <c r="T29" i="2" l="1"/>
  <c r="U30" i="2" s="1"/>
  <c r="S27" i="2"/>
  <c r="O23" i="2"/>
  <c r="N22" i="2"/>
  <c r="P24" i="2"/>
  <c r="L20" i="2"/>
  <c r="Q25" i="2"/>
  <c r="M21" i="2"/>
  <c r="R26" i="2"/>
  <c r="H45" i="2"/>
  <c r="H47" i="2" s="1"/>
  <c r="H51" i="2" s="1"/>
  <c r="G45" i="2"/>
  <c r="G47" i="2" s="1"/>
  <c r="G51" i="2" s="1"/>
  <c r="G53" i="2" s="1"/>
  <c r="J12" i="1"/>
  <c r="J29" i="1" s="1"/>
  <c r="J11" i="2" s="1"/>
  <c r="I31" i="2"/>
  <c r="I45" i="2" s="1"/>
  <c r="I47" i="2" s="1"/>
  <c r="I51" i="2" s="1"/>
  <c r="M11" i="1"/>
  <c r="C35" i="2"/>
  <c r="D35" i="2" s="1"/>
  <c r="E35" i="2" s="1"/>
  <c r="H53" i="2" l="1"/>
  <c r="G16" i="1"/>
  <c r="K12" i="1"/>
  <c r="K29" i="1" s="1"/>
  <c r="K11" i="2" s="1"/>
  <c r="J32" i="2"/>
  <c r="J45" i="2" s="1"/>
  <c r="J47" i="2" s="1"/>
  <c r="J51" i="2" s="1"/>
  <c r="N11" i="1"/>
  <c r="C36" i="2"/>
  <c r="D36" i="2" s="1"/>
  <c r="E36" i="2" s="1"/>
  <c r="I53" i="2" l="1"/>
  <c r="H16" i="1"/>
  <c r="L12" i="1"/>
  <c r="L29" i="1" s="1"/>
  <c r="L11" i="2" s="1"/>
  <c r="K33" i="2"/>
  <c r="K45" i="2" s="1"/>
  <c r="K47" i="2" s="1"/>
  <c r="K51" i="2" s="1"/>
  <c r="O11" i="1"/>
  <c r="C37" i="2"/>
  <c r="D37" i="2" s="1"/>
  <c r="E37" i="2" s="1"/>
  <c r="J53" i="2" l="1"/>
  <c r="I16" i="1"/>
  <c r="M12" i="1"/>
  <c r="M29" i="1" s="1"/>
  <c r="M11" i="2" s="1"/>
  <c r="L34" i="2"/>
  <c r="L45" i="2" s="1"/>
  <c r="L47" i="2" s="1"/>
  <c r="L51" i="2" s="1"/>
  <c r="P11" i="1"/>
  <c r="C38" i="2"/>
  <c r="D38" i="2" s="1"/>
  <c r="E38" i="2" s="1"/>
  <c r="K53" i="2" l="1"/>
  <c r="J16" i="1"/>
  <c r="N12" i="1"/>
  <c r="N29" i="1" s="1"/>
  <c r="N11" i="2" s="1"/>
  <c r="M35" i="2"/>
  <c r="M45" i="2" s="1"/>
  <c r="M47" i="2" s="1"/>
  <c r="M51" i="2" s="1"/>
  <c r="Q11" i="1"/>
  <c r="C39" i="2"/>
  <c r="D39" i="2" s="1"/>
  <c r="E39" i="2" s="1"/>
  <c r="L53" i="2" l="1"/>
  <c r="K16" i="1"/>
  <c r="F14" i="1"/>
  <c r="F30" i="1" s="1"/>
  <c r="O12" i="1"/>
  <c r="O29" i="1" s="1"/>
  <c r="O11" i="2" s="1"/>
  <c r="N36" i="2"/>
  <c r="N45" i="2" s="1"/>
  <c r="N47" i="2" s="1"/>
  <c r="N51" i="2" s="1"/>
  <c r="R11" i="1"/>
  <c r="C40" i="2"/>
  <c r="D40" i="2" s="1"/>
  <c r="E40" i="2" s="1"/>
  <c r="M53" i="2" l="1"/>
  <c r="L16" i="1"/>
  <c r="G14" i="1"/>
  <c r="G30" i="1" s="1"/>
  <c r="F18" i="1"/>
  <c r="F22" i="1" s="1"/>
  <c r="F26" i="1" s="1"/>
  <c r="F32" i="1" s="1"/>
  <c r="G12" i="3" s="1"/>
  <c r="P12" i="1"/>
  <c r="P29" i="1" s="1"/>
  <c r="P11" i="2" s="1"/>
  <c r="O37" i="2"/>
  <c r="O45" i="2" s="1"/>
  <c r="O47" i="2" s="1"/>
  <c r="O51" i="2" s="1"/>
  <c r="S11" i="1"/>
  <c r="C41" i="2"/>
  <c r="D41" i="2" s="1"/>
  <c r="E41" i="2" s="1"/>
  <c r="G19" i="3" l="1"/>
  <c r="G35" i="3" s="1"/>
  <c r="G43" i="3" s="1"/>
  <c r="G50" i="3" s="1"/>
  <c r="G18" i="3"/>
  <c r="G34" i="3" s="1"/>
  <c r="G42" i="3" s="1"/>
  <c r="G49" i="3" s="1"/>
  <c r="G17" i="3"/>
  <c r="G33" i="3" s="1"/>
  <c r="G41" i="3" s="1"/>
  <c r="G48" i="3" s="1"/>
  <c r="G16" i="3"/>
  <c r="G32" i="3" s="1"/>
  <c r="G40" i="3" s="1"/>
  <c r="G47" i="3" s="1"/>
  <c r="N53" i="2"/>
  <c r="M16" i="1"/>
  <c r="H14" i="1"/>
  <c r="H30" i="1" s="1"/>
  <c r="G18" i="1"/>
  <c r="G22" i="1" s="1"/>
  <c r="G26" i="1" s="1"/>
  <c r="G32" i="1" s="1"/>
  <c r="H12" i="3" s="1"/>
  <c r="Q12" i="1"/>
  <c r="Q29" i="1" s="1"/>
  <c r="Q11" i="2" s="1"/>
  <c r="P38" i="2"/>
  <c r="P45" i="2" s="1"/>
  <c r="P47" i="2" s="1"/>
  <c r="P51" i="2" s="1"/>
  <c r="C42" i="2"/>
  <c r="D42" i="2" s="1"/>
  <c r="E42" i="2" s="1"/>
  <c r="T11" i="1"/>
  <c r="O53" i="2" l="1"/>
  <c r="N16" i="1"/>
  <c r="H19" i="3"/>
  <c r="H35" i="3" s="1"/>
  <c r="H43" i="3" s="1"/>
  <c r="H16" i="3"/>
  <c r="H32" i="3" s="1"/>
  <c r="H40" i="3" s="1"/>
  <c r="H17" i="3"/>
  <c r="H33" i="3" s="1"/>
  <c r="H41" i="3" s="1"/>
  <c r="H18" i="3"/>
  <c r="H34" i="3" s="1"/>
  <c r="H42" i="3" s="1"/>
  <c r="I14" i="1"/>
  <c r="I30" i="1" s="1"/>
  <c r="H18" i="1"/>
  <c r="H22" i="1" s="1"/>
  <c r="H26" i="1" s="1"/>
  <c r="H32" i="1" s="1"/>
  <c r="I12" i="3" s="1"/>
  <c r="R12" i="1"/>
  <c r="R29" i="1" s="1"/>
  <c r="R11" i="2" s="1"/>
  <c r="Q39" i="2"/>
  <c r="Q45" i="2" s="1"/>
  <c r="Q47" i="2" s="1"/>
  <c r="Q51" i="2" s="1"/>
  <c r="U11" i="1"/>
  <c r="C44" i="2" s="1"/>
  <c r="C43" i="2"/>
  <c r="D43" i="2" s="1"/>
  <c r="E43" i="2" s="1"/>
  <c r="H50" i="3" l="1"/>
  <c r="H49" i="3"/>
  <c r="H48" i="3"/>
  <c r="H47" i="3"/>
  <c r="P53" i="2"/>
  <c r="O16" i="1"/>
  <c r="I16" i="3"/>
  <c r="I32" i="3" s="1"/>
  <c r="I40" i="3" s="1"/>
  <c r="I18" i="3"/>
  <c r="I34" i="3" s="1"/>
  <c r="I42" i="3" s="1"/>
  <c r="I17" i="3"/>
  <c r="I33" i="3" s="1"/>
  <c r="I41" i="3" s="1"/>
  <c r="I19" i="3"/>
  <c r="I35" i="3" s="1"/>
  <c r="I43" i="3" s="1"/>
  <c r="J14" i="1"/>
  <c r="J30" i="1" s="1"/>
  <c r="I18" i="1"/>
  <c r="I22" i="1" s="1"/>
  <c r="I26" i="1" s="1"/>
  <c r="I32" i="1" s="1"/>
  <c r="J12" i="3" s="1"/>
  <c r="S12" i="1"/>
  <c r="S29" i="1" s="1"/>
  <c r="S11" i="2" s="1"/>
  <c r="R40" i="2"/>
  <c r="R45" i="2" s="1"/>
  <c r="R47" i="2" s="1"/>
  <c r="R51" i="2" s="1"/>
  <c r="D44" i="2"/>
  <c r="E44" i="2" s="1"/>
  <c r="I49" i="3" l="1"/>
  <c r="I50" i="3"/>
  <c r="I48" i="3"/>
  <c r="I47" i="3"/>
  <c r="J17" i="3"/>
  <c r="J33" i="3" s="1"/>
  <c r="J41" i="3" s="1"/>
  <c r="J18" i="3"/>
  <c r="J34" i="3" s="1"/>
  <c r="J42" i="3" s="1"/>
  <c r="J16" i="3"/>
  <c r="J32" i="3" s="1"/>
  <c r="J40" i="3" s="1"/>
  <c r="J19" i="3"/>
  <c r="J35" i="3" s="1"/>
  <c r="J43" i="3" s="1"/>
  <c r="Q53" i="2"/>
  <c r="P16" i="1"/>
  <c r="K14" i="1"/>
  <c r="K30" i="1" s="1"/>
  <c r="J18" i="1"/>
  <c r="J22" i="1" s="1"/>
  <c r="J26" i="1" s="1"/>
  <c r="J32" i="1" s="1"/>
  <c r="K12" i="3" s="1"/>
  <c r="T12" i="1"/>
  <c r="T29" i="1" s="1"/>
  <c r="T11" i="2" s="1"/>
  <c r="S41" i="2"/>
  <c r="S45" i="2" s="1"/>
  <c r="S47" i="2" s="1"/>
  <c r="S51" i="2" s="1"/>
  <c r="J50" i="3" l="1"/>
  <c r="J49" i="3"/>
  <c r="J48" i="3"/>
  <c r="J47" i="3"/>
  <c r="K18" i="3"/>
  <c r="K34" i="3" s="1"/>
  <c r="K42" i="3" s="1"/>
  <c r="K16" i="3"/>
  <c r="K32" i="3" s="1"/>
  <c r="K40" i="3" s="1"/>
  <c r="K19" i="3"/>
  <c r="K35" i="3" s="1"/>
  <c r="K43" i="3" s="1"/>
  <c r="K17" i="3"/>
  <c r="K33" i="3" s="1"/>
  <c r="K41" i="3" s="1"/>
  <c r="R53" i="2"/>
  <c r="Q16" i="1"/>
  <c r="L14" i="1"/>
  <c r="L30" i="1" s="1"/>
  <c r="K18" i="1"/>
  <c r="K22" i="1" s="1"/>
  <c r="K26" i="1" s="1"/>
  <c r="K32" i="1" s="1"/>
  <c r="L12" i="3" s="1"/>
  <c r="U12" i="1"/>
  <c r="T42" i="2"/>
  <c r="T45" i="2" s="1"/>
  <c r="T47" i="2" s="1"/>
  <c r="T51" i="2" s="1"/>
  <c r="K48" i="3" l="1"/>
  <c r="K50" i="3"/>
  <c r="K49" i="3"/>
  <c r="K47" i="3"/>
  <c r="L19" i="3"/>
  <c r="L35" i="3" s="1"/>
  <c r="L43" i="3" s="1"/>
  <c r="L16" i="3"/>
  <c r="L32" i="3" s="1"/>
  <c r="L40" i="3" s="1"/>
  <c r="L18" i="3"/>
  <c r="L34" i="3" s="1"/>
  <c r="L42" i="3" s="1"/>
  <c r="L17" i="3"/>
  <c r="L33" i="3" s="1"/>
  <c r="L41" i="3" s="1"/>
  <c r="S53" i="2"/>
  <c r="R16" i="1"/>
  <c r="U29" i="1"/>
  <c r="U11" i="2" s="1"/>
  <c r="M14" i="1"/>
  <c r="M30" i="1" s="1"/>
  <c r="L18" i="1"/>
  <c r="L22" i="1" s="1"/>
  <c r="L26" i="1" s="1"/>
  <c r="L32" i="1" s="1"/>
  <c r="M12" i="3" s="1"/>
  <c r="U43" i="2"/>
  <c r="U45" i="2" s="1"/>
  <c r="U47" i="2" l="1"/>
  <c r="U51" i="2" s="1"/>
  <c r="L48" i="3"/>
  <c r="L49" i="3"/>
  <c r="L50" i="3"/>
  <c r="L47" i="3"/>
  <c r="T53" i="2"/>
  <c r="S16" i="1"/>
  <c r="M16" i="3"/>
  <c r="M32" i="3" s="1"/>
  <c r="M40" i="3" s="1"/>
  <c r="M18" i="3"/>
  <c r="M34" i="3" s="1"/>
  <c r="M42" i="3" s="1"/>
  <c r="M17" i="3"/>
  <c r="M33" i="3" s="1"/>
  <c r="M41" i="3" s="1"/>
  <c r="M19" i="3"/>
  <c r="M35" i="3" s="1"/>
  <c r="M43" i="3" s="1"/>
  <c r="N14" i="1"/>
  <c r="N30" i="1" s="1"/>
  <c r="M18" i="1"/>
  <c r="M22" i="1" s="1"/>
  <c r="M26" i="1" s="1"/>
  <c r="M32" i="1" s="1"/>
  <c r="N12" i="3" s="1"/>
  <c r="M50" i="3" l="1"/>
  <c r="M49" i="3"/>
  <c r="M48" i="3"/>
  <c r="M47" i="3"/>
  <c r="N17" i="3"/>
  <c r="N33" i="3" s="1"/>
  <c r="N41" i="3" s="1"/>
  <c r="N18" i="3"/>
  <c r="N34" i="3" s="1"/>
  <c r="N42" i="3" s="1"/>
  <c r="N16" i="3"/>
  <c r="N32" i="3" s="1"/>
  <c r="N40" i="3" s="1"/>
  <c r="N19" i="3"/>
  <c r="N35" i="3" s="1"/>
  <c r="N43" i="3" s="1"/>
  <c r="U53" i="2"/>
  <c r="U16" i="1" s="1"/>
  <c r="T16" i="1"/>
  <c r="O14" i="1"/>
  <c r="O30" i="1" s="1"/>
  <c r="N18" i="1"/>
  <c r="N22" i="1" s="1"/>
  <c r="N26" i="1" s="1"/>
  <c r="N32" i="1" s="1"/>
  <c r="O12" i="3" s="1"/>
  <c r="N49" i="3" l="1"/>
  <c r="N50" i="3"/>
  <c r="N48" i="3"/>
  <c r="N47" i="3"/>
  <c r="O18" i="3"/>
  <c r="O34" i="3" s="1"/>
  <c r="O42" i="3" s="1"/>
  <c r="O19" i="3"/>
  <c r="O35" i="3" s="1"/>
  <c r="O43" i="3" s="1"/>
  <c r="O17" i="3"/>
  <c r="O33" i="3" s="1"/>
  <c r="O41" i="3" s="1"/>
  <c r="O16" i="3"/>
  <c r="O32" i="3" s="1"/>
  <c r="O40" i="3" s="1"/>
  <c r="P14" i="1"/>
  <c r="P30" i="1" s="1"/>
  <c r="O18" i="1"/>
  <c r="O22" i="1" s="1"/>
  <c r="O26" i="1" s="1"/>
  <c r="O32" i="1" s="1"/>
  <c r="P12" i="3" s="1"/>
  <c r="O48" i="3" l="1"/>
  <c r="O50" i="3"/>
  <c r="O49" i="3"/>
  <c r="O47" i="3"/>
  <c r="P19" i="3"/>
  <c r="P35" i="3" s="1"/>
  <c r="P43" i="3" s="1"/>
  <c r="P16" i="3"/>
  <c r="P32" i="3" s="1"/>
  <c r="P40" i="3" s="1"/>
  <c r="P18" i="3"/>
  <c r="P34" i="3" s="1"/>
  <c r="P42" i="3" s="1"/>
  <c r="P17" i="3"/>
  <c r="P33" i="3" s="1"/>
  <c r="P41" i="3" s="1"/>
  <c r="Q14" i="1"/>
  <c r="Q30" i="1" s="1"/>
  <c r="P18" i="1"/>
  <c r="P22" i="1" s="1"/>
  <c r="P26" i="1" s="1"/>
  <c r="P32" i="1" s="1"/>
  <c r="Q12" i="3" s="1"/>
  <c r="P48" i="3" l="1"/>
  <c r="P49" i="3"/>
  <c r="P50" i="3"/>
  <c r="P47" i="3"/>
  <c r="Q16" i="3"/>
  <c r="Q32" i="3" s="1"/>
  <c r="Q40" i="3" s="1"/>
  <c r="Q17" i="3"/>
  <c r="Q33" i="3" s="1"/>
  <c r="Q41" i="3" s="1"/>
  <c r="Q19" i="3"/>
  <c r="Q35" i="3" s="1"/>
  <c r="Q43" i="3" s="1"/>
  <c r="Q18" i="3"/>
  <c r="Q34" i="3" s="1"/>
  <c r="Q42" i="3" s="1"/>
  <c r="R14" i="1"/>
  <c r="R30" i="1" s="1"/>
  <c r="Q18" i="1"/>
  <c r="Q22" i="1" s="1"/>
  <c r="Q26" i="1" s="1"/>
  <c r="Q32" i="1" s="1"/>
  <c r="R12" i="3" s="1"/>
  <c r="Q49" i="3" l="1"/>
  <c r="Q48" i="3"/>
  <c r="Q50" i="3"/>
  <c r="Q47" i="3"/>
  <c r="R17" i="3"/>
  <c r="R33" i="3" s="1"/>
  <c r="R41" i="3" s="1"/>
  <c r="R18" i="3"/>
  <c r="R34" i="3" s="1"/>
  <c r="R42" i="3" s="1"/>
  <c r="R16" i="3"/>
  <c r="R32" i="3" s="1"/>
  <c r="R40" i="3" s="1"/>
  <c r="R19" i="3"/>
  <c r="R35" i="3" s="1"/>
  <c r="R43" i="3" s="1"/>
  <c r="S14" i="1"/>
  <c r="S30" i="1" s="1"/>
  <c r="R18" i="1"/>
  <c r="R22" i="1" s="1"/>
  <c r="R26" i="1" s="1"/>
  <c r="R32" i="1" s="1"/>
  <c r="S12" i="3" s="1"/>
  <c r="R50" i="3" l="1"/>
  <c r="R49" i="3"/>
  <c r="R48" i="3"/>
  <c r="R47" i="3"/>
  <c r="S18" i="3"/>
  <c r="S34" i="3" s="1"/>
  <c r="S42" i="3" s="1"/>
  <c r="S19" i="3"/>
  <c r="S35" i="3" s="1"/>
  <c r="S43" i="3" s="1"/>
  <c r="S16" i="3"/>
  <c r="S32" i="3" s="1"/>
  <c r="S40" i="3" s="1"/>
  <c r="S17" i="3"/>
  <c r="S33" i="3" s="1"/>
  <c r="S41" i="3" s="1"/>
  <c r="T14" i="1"/>
  <c r="T30" i="1" s="1"/>
  <c r="S18" i="1"/>
  <c r="S22" i="1" s="1"/>
  <c r="S26" i="1" s="1"/>
  <c r="S32" i="1" s="1"/>
  <c r="T12" i="3" s="1"/>
  <c r="S48" i="3" l="1"/>
  <c r="S50" i="3"/>
  <c r="S49" i="3"/>
  <c r="S47" i="3"/>
  <c r="T19" i="3"/>
  <c r="T35" i="3" s="1"/>
  <c r="T43" i="3" s="1"/>
  <c r="T16" i="3"/>
  <c r="T32" i="3" s="1"/>
  <c r="T40" i="3" s="1"/>
  <c r="T17" i="3"/>
  <c r="T33" i="3" s="1"/>
  <c r="T41" i="3" s="1"/>
  <c r="T18" i="3"/>
  <c r="T34" i="3" s="1"/>
  <c r="T42" i="3" s="1"/>
  <c r="U14" i="1"/>
  <c r="T18" i="1"/>
  <c r="T22" i="1" s="1"/>
  <c r="T26" i="1" s="1"/>
  <c r="T32" i="1" s="1"/>
  <c r="U12" i="3" s="1"/>
  <c r="T48" i="3" l="1"/>
  <c r="T50" i="3"/>
  <c r="T49" i="3"/>
  <c r="T47" i="3"/>
  <c r="U16" i="3"/>
  <c r="U32" i="3" s="1"/>
  <c r="U40" i="3" s="1"/>
  <c r="U17" i="3"/>
  <c r="U33" i="3" s="1"/>
  <c r="U41" i="3" s="1"/>
  <c r="U19" i="3"/>
  <c r="U35" i="3" s="1"/>
  <c r="U43" i="3" s="1"/>
  <c r="U18" i="3"/>
  <c r="U34" i="3" s="1"/>
  <c r="U42" i="3" s="1"/>
  <c r="U18" i="1"/>
  <c r="U22" i="1" s="1"/>
  <c r="U26" i="1" s="1"/>
  <c r="U30" i="1"/>
  <c r="U49" i="3" l="1"/>
  <c r="U48" i="3"/>
  <c r="U50" i="3"/>
  <c r="U47" i="3"/>
  <c r="U32" i="1"/>
  <c r="V12" i="3" s="1"/>
  <c r="V17" i="3" l="1"/>
  <c r="V33" i="3" s="1"/>
  <c r="V41" i="3" s="1"/>
  <c r="V48" i="3" s="1"/>
  <c r="V19" i="3"/>
  <c r="V35" i="3" s="1"/>
  <c r="V43" i="3" s="1"/>
  <c r="V50" i="3" s="1"/>
  <c r="V18" i="3"/>
  <c r="V34" i="3" s="1"/>
  <c r="V42" i="3" s="1"/>
  <c r="V49" i="3" s="1"/>
  <c r="V16" i="3"/>
  <c r="V32" i="3" s="1"/>
  <c r="V40" i="3" s="1"/>
  <c r="V47" i="3" s="1"/>
</calcChain>
</file>

<file path=xl/sharedStrings.xml><?xml version="1.0" encoding="utf-8"?>
<sst xmlns="http://schemas.openxmlformats.org/spreadsheetml/2006/main" count="96" uniqueCount="62">
  <si>
    <t>Deferred Income Taxes</t>
  </si>
  <si>
    <t>Accumulated Depreciation</t>
  </si>
  <si>
    <t>Actual</t>
  </si>
  <si>
    <t>Projected</t>
  </si>
  <si>
    <t>Net PRP Rate Base</t>
  </si>
  <si>
    <t>Cost of Service Items</t>
  </si>
  <si>
    <t>Tax Depreciation</t>
  </si>
  <si>
    <t>Difference</t>
  </si>
  <si>
    <t>Remaining Basis</t>
  </si>
  <si>
    <t>Qualifying Tax Expense</t>
  </si>
  <si>
    <t>Prior Tax Expensing</t>
  </si>
  <si>
    <t>and Bonus Depreciation</t>
  </si>
  <si>
    <t>Investment</t>
  </si>
  <si>
    <t>Annual</t>
  </si>
  <si>
    <t>Cumulative</t>
  </si>
  <si>
    <t>WACOC, per Case No. 2010-00116</t>
  </si>
  <si>
    <t>Allowed Return</t>
  </si>
  <si>
    <t>PRP Adjustment</t>
  </si>
  <si>
    <t>Book Depreciation</t>
  </si>
  <si>
    <t>Increase in deferred tax liability</t>
  </si>
  <si>
    <t>Statutory rate</t>
  </si>
  <si>
    <t>Deferred tax liability, balance</t>
  </si>
  <si>
    <t>{1}</t>
  </si>
  <si>
    <t>Represents the sum of the accumulated deferred income taxes 2010-2017 on the Summary page of Delta's PRP filing</t>
  </si>
  <si>
    <t>Residential</t>
  </si>
  <si>
    <t>Small Non-Residential</t>
  </si>
  <si>
    <t>Large Non-Residential</t>
  </si>
  <si>
    <t>Interruptible</t>
  </si>
  <si>
    <t>MACRS 15 year property rates</t>
  </si>
  <si>
    <t>Year</t>
  </si>
  <si>
    <t>Rate</t>
  </si>
  <si>
    <t>PRP Investment</t>
  </si>
  <si>
    <t>Average Customer Bill</t>
  </si>
  <si>
    <t>Monthly PRP Rate</t>
  </si>
  <si>
    <t>Currently</t>
  </si>
  <si>
    <t>Effective</t>
  </si>
  <si>
    <t>Annual Customer Increase</t>
  </si>
  <si>
    <t>Delta Natural Gas</t>
  </si>
  <si>
    <t>Case No. 2018-00086</t>
  </si>
  <si>
    <t>Item 2d</t>
  </si>
  <si>
    <t>Schedule I - Customer Rates</t>
  </si>
  <si>
    <t>Impact on Customer Rates</t>
  </si>
  <si>
    <t>Schedule II  - PRP Adjustment</t>
  </si>
  <si>
    <t>Schedule III  - Deferred Tax Calculation</t>
  </si>
  <si>
    <t>PRP Adjustment, Schedule II</t>
  </si>
  <si>
    <t>Class Allocation, per Application</t>
  </si>
  <si>
    <t>Number of Customers, per Application</t>
  </si>
  <si>
    <t>Proposed in</t>
  </si>
  <si>
    <t>Adjusted for</t>
  </si>
  <si>
    <t>Proposed Rates</t>
  </si>
  <si>
    <t>Application</t>
  </si>
  <si>
    <t>Return, Grossed-up for Income Taxes</t>
  </si>
  <si>
    <t>Property Taxes</t>
  </si>
  <si>
    <t>Depreciation Expense</t>
  </si>
  <si>
    <t>Estimate Range - Low</t>
  </si>
  <si>
    <t>{2}</t>
  </si>
  <si>
    <t>Statutory income tax rate calculated as follows:</t>
  </si>
  <si>
    <t>Federal</t>
  </si>
  <si>
    <t>Kentucky</t>
  </si>
  <si>
    <t>Federal benefit of state deduction</t>
  </si>
  <si>
    <t>Tax Gross-up Factor</t>
  </si>
  <si>
    <t>As calculated in the amended response to Item 5 of the Commission Staff's First Request for information in Case No. 2018-00040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</si>
</sst>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_(* #,##0.00000_);_(* \(#,##0.00000\);_(* &quot;-&quot;??_);_(@_)"/>
    <numFmt numFmtId="167" formatCode="0.000%"/>
    <numFmt numFmtId="168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1" applyNumberFormat="1" applyFont="1"/>
    <xf numFmtId="0" fontId="0" fillId="0" borderId="2" xfId="0" applyBorder="1" applyAlignment="1">
      <alignment horizontal="center"/>
    </xf>
    <xf numFmtId="167" fontId="0" fillId="0" borderId="0" xfId="0" applyNumberFormat="1"/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0" fontId="0" fillId="0" borderId="0" xfId="0"/>
    <xf numFmtId="167" fontId="0" fillId="0" borderId="0" xfId="2" applyNumberFormat="1" applyFont="1"/>
    <xf numFmtId="165" fontId="0" fillId="0" borderId="1" xfId="2" applyNumberFormat="1" applyFont="1" applyFill="1" applyBorder="1"/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164" fontId="2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2" applyNumberFormat="1" applyFont="1" applyFill="1"/>
    <xf numFmtId="165" fontId="0" fillId="0" borderId="0" xfId="2" applyNumberFormat="1" applyFont="1" applyFill="1" applyBorder="1"/>
    <xf numFmtId="166" fontId="0" fillId="0" borderId="0" xfId="1" applyNumberFormat="1" applyFont="1" applyBorder="1"/>
    <xf numFmtId="0" fontId="2" fillId="0" borderId="0" xfId="0" applyFont="1" applyBorder="1" applyAlignment="1">
      <alignment horizontal="center"/>
    </xf>
    <xf numFmtId="166" fontId="0" fillId="0" borderId="1" xfId="1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3" fontId="0" fillId="0" borderId="0" xfId="1" applyFont="1" applyFill="1" applyBorder="1"/>
    <xf numFmtId="0" fontId="5" fillId="0" borderId="0" xfId="0" applyFont="1" applyBorder="1"/>
    <xf numFmtId="164" fontId="0" fillId="0" borderId="0" xfId="1" applyNumberFormat="1" applyFont="1" applyAlignment="1">
      <alignment horizontal="right"/>
    </xf>
    <xf numFmtId="164" fontId="5" fillId="0" borderId="0" xfId="1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Fill="1" applyAlignment="1">
      <alignment horizontal="left"/>
    </xf>
    <xf numFmtId="168" fontId="0" fillId="0" borderId="0" xfId="2" applyNumberFormat="1" applyFont="1" applyFill="1"/>
    <xf numFmtId="168" fontId="0" fillId="0" borderId="0" xfId="2" applyNumberFormat="1" applyFont="1" applyFill="1" applyBorder="1"/>
    <xf numFmtId="164" fontId="0" fillId="0" borderId="0" xfId="1" applyNumberFormat="1" applyFont="1"/>
    <xf numFmtId="0" fontId="0" fillId="0" borderId="0" xfId="0" applyBorder="1"/>
    <xf numFmtId="0" fontId="0" fillId="0" borderId="0" xfId="0" applyFill="1" applyAlignment="1">
      <alignment horizontal="left"/>
    </xf>
    <xf numFmtId="0" fontId="2" fillId="0" borderId="0" xfId="0" applyFont="1"/>
    <xf numFmtId="164" fontId="0" fillId="0" borderId="0" xfId="1" applyNumberFormat="1" applyFont="1"/>
    <xf numFmtId="44" fontId="0" fillId="0" borderId="0" xfId="5" applyFont="1"/>
    <xf numFmtId="0" fontId="0" fillId="0" borderId="0" xfId="0"/>
    <xf numFmtId="167" fontId="0" fillId="0" borderId="0" xfId="2" applyNumberFormat="1" applyFont="1"/>
    <xf numFmtId="44" fontId="0" fillId="0" borderId="0" xfId="0" applyNumberFormat="1" applyFill="1" applyBorder="1"/>
    <xf numFmtId="0" fontId="0" fillId="0" borderId="0" xfId="0" applyFill="1" applyAlignment="1">
      <alignment horizontal="left"/>
    </xf>
    <xf numFmtId="168" fontId="0" fillId="0" borderId="0" xfId="2" applyNumberFormat="1" applyFont="1" applyFill="1" applyBorder="1"/>
    <xf numFmtId="0" fontId="2" fillId="0" borderId="0" xfId="0" applyFont="1"/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43" fontId="0" fillId="0" borderId="0" xfId="1" applyFont="1"/>
    <xf numFmtId="44" fontId="0" fillId="0" borderId="0" xfId="0" applyNumberFormat="1"/>
    <xf numFmtId="44" fontId="0" fillId="0" borderId="0" xfId="5" applyFont="1"/>
    <xf numFmtId="43" fontId="0" fillId="0" borderId="0" xfId="1" applyFont="1" applyBorder="1"/>
    <xf numFmtId="9" fontId="0" fillId="0" borderId="0" xfId="2" applyFont="1"/>
    <xf numFmtId="0" fontId="2" fillId="0" borderId="1" xfId="0" applyFont="1" applyBorder="1" applyAlignment="1">
      <alignment horizontal="center"/>
    </xf>
    <xf numFmtId="164" fontId="0" fillId="0" borderId="0" xfId="1" applyNumberFormat="1" applyFont="1" applyFill="1"/>
    <xf numFmtId="10" fontId="0" fillId="0" borderId="1" xfId="2" applyNumberFormat="1" applyFont="1" applyBorder="1"/>
    <xf numFmtId="44" fontId="0" fillId="0" borderId="0" xfId="5" applyFont="1" applyFill="1"/>
    <xf numFmtId="43" fontId="0" fillId="0" borderId="0" xfId="1" applyFont="1" applyFill="1"/>
    <xf numFmtId="44" fontId="0" fillId="0" borderId="0" xfId="5" applyFont="1" applyBorder="1"/>
    <xf numFmtId="44" fontId="0" fillId="0" borderId="1" xfId="0" applyNumberFormat="1" applyBorder="1"/>
    <xf numFmtId="164" fontId="2" fillId="0" borderId="1" xfId="1" applyNumberFormat="1" applyFont="1" applyBorder="1"/>
    <xf numFmtId="0" fontId="0" fillId="0" borderId="0" xfId="0" applyFill="1" applyBorder="1"/>
    <xf numFmtId="166" fontId="4" fillId="0" borderId="0" xfId="1" applyNumberFormat="1" applyFont="1" applyAlignment="1">
      <alignment horizontal="right"/>
    </xf>
    <xf numFmtId="0" fontId="2" fillId="0" borderId="1" xfId="0" applyFont="1" applyBorder="1" applyAlignment="1">
      <alignment horizontal="center"/>
    </xf>
  </cellXfs>
  <cellStyles count="6">
    <cellStyle name="Comma" xfId="1" builtinId="3"/>
    <cellStyle name="Comma 2" xfId="4"/>
    <cellStyle name="Currency" xfId="5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workbookViewId="0">
      <selection activeCell="A8" sqref="A8"/>
    </sheetView>
  </sheetViews>
  <sheetFormatPr defaultRowHeight="15" x14ac:dyDescent="0.25"/>
  <cols>
    <col min="2" max="2" width="21" bestFit="1" customWidth="1"/>
    <col min="3" max="3" width="12.7109375" customWidth="1"/>
    <col min="4" max="4" width="3.7109375" style="41" customWidth="1"/>
    <col min="5" max="5" width="14.85546875" bestFit="1" customWidth="1"/>
    <col min="6" max="6" width="3.7109375" style="36" customWidth="1"/>
    <col min="7" max="22" width="12.7109375" customWidth="1"/>
  </cols>
  <sheetData>
    <row r="1" spans="1:24" x14ac:dyDescent="0.25">
      <c r="A1" s="46" t="s">
        <v>37</v>
      </c>
    </row>
    <row r="2" spans="1:24" x14ac:dyDescent="0.25">
      <c r="A2" s="46" t="s">
        <v>41</v>
      </c>
    </row>
    <row r="3" spans="1:24" x14ac:dyDescent="0.25">
      <c r="A3" s="46" t="s">
        <v>38</v>
      </c>
    </row>
    <row r="4" spans="1:24" x14ac:dyDescent="0.25">
      <c r="A4" s="46" t="s">
        <v>39</v>
      </c>
    </row>
    <row r="6" spans="1:24" x14ac:dyDescent="0.25">
      <c r="A6" s="46" t="s">
        <v>40</v>
      </c>
    </row>
    <row r="7" spans="1:24" x14ac:dyDescent="0.25">
      <c r="A7" s="46" t="s">
        <v>54</v>
      </c>
    </row>
    <row r="11" spans="1:24" x14ac:dyDescent="0.25">
      <c r="E11" s="14">
        <v>2017</v>
      </c>
      <c r="F11" s="22"/>
      <c r="G11" s="14">
        <v>2018</v>
      </c>
      <c r="H11" s="14">
        <v>2019</v>
      </c>
      <c r="I11" s="14">
        <v>2020</v>
      </c>
      <c r="J11" s="14">
        <v>2021</v>
      </c>
      <c r="K11" s="14">
        <v>2022</v>
      </c>
      <c r="L11" s="14">
        <v>2023</v>
      </c>
      <c r="M11" s="14">
        <v>2024</v>
      </c>
      <c r="N11" s="14">
        <v>2025</v>
      </c>
      <c r="O11" s="14">
        <v>2026</v>
      </c>
      <c r="P11" s="14">
        <v>2027</v>
      </c>
      <c r="Q11" s="14">
        <v>2028</v>
      </c>
      <c r="R11" s="14">
        <v>2029</v>
      </c>
      <c r="S11" s="14">
        <v>2030</v>
      </c>
      <c r="T11" s="14">
        <v>2031</v>
      </c>
      <c r="U11" s="14">
        <v>2032</v>
      </c>
      <c r="V11" s="14">
        <v>2033</v>
      </c>
    </row>
    <row r="12" spans="1:24" x14ac:dyDescent="0.25">
      <c r="A12" s="46" t="s">
        <v>44</v>
      </c>
      <c r="G12" s="10">
        <f>'Schedule II - PRP Adjustment'!F32</f>
        <v>2524574.5998088238</v>
      </c>
      <c r="H12" s="10">
        <f>'Schedule II - PRP Adjustment'!G32</f>
        <v>2927427.1435227869</v>
      </c>
      <c r="I12" s="10">
        <f>'Schedule II - PRP Adjustment'!H32</f>
        <v>3318548.0634045294</v>
      </c>
      <c r="J12" s="10">
        <f>'Schedule II - PRP Adjustment'!I32</f>
        <v>3697967.3994489498</v>
      </c>
      <c r="K12" s="10">
        <f>'Schedule II - PRP Adjustment'!J32</f>
        <v>4065701.4367514057</v>
      </c>
      <c r="L12" s="10">
        <f>'Schedule II - PRP Adjustment'!K32</f>
        <v>4421766.5089275558</v>
      </c>
      <c r="M12" s="10">
        <f>'Schedule II - PRP Adjustment'!L32</f>
        <v>4766173.5981886787</v>
      </c>
      <c r="N12" s="10">
        <f>'Schedule II - PRP Adjustment'!M32</f>
        <v>5098986.7934263218</v>
      </c>
      <c r="O12" s="10">
        <f>'Schedule II - PRP Adjustment'!N32</f>
        <v>5420206.0729375063</v>
      </c>
      <c r="P12" s="10">
        <f>'Schedule II - PRP Adjustment'!O32</f>
        <v>5729839.1220726743</v>
      </c>
      <c r="Q12" s="10">
        <f>'Schedule II - PRP Adjustment'!P32</f>
        <v>6027885.9165336415</v>
      </c>
      <c r="R12" s="10">
        <f>'Schedule II - PRP Adjustment'!Q32</f>
        <v>6314274.9244423844</v>
      </c>
      <c r="S12" s="10">
        <f>'Schedule II - PRP Adjustment'!R32</f>
        <v>6589069.9714977983</v>
      </c>
      <c r="T12" s="10">
        <f>'Schedule II - PRP Adjustment'!S32</f>
        <v>6852379.0176286129</v>
      </c>
      <c r="U12" s="10">
        <f>'Schedule II - PRP Adjustment'!T32</f>
        <v>7104184.8535030475</v>
      </c>
      <c r="V12" s="10">
        <f>'Schedule II - PRP Adjustment'!U32</f>
        <v>7344524.826960979</v>
      </c>
      <c r="W12" s="10"/>
      <c r="X12" s="10"/>
    </row>
    <row r="13" spans="1:24" x14ac:dyDescent="0.25">
      <c r="G13" s="10"/>
      <c r="H13" s="10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0"/>
      <c r="X13" s="10"/>
    </row>
    <row r="14" spans="1:24" x14ac:dyDescent="0.25"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s="31" customFormat="1" x14ac:dyDescent="0.25">
      <c r="A15" s="38" t="s">
        <v>45</v>
      </c>
      <c r="D15" s="41"/>
      <c r="F15" s="36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x14ac:dyDescent="0.25">
      <c r="B16" s="30" t="s">
        <v>24</v>
      </c>
      <c r="E16" s="33">
        <v>0.54322563199912766</v>
      </c>
      <c r="F16" s="34"/>
      <c r="G16" s="10">
        <f>$E16*G$12</f>
        <v>1371413.632510093</v>
      </c>
      <c r="H16" s="35">
        <f t="shared" ref="H16:V17" si="0">$E16*H$12</f>
        <v>1590253.4601715668</v>
      </c>
      <c r="I16" s="35">
        <f t="shared" si="0"/>
        <v>1802720.3690624067</v>
      </c>
      <c r="J16" s="35">
        <f t="shared" si="0"/>
        <v>2008830.6776778263</v>
      </c>
      <c r="K16" s="35">
        <f t="shared" si="0"/>
        <v>2208593.2324990439</v>
      </c>
      <c r="L16" s="35">
        <f t="shared" si="0"/>
        <v>2402016.9063647478</v>
      </c>
      <c r="M16" s="35">
        <f t="shared" si="0"/>
        <v>2589107.6650936012</v>
      </c>
      <c r="N16" s="35">
        <f t="shared" si="0"/>
        <v>2769900.3234142191</v>
      </c>
      <c r="O16" s="35">
        <f t="shared" si="0"/>
        <v>2944394.8695369866</v>
      </c>
      <c r="P16" s="35">
        <f t="shared" si="0"/>
        <v>3112595.4783412553</v>
      </c>
      <c r="Q16" s="35">
        <f t="shared" si="0"/>
        <v>3274502.1366276285</v>
      </c>
      <c r="R16" s="35">
        <f t="shared" si="0"/>
        <v>3430075.9864464584</v>
      </c>
      <c r="S16" s="35">
        <f t="shared" si="0"/>
        <v>3579351.6995533654</v>
      </c>
      <c r="T16" s="35">
        <f t="shared" si="0"/>
        <v>3722387.922548865</v>
      </c>
      <c r="U16" s="35">
        <f t="shared" si="0"/>
        <v>3859175.3068828229</v>
      </c>
      <c r="V16" s="35">
        <f t="shared" si="0"/>
        <v>3989734.1408591615</v>
      </c>
      <c r="W16" s="10"/>
      <c r="X16" s="10"/>
    </row>
    <row r="17" spans="1:24" x14ac:dyDescent="0.25">
      <c r="B17" s="30" t="s">
        <v>25</v>
      </c>
      <c r="E17" s="45">
        <v>0.14604183097939627</v>
      </c>
      <c r="F17" s="34"/>
      <c r="G17" s="35">
        <f>$E17*G$12</f>
        <v>368693.49700015719</v>
      </c>
      <c r="H17" s="35">
        <f t="shared" si="0"/>
        <v>427526.82009885169</v>
      </c>
      <c r="I17" s="35">
        <f t="shared" si="0"/>
        <v>484646.83537272707</v>
      </c>
      <c r="J17" s="35">
        <f t="shared" si="0"/>
        <v>540057.9299176411</v>
      </c>
      <c r="K17" s="35">
        <f t="shared" si="0"/>
        <v>593762.48203873739</v>
      </c>
      <c r="L17" s="35">
        <f t="shared" si="0"/>
        <v>645762.87712715322</v>
      </c>
      <c r="M17" s="35">
        <f t="shared" si="0"/>
        <v>696060.71904513193</v>
      </c>
      <c r="N17" s="35">
        <f t="shared" si="0"/>
        <v>744665.36745174066</v>
      </c>
      <c r="O17" s="35">
        <f t="shared" si="0"/>
        <v>791576.81917743653</v>
      </c>
      <c r="P17" s="35">
        <f t="shared" si="0"/>
        <v>836796.19660486979</v>
      </c>
      <c r="Q17" s="35">
        <f t="shared" si="0"/>
        <v>880323.49618548923</v>
      </c>
      <c r="R17" s="35">
        <f t="shared" si="0"/>
        <v>922148.27127285488</v>
      </c>
      <c r="S17" s="35">
        <f t="shared" si="0"/>
        <v>962279.84308889683</v>
      </c>
      <c r="T17" s="35">
        <f t="shared" si="0"/>
        <v>1000733.9782992793</v>
      </c>
      <c r="U17" s="35">
        <f t="shared" si="0"/>
        <v>1037508.1636216791</v>
      </c>
      <c r="V17" s="35">
        <f t="shared" si="0"/>
        <v>1072607.8534030148</v>
      </c>
      <c r="W17" s="10"/>
      <c r="X17" s="10"/>
    </row>
    <row r="18" spans="1:24" x14ac:dyDescent="0.25">
      <c r="B18" s="30" t="s">
        <v>26</v>
      </c>
      <c r="E18" s="45">
        <v>0.25642837135875218</v>
      </c>
      <c r="F18" s="34"/>
      <c r="G18" s="35">
        <f t="shared" ref="G18:V19" si="1">$E18*G$12</f>
        <v>647372.55300265027</v>
      </c>
      <c r="H18" s="35">
        <f t="shared" si="1"/>
        <v>750675.37468495232</v>
      </c>
      <c r="I18" s="35">
        <f t="shared" si="1"/>
        <v>850969.87517456454</v>
      </c>
      <c r="J18" s="35">
        <f t="shared" si="1"/>
        <v>948263.75757845433</v>
      </c>
      <c r="K18" s="35">
        <f t="shared" si="1"/>
        <v>1042561.1978571018</v>
      </c>
      <c r="L18" s="35">
        <f t="shared" si="1"/>
        <v>1133866.3844129685</v>
      </c>
      <c r="M18" s="35">
        <f t="shared" si="1"/>
        <v>1222182.1333966067</v>
      </c>
      <c r="N18" s="35">
        <f t="shared" si="1"/>
        <v>1307524.8790180979</v>
      </c>
      <c r="O18" s="35">
        <f t="shared" si="1"/>
        <v>1389894.6157121826</v>
      </c>
      <c r="P18" s="35">
        <f t="shared" si="1"/>
        <v>1469293.3142207584</v>
      </c>
      <c r="Q18" s="35">
        <f t="shared" si="1"/>
        <v>1545720.968313081</v>
      </c>
      <c r="R18" s="35">
        <f t="shared" si="1"/>
        <v>1619159.2351861687</v>
      </c>
      <c r="S18" s="35">
        <f t="shared" si="1"/>
        <v>1689624.48156004</v>
      </c>
      <c r="T18" s="35">
        <f t="shared" si="1"/>
        <v>1757144.3914233914</v>
      </c>
      <c r="U18" s="35">
        <f t="shared" si="1"/>
        <v>1821714.5518153019</v>
      </c>
      <c r="V18" s="35">
        <f t="shared" si="1"/>
        <v>1883344.539781525</v>
      </c>
      <c r="W18" s="10"/>
      <c r="X18" s="10"/>
    </row>
    <row r="19" spans="1:24" x14ac:dyDescent="0.25">
      <c r="B19" s="30" t="s">
        <v>27</v>
      </c>
      <c r="E19" s="45">
        <v>5.4304165662723891E-2</v>
      </c>
      <c r="F19" s="34"/>
      <c r="G19" s="35">
        <f t="shared" si="1"/>
        <v>137094.91729592322</v>
      </c>
      <c r="H19" s="35">
        <f t="shared" si="1"/>
        <v>158971.488567416</v>
      </c>
      <c r="I19" s="35">
        <f t="shared" si="1"/>
        <v>180210.98379483112</v>
      </c>
      <c r="J19" s="35">
        <f t="shared" si="1"/>
        <v>200815.03427502804</v>
      </c>
      <c r="K19" s="35">
        <f t="shared" si="1"/>
        <v>220784.52435652289</v>
      </c>
      <c r="L19" s="35">
        <f t="shared" si="1"/>
        <v>240120.34102268628</v>
      </c>
      <c r="M19" s="35">
        <f t="shared" si="1"/>
        <v>258823.08065333881</v>
      </c>
      <c r="N19" s="35">
        <f t="shared" si="1"/>
        <v>276896.22354226426</v>
      </c>
      <c r="O19" s="35">
        <f t="shared" si="1"/>
        <v>294339.76851090044</v>
      </c>
      <c r="P19" s="35">
        <f t="shared" si="1"/>
        <v>311154.13290579093</v>
      </c>
      <c r="Q19" s="35">
        <f t="shared" si="1"/>
        <v>327339.31540744309</v>
      </c>
      <c r="R19" s="35">
        <f t="shared" si="1"/>
        <v>342891.43153690262</v>
      </c>
      <c r="S19" s="35">
        <f t="shared" si="1"/>
        <v>357813.94729549583</v>
      </c>
      <c r="T19" s="35">
        <f t="shared" si="1"/>
        <v>372112.72535707738</v>
      </c>
      <c r="U19" s="35">
        <f t="shared" si="1"/>
        <v>385786.83118324337</v>
      </c>
      <c r="V19" s="35">
        <f t="shared" si="1"/>
        <v>398838.29291727755</v>
      </c>
      <c r="W19" s="10"/>
      <c r="X19" s="10"/>
    </row>
    <row r="20" spans="1:24" x14ac:dyDescent="0.25">
      <c r="E20" s="5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x14ac:dyDescent="0.25">
      <c r="E21" s="5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x14ac:dyDescent="0.25">
      <c r="A22" s="38" t="s">
        <v>46</v>
      </c>
      <c r="E22" s="5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x14ac:dyDescent="0.25">
      <c r="B23" s="32" t="s">
        <v>24</v>
      </c>
      <c r="E23" s="29">
        <v>355357</v>
      </c>
      <c r="G23" s="10">
        <f>E23</f>
        <v>355357</v>
      </c>
      <c r="H23" s="10">
        <f>G23</f>
        <v>355357</v>
      </c>
      <c r="I23" s="47">
        <f t="shared" ref="I23:V23" si="2">H23</f>
        <v>355357</v>
      </c>
      <c r="J23" s="47">
        <f t="shared" si="2"/>
        <v>355357</v>
      </c>
      <c r="K23" s="47">
        <f t="shared" si="2"/>
        <v>355357</v>
      </c>
      <c r="L23" s="47">
        <f t="shared" si="2"/>
        <v>355357</v>
      </c>
      <c r="M23" s="47">
        <f t="shared" si="2"/>
        <v>355357</v>
      </c>
      <c r="N23" s="47">
        <f t="shared" si="2"/>
        <v>355357</v>
      </c>
      <c r="O23" s="47">
        <f t="shared" si="2"/>
        <v>355357</v>
      </c>
      <c r="P23" s="47">
        <f t="shared" si="2"/>
        <v>355357</v>
      </c>
      <c r="Q23" s="47">
        <f t="shared" si="2"/>
        <v>355357</v>
      </c>
      <c r="R23" s="47">
        <f t="shared" si="2"/>
        <v>355357</v>
      </c>
      <c r="S23" s="47">
        <f t="shared" si="2"/>
        <v>355357</v>
      </c>
      <c r="T23" s="47">
        <f t="shared" si="2"/>
        <v>355357</v>
      </c>
      <c r="U23" s="47">
        <f t="shared" si="2"/>
        <v>355357</v>
      </c>
      <c r="V23" s="47">
        <f t="shared" si="2"/>
        <v>355357</v>
      </c>
      <c r="W23" s="10"/>
      <c r="X23" s="10"/>
    </row>
    <row r="24" spans="1:24" x14ac:dyDescent="0.25">
      <c r="B24" s="32" t="s">
        <v>25</v>
      </c>
      <c r="E24" s="29">
        <v>50198</v>
      </c>
      <c r="G24" s="47">
        <f>E24</f>
        <v>50198</v>
      </c>
      <c r="H24" s="39">
        <f>G24</f>
        <v>50198</v>
      </c>
      <c r="I24" s="47">
        <f t="shared" ref="I24:V24" si="3">H24</f>
        <v>50198</v>
      </c>
      <c r="J24" s="47">
        <f t="shared" si="3"/>
        <v>50198</v>
      </c>
      <c r="K24" s="47">
        <f t="shared" si="3"/>
        <v>50198</v>
      </c>
      <c r="L24" s="47">
        <f t="shared" si="3"/>
        <v>50198</v>
      </c>
      <c r="M24" s="47">
        <f t="shared" si="3"/>
        <v>50198</v>
      </c>
      <c r="N24" s="47">
        <f t="shared" si="3"/>
        <v>50198</v>
      </c>
      <c r="O24" s="47">
        <f t="shared" si="3"/>
        <v>50198</v>
      </c>
      <c r="P24" s="47">
        <f t="shared" si="3"/>
        <v>50198</v>
      </c>
      <c r="Q24" s="47">
        <f t="shared" si="3"/>
        <v>50198</v>
      </c>
      <c r="R24" s="47">
        <f t="shared" si="3"/>
        <v>50198</v>
      </c>
      <c r="S24" s="47">
        <f t="shared" si="3"/>
        <v>50198</v>
      </c>
      <c r="T24" s="47">
        <f t="shared" si="3"/>
        <v>50198</v>
      </c>
      <c r="U24" s="47">
        <f t="shared" si="3"/>
        <v>50198</v>
      </c>
      <c r="V24" s="47">
        <f t="shared" si="3"/>
        <v>50198</v>
      </c>
      <c r="W24" s="10"/>
      <c r="X24" s="10"/>
    </row>
    <row r="25" spans="1:24" x14ac:dyDescent="0.25">
      <c r="B25" s="32" t="s">
        <v>26</v>
      </c>
      <c r="E25" s="29">
        <v>11764</v>
      </c>
      <c r="G25" s="47">
        <f>E25</f>
        <v>11764</v>
      </c>
      <c r="H25" s="39">
        <f>G25</f>
        <v>11764</v>
      </c>
      <c r="I25" s="47">
        <f t="shared" ref="I25:V25" si="4">H25</f>
        <v>11764</v>
      </c>
      <c r="J25" s="47">
        <f t="shared" si="4"/>
        <v>11764</v>
      </c>
      <c r="K25" s="47">
        <f t="shared" si="4"/>
        <v>11764</v>
      </c>
      <c r="L25" s="47">
        <f t="shared" si="4"/>
        <v>11764</v>
      </c>
      <c r="M25" s="47">
        <f t="shared" si="4"/>
        <v>11764</v>
      </c>
      <c r="N25" s="47">
        <f t="shared" si="4"/>
        <v>11764</v>
      </c>
      <c r="O25" s="47">
        <f t="shared" si="4"/>
        <v>11764</v>
      </c>
      <c r="P25" s="47">
        <f t="shared" si="4"/>
        <v>11764</v>
      </c>
      <c r="Q25" s="47">
        <f t="shared" si="4"/>
        <v>11764</v>
      </c>
      <c r="R25" s="47">
        <f t="shared" si="4"/>
        <v>11764</v>
      </c>
      <c r="S25" s="47">
        <f t="shared" si="4"/>
        <v>11764</v>
      </c>
      <c r="T25" s="47">
        <f t="shared" si="4"/>
        <v>11764</v>
      </c>
      <c r="U25" s="47">
        <f t="shared" si="4"/>
        <v>11764</v>
      </c>
      <c r="V25" s="47">
        <f t="shared" si="4"/>
        <v>11764</v>
      </c>
      <c r="W25" s="10"/>
      <c r="X25" s="10"/>
    </row>
    <row r="26" spans="1:24" x14ac:dyDescent="0.25">
      <c r="B26" s="32" t="s">
        <v>27</v>
      </c>
      <c r="E26" s="29">
        <v>321</v>
      </c>
      <c r="G26" s="47">
        <f>E26</f>
        <v>321</v>
      </c>
      <c r="H26" s="39">
        <f>G26</f>
        <v>321</v>
      </c>
      <c r="I26" s="47">
        <f t="shared" ref="I26:V26" si="5">H26</f>
        <v>321</v>
      </c>
      <c r="J26" s="47">
        <f t="shared" si="5"/>
        <v>321</v>
      </c>
      <c r="K26" s="47">
        <f t="shared" si="5"/>
        <v>321</v>
      </c>
      <c r="L26" s="47">
        <f t="shared" si="5"/>
        <v>321</v>
      </c>
      <c r="M26" s="47">
        <f t="shared" si="5"/>
        <v>321</v>
      </c>
      <c r="N26" s="47">
        <f t="shared" si="5"/>
        <v>321</v>
      </c>
      <c r="O26" s="47">
        <f t="shared" si="5"/>
        <v>321</v>
      </c>
      <c r="P26" s="47">
        <f t="shared" si="5"/>
        <v>321</v>
      </c>
      <c r="Q26" s="47">
        <f t="shared" si="5"/>
        <v>321</v>
      </c>
      <c r="R26" s="47">
        <f t="shared" si="5"/>
        <v>321</v>
      </c>
      <c r="S26" s="47">
        <f t="shared" si="5"/>
        <v>321</v>
      </c>
      <c r="T26" s="47">
        <f t="shared" si="5"/>
        <v>321</v>
      </c>
      <c r="U26" s="47">
        <f t="shared" si="5"/>
        <v>321</v>
      </c>
      <c r="V26" s="47">
        <f t="shared" si="5"/>
        <v>321</v>
      </c>
      <c r="W26" s="10"/>
      <c r="X26" s="10"/>
    </row>
    <row r="27" spans="1:24" x14ac:dyDescent="0.25">
      <c r="E27" s="2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s="41" customFormat="1" x14ac:dyDescent="0.25">
      <c r="E28" s="27"/>
      <c r="F28" s="5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s="41" customFormat="1" x14ac:dyDescent="0.25">
      <c r="A29" s="38" t="s">
        <v>33</v>
      </c>
      <c r="E29" s="27"/>
      <c r="F29" s="5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x14ac:dyDescent="0.25">
      <c r="C30" s="22" t="s">
        <v>34</v>
      </c>
      <c r="D30" s="22"/>
      <c r="E30" s="22" t="s">
        <v>47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x14ac:dyDescent="0.25">
      <c r="C31" s="49" t="s">
        <v>35</v>
      </c>
      <c r="D31" s="22"/>
      <c r="E31" s="56" t="s">
        <v>50</v>
      </c>
      <c r="F31" s="50"/>
      <c r="G31" s="63" t="s">
        <v>3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0"/>
      <c r="X31" s="10"/>
    </row>
    <row r="32" spans="1:24" x14ac:dyDescent="0.25">
      <c r="B32" s="37" t="s">
        <v>24</v>
      </c>
      <c r="C32" s="53">
        <v>2.7</v>
      </c>
      <c r="D32" s="61"/>
      <c r="E32" s="43">
        <v>3.0841069684852136</v>
      </c>
      <c r="G32" s="40">
        <f t="shared" ref="G32:V32" si="6">G16/G23</f>
        <v>3.8592559947041791</v>
      </c>
      <c r="H32" s="40">
        <f t="shared" si="6"/>
        <v>4.4750869130805553</v>
      </c>
      <c r="I32" s="40">
        <f t="shared" si="6"/>
        <v>5.0729839824807357</v>
      </c>
      <c r="J32" s="40">
        <f t="shared" si="6"/>
        <v>5.6529931243167466</v>
      </c>
      <c r="K32" s="40">
        <f t="shared" si="6"/>
        <v>6.2151392332191122</v>
      </c>
      <c r="L32" s="40">
        <f t="shared" si="6"/>
        <v>6.759447277990156</v>
      </c>
      <c r="M32" s="40">
        <f t="shared" si="6"/>
        <v>7.285934046870052</v>
      </c>
      <c r="N32" s="40">
        <f t="shared" si="6"/>
        <v>7.794697510993787</v>
      </c>
      <c r="O32" s="40">
        <f t="shared" si="6"/>
        <v>8.2857376371845408</v>
      </c>
      <c r="P32" s="40">
        <f t="shared" si="6"/>
        <v>8.7590661738512399</v>
      </c>
      <c r="Q32" s="40">
        <f t="shared" si="6"/>
        <v>9.2146830838498417</v>
      </c>
      <c r="R32" s="40">
        <f t="shared" si="6"/>
        <v>9.6524790181323521</v>
      </c>
      <c r="S32" s="40">
        <f t="shared" si="6"/>
        <v>10.072551545497529</v>
      </c>
      <c r="T32" s="40">
        <f t="shared" si="6"/>
        <v>10.475065701671459</v>
      </c>
      <c r="U32" s="40">
        <f t="shared" si="6"/>
        <v>10.859995179165805</v>
      </c>
      <c r="V32" s="40">
        <f t="shared" si="6"/>
        <v>11.227397070718071</v>
      </c>
      <c r="W32" s="39"/>
      <c r="X32" s="10"/>
    </row>
    <row r="33" spans="1:24" x14ac:dyDescent="0.25">
      <c r="B33" s="37" t="s">
        <v>25</v>
      </c>
      <c r="C33" s="51">
        <v>5.12</v>
      </c>
      <c r="D33" s="54"/>
      <c r="E33" s="26">
        <v>5.8695565560380896</v>
      </c>
      <c r="F33" s="54"/>
      <c r="G33" s="51">
        <f t="shared" ref="G33:V33" si="7">G17/G24</f>
        <v>7.344784593014805</v>
      </c>
      <c r="H33" s="51">
        <f t="shared" si="7"/>
        <v>8.5168098350303136</v>
      </c>
      <c r="I33" s="51">
        <f t="shared" si="7"/>
        <v>9.6547040793005117</v>
      </c>
      <c r="J33" s="51">
        <f t="shared" si="7"/>
        <v>10.758554721655068</v>
      </c>
      <c r="K33" s="51">
        <f t="shared" si="7"/>
        <v>11.828409140578058</v>
      </c>
      <c r="L33" s="51">
        <f t="shared" si="7"/>
        <v>12.864314855714435</v>
      </c>
      <c r="M33" s="51">
        <f t="shared" si="7"/>
        <v>13.866303817784214</v>
      </c>
      <c r="N33" s="51">
        <f t="shared" si="7"/>
        <v>14.834562481607646</v>
      </c>
      <c r="O33" s="51">
        <f t="shared" si="7"/>
        <v>15.769090784043916</v>
      </c>
      <c r="P33" s="51">
        <f t="shared" si="7"/>
        <v>16.66991108420395</v>
      </c>
      <c r="Q33" s="51">
        <f t="shared" si="7"/>
        <v>17.537023311396656</v>
      </c>
      <c r="R33" s="51">
        <f t="shared" si="7"/>
        <v>18.370219356804153</v>
      </c>
      <c r="S33" s="51">
        <f t="shared" si="7"/>
        <v>19.169684909536173</v>
      </c>
      <c r="T33" s="51">
        <f t="shared" si="7"/>
        <v>19.935734059111507</v>
      </c>
      <c r="U33" s="51">
        <f t="shared" si="7"/>
        <v>20.668316738150505</v>
      </c>
      <c r="V33" s="51">
        <f t="shared" si="7"/>
        <v>21.367541603311185</v>
      </c>
      <c r="W33" s="51"/>
      <c r="X33" s="51"/>
    </row>
    <row r="34" spans="1:24" x14ac:dyDescent="0.25">
      <c r="B34" s="37" t="s">
        <v>26</v>
      </c>
      <c r="C34" s="51">
        <v>38.630000000000003</v>
      </c>
      <c r="D34" s="54"/>
      <c r="E34" s="26">
        <v>43.97696361781707</v>
      </c>
      <c r="F34" s="54"/>
      <c r="G34" s="51">
        <f t="shared" ref="G34:V34" si="8">G18/G25</f>
        <v>55.029968803353476</v>
      </c>
      <c r="H34" s="51">
        <f t="shared" si="8"/>
        <v>63.811235522352291</v>
      </c>
      <c r="I34" s="51">
        <f t="shared" si="8"/>
        <v>72.336779596613781</v>
      </c>
      <c r="J34" s="51">
        <f t="shared" si="8"/>
        <v>80.607255829518394</v>
      </c>
      <c r="K34" s="51">
        <f t="shared" si="8"/>
        <v>88.623019199005597</v>
      </c>
      <c r="L34" s="51">
        <f t="shared" si="8"/>
        <v>96.384425740646762</v>
      </c>
      <c r="M34" s="51">
        <f t="shared" si="8"/>
        <v>103.89171484160207</v>
      </c>
      <c r="N34" s="51">
        <f t="shared" si="8"/>
        <v>111.14628349354793</v>
      </c>
      <c r="O34" s="51">
        <f t="shared" si="8"/>
        <v>118.14813122340892</v>
      </c>
      <c r="P34" s="51">
        <f t="shared" si="8"/>
        <v>124.89742555429773</v>
      </c>
      <c r="Q34" s="51">
        <f t="shared" si="8"/>
        <v>131.39416595656928</v>
      </c>
      <c r="R34" s="51">
        <f t="shared" si="8"/>
        <v>137.63679319841626</v>
      </c>
      <c r="S34" s="51">
        <f t="shared" si="8"/>
        <v>143.62669853451547</v>
      </c>
      <c r="T34" s="51">
        <f t="shared" si="8"/>
        <v>149.36623524510298</v>
      </c>
      <c r="U34" s="51">
        <f t="shared" si="8"/>
        <v>154.85502820599302</v>
      </c>
      <c r="V34" s="51">
        <f t="shared" si="8"/>
        <v>160.09389151492053</v>
      </c>
      <c r="W34" s="51"/>
      <c r="X34" s="51"/>
    </row>
    <row r="35" spans="1:24" x14ac:dyDescent="0.25">
      <c r="B35" s="37" t="s">
        <v>27</v>
      </c>
      <c r="C35" s="51">
        <v>283.72000000000003</v>
      </c>
      <c r="D35" s="54"/>
      <c r="E35" s="26">
        <v>341.30529595015577</v>
      </c>
      <c r="F35" s="54"/>
      <c r="G35" s="51">
        <f t="shared" ref="G35:V35" si="9">G19/G26</f>
        <v>427.08696976923125</v>
      </c>
      <c r="H35" s="51">
        <f t="shared" si="9"/>
        <v>495.2382821414829</v>
      </c>
      <c r="I35" s="51">
        <f t="shared" si="9"/>
        <v>561.40493394028385</v>
      </c>
      <c r="J35" s="51">
        <f t="shared" si="9"/>
        <v>625.59200708731476</v>
      </c>
      <c r="K35" s="51">
        <f t="shared" si="9"/>
        <v>687.80225656237656</v>
      </c>
      <c r="L35" s="51">
        <f t="shared" si="9"/>
        <v>748.03844555353976</v>
      </c>
      <c r="M35" s="51">
        <f t="shared" si="9"/>
        <v>806.30243194186551</v>
      </c>
      <c r="N35" s="51">
        <f t="shared" si="9"/>
        <v>862.60505776406308</v>
      </c>
      <c r="O35" s="51">
        <f t="shared" si="9"/>
        <v>916.94631934859945</v>
      </c>
      <c r="P35" s="51">
        <f t="shared" si="9"/>
        <v>969.32751684047014</v>
      </c>
      <c r="Q35" s="51">
        <f t="shared" si="9"/>
        <v>1019.7486461291062</v>
      </c>
      <c r="R35" s="51">
        <f t="shared" si="9"/>
        <v>1068.1976060339646</v>
      </c>
      <c r="S35" s="51">
        <f t="shared" si="9"/>
        <v>1114.6851940669653</v>
      </c>
      <c r="T35" s="51">
        <f t="shared" si="9"/>
        <v>1159.2296740095869</v>
      </c>
      <c r="U35" s="51">
        <f t="shared" si="9"/>
        <v>1201.8281345272378</v>
      </c>
      <c r="V35" s="51">
        <f t="shared" si="9"/>
        <v>1242.4868938232946</v>
      </c>
      <c r="W35" s="51"/>
      <c r="X35" s="51"/>
    </row>
    <row r="36" spans="1:24" x14ac:dyDescent="0.25">
      <c r="C36" s="51"/>
      <c r="D36" s="54"/>
      <c r="E36" s="54"/>
      <c r="F36" s="54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24" x14ac:dyDescent="0.25">
      <c r="A37" s="46" t="s">
        <v>32</v>
      </c>
      <c r="D37" s="50"/>
      <c r="E37" s="22"/>
      <c r="G37" s="39"/>
      <c r="H37" s="52"/>
    </row>
    <row r="38" spans="1:24" s="41" customFormat="1" x14ac:dyDescent="0.25">
      <c r="C38" s="22">
        <v>2017</v>
      </c>
      <c r="D38" s="22"/>
      <c r="E38" s="22" t="s">
        <v>48</v>
      </c>
      <c r="F38" s="50"/>
      <c r="G38" s="47"/>
      <c r="H38" s="52"/>
    </row>
    <row r="39" spans="1:24" x14ac:dyDescent="0.25">
      <c r="C39" s="49" t="s">
        <v>2</v>
      </c>
      <c r="D39" s="22"/>
      <c r="E39" s="56" t="s">
        <v>49</v>
      </c>
      <c r="F39" s="64"/>
      <c r="G39" s="63" t="s">
        <v>3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4" x14ac:dyDescent="0.25">
      <c r="B40" s="44" t="s">
        <v>24</v>
      </c>
      <c r="C40" s="59">
        <v>42.55</v>
      </c>
      <c r="D40" s="59"/>
      <c r="E40" s="52">
        <f>C40+(E32-C32)</f>
        <v>42.93410696848521</v>
      </c>
      <c r="F40" s="50"/>
      <c r="G40" s="53">
        <f>E40+G32-E32</f>
        <v>43.709255994704172</v>
      </c>
      <c r="H40" s="53">
        <f>G40+H32-G32</f>
        <v>44.325086913080547</v>
      </c>
      <c r="I40" s="53">
        <f t="shared" ref="I40:V40" si="10">H40+I32-H32</f>
        <v>44.92298398248073</v>
      </c>
      <c r="J40" s="53">
        <f t="shared" si="10"/>
        <v>45.502993124316738</v>
      </c>
      <c r="K40" s="53">
        <f t="shared" si="10"/>
        <v>46.065139233219107</v>
      </c>
      <c r="L40" s="53">
        <f t="shared" si="10"/>
        <v>46.609447277990149</v>
      </c>
      <c r="M40" s="53">
        <f t="shared" si="10"/>
        <v>47.135934046870048</v>
      </c>
      <c r="N40" s="53">
        <f t="shared" si="10"/>
        <v>47.64469751099378</v>
      </c>
      <c r="O40" s="53">
        <f t="shared" si="10"/>
        <v>48.135737637184533</v>
      </c>
      <c r="P40" s="53">
        <f t="shared" si="10"/>
        <v>48.609066173851232</v>
      </c>
      <c r="Q40" s="53">
        <f t="shared" si="10"/>
        <v>49.064683083849836</v>
      </c>
      <c r="R40" s="53">
        <f t="shared" si="10"/>
        <v>49.502479018132348</v>
      </c>
      <c r="S40" s="53">
        <f t="shared" si="10"/>
        <v>49.922551545497527</v>
      </c>
      <c r="T40" s="53">
        <f t="shared" si="10"/>
        <v>50.325065701671463</v>
      </c>
      <c r="U40" s="53">
        <f t="shared" si="10"/>
        <v>50.709995179165809</v>
      </c>
      <c r="V40" s="53">
        <f t="shared" si="10"/>
        <v>51.077397070718071</v>
      </c>
    </row>
    <row r="41" spans="1:24" x14ac:dyDescent="0.25">
      <c r="B41" s="44" t="s">
        <v>25</v>
      </c>
      <c r="C41" s="60">
        <v>84.03</v>
      </c>
      <c r="D41" s="60"/>
      <c r="E41" s="51">
        <f>C41+(E33-C33)</f>
        <v>84.779556556038088</v>
      </c>
      <c r="F41" s="54"/>
      <c r="G41" s="51">
        <f>E41+G33-E33</f>
        <v>86.254784593014804</v>
      </c>
      <c r="H41" s="51">
        <f>G41+H33-G33</f>
        <v>87.426809835030312</v>
      </c>
      <c r="I41" s="51">
        <f t="shared" ref="I41:V41" si="11">H41+I33-H33</f>
        <v>88.564704079300512</v>
      </c>
      <c r="J41" s="51">
        <f t="shared" si="11"/>
        <v>89.66855472165507</v>
      </c>
      <c r="K41" s="51">
        <f t="shared" si="11"/>
        <v>90.738409140578057</v>
      </c>
      <c r="L41" s="51">
        <f t="shared" si="11"/>
        <v>91.774314855714437</v>
      </c>
      <c r="M41" s="51">
        <f t="shared" si="11"/>
        <v>92.776303817784211</v>
      </c>
      <c r="N41" s="51">
        <f t="shared" si="11"/>
        <v>93.744562481607645</v>
      </c>
      <c r="O41" s="51">
        <f t="shared" si="11"/>
        <v>94.679090784043908</v>
      </c>
      <c r="P41" s="51">
        <f t="shared" si="11"/>
        <v>95.579911084203943</v>
      </c>
      <c r="Q41" s="51">
        <f t="shared" si="11"/>
        <v>96.447023311396649</v>
      </c>
      <c r="R41" s="51">
        <f t="shared" si="11"/>
        <v>97.280219356804153</v>
      </c>
      <c r="S41" s="51">
        <f t="shared" si="11"/>
        <v>98.079684909536169</v>
      </c>
      <c r="T41" s="51">
        <f t="shared" si="11"/>
        <v>98.845734059111507</v>
      </c>
      <c r="U41" s="51">
        <f t="shared" si="11"/>
        <v>99.578316738150505</v>
      </c>
      <c r="V41" s="51">
        <f t="shared" si="11"/>
        <v>100.27754160331118</v>
      </c>
    </row>
    <row r="42" spans="1:24" x14ac:dyDescent="0.25">
      <c r="B42" s="44" t="s">
        <v>26</v>
      </c>
      <c r="C42" s="60">
        <v>678.92</v>
      </c>
      <c r="D42" s="60"/>
      <c r="E42" s="51">
        <f>C42+(E34-C34)</f>
        <v>684.26696361781705</v>
      </c>
      <c r="F42" s="54"/>
      <c r="G42" s="51">
        <f>E42+G34-E34</f>
        <v>695.31996880335339</v>
      </c>
      <c r="H42" s="51">
        <f>G42+H34-G34</f>
        <v>704.10123552235223</v>
      </c>
      <c r="I42" s="51">
        <f t="shared" ref="I42:V42" si="12">H42+I34-H34</f>
        <v>712.62677959661369</v>
      </c>
      <c r="J42" s="51">
        <f t="shared" si="12"/>
        <v>720.89725582951837</v>
      </c>
      <c r="K42" s="51">
        <f t="shared" si="12"/>
        <v>728.91301919900559</v>
      </c>
      <c r="L42" s="51">
        <f t="shared" si="12"/>
        <v>736.67442574064671</v>
      </c>
      <c r="M42" s="51">
        <f t="shared" si="12"/>
        <v>744.181714841602</v>
      </c>
      <c r="N42" s="51">
        <f t="shared" si="12"/>
        <v>751.43628349354788</v>
      </c>
      <c r="O42" s="51">
        <f t="shared" si="12"/>
        <v>758.43813122340885</v>
      </c>
      <c r="P42" s="51">
        <f t="shared" si="12"/>
        <v>765.18742555429765</v>
      </c>
      <c r="Q42" s="51">
        <f t="shared" si="12"/>
        <v>771.68416595656925</v>
      </c>
      <c r="R42" s="51">
        <f t="shared" si="12"/>
        <v>777.92679319841625</v>
      </c>
      <c r="S42" s="51">
        <f t="shared" si="12"/>
        <v>783.91669853451538</v>
      </c>
      <c r="T42" s="51">
        <f t="shared" si="12"/>
        <v>789.65623524510283</v>
      </c>
      <c r="U42" s="51">
        <f t="shared" si="12"/>
        <v>795.14502820599284</v>
      </c>
      <c r="V42" s="51">
        <f t="shared" si="12"/>
        <v>800.38389151492038</v>
      </c>
    </row>
    <row r="43" spans="1:24" x14ac:dyDescent="0.25">
      <c r="B43" s="44" t="s">
        <v>27</v>
      </c>
      <c r="C43" s="60">
        <v>4105.66</v>
      </c>
      <c r="D43" s="60"/>
      <c r="E43" s="51">
        <f>C43+(E35-C35)</f>
        <v>4163.2452959501552</v>
      </c>
      <c r="F43" s="54"/>
      <c r="G43" s="51">
        <f>E43+G35-E35</f>
        <v>4249.0269697692311</v>
      </c>
      <c r="H43" s="51">
        <f>G43+H35-G35</f>
        <v>4317.1782821414827</v>
      </c>
      <c r="I43" s="51">
        <f t="shared" ref="I43:V43" si="13">H43+I35-H35</f>
        <v>4383.3449339402832</v>
      </c>
      <c r="J43" s="51">
        <f t="shared" si="13"/>
        <v>4447.532007087314</v>
      </c>
      <c r="K43" s="51">
        <f t="shared" si="13"/>
        <v>4509.7422565623765</v>
      </c>
      <c r="L43" s="51">
        <f t="shared" si="13"/>
        <v>4569.9784455535391</v>
      </c>
      <c r="M43" s="51">
        <f t="shared" si="13"/>
        <v>4628.2424319418651</v>
      </c>
      <c r="N43" s="51">
        <f t="shared" si="13"/>
        <v>4684.5450577640622</v>
      </c>
      <c r="O43" s="51">
        <f t="shared" si="13"/>
        <v>4738.8863193485977</v>
      </c>
      <c r="P43" s="51">
        <f t="shared" si="13"/>
        <v>4791.2675168404676</v>
      </c>
      <c r="Q43" s="51">
        <f t="shared" si="13"/>
        <v>4841.6886461291042</v>
      </c>
      <c r="R43" s="51">
        <f t="shared" si="13"/>
        <v>4890.1376060339626</v>
      </c>
      <c r="S43" s="51">
        <f t="shared" si="13"/>
        <v>4936.6251940669636</v>
      </c>
      <c r="T43" s="51">
        <f t="shared" si="13"/>
        <v>4981.1696740095849</v>
      </c>
      <c r="U43" s="51">
        <f t="shared" si="13"/>
        <v>5023.7681345272358</v>
      </c>
      <c r="V43" s="51">
        <f t="shared" si="13"/>
        <v>5064.4268938232926</v>
      </c>
    </row>
    <row r="46" spans="1:24" x14ac:dyDescent="0.25">
      <c r="A46" s="46" t="s">
        <v>36</v>
      </c>
    </row>
    <row r="47" spans="1:24" x14ac:dyDescent="0.25">
      <c r="B47" s="44" t="s">
        <v>24</v>
      </c>
      <c r="G47" s="55">
        <f>(G40-E40)/E40</f>
        <v>1.8054388013425834E-2</v>
      </c>
      <c r="H47" s="55">
        <f>(H40-G40)/G40</f>
        <v>1.4089256482677013E-2</v>
      </c>
      <c r="I47" s="55">
        <f t="shared" ref="I47:V47" si="14">(I40-H40)/H40</f>
        <v>1.3488909126622395E-2</v>
      </c>
      <c r="J47" s="55">
        <f t="shared" si="14"/>
        <v>1.2911189115625152E-2</v>
      </c>
      <c r="K47" s="55">
        <f t="shared" si="14"/>
        <v>1.2354046850644604E-2</v>
      </c>
      <c r="L47" s="55">
        <f t="shared" si="14"/>
        <v>1.181605122292834E-2</v>
      </c>
      <c r="M47" s="55">
        <f t="shared" si="14"/>
        <v>1.129570933849103E-2</v>
      </c>
      <c r="N47" s="55">
        <f t="shared" si="14"/>
        <v>1.0793537338579903E-2</v>
      </c>
      <c r="O47" s="55">
        <f t="shared" si="14"/>
        <v>1.0306291189642849E-2</v>
      </c>
      <c r="P47" s="55">
        <f t="shared" si="14"/>
        <v>9.8332041826041522E-3</v>
      </c>
      <c r="Q47" s="55">
        <f t="shared" si="14"/>
        <v>9.3730850201705421E-3</v>
      </c>
      <c r="R47" s="55">
        <f t="shared" si="14"/>
        <v>8.922832203651131E-3</v>
      </c>
      <c r="S47" s="55">
        <f t="shared" si="14"/>
        <v>8.4858887008731291E-3</v>
      </c>
      <c r="T47" s="55">
        <f t="shared" si="14"/>
        <v>8.062772108254521E-3</v>
      </c>
      <c r="U47" s="55">
        <f t="shared" si="14"/>
        <v>7.6488618966981522E-3</v>
      </c>
      <c r="V47" s="55">
        <f t="shared" si="14"/>
        <v>7.245157295996142E-3</v>
      </c>
    </row>
    <row r="48" spans="1:24" x14ac:dyDescent="0.25">
      <c r="B48" s="44" t="s">
        <v>25</v>
      </c>
      <c r="G48" s="55">
        <f t="shared" ref="G48:G50" si="15">(G41-E41)/E41</f>
        <v>1.740075198437269E-2</v>
      </c>
      <c r="H48" s="55">
        <f t="shared" ref="H48:V50" si="16">(H41-G41)/G41</f>
        <v>1.3587944686727815E-2</v>
      </c>
      <c r="I48" s="55">
        <f t="shared" si="16"/>
        <v>1.3015392491357572E-2</v>
      </c>
      <c r="J48" s="55">
        <f t="shared" si="16"/>
        <v>1.2463776103922557E-2</v>
      </c>
      <c r="K48" s="55">
        <f t="shared" si="16"/>
        <v>1.193121069302364E-2</v>
      </c>
      <c r="L48" s="55">
        <f t="shared" si="16"/>
        <v>1.1416397145904167E-2</v>
      </c>
      <c r="M48" s="55">
        <f t="shared" si="16"/>
        <v>1.0917967229121557E-2</v>
      </c>
      <c r="N48" s="55">
        <f t="shared" si="16"/>
        <v>1.0436486731839703E-2</v>
      </c>
      <c r="O48" s="55">
        <f t="shared" si="16"/>
        <v>9.968880089654417E-3</v>
      </c>
      <c r="P48" s="55">
        <f t="shared" si="16"/>
        <v>9.5144587120586134E-3</v>
      </c>
      <c r="Q48" s="55">
        <f t="shared" si="16"/>
        <v>9.0721179519491074E-3</v>
      </c>
      <c r="R48" s="55">
        <f t="shared" si="16"/>
        <v>8.6388985040770049E-3</v>
      </c>
      <c r="S48" s="55">
        <f t="shared" si="16"/>
        <v>8.2181717724107758E-3</v>
      </c>
      <c r="T48" s="55">
        <f t="shared" si="16"/>
        <v>7.8104772693948126E-3</v>
      </c>
      <c r="U48" s="55">
        <f t="shared" si="16"/>
        <v>7.4113737533771642E-3</v>
      </c>
      <c r="V48" s="55">
        <f t="shared" si="16"/>
        <v>7.021858654222315E-3</v>
      </c>
    </row>
    <row r="49" spans="2:22" x14ac:dyDescent="0.25">
      <c r="B49" s="44" t="s">
        <v>26</v>
      </c>
      <c r="G49" s="55">
        <f t="shared" si="15"/>
        <v>1.6153059804462164E-2</v>
      </c>
      <c r="H49" s="55">
        <f t="shared" si="16"/>
        <v>1.2629101871058597E-2</v>
      </c>
      <c r="I49" s="55">
        <f t="shared" si="16"/>
        <v>1.2108406638338886E-2</v>
      </c>
      <c r="J49" s="55">
        <f t="shared" si="16"/>
        <v>1.1605620879959399E-2</v>
      </c>
      <c r="K49" s="55">
        <f t="shared" si="16"/>
        <v>1.1119148123630572E-2</v>
      </c>
      <c r="L49" s="55">
        <f t="shared" si="16"/>
        <v>1.0647918664108984E-2</v>
      </c>
      <c r="M49" s="55">
        <f t="shared" si="16"/>
        <v>1.0190782846041548E-2</v>
      </c>
      <c r="N49" s="55">
        <f t="shared" si="16"/>
        <v>9.7483833682879429E-3</v>
      </c>
      <c r="O49" s="55">
        <f t="shared" si="16"/>
        <v>9.3179526776485371E-3</v>
      </c>
      <c r="P49" s="55">
        <f t="shared" si="16"/>
        <v>8.8989385594336629E-3</v>
      </c>
      <c r="Q49" s="55">
        <f t="shared" si="16"/>
        <v>8.4903909621428953E-3</v>
      </c>
      <c r="R49" s="55">
        <f t="shared" si="16"/>
        <v>8.0896142712851022E-3</v>
      </c>
      <c r="S49" s="55">
        <f t="shared" si="16"/>
        <v>7.6998316402908055E-3</v>
      </c>
      <c r="T49" s="55">
        <f t="shared" si="16"/>
        <v>7.3216155763962849E-3</v>
      </c>
      <c r="U49" s="55">
        <f t="shared" si="16"/>
        <v>6.9508638264425696E-3</v>
      </c>
      <c r="V49" s="55">
        <f t="shared" si="16"/>
        <v>6.5885632470688571E-3</v>
      </c>
    </row>
    <row r="50" spans="2:22" x14ac:dyDescent="0.25">
      <c r="B50" s="44" t="s">
        <v>27</v>
      </c>
      <c r="G50" s="55">
        <f t="shared" si="15"/>
        <v>2.0604520685466452E-2</v>
      </c>
      <c r="H50" s="55">
        <f t="shared" si="16"/>
        <v>1.6039275075712914E-2</v>
      </c>
      <c r="I50" s="55">
        <f t="shared" si="16"/>
        <v>1.532636538836182E-2</v>
      </c>
      <c r="J50" s="55">
        <f t="shared" si="16"/>
        <v>1.4643399986624289E-2</v>
      </c>
      <c r="K50" s="55">
        <f t="shared" si="16"/>
        <v>1.3987588931553061E-2</v>
      </c>
      <c r="L50" s="55">
        <f t="shared" si="16"/>
        <v>1.3356902803815364E-2</v>
      </c>
      <c r="M50" s="55">
        <f t="shared" si="16"/>
        <v>1.274929128933096E-2</v>
      </c>
      <c r="N50" s="55">
        <f t="shared" si="16"/>
        <v>1.2165012237393602E-2</v>
      </c>
      <c r="O50" s="55">
        <f t="shared" si="16"/>
        <v>1.1600115040941158E-2</v>
      </c>
      <c r="P50" s="55">
        <f t="shared" si="16"/>
        <v>1.1053482603708071E-2</v>
      </c>
      <c r="Q50" s="55">
        <f t="shared" si="16"/>
        <v>1.0523547080478217E-2</v>
      </c>
      <c r="R50" s="55">
        <f t="shared" si="16"/>
        <v>1.0006624433314808E-2</v>
      </c>
      <c r="S50" s="55">
        <f t="shared" si="16"/>
        <v>9.5063967066365846E-3</v>
      </c>
      <c r="T50" s="55">
        <f t="shared" si="16"/>
        <v>9.0232655288792693E-3</v>
      </c>
      <c r="U50" s="55">
        <f t="shared" si="16"/>
        <v>8.5518991131577592E-3</v>
      </c>
      <c r="V50" s="55">
        <f t="shared" si="16"/>
        <v>8.0932794283673729E-3</v>
      </c>
    </row>
  </sheetData>
  <pageMargins left="0.7" right="0.7" top="0.75" bottom="0.75" header="0.3" footer="0.3"/>
  <pageSetup paperSize="5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9"/>
  <sheetViews>
    <sheetView topLeftCell="A7" workbookViewId="0">
      <selection activeCell="F46" sqref="F46"/>
    </sheetView>
  </sheetViews>
  <sheetFormatPr defaultRowHeight="15" x14ac:dyDescent="0.25"/>
  <cols>
    <col min="3" max="3" width="25.140625" customWidth="1"/>
    <col min="4" max="4" width="11.5703125" bestFit="1" customWidth="1"/>
    <col min="5" max="5" width="2.7109375" style="15" customWidth="1"/>
    <col min="6" max="21" width="13.7109375" customWidth="1"/>
  </cols>
  <sheetData>
    <row r="1" spans="1:37" x14ac:dyDescent="0.25">
      <c r="A1" s="46" t="s">
        <v>37</v>
      </c>
    </row>
    <row r="2" spans="1:37" x14ac:dyDescent="0.25">
      <c r="A2" s="46" t="s">
        <v>41</v>
      </c>
    </row>
    <row r="3" spans="1:37" x14ac:dyDescent="0.25">
      <c r="A3" s="46" t="s">
        <v>38</v>
      </c>
    </row>
    <row r="4" spans="1:37" x14ac:dyDescent="0.25">
      <c r="A4" s="46" t="s">
        <v>39</v>
      </c>
    </row>
    <row r="5" spans="1:37" x14ac:dyDescent="0.25">
      <c r="A5" s="41"/>
    </row>
    <row r="6" spans="1:37" x14ac:dyDescent="0.25">
      <c r="A6" s="46" t="s">
        <v>42</v>
      </c>
    </row>
    <row r="7" spans="1:37" x14ac:dyDescent="0.25">
      <c r="A7" s="46" t="s">
        <v>54</v>
      </c>
    </row>
    <row r="8" spans="1:37" x14ac:dyDescent="0.25">
      <c r="D8" s="14" t="s">
        <v>2</v>
      </c>
      <c r="E8" s="22"/>
      <c r="F8" s="66" t="s">
        <v>3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37" x14ac:dyDescent="0.25">
      <c r="D9" s="2">
        <v>2017</v>
      </c>
      <c r="E9" s="18"/>
      <c r="F9" s="2">
        <v>2018</v>
      </c>
      <c r="G9" s="2">
        <v>2019</v>
      </c>
      <c r="H9" s="2">
        <v>2020</v>
      </c>
      <c r="I9" s="2">
        <v>2021</v>
      </c>
      <c r="J9" s="2">
        <v>2022</v>
      </c>
      <c r="K9" s="2">
        <v>2023</v>
      </c>
      <c r="L9" s="2">
        <v>2024</v>
      </c>
      <c r="M9" s="2">
        <v>2025</v>
      </c>
      <c r="N9" s="2">
        <v>2026</v>
      </c>
      <c r="O9" s="2">
        <v>2027</v>
      </c>
      <c r="P9" s="2">
        <v>2028</v>
      </c>
      <c r="Q9" s="2">
        <v>2029</v>
      </c>
      <c r="R9" s="2">
        <v>2030</v>
      </c>
      <c r="S9" s="2">
        <v>2031</v>
      </c>
      <c r="T9" s="2">
        <v>2032</v>
      </c>
      <c r="U9" s="2">
        <v>2033</v>
      </c>
    </row>
    <row r="10" spans="1:37" s="7" customFormat="1" x14ac:dyDescent="0.25">
      <c r="B10" s="7" t="s">
        <v>12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37" x14ac:dyDescent="0.25">
      <c r="C11" t="s">
        <v>13</v>
      </c>
      <c r="D11" s="1"/>
      <c r="E11" s="16"/>
      <c r="F11" s="57">
        <v>3705000</v>
      </c>
      <c r="G11" s="1">
        <f>F11</f>
        <v>3705000</v>
      </c>
      <c r="H11" s="5">
        <f t="shared" ref="H11:U11" si="0">G11</f>
        <v>3705000</v>
      </c>
      <c r="I11" s="5">
        <f t="shared" si="0"/>
        <v>3705000</v>
      </c>
      <c r="J11" s="5">
        <f t="shared" si="0"/>
        <v>3705000</v>
      </c>
      <c r="K11" s="5">
        <f t="shared" si="0"/>
        <v>3705000</v>
      </c>
      <c r="L11" s="5">
        <f t="shared" si="0"/>
        <v>3705000</v>
      </c>
      <c r="M11" s="5">
        <f t="shared" si="0"/>
        <v>3705000</v>
      </c>
      <c r="N11" s="5">
        <f t="shared" si="0"/>
        <v>3705000</v>
      </c>
      <c r="O11" s="5">
        <f t="shared" si="0"/>
        <v>3705000</v>
      </c>
      <c r="P11" s="5">
        <f t="shared" si="0"/>
        <v>3705000</v>
      </c>
      <c r="Q11" s="5">
        <f t="shared" si="0"/>
        <v>3705000</v>
      </c>
      <c r="R11" s="5">
        <f t="shared" si="0"/>
        <v>3705000</v>
      </c>
      <c r="S11" s="5">
        <f t="shared" si="0"/>
        <v>3705000</v>
      </c>
      <c r="T11" s="5">
        <f t="shared" si="0"/>
        <v>3705000</v>
      </c>
      <c r="U11" s="5">
        <f t="shared" si="0"/>
        <v>3705000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C12" t="s">
        <v>14</v>
      </c>
      <c r="D12" s="1">
        <v>19335196</v>
      </c>
      <c r="E12" s="16"/>
      <c r="F12" s="1">
        <f>F11+D12</f>
        <v>23040196</v>
      </c>
      <c r="G12" s="1">
        <f t="shared" ref="G12:U12" si="1">G11+F12</f>
        <v>26745196</v>
      </c>
      <c r="H12" s="1">
        <f t="shared" si="1"/>
        <v>30450196</v>
      </c>
      <c r="I12" s="1">
        <f t="shared" si="1"/>
        <v>34155196</v>
      </c>
      <c r="J12" s="1">
        <f t="shared" si="1"/>
        <v>37860196</v>
      </c>
      <c r="K12" s="1">
        <f t="shared" si="1"/>
        <v>41565196</v>
      </c>
      <c r="L12" s="1">
        <f t="shared" si="1"/>
        <v>45270196</v>
      </c>
      <c r="M12" s="1">
        <f t="shared" si="1"/>
        <v>48975196</v>
      </c>
      <c r="N12" s="1">
        <f t="shared" si="1"/>
        <v>52680196</v>
      </c>
      <c r="O12" s="1">
        <f t="shared" si="1"/>
        <v>56385196</v>
      </c>
      <c r="P12" s="1">
        <f t="shared" si="1"/>
        <v>60090196</v>
      </c>
      <c r="Q12" s="1">
        <f t="shared" si="1"/>
        <v>63795196</v>
      </c>
      <c r="R12" s="1">
        <f t="shared" si="1"/>
        <v>67500196</v>
      </c>
      <c r="S12" s="1">
        <f t="shared" si="1"/>
        <v>71205196</v>
      </c>
      <c r="T12" s="1">
        <f t="shared" si="1"/>
        <v>74910196</v>
      </c>
      <c r="U12" s="1">
        <f t="shared" si="1"/>
        <v>78615196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5">
      <c r="D13" s="1"/>
      <c r="E13" s="1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5">
      <c r="B14" t="s">
        <v>1</v>
      </c>
      <c r="D14" s="10">
        <v>-1740530</v>
      </c>
      <c r="E14" s="16"/>
      <c r="F14" s="10">
        <f>D14-F29</f>
        <v>-2454776.0759999999</v>
      </c>
      <c r="G14" s="10">
        <f t="shared" ref="G14:U14" si="2">F14-G29</f>
        <v>-3283877.1519999998</v>
      </c>
      <c r="H14" s="10">
        <f t="shared" si="2"/>
        <v>-4227833.2280000001</v>
      </c>
      <c r="I14" s="10">
        <f t="shared" si="2"/>
        <v>-5286644.3039999995</v>
      </c>
      <c r="J14" s="10">
        <f t="shared" si="2"/>
        <v>-6460310.379999999</v>
      </c>
      <c r="K14" s="10">
        <f t="shared" si="2"/>
        <v>-7748831.4559999984</v>
      </c>
      <c r="L14" s="10">
        <f t="shared" si="2"/>
        <v>-9152207.5319999978</v>
      </c>
      <c r="M14" s="10">
        <f t="shared" si="2"/>
        <v>-10670438.607999997</v>
      </c>
      <c r="N14" s="10">
        <f t="shared" si="2"/>
        <v>-12303524.683999997</v>
      </c>
      <c r="O14" s="10">
        <f t="shared" si="2"/>
        <v>-14051465.759999996</v>
      </c>
      <c r="P14" s="10">
        <f t="shared" si="2"/>
        <v>-15914261.835999995</v>
      </c>
      <c r="Q14" s="10">
        <f t="shared" si="2"/>
        <v>-17891912.911999997</v>
      </c>
      <c r="R14" s="10">
        <f t="shared" si="2"/>
        <v>-19984418.987999998</v>
      </c>
      <c r="S14" s="10">
        <f t="shared" si="2"/>
        <v>-22191780.063999999</v>
      </c>
      <c r="T14" s="10">
        <f t="shared" si="2"/>
        <v>-24513996.140000001</v>
      </c>
      <c r="U14" s="10">
        <f t="shared" si="2"/>
        <v>-26951067.216000002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D15" s="1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5">
      <c r="B16" t="s">
        <v>0</v>
      </c>
      <c r="D16" s="12">
        <v>-6554440</v>
      </c>
      <c r="E16" s="16"/>
      <c r="F16" s="12">
        <f>'Schedule III - DTL Schedule'!F53</f>
        <v>-7265181.8993738247</v>
      </c>
      <c r="G16" s="12">
        <f>'Schedule III - DTL Schedule'!G53</f>
        <v>-7951067.2980368249</v>
      </c>
      <c r="H16" s="12">
        <f>'Schedule III - DTL Schedule'!H53</f>
        <v>-8611716.4286208507</v>
      </c>
      <c r="I16" s="12">
        <f>'Schedule III - DTL Schedule'!I53</f>
        <v>-9246847.5082235951</v>
      </c>
      <c r="J16" s="12">
        <f>'Schedule III - DTL Schedule'!J53</f>
        <v>-9856307.7784491107</v>
      </c>
      <c r="K16" s="12">
        <f>'Schedule III - DTL Schedule'!K53</f>
        <v>-10439944.025768535</v>
      </c>
      <c r="L16" s="12">
        <f>'Schedule III - DTL Schedule'!L53</f>
        <v>-10997653.23420671</v>
      </c>
      <c r="M16" s="12">
        <f>'Schedule III - DTL Schedule'!M53</f>
        <v>-11528834.23342631</v>
      </c>
      <c r="N16" s="12">
        <f>'Schedule III - DTL Schedule'!N53</f>
        <v>-12033487.22700686</v>
      </c>
      <c r="O16" s="12">
        <f>'Schedule III - DTL Schedule'!O53</f>
        <v>-12511540.124378441</v>
      </c>
      <c r="P16" s="12">
        <f>'Schedule III - DTL Schedule'!P53</f>
        <v>-12962993.153464291</v>
      </c>
      <c r="Q16" s="12">
        <f>'Schedule III - DTL Schedule'!Q53</f>
        <v>-13388517.30173514</v>
      </c>
      <c r="R16" s="12">
        <f>'Schedule III - DTL Schedule'!R53</f>
        <v>-13787513.86766864</v>
      </c>
      <c r="S16" s="12">
        <f>'Schedule III - DTL Schedule'!S53</f>
        <v>-14158970.159280146</v>
      </c>
      <c r="T16" s="12">
        <f>'Schedule III - DTL Schedule'!T53</f>
        <v>-14503047.604541706</v>
      </c>
      <c r="U16" s="12">
        <f>'Schedule III - DTL Schedule'!U53</f>
        <v>-14819395.871079706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2:37" x14ac:dyDescent="0.25">
      <c r="D17" s="1"/>
      <c r="E17" s="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2:37" x14ac:dyDescent="0.25">
      <c r="B18" t="s">
        <v>4</v>
      </c>
      <c r="D18" s="10">
        <f>SUM(D12:D16)</f>
        <v>11040226</v>
      </c>
      <c r="E18" s="16"/>
      <c r="F18" s="10">
        <f t="shared" ref="F18:U18" si="3">F16+F14+F12</f>
        <v>13320238.024626175</v>
      </c>
      <c r="G18" s="10">
        <f t="shared" si="3"/>
        <v>15510251.549963176</v>
      </c>
      <c r="H18" s="10">
        <f t="shared" si="3"/>
        <v>17610646.343379147</v>
      </c>
      <c r="I18" s="10">
        <f t="shared" si="3"/>
        <v>19621704.187776405</v>
      </c>
      <c r="J18" s="10">
        <f t="shared" si="3"/>
        <v>21543577.84155089</v>
      </c>
      <c r="K18" s="10">
        <f t="shared" si="3"/>
        <v>23376420.518231466</v>
      </c>
      <c r="L18" s="10">
        <f t="shared" si="3"/>
        <v>25120335.233793292</v>
      </c>
      <c r="M18" s="10">
        <f t="shared" si="3"/>
        <v>26775923.158573695</v>
      </c>
      <c r="N18" s="10">
        <f t="shared" si="3"/>
        <v>28343184.088993143</v>
      </c>
      <c r="O18" s="10">
        <f t="shared" si="3"/>
        <v>29822190.115621563</v>
      </c>
      <c r="P18" s="10">
        <f t="shared" si="3"/>
        <v>31212941.010535713</v>
      </c>
      <c r="Q18" s="10">
        <f t="shared" si="3"/>
        <v>32514765.786264863</v>
      </c>
      <c r="R18" s="10">
        <f t="shared" si="3"/>
        <v>33728263.144331366</v>
      </c>
      <c r="S18" s="10">
        <f t="shared" si="3"/>
        <v>34854445.776719853</v>
      </c>
      <c r="T18" s="10">
        <f t="shared" si="3"/>
        <v>35893152.255458295</v>
      </c>
      <c r="U18" s="10">
        <f t="shared" si="3"/>
        <v>36844732.912920296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37" x14ac:dyDescent="0.25">
      <c r="D19" s="1"/>
      <c r="E19" s="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x14ac:dyDescent="0.25">
      <c r="B20" t="s">
        <v>15</v>
      </c>
      <c r="D20" s="19"/>
      <c r="E20" s="20"/>
      <c r="F20" s="9">
        <v>7.9702499999999996E-2</v>
      </c>
      <c r="G20" s="9">
        <v>7.9702499999999996E-2</v>
      </c>
      <c r="H20" s="9">
        <v>7.9702499999999996E-2</v>
      </c>
      <c r="I20" s="9">
        <v>7.9702499999999996E-2</v>
      </c>
      <c r="J20" s="9">
        <v>7.9702499999999996E-2</v>
      </c>
      <c r="K20" s="9">
        <v>7.9702499999999996E-2</v>
      </c>
      <c r="L20" s="9">
        <v>7.9702499999999996E-2</v>
      </c>
      <c r="M20" s="9">
        <v>7.9702499999999996E-2</v>
      </c>
      <c r="N20" s="9">
        <v>7.9702499999999996E-2</v>
      </c>
      <c r="O20" s="9">
        <v>7.9702499999999996E-2</v>
      </c>
      <c r="P20" s="9">
        <v>7.9702499999999996E-2</v>
      </c>
      <c r="Q20" s="9">
        <v>7.9702499999999996E-2</v>
      </c>
      <c r="R20" s="9">
        <v>7.9702499999999996E-2</v>
      </c>
      <c r="S20" s="9">
        <v>7.9702499999999996E-2</v>
      </c>
      <c r="T20" s="9">
        <v>7.9702499999999996E-2</v>
      </c>
      <c r="U20" s="9">
        <v>7.9702499999999996E-2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x14ac:dyDescent="0.25">
      <c r="D21" s="1"/>
      <c r="E21" s="1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37" x14ac:dyDescent="0.25">
      <c r="B22" t="s">
        <v>16</v>
      </c>
      <c r="D22" s="10"/>
      <c r="E22" s="16"/>
      <c r="F22" s="10">
        <f t="shared" ref="F22:U22" si="4">F18*F20</f>
        <v>1061656.2711577676</v>
      </c>
      <c r="G22" s="10">
        <f t="shared" si="4"/>
        <v>1236205.82416094</v>
      </c>
      <c r="H22" s="10">
        <f t="shared" si="4"/>
        <v>1403612.5401831765</v>
      </c>
      <c r="I22" s="10">
        <f t="shared" si="4"/>
        <v>1563898.8780262489</v>
      </c>
      <c r="J22" s="10">
        <f t="shared" si="4"/>
        <v>1717077.0129162096</v>
      </c>
      <c r="K22" s="10">
        <f t="shared" si="4"/>
        <v>1863159.1563543433</v>
      </c>
      <c r="L22" s="10">
        <f t="shared" si="4"/>
        <v>2002153.5189714096</v>
      </c>
      <c r="M22" s="10">
        <f t="shared" si="4"/>
        <v>2134108.0155462199</v>
      </c>
      <c r="N22" s="10">
        <f t="shared" si="4"/>
        <v>2259022.6298529757</v>
      </c>
      <c r="O22" s="10">
        <f t="shared" si="4"/>
        <v>2376903.1076903273</v>
      </c>
      <c r="P22" s="10">
        <f t="shared" si="4"/>
        <v>2487749.4308922226</v>
      </c>
      <c r="Q22" s="10">
        <f t="shared" si="4"/>
        <v>2591508.1200797749</v>
      </c>
      <c r="R22" s="10">
        <f t="shared" si="4"/>
        <v>2688226.8932610704</v>
      </c>
      <c r="S22" s="10">
        <f t="shared" si="4"/>
        <v>2777986.4645190141</v>
      </c>
      <c r="T22" s="10">
        <f t="shared" si="4"/>
        <v>2860773.9676406644</v>
      </c>
      <c r="U22" s="10">
        <f t="shared" si="4"/>
        <v>2936617.3249920299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37" s="7" customFormat="1" x14ac:dyDescent="0.25">
      <c r="D23" s="10"/>
      <c r="E23" s="1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2:37" s="7" customFormat="1" x14ac:dyDescent="0.25">
      <c r="B24" s="41" t="s">
        <v>60</v>
      </c>
      <c r="D24" s="65" t="s">
        <v>22</v>
      </c>
      <c r="E24" s="21"/>
      <c r="F24" s="23">
        <v>1.3375600000000001</v>
      </c>
      <c r="G24" s="23">
        <f>F24</f>
        <v>1.3375600000000001</v>
      </c>
      <c r="H24" s="23">
        <f t="shared" ref="H24:U24" si="5">G24</f>
        <v>1.3375600000000001</v>
      </c>
      <c r="I24" s="23">
        <f t="shared" si="5"/>
        <v>1.3375600000000001</v>
      </c>
      <c r="J24" s="23">
        <f t="shared" si="5"/>
        <v>1.3375600000000001</v>
      </c>
      <c r="K24" s="23">
        <f t="shared" si="5"/>
        <v>1.3375600000000001</v>
      </c>
      <c r="L24" s="23">
        <f t="shared" si="5"/>
        <v>1.3375600000000001</v>
      </c>
      <c r="M24" s="23">
        <f t="shared" si="5"/>
        <v>1.3375600000000001</v>
      </c>
      <c r="N24" s="23">
        <f t="shared" si="5"/>
        <v>1.3375600000000001</v>
      </c>
      <c r="O24" s="23">
        <f t="shared" si="5"/>
        <v>1.3375600000000001</v>
      </c>
      <c r="P24" s="23">
        <f t="shared" si="5"/>
        <v>1.3375600000000001</v>
      </c>
      <c r="Q24" s="23">
        <f t="shared" si="5"/>
        <v>1.3375600000000001</v>
      </c>
      <c r="R24" s="23">
        <f t="shared" si="5"/>
        <v>1.3375600000000001</v>
      </c>
      <c r="S24" s="23">
        <f t="shared" si="5"/>
        <v>1.3375600000000001</v>
      </c>
      <c r="T24" s="23">
        <f t="shared" si="5"/>
        <v>1.3375600000000001</v>
      </c>
      <c r="U24" s="23">
        <f t="shared" si="5"/>
        <v>1.3375600000000001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2:37" s="7" customFormat="1" x14ac:dyDescent="0.25">
      <c r="D25" s="10"/>
      <c r="E25" s="1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2:37" s="7" customFormat="1" x14ac:dyDescent="0.25">
      <c r="B26" s="7" t="s">
        <v>51</v>
      </c>
      <c r="D26" s="10"/>
      <c r="E26" s="16"/>
      <c r="F26" s="10">
        <f t="shared" ref="F26:U26" si="6">F22*F24</f>
        <v>1420028.9620497837</v>
      </c>
      <c r="G26" s="10">
        <f t="shared" si="6"/>
        <v>1653499.462164707</v>
      </c>
      <c r="H26" s="10">
        <f t="shared" si="6"/>
        <v>1877415.9892474096</v>
      </c>
      <c r="I26" s="10">
        <f t="shared" si="6"/>
        <v>2091808.5832927895</v>
      </c>
      <c r="J26" s="10">
        <f t="shared" si="6"/>
        <v>2296693.5293962057</v>
      </c>
      <c r="K26" s="10">
        <f t="shared" si="6"/>
        <v>2492087.1611733157</v>
      </c>
      <c r="L26" s="10">
        <f t="shared" si="6"/>
        <v>2678000.4608353986</v>
      </c>
      <c r="M26" s="10">
        <f t="shared" si="6"/>
        <v>2854497.5172740021</v>
      </c>
      <c r="N26" s="10">
        <f t="shared" si="6"/>
        <v>3021578.3087861463</v>
      </c>
      <c r="O26" s="10">
        <f t="shared" si="6"/>
        <v>3179250.5207222742</v>
      </c>
      <c r="P26" s="10">
        <f t="shared" si="6"/>
        <v>3327514.1287842016</v>
      </c>
      <c r="Q26" s="10">
        <f t="shared" si="6"/>
        <v>3466297.6010939041</v>
      </c>
      <c r="R26" s="10">
        <f t="shared" si="6"/>
        <v>3595664.7633502777</v>
      </c>
      <c r="S26" s="10">
        <f t="shared" si="6"/>
        <v>3715723.5754820528</v>
      </c>
      <c r="T26" s="10">
        <f t="shared" si="6"/>
        <v>3826456.8281574473</v>
      </c>
      <c r="U26" s="10">
        <f t="shared" si="6"/>
        <v>3927901.8692163397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2:37" s="7" customFormat="1" x14ac:dyDescent="0.25">
      <c r="D27" s="10"/>
      <c r="E27" s="1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2:37" x14ac:dyDescent="0.25">
      <c r="B28" t="s">
        <v>5</v>
      </c>
      <c r="D28" s="1"/>
      <c r="E28" s="1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x14ac:dyDescent="0.25">
      <c r="C29" t="s">
        <v>53</v>
      </c>
      <c r="D29" s="10"/>
      <c r="E29" s="16"/>
      <c r="F29" s="10">
        <f t="shared" ref="F29:U29" si="7">F12*0.031</f>
        <v>714246.076</v>
      </c>
      <c r="G29" s="10">
        <f t="shared" si="7"/>
        <v>829101.076</v>
      </c>
      <c r="H29" s="10">
        <f t="shared" si="7"/>
        <v>943956.076</v>
      </c>
      <c r="I29" s="10">
        <f t="shared" si="7"/>
        <v>1058811.0759999999</v>
      </c>
      <c r="J29" s="10">
        <f t="shared" si="7"/>
        <v>1173666.0759999999</v>
      </c>
      <c r="K29" s="10">
        <f t="shared" si="7"/>
        <v>1288521.0759999999</v>
      </c>
      <c r="L29" s="10">
        <f t="shared" si="7"/>
        <v>1403376.0759999999</v>
      </c>
      <c r="M29" s="10">
        <f t="shared" si="7"/>
        <v>1518231.0759999999</v>
      </c>
      <c r="N29" s="10">
        <f t="shared" si="7"/>
        <v>1633086.0759999999</v>
      </c>
      <c r="O29" s="10">
        <f t="shared" si="7"/>
        <v>1747941.0759999999</v>
      </c>
      <c r="P29" s="10">
        <f t="shared" si="7"/>
        <v>1862796.0759999999</v>
      </c>
      <c r="Q29" s="10">
        <f t="shared" si="7"/>
        <v>1977651.0759999999</v>
      </c>
      <c r="R29" s="10">
        <f t="shared" si="7"/>
        <v>2092506.0759999999</v>
      </c>
      <c r="S29" s="10">
        <f t="shared" si="7"/>
        <v>2207361.0759999999</v>
      </c>
      <c r="T29" s="10">
        <f t="shared" si="7"/>
        <v>2322216.0759999999</v>
      </c>
      <c r="U29" s="10">
        <f t="shared" si="7"/>
        <v>2437071.0759999999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x14ac:dyDescent="0.25">
      <c r="C30" t="s">
        <v>52</v>
      </c>
      <c r="D30" s="10"/>
      <c r="E30" s="16"/>
      <c r="F30" s="12">
        <f t="shared" ref="F30:U30" si="8">(F12+F14)*0.01896</f>
        <v>390299.56175903999</v>
      </c>
      <c r="G30" s="12">
        <f t="shared" si="8"/>
        <v>444826.60535808007</v>
      </c>
      <c r="H30" s="12">
        <f t="shared" si="8"/>
        <v>497175.99815712002</v>
      </c>
      <c r="I30" s="12">
        <f t="shared" si="8"/>
        <v>547347.74015616009</v>
      </c>
      <c r="J30" s="12">
        <f t="shared" si="8"/>
        <v>595341.83135520003</v>
      </c>
      <c r="K30" s="12">
        <f t="shared" si="8"/>
        <v>641158.27175424004</v>
      </c>
      <c r="L30" s="12">
        <f t="shared" si="8"/>
        <v>684797.06135328009</v>
      </c>
      <c r="M30" s="12">
        <f t="shared" si="8"/>
        <v>726258.20015232009</v>
      </c>
      <c r="N30" s="12">
        <f t="shared" si="8"/>
        <v>765541.68815136002</v>
      </c>
      <c r="O30" s="12">
        <f t="shared" si="8"/>
        <v>802647.52535040013</v>
      </c>
      <c r="P30" s="12">
        <f t="shared" si="8"/>
        <v>837575.71174944018</v>
      </c>
      <c r="Q30" s="12">
        <f t="shared" si="8"/>
        <v>870326.24734848004</v>
      </c>
      <c r="R30" s="12">
        <f t="shared" si="8"/>
        <v>900899.13214752008</v>
      </c>
      <c r="S30" s="12">
        <f t="shared" si="8"/>
        <v>929294.36614656018</v>
      </c>
      <c r="T30" s="12">
        <f t="shared" si="8"/>
        <v>955511.94934560009</v>
      </c>
      <c r="U30" s="12">
        <f t="shared" si="8"/>
        <v>979551.88174463995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x14ac:dyDescent="0.25">
      <c r="D31" s="1"/>
      <c r="E31" s="1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s="10" customFormat="1" x14ac:dyDescent="0.25">
      <c r="B32" s="10" t="s">
        <v>17</v>
      </c>
      <c r="E32" s="16"/>
      <c r="F32" s="10">
        <f t="shared" ref="F32:U32" si="9">F26+SUM(F29:F30)</f>
        <v>2524574.5998088238</v>
      </c>
      <c r="G32" s="10">
        <f t="shared" si="9"/>
        <v>2927427.1435227869</v>
      </c>
      <c r="H32" s="10">
        <f t="shared" si="9"/>
        <v>3318548.0634045294</v>
      </c>
      <c r="I32" s="10">
        <f t="shared" si="9"/>
        <v>3697967.3994489498</v>
      </c>
      <c r="J32" s="10">
        <f t="shared" si="9"/>
        <v>4065701.4367514057</v>
      </c>
      <c r="K32" s="10">
        <f t="shared" si="9"/>
        <v>4421766.5089275558</v>
      </c>
      <c r="L32" s="10">
        <f t="shared" si="9"/>
        <v>4766173.5981886787</v>
      </c>
      <c r="M32" s="10">
        <f t="shared" si="9"/>
        <v>5098986.7934263218</v>
      </c>
      <c r="N32" s="10">
        <f t="shared" si="9"/>
        <v>5420206.0729375063</v>
      </c>
      <c r="O32" s="10">
        <f t="shared" si="9"/>
        <v>5729839.1220726743</v>
      </c>
      <c r="P32" s="10">
        <f t="shared" si="9"/>
        <v>6027885.9165336415</v>
      </c>
      <c r="Q32" s="10">
        <f t="shared" si="9"/>
        <v>6314274.9244423844</v>
      </c>
      <c r="R32" s="10">
        <f t="shared" si="9"/>
        <v>6589069.9714977983</v>
      </c>
      <c r="S32" s="10">
        <f t="shared" si="9"/>
        <v>6852379.0176286129</v>
      </c>
      <c r="T32" s="10">
        <f t="shared" si="9"/>
        <v>7104184.8535030475</v>
      </c>
      <c r="U32" s="10">
        <f t="shared" si="9"/>
        <v>7344524.826960979</v>
      </c>
    </row>
    <row r="34" spans="1:21" x14ac:dyDescent="0.25">
      <c r="G34" s="11"/>
    </row>
    <row r="37" spans="1:21" x14ac:dyDescent="0.25">
      <c r="A37" s="65" t="s">
        <v>22</v>
      </c>
      <c r="B37" s="41" t="s">
        <v>61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x14ac:dyDescent="0.25"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x14ac:dyDescent="0.25"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x14ac:dyDescent="0.25"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x14ac:dyDescent="0.25"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x14ac:dyDescent="0.25"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x14ac:dyDescent="0.25"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x14ac:dyDescent="0.25"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x14ac:dyDescent="0.25"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x14ac:dyDescent="0.25"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x14ac:dyDescent="0.25"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x14ac:dyDescent="0.25"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7:21" x14ac:dyDescent="0.25"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</sheetData>
  <mergeCells count="1">
    <mergeCell ref="F8:U8"/>
  </mergeCells>
  <pageMargins left="0.7" right="0.7" top="0.75" bottom="0.75" header="0.3" footer="0.3"/>
  <pageSetup paperSize="5" scale="5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5"/>
  <sheetViews>
    <sheetView tabSelected="1" topLeftCell="A35" workbookViewId="0">
      <selection activeCell="A59" sqref="A59:D63"/>
    </sheetView>
  </sheetViews>
  <sheetFormatPr defaultRowHeight="15" x14ac:dyDescent="0.25"/>
  <cols>
    <col min="1" max="1" width="5.85546875" customWidth="1"/>
    <col min="3" max="3" width="23" style="5" customWidth="1"/>
    <col min="4" max="4" width="23.28515625" style="10" bestFit="1" customWidth="1"/>
    <col min="5" max="5" width="20.42578125" style="10" customWidth="1"/>
    <col min="6" max="13" width="12.7109375" customWidth="1"/>
    <col min="14" max="14" width="12.7109375" style="4" customWidth="1"/>
    <col min="15" max="21" width="12.7109375" customWidth="1"/>
    <col min="22" max="30" width="14" bestFit="1" customWidth="1"/>
  </cols>
  <sheetData>
    <row r="1" spans="1:30" x14ac:dyDescent="0.25">
      <c r="A1" s="46" t="s">
        <v>37</v>
      </c>
    </row>
    <row r="2" spans="1:30" x14ac:dyDescent="0.25">
      <c r="A2" s="46" t="s">
        <v>41</v>
      </c>
    </row>
    <row r="3" spans="1:30" x14ac:dyDescent="0.25">
      <c r="A3" s="46" t="s">
        <v>38</v>
      </c>
    </row>
    <row r="4" spans="1:30" x14ac:dyDescent="0.25">
      <c r="A4" s="46" t="s">
        <v>39</v>
      </c>
    </row>
    <row r="5" spans="1:30" x14ac:dyDescent="0.25">
      <c r="A5" s="41"/>
    </row>
    <row r="6" spans="1:30" x14ac:dyDescent="0.25">
      <c r="A6" s="46" t="s">
        <v>43</v>
      </c>
    </row>
    <row r="7" spans="1:30" x14ac:dyDescent="0.25">
      <c r="A7" s="46" t="s">
        <v>54</v>
      </c>
    </row>
    <row r="9" spans="1:30" x14ac:dyDescent="0.25">
      <c r="F9" s="14">
        <v>2018</v>
      </c>
      <c r="G9" s="14">
        <v>2019</v>
      </c>
      <c r="H9" s="14">
        <v>2020</v>
      </c>
      <c r="I9" s="14">
        <v>2021</v>
      </c>
      <c r="J9" s="14">
        <v>2022</v>
      </c>
      <c r="K9" s="14">
        <v>2023</v>
      </c>
      <c r="L9" s="14">
        <v>2024</v>
      </c>
      <c r="M9" s="14">
        <v>2025</v>
      </c>
      <c r="N9" s="14">
        <v>2026</v>
      </c>
      <c r="O9" s="14">
        <v>2027</v>
      </c>
      <c r="P9" s="14">
        <v>2028</v>
      </c>
      <c r="Q9" s="14">
        <v>2029</v>
      </c>
      <c r="R9" s="14">
        <v>2030</v>
      </c>
      <c r="S9" s="14">
        <v>2031</v>
      </c>
      <c r="T9" s="14">
        <v>2032</v>
      </c>
      <c r="U9" s="14">
        <v>2033</v>
      </c>
    </row>
    <row r="10" spans="1:30" s="7" customFormat="1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s="7" customFormat="1" x14ac:dyDescent="0.25">
      <c r="A11" s="46" t="s">
        <v>18</v>
      </c>
      <c r="C11" s="10"/>
      <c r="D11" s="10"/>
      <c r="E11" s="10"/>
      <c r="F11" s="10">
        <f>'Schedule II - PRP Adjustment'!F29</f>
        <v>714246.076</v>
      </c>
      <c r="G11" s="10">
        <f>'Schedule II - PRP Adjustment'!G29</f>
        <v>829101.076</v>
      </c>
      <c r="H11" s="10">
        <f>'Schedule II - PRP Adjustment'!H29</f>
        <v>943956.076</v>
      </c>
      <c r="I11" s="10">
        <f>'Schedule II - PRP Adjustment'!I29</f>
        <v>1058811.0759999999</v>
      </c>
      <c r="J11" s="10">
        <f>'Schedule II - PRP Adjustment'!J29</f>
        <v>1173666.0759999999</v>
      </c>
      <c r="K11" s="10">
        <f>'Schedule II - PRP Adjustment'!K29</f>
        <v>1288521.0759999999</v>
      </c>
      <c r="L11" s="10">
        <f>'Schedule II - PRP Adjustment'!L29</f>
        <v>1403376.0759999999</v>
      </c>
      <c r="M11" s="10">
        <f>'Schedule II - PRP Adjustment'!M29</f>
        <v>1518231.0759999999</v>
      </c>
      <c r="N11" s="10">
        <f>'Schedule II - PRP Adjustment'!N29</f>
        <v>1633086.0759999999</v>
      </c>
      <c r="O11" s="10">
        <f>'Schedule II - PRP Adjustment'!O29</f>
        <v>1747941.0759999999</v>
      </c>
      <c r="P11" s="10">
        <f>'Schedule II - PRP Adjustment'!P29</f>
        <v>1862796.0759999999</v>
      </c>
      <c r="Q11" s="10">
        <f>'Schedule II - PRP Adjustment'!Q29</f>
        <v>1977651.0759999999</v>
      </c>
      <c r="R11" s="10">
        <f>'Schedule II - PRP Adjustment'!R29</f>
        <v>2092506.0759999999</v>
      </c>
      <c r="S11" s="10">
        <f>'Schedule II - PRP Adjustment'!S29</f>
        <v>2207361.0759999999</v>
      </c>
      <c r="T11" s="10">
        <f>'Schedule II - PRP Adjustment'!T29</f>
        <v>2322216.0759999999</v>
      </c>
      <c r="U11" s="10">
        <f>'Schedule II - PRP Adjustment'!U29</f>
        <v>2437071.0759999999</v>
      </c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s="7" customFormat="1" x14ac:dyDescent="0.25">
      <c r="A12" s="4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7" customFormat="1" x14ac:dyDescent="0.25">
      <c r="A13" s="46" t="s">
        <v>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s="41" customFormat="1" x14ac:dyDescent="0.25">
      <c r="A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1:30" s="41" customFormat="1" x14ac:dyDescent="0.25">
      <c r="A15" s="46"/>
      <c r="B15" s="41" t="s">
        <v>28</v>
      </c>
      <c r="C15" s="47"/>
      <c r="D15" s="47"/>
      <c r="E15" s="28" t="s">
        <v>29</v>
      </c>
      <c r="F15">
        <v>1</v>
      </c>
      <c r="G15">
        <v>2</v>
      </c>
      <c r="H15" s="7">
        <v>3</v>
      </c>
      <c r="I15" s="7">
        <v>4</v>
      </c>
      <c r="J15" s="7">
        <v>5</v>
      </c>
      <c r="K15" s="7">
        <v>6</v>
      </c>
      <c r="L15" s="7">
        <v>7</v>
      </c>
      <c r="M15" s="7">
        <v>8</v>
      </c>
      <c r="N15" s="7">
        <v>9</v>
      </c>
      <c r="O15" s="7">
        <v>10</v>
      </c>
      <c r="P15" s="7">
        <v>11</v>
      </c>
      <c r="Q15" s="7">
        <v>12</v>
      </c>
      <c r="R15" s="7">
        <v>13</v>
      </c>
      <c r="S15" s="7">
        <v>14</v>
      </c>
      <c r="T15" s="7">
        <v>15</v>
      </c>
      <c r="U15">
        <v>16</v>
      </c>
      <c r="V15" s="47"/>
      <c r="W15" s="47"/>
      <c r="X15" s="47"/>
      <c r="Y15" s="47"/>
      <c r="Z15" s="47"/>
      <c r="AA15" s="47"/>
      <c r="AB15" s="47"/>
      <c r="AC15" s="47"/>
      <c r="AD15" s="47"/>
    </row>
    <row r="16" spans="1:30" s="41" customFormat="1" x14ac:dyDescent="0.25">
      <c r="A16" s="46"/>
      <c r="C16" s="47"/>
      <c r="D16" s="47"/>
      <c r="E16" s="28" t="s">
        <v>30</v>
      </c>
      <c r="F16" s="8">
        <v>0.05</v>
      </c>
      <c r="G16" s="8">
        <v>9.5000000000000001E-2</v>
      </c>
      <c r="H16" s="8">
        <v>8.5500000000000007E-2</v>
      </c>
      <c r="I16" s="8">
        <v>7.6950000000000005E-2</v>
      </c>
      <c r="J16" s="8">
        <v>6.9250000000000006E-2</v>
      </c>
      <c r="K16" s="8">
        <v>6.2330000000000003E-2</v>
      </c>
      <c r="L16" s="8">
        <v>5.9049999999999998E-2</v>
      </c>
      <c r="M16" s="8">
        <v>5.9049999999999998E-2</v>
      </c>
      <c r="N16" s="8">
        <v>5.9049999999999998E-2</v>
      </c>
      <c r="O16" s="3">
        <f t="shared" ref="O16:T16" si="0">N16</f>
        <v>5.9049999999999998E-2</v>
      </c>
      <c r="P16" s="3">
        <f t="shared" si="0"/>
        <v>5.9049999999999998E-2</v>
      </c>
      <c r="Q16" s="3">
        <f t="shared" si="0"/>
        <v>5.9049999999999998E-2</v>
      </c>
      <c r="R16" s="3">
        <f t="shared" si="0"/>
        <v>5.9049999999999998E-2</v>
      </c>
      <c r="S16" s="3">
        <f t="shared" si="0"/>
        <v>5.9049999999999998E-2</v>
      </c>
      <c r="T16" s="3">
        <f t="shared" si="0"/>
        <v>5.9049999999999998E-2</v>
      </c>
      <c r="U16" s="3">
        <v>2.9520000000000001E-2</v>
      </c>
      <c r="V16" s="47"/>
      <c r="W16" s="47"/>
      <c r="X16" s="47"/>
      <c r="Y16" s="47"/>
      <c r="Z16" s="47"/>
      <c r="AA16" s="47"/>
      <c r="AB16" s="47"/>
      <c r="AC16" s="47"/>
      <c r="AD16" s="47"/>
    </row>
    <row r="17" spans="1:30" s="41" customFormat="1" x14ac:dyDescent="0.25">
      <c r="A17" s="46"/>
      <c r="C17" s="47"/>
      <c r="D17" s="47"/>
      <c r="E17" s="47"/>
      <c r="F17" s="42"/>
      <c r="G17" s="42"/>
      <c r="H17" s="42"/>
      <c r="I17" s="42"/>
      <c r="J17" s="42"/>
      <c r="K17" s="42"/>
      <c r="L17" s="42"/>
      <c r="M17" s="42"/>
      <c r="N17" s="42"/>
      <c r="O17" s="3"/>
      <c r="P17" s="3"/>
      <c r="Q17" s="3"/>
      <c r="R17" s="3"/>
      <c r="S17" s="3"/>
      <c r="T17" s="3"/>
      <c r="U17" s="3"/>
      <c r="V17" s="47"/>
      <c r="W17" s="47"/>
      <c r="X17" s="47"/>
      <c r="Y17" s="47"/>
      <c r="Z17" s="47"/>
      <c r="AA17" s="47"/>
      <c r="AB17" s="47"/>
      <c r="AC17" s="47"/>
      <c r="AD17" s="47"/>
    </row>
    <row r="18" spans="1:30" x14ac:dyDescent="0.25">
      <c r="D18" s="17" t="s">
        <v>10</v>
      </c>
      <c r="E18" s="17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s="7" customFormat="1" x14ac:dyDescent="0.25">
      <c r="C19" s="48" t="s">
        <v>31</v>
      </c>
      <c r="D19" s="13" t="s">
        <v>11</v>
      </c>
      <c r="E19" s="13" t="s">
        <v>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x14ac:dyDescent="0.25">
      <c r="B20">
        <v>2010</v>
      </c>
      <c r="C20" s="5">
        <v>1574788</v>
      </c>
      <c r="D20" s="10">
        <v>-1493193</v>
      </c>
      <c r="E20" s="10">
        <v>81595</v>
      </c>
      <c r="F20" s="10">
        <f t="shared" ref="F20:M20" si="1">$E20*N$16</f>
        <v>4818.1847499999994</v>
      </c>
      <c r="G20" s="10">
        <f t="shared" si="1"/>
        <v>4818.1847499999994</v>
      </c>
      <c r="H20" s="10">
        <f t="shared" si="1"/>
        <v>4818.1847499999994</v>
      </c>
      <c r="I20" s="10">
        <f t="shared" si="1"/>
        <v>4818.1847499999994</v>
      </c>
      <c r="J20" s="10">
        <f t="shared" si="1"/>
        <v>4818.1847499999994</v>
      </c>
      <c r="K20" s="10">
        <f t="shared" si="1"/>
        <v>4818.1847499999994</v>
      </c>
      <c r="L20" s="10">
        <f t="shared" si="1"/>
        <v>4818.1847499999994</v>
      </c>
      <c r="M20" s="10">
        <f t="shared" si="1"/>
        <v>2408.6844000000001</v>
      </c>
      <c r="N20" s="10">
        <f t="shared" ref="N20:U20" si="2">$E20*V$5</f>
        <v>0</v>
      </c>
      <c r="O20" s="10">
        <f t="shared" si="2"/>
        <v>0</v>
      </c>
      <c r="P20" s="10">
        <f t="shared" si="2"/>
        <v>0</v>
      </c>
      <c r="Q20" s="10">
        <f t="shared" si="2"/>
        <v>0</v>
      </c>
      <c r="R20" s="10">
        <f t="shared" si="2"/>
        <v>0</v>
      </c>
      <c r="S20" s="10">
        <f t="shared" si="2"/>
        <v>0</v>
      </c>
      <c r="T20" s="10">
        <f t="shared" si="2"/>
        <v>0</v>
      </c>
      <c r="U20" s="10">
        <f t="shared" si="2"/>
        <v>0</v>
      </c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x14ac:dyDescent="0.25">
      <c r="B21">
        <v>2011</v>
      </c>
      <c r="C21" s="5">
        <v>1730104</v>
      </c>
      <c r="D21" s="10">
        <v>-1730104</v>
      </c>
      <c r="E21" s="10">
        <v>0</v>
      </c>
      <c r="F21" s="10">
        <f t="shared" ref="F21:N21" si="3">$E21*M$16</f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  <c r="M21" s="10">
        <f t="shared" si="3"/>
        <v>0</v>
      </c>
      <c r="N21" s="10">
        <f t="shared" si="3"/>
        <v>0</v>
      </c>
      <c r="O21" s="10">
        <f t="shared" ref="O21:U21" si="4">$E21*V$5</f>
        <v>0</v>
      </c>
      <c r="P21" s="10">
        <f t="shared" si="4"/>
        <v>0</v>
      </c>
      <c r="Q21" s="10">
        <f t="shared" si="4"/>
        <v>0</v>
      </c>
      <c r="R21" s="10">
        <f t="shared" si="4"/>
        <v>0</v>
      </c>
      <c r="S21" s="10">
        <f t="shared" si="4"/>
        <v>0</v>
      </c>
      <c r="T21" s="10">
        <f t="shared" si="4"/>
        <v>0</v>
      </c>
      <c r="U21" s="10">
        <f t="shared" si="4"/>
        <v>0</v>
      </c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x14ac:dyDescent="0.25">
      <c r="B22" s="4">
        <v>2012</v>
      </c>
      <c r="C22" s="5">
        <v>3796271</v>
      </c>
      <c r="D22" s="10">
        <v>-3704919</v>
      </c>
      <c r="E22" s="10">
        <v>91352</v>
      </c>
      <c r="F22" s="10">
        <f t="shared" ref="F22:O22" si="5">$E22*L$16</f>
        <v>5394.3355999999994</v>
      </c>
      <c r="G22" s="10">
        <f t="shared" si="5"/>
        <v>5394.3355999999994</v>
      </c>
      <c r="H22" s="10">
        <f t="shared" si="5"/>
        <v>5394.3355999999994</v>
      </c>
      <c r="I22" s="10">
        <f t="shared" si="5"/>
        <v>5394.3355999999994</v>
      </c>
      <c r="J22" s="10">
        <f t="shared" si="5"/>
        <v>5394.3355999999994</v>
      </c>
      <c r="K22" s="10">
        <f t="shared" si="5"/>
        <v>5394.3355999999994</v>
      </c>
      <c r="L22" s="10">
        <f t="shared" si="5"/>
        <v>5394.3355999999994</v>
      </c>
      <c r="M22" s="10">
        <f t="shared" si="5"/>
        <v>5394.3355999999994</v>
      </c>
      <c r="N22" s="10">
        <f t="shared" si="5"/>
        <v>5394.3355999999994</v>
      </c>
      <c r="O22" s="10">
        <f t="shared" si="5"/>
        <v>2696.7110400000001</v>
      </c>
      <c r="P22" s="10">
        <f t="shared" ref="P22:U22" si="6">$E22*V$5</f>
        <v>0</v>
      </c>
      <c r="Q22" s="10">
        <f t="shared" si="6"/>
        <v>0</v>
      </c>
      <c r="R22" s="10">
        <f t="shared" si="6"/>
        <v>0</v>
      </c>
      <c r="S22" s="10">
        <f t="shared" si="6"/>
        <v>0</v>
      </c>
      <c r="T22" s="10">
        <f t="shared" si="6"/>
        <v>0</v>
      </c>
      <c r="U22" s="10">
        <f t="shared" si="6"/>
        <v>0</v>
      </c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x14ac:dyDescent="0.25">
      <c r="B23" s="4">
        <v>2013</v>
      </c>
      <c r="C23" s="5">
        <v>2961542</v>
      </c>
      <c r="D23" s="10">
        <v>-2961542</v>
      </c>
      <c r="E23" s="10">
        <v>0</v>
      </c>
      <c r="F23" s="10">
        <f t="shared" ref="F23:P23" si="7">$E23*K$16</f>
        <v>0</v>
      </c>
      <c r="G23" s="10">
        <f t="shared" si="7"/>
        <v>0</v>
      </c>
      <c r="H23" s="10">
        <f t="shared" si="7"/>
        <v>0</v>
      </c>
      <c r="I23" s="10">
        <f t="shared" si="7"/>
        <v>0</v>
      </c>
      <c r="J23" s="10">
        <f t="shared" si="7"/>
        <v>0</v>
      </c>
      <c r="K23" s="10">
        <f t="shared" si="7"/>
        <v>0</v>
      </c>
      <c r="L23" s="10">
        <f t="shared" si="7"/>
        <v>0</v>
      </c>
      <c r="M23" s="10">
        <f t="shared" si="7"/>
        <v>0</v>
      </c>
      <c r="N23" s="10">
        <f t="shared" si="7"/>
        <v>0</v>
      </c>
      <c r="O23" s="10">
        <f t="shared" si="7"/>
        <v>0</v>
      </c>
      <c r="P23" s="10">
        <f t="shared" si="7"/>
        <v>0</v>
      </c>
      <c r="Q23" s="10">
        <f>$E23*V$5</f>
        <v>0</v>
      </c>
      <c r="R23" s="10">
        <f>$E23*W$5</f>
        <v>0</v>
      </c>
      <c r="S23" s="10">
        <f>$E23*X$5</f>
        <v>0</v>
      </c>
      <c r="T23" s="10">
        <f>$E23*Y$5</f>
        <v>0</v>
      </c>
      <c r="U23" s="10">
        <f>$E23*Z$5</f>
        <v>0</v>
      </c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x14ac:dyDescent="0.25">
      <c r="B24" s="4">
        <v>2014</v>
      </c>
      <c r="C24" s="5">
        <v>1843366</v>
      </c>
      <c r="D24" s="10">
        <v>-1843116</v>
      </c>
      <c r="E24" s="10">
        <v>250</v>
      </c>
      <c r="F24" s="10">
        <f t="shared" ref="F24:Q24" si="8">$E24*J$16</f>
        <v>17.3125</v>
      </c>
      <c r="G24" s="10">
        <f t="shared" si="8"/>
        <v>15.582500000000001</v>
      </c>
      <c r="H24" s="10">
        <f t="shared" si="8"/>
        <v>14.762499999999999</v>
      </c>
      <c r="I24" s="10">
        <f t="shared" si="8"/>
        <v>14.762499999999999</v>
      </c>
      <c r="J24" s="10">
        <f t="shared" si="8"/>
        <v>14.762499999999999</v>
      </c>
      <c r="K24" s="10">
        <f t="shared" si="8"/>
        <v>14.762499999999999</v>
      </c>
      <c r="L24" s="10">
        <f t="shared" si="8"/>
        <v>14.762499999999999</v>
      </c>
      <c r="M24" s="10">
        <f t="shared" si="8"/>
        <v>14.762499999999999</v>
      </c>
      <c r="N24" s="10">
        <f t="shared" si="8"/>
        <v>14.762499999999999</v>
      </c>
      <c r="O24" s="10">
        <f t="shared" si="8"/>
        <v>14.762499999999999</v>
      </c>
      <c r="P24" s="10">
        <f t="shared" si="8"/>
        <v>14.762499999999999</v>
      </c>
      <c r="Q24" s="10">
        <f t="shared" si="8"/>
        <v>7.38</v>
      </c>
      <c r="R24" s="10">
        <f>$E24*V$5</f>
        <v>0</v>
      </c>
      <c r="S24" s="10">
        <f>$E24*W$5</f>
        <v>0</v>
      </c>
      <c r="T24" s="10">
        <f>$E24*X$5</f>
        <v>0</v>
      </c>
      <c r="U24" s="10">
        <f>$E24*Y$5</f>
        <v>0</v>
      </c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x14ac:dyDescent="0.25">
      <c r="B25" s="4">
        <v>2015</v>
      </c>
      <c r="C25" s="5">
        <v>1758827</v>
      </c>
      <c r="D25" s="10">
        <v>-1677567</v>
      </c>
      <c r="E25" s="10">
        <v>81260</v>
      </c>
      <c r="F25" s="10">
        <f t="shared" ref="F25:R25" si="9">$E25*I$16</f>
        <v>6252.9570000000003</v>
      </c>
      <c r="G25" s="10">
        <f t="shared" si="9"/>
        <v>5627.2550000000001</v>
      </c>
      <c r="H25" s="10">
        <f t="shared" si="9"/>
        <v>5064.9358000000002</v>
      </c>
      <c r="I25" s="10">
        <f t="shared" si="9"/>
        <v>4798.4030000000002</v>
      </c>
      <c r="J25" s="10">
        <f t="shared" si="9"/>
        <v>4798.4030000000002</v>
      </c>
      <c r="K25" s="10">
        <f t="shared" si="9"/>
        <v>4798.4030000000002</v>
      </c>
      <c r="L25" s="10">
        <f t="shared" si="9"/>
        <v>4798.4030000000002</v>
      </c>
      <c r="M25" s="10">
        <f t="shared" si="9"/>
        <v>4798.4030000000002</v>
      </c>
      <c r="N25" s="10">
        <f t="shared" si="9"/>
        <v>4798.4030000000002</v>
      </c>
      <c r="O25" s="10">
        <f t="shared" si="9"/>
        <v>4798.4030000000002</v>
      </c>
      <c r="P25" s="10">
        <f t="shared" si="9"/>
        <v>4798.4030000000002</v>
      </c>
      <c r="Q25" s="10">
        <f t="shared" si="9"/>
        <v>4798.4030000000002</v>
      </c>
      <c r="R25" s="10">
        <f t="shared" si="9"/>
        <v>2398.7952</v>
      </c>
      <c r="S25" s="10">
        <f>$E25*V$5</f>
        <v>0</v>
      </c>
      <c r="T25" s="10">
        <f>$E25*W$5</f>
        <v>0</v>
      </c>
      <c r="U25" s="10">
        <f>$E25*X$5</f>
        <v>0</v>
      </c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x14ac:dyDescent="0.25">
      <c r="B26" s="4">
        <v>2016</v>
      </c>
      <c r="C26" s="5">
        <v>3190348</v>
      </c>
      <c r="D26" s="10">
        <v>-3052621</v>
      </c>
      <c r="E26" s="10">
        <v>137727</v>
      </c>
      <c r="F26" s="10">
        <f t="shared" ref="F26:S26" si="10">$E26*H$16</f>
        <v>11775.658500000001</v>
      </c>
      <c r="G26" s="10">
        <f t="shared" si="10"/>
        <v>10598.092650000001</v>
      </c>
      <c r="H26" s="10">
        <f t="shared" si="10"/>
        <v>9537.5947500000002</v>
      </c>
      <c r="I26" s="10">
        <f t="shared" si="10"/>
        <v>8584.5239099999999</v>
      </c>
      <c r="J26" s="10">
        <f t="shared" si="10"/>
        <v>8132.7793499999998</v>
      </c>
      <c r="K26" s="10">
        <f t="shared" si="10"/>
        <v>8132.7793499999998</v>
      </c>
      <c r="L26" s="10">
        <f t="shared" si="10"/>
        <v>8132.7793499999998</v>
      </c>
      <c r="M26" s="10">
        <f t="shared" si="10"/>
        <v>8132.7793499999998</v>
      </c>
      <c r="N26" s="10">
        <f t="shared" si="10"/>
        <v>8132.7793499999998</v>
      </c>
      <c r="O26" s="10">
        <f t="shared" si="10"/>
        <v>8132.7793499999998</v>
      </c>
      <c r="P26" s="10">
        <f t="shared" si="10"/>
        <v>8132.7793499999998</v>
      </c>
      <c r="Q26" s="10">
        <f t="shared" si="10"/>
        <v>8132.7793499999998</v>
      </c>
      <c r="R26" s="10">
        <f t="shared" si="10"/>
        <v>8132.7793499999998</v>
      </c>
      <c r="S26" s="10">
        <f t="shared" si="10"/>
        <v>4065.7010400000004</v>
      </c>
      <c r="T26" s="10">
        <f>$E26*V$5</f>
        <v>0</v>
      </c>
      <c r="U26" s="10">
        <f>$E26*W$5</f>
        <v>0</v>
      </c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x14ac:dyDescent="0.25">
      <c r="B27" s="4">
        <v>2017</v>
      </c>
      <c r="C27" s="5">
        <v>2479950</v>
      </c>
      <c r="D27" s="10">
        <v>-2420581</v>
      </c>
      <c r="E27" s="10">
        <v>59369</v>
      </c>
      <c r="F27" s="10">
        <f t="shared" ref="F27:T27" si="11">$E27*G$16</f>
        <v>5640.0550000000003</v>
      </c>
      <c r="G27" s="10">
        <f t="shared" si="11"/>
        <v>5076.0495000000001</v>
      </c>
      <c r="H27" s="10">
        <f t="shared" si="11"/>
        <v>4568.4445500000002</v>
      </c>
      <c r="I27" s="10">
        <f t="shared" si="11"/>
        <v>4111.3032499999999</v>
      </c>
      <c r="J27" s="10">
        <f t="shared" si="11"/>
        <v>3700.4697700000002</v>
      </c>
      <c r="K27" s="10">
        <f t="shared" si="11"/>
        <v>3505.73945</v>
      </c>
      <c r="L27" s="10">
        <f t="shared" si="11"/>
        <v>3505.73945</v>
      </c>
      <c r="M27" s="10">
        <f t="shared" si="11"/>
        <v>3505.73945</v>
      </c>
      <c r="N27" s="10">
        <f t="shared" si="11"/>
        <v>3505.73945</v>
      </c>
      <c r="O27" s="10">
        <f t="shared" si="11"/>
        <v>3505.73945</v>
      </c>
      <c r="P27" s="10">
        <f t="shared" si="11"/>
        <v>3505.73945</v>
      </c>
      <c r="Q27" s="10">
        <f t="shared" si="11"/>
        <v>3505.73945</v>
      </c>
      <c r="R27" s="10">
        <f t="shared" si="11"/>
        <v>3505.73945</v>
      </c>
      <c r="S27" s="10">
        <f t="shared" si="11"/>
        <v>3505.73945</v>
      </c>
      <c r="T27" s="10">
        <f t="shared" si="11"/>
        <v>1752.5728800000002</v>
      </c>
      <c r="U27" s="10">
        <f>$E27*V$5</f>
        <v>0</v>
      </c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s="7" customFormat="1" x14ac:dyDescent="0.25">
      <c r="C28" s="10"/>
      <c r="D28" s="13" t="s">
        <v>9</v>
      </c>
      <c r="E28" s="13" t="s">
        <v>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x14ac:dyDescent="0.25">
      <c r="B29" s="4">
        <v>2018</v>
      </c>
      <c r="C29" s="5">
        <f>'Schedule II - PRP Adjustment'!F11</f>
        <v>3705000</v>
      </c>
      <c r="D29" s="10">
        <f>C29*-0.95</f>
        <v>-3519750</v>
      </c>
      <c r="E29" s="10">
        <f>C29+D29</f>
        <v>185250</v>
      </c>
      <c r="F29" s="10">
        <f>(F$16*$E29)-$D29</f>
        <v>3529012.5</v>
      </c>
      <c r="G29" s="10">
        <f t="shared" ref="G29:U29" si="12">(G$16*$E29)</f>
        <v>17598.75</v>
      </c>
      <c r="H29" s="10">
        <f t="shared" si="12"/>
        <v>15838.875000000002</v>
      </c>
      <c r="I29" s="10">
        <f t="shared" si="12"/>
        <v>14254.987500000001</v>
      </c>
      <c r="J29" s="10">
        <f t="shared" si="12"/>
        <v>12828.562500000002</v>
      </c>
      <c r="K29" s="10">
        <f t="shared" si="12"/>
        <v>11546.632500000002</v>
      </c>
      <c r="L29" s="10">
        <f t="shared" si="12"/>
        <v>10939.012499999999</v>
      </c>
      <c r="M29" s="10">
        <f t="shared" si="12"/>
        <v>10939.012499999999</v>
      </c>
      <c r="N29" s="10">
        <f t="shared" si="12"/>
        <v>10939.012499999999</v>
      </c>
      <c r="O29" s="10">
        <f t="shared" si="12"/>
        <v>10939.012499999999</v>
      </c>
      <c r="P29" s="10">
        <f t="shared" si="12"/>
        <v>10939.012499999999</v>
      </c>
      <c r="Q29" s="10">
        <f t="shared" si="12"/>
        <v>10939.012499999999</v>
      </c>
      <c r="R29" s="10">
        <f t="shared" si="12"/>
        <v>10939.012499999999</v>
      </c>
      <c r="S29" s="10">
        <f t="shared" si="12"/>
        <v>10939.012499999999</v>
      </c>
      <c r="T29" s="10">
        <f t="shared" si="12"/>
        <v>10939.012499999999</v>
      </c>
      <c r="U29" s="10">
        <f t="shared" si="12"/>
        <v>5468.58</v>
      </c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x14ac:dyDescent="0.25">
      <c r="B30" s="4">
        <v>2019</v>
      </c>
      <c r="C30" s="5">
        <f>'Schedule II - PRP Adjustment'!G11</f>
        <v>3705000</v>
      </c>
      <c r="D30" s="10">
        <f t="shared" ref="D30:D44" si="13">C30*-0.95</f>
        <v>-3519750</v>
      </c>
      <c r="E30" s="10">
        <f t="shared" ref="E30:E44" si="14">C30+D30</f>
        <v>185250</v>
      </c>
      <c r="F30" s="10"/>
      <c r="G30" s="10">
        <f>F29</f>
        <v>3529012.5</v>
      </c>
      <c r="H30" s="10">
        <f>G29</f>
        <v>17598.75</v>
      </c>
      <c r="I30" s="10">
        <f t="shared" ref="I30:U42" si="15">H29</f>
        <v>15838.875000000002</v>
      </c>
      <c r="J30" s="10">
        <f t="shared" si="15"/>
        <v>14254.987500000001</v>
      </c>
      <c r="K30" s="10">
        <f t="shared" si="15"/>
        <v>12828.562500000002</v>
      </c>
      <c r="L30" s="10">
        <f t="shared" si="15"/>
        <v>11546.632500000002</v>
      </c>
      <c r="M30" s="10">
        <f t="shared" si="15"/>
        <v>10939.012499999999</v>
      </c>
      <c r="N30" s="10">
        <f t="shared" si="15"/>
        <v>10939.012499999999</v>
      </c>
      <c r="O30" s="10">
        <f t="shared" si="15"/>
        <v>10939.012499999999</v>
      </c>
      <c r="P30" s="10">
        <f t="shared" si="15"/>
        <v>10939.012499999999</v>
      </c>
      <c r="Q30" s="10">
        <f t="shared" si="15"/>
        <v>10939.012499999999</v>
      </c>
      <c r="R30" s="10">
        <f t="shared" si="15"/>
        <v>10939.012499999999</v>
      </c>
      <c r="S30" s="10">
        <f t="shared" si="15"/>
        <v>10939.012499999999</v>
      </c>
      <c r="T30" s="10">
        <f t="shared" si="15"/>
        <v>10939.012499999999</v>
      </c>
      <c r="U30" s="10">
        <f t="shared" si="15"/>
        <v>10939.012499999999</v>
      </c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x14ac:dyDescent="0.25">
      <c r="B31" s="4">
        <v>2020</v>
      </c>
      <c r="C31" s="5">
        <f>'Schedule II - PRP Adjustment'!H11</f>
        <v>3705000</v>
      </c>
      <c r="D31" s="10">
        <f t="shared" si="13"/>
        <v>-3519750</v>
      </c>
      <c r="E31" s="10">
        <f t="shared" si="14"/>
        <v>185250</v>
      </c>
      <c r="F31" s="10"/>
      <c r="G31" s="10"/>
      <c r="H31" s="10">
        <f>G30</f>
        <v>3529012.5</v>
      </c>
      <c r="I31" s="10">
        <f t="shared" si="15"/>
        <v>17598.75</v>
      </c>
      <c r="J31" s="10">
        <f t="shared" si="15"/>
        <v>15838.875000000002</v>
      </c>
      <c r="K31" s="10">
        <f t="shared" si="15"/>
        <v>14254.987500000001</v>
      </c>
      <c r="L31" s="10">
        <f t="shared" si="15"/>
        <v>12828.562500000002</v>
      </c>
      <c r="M31" s="10">
        <f t="shared" si="15"/>
        <v>11546.632500000002</v>
      </c>
      <c r="N31" s="10">
        <f t="shared" si="15"/>
        <v>10939.012499999999</v>
      </c>
      <c r="O31" s="10">
        <f t="shared" si="15"/>
        <v>10939.012499999999</v>
      </c>
      <c r="P31" s="10">
        <f t="shared" si="15"/>
        <v>10939.012499999999</v>
      </c>
      <c r="Q31" s="10">
        <f t="shared" si="15"/>
        <v>10939.012499999999</v>
      </c>
      <c r="R31" s="10">
        <f t="shared" si="15"/>
        <v>10939.012499999999</v>
      </c>
      <c r="S31" s="10">
        <f t="shared" si="15"/>
        <v>10939.012499999999</v>
      </c>
      <c r="T31" s="10">
        <f t="shared" si="15"/>
        <v>10939.012499999999</v>
      </c>
      <c r="U31" s="10">
        <f t="shared" si="15"/>
        <v>10939.012499999999</v>
      </c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x14ac:dyDescent="0.25">
      <c r="B32" s="4">
        <v>2021</v>
      </c>
      <c r="C32" s="5">
        <f>'Schedule II - PRP Adjustment'!I11</f>
        <v>3705000</v>
      </c>
      <c r="D32" s="10">
        <f t="shared" si="13"/>
        <v>-3519750</v>
      </c>
      <c r="E32" s="10">
        <f t="shared" si="14"/>
        <v>185250</v>
      </c>
      <c r="F32" s="10"/>
      <c r="G32" s="10"/>
      <c r="H32" s="10"/>
      <c r="I32" s="10">
        <f>H31</f>
        <v>3529012.5</v>
      </c>
      <c r="J32" s="10">
        <f t="shared" si="15"/>
        <v>17598.75</v>
      </c>
      <c r="K32" s="10">
        <f t="shared" si="15"/>
        <v>15838.875000000002</v>
      </c>
      <c r="L32" s="10">
        <f t="shared" si="15"/>
        <v>14254.987500000001</v>
      </c>
      <c r="M32" s="10">
        <f t="shared" si="15"/>
        <v>12828.562500000002</v>
      </c>
      <c r="N32" s="10">
        <f t="shared" si="15"/>
        <v>11546.632500000002</v>
      </c>
      <c r="O32" s="10">
        <f t="shared" si="15"/>
        <v>10939.012499999999</v>
      </c>
      <c r="P32" s="10">
        <f t="shared" si="15"/>
        <v>10939.012499999999</v>
      </c>
      <c r="Q32" s="10">
        <f t="shared" si="15"/>
        <v>10939.012499999999</v>
      </c>
      <c r="R32" s="10">
        <f t="shared" si="15"/>
        <v>10939.012499999999</v>
      </c>
      <c r="S32" s="10">
        <f t="shared" si="15"/>
        <v>10939.012499999999</v>
      </c>
      <c r="T32" s="10">
        <f t="shared" si="15"/>
        <v>10939.012499999999</v>
      </c>
      <c r="U32" s="10">
        <f t="shared" si="15"/>
        <v>10939.012499999999</v>
      </c>
      <c r="V32" s="10"/>
      <c r="W32" s="10"/>
      <c r="X32" s="10"/>
      <c r="Y32" s="10"/>
      <c r="Z32" s="10"/>
      <c r="AA32" s="10"/>
      <c r="AB32" s="10"/>
      <c r="AC32" s="10"/>
      <c r="AD32" s="10"/>
    </row>
    <row r="33" spans="2:30" x14ac:dyDescent="0.25">
      <c r="B33" s="4">
        <v>2022</v>
      </c>
      <c r="C33" s="5">
        <f>'Schedule II - PRP Adjustment'!J11</f>
        <v>3705000</v>
      </c>
      <c r="D33" s="10">
        <f t="shared" si="13"/>
        <v>-3519750</v>
      </c>
      <c r="E33" s="10">
        <f t="shared" si="14"/>
        <v>185250</v>
      </c>
      <c r="F33" s="10"/>
      <c r="G33" s="10"/>
      <c r="H33" s="10"/>
      <c r="I33" s="10"/>
      <c r="J33" s="10">
        <f>I32</f>
        <v>3529012.5</v>
      </c>
      <c r="K33" s="10">
        <f t="shared" si="15"/>
        <v>17598.75</v>
      </c>
      <c r="L33" s="10">
        <f t="shared" si="15"/>
        <v>15838.875000000002</v>
      </c>
      <c r="M33" s="10">
        <f t="shared" si="15"/>
        <v>14254.987500000001</v>
      </c>
      <c r="N33" s="10">
        <f t="shared" si="15"/>
        <v>12828.562500000002</v>
      </c>
      <c r="O33" s="10">
        <f t="shared" si="15"/>
        <v>11546.632500000002</v>
      </c>
      <c r="P33" s="10">
        <f t="shared" si="15"/>
        <v>10939.012499999999</v>
      </c>
      <c r="Q33" s="10">
        <f t="shared" si="15"/>
        <v>10939.012499999999</v>
      </c>
      <c r="R33" s="10">
        <f t="shared" si="15"/>
        <v>10939.012499999999</v>
      </c>
      <c r="S33" s="10">
        <f t="shared" si="15"/>
        <v>10939.012499999999</v>
      </c>
      <c r="T33" s="10">
        <f t="shared" si="15"/>
        <v>10939.012499999999</v>
      </c>
      <c r="U33" s="10">
        <f t="shared" si="15"/>
        <v>10939.012499999999</v>
      </c>
      <c r="V33" s="10"/>
      <c r="W33" s="10"/>
      <c r="X33" s="10"/>
      <c r="Y33" s="10"/>
      <c r="Z33" s="10"/>
      <c r="AA33" s="10"/>
      <c r="AB33" s="10"/>
      <c r="AC33" s="10"/>
      <c r="AD33" s="10"/>
    </row>
    <row r="34" spans="2:30" x14ac:dyDescent="0.25">
      <c r="B34" s="4">
        <v>2023</v>
      </c>
      <c r="C34" s="5">
        <f>'Schedule II - PRP Adjustment'!K11</f>
        <v>3705000</v>
      </c>
      <c r="D34" s="10">
        <f t="shared" si="13"/>
        <v>-3519750</v>
      </c>
      <c r="E34" s="10">
        <f t="shared" si="14"/>
        <v>185250</v>
      </c>
      <c r="F34" s="10"/>
      <c r="G34" s="10"/>
      <c r="H34" s="10"/>
      <c r="I34" s="10"/>
      <c r="J34" s="10"/>
      <c r="K34" s="10">
        <f>J33</f>
        <v>3529012.5</v>
      </c>
      <c r="L34" s="10">
        <f t="shared" si="15"/>
        <v>17598.75</v>
      </c>
      <c r="M34" s="10">
        <f t="shared" si="15"/>
        <v>15838.875000000002</v>
      </c>
      <c r="N34" s="10">
        <f t="shared" si="15"/>
        <v>14254.987500000001</v>
      </c>
      <c r="O34" s="10">
        <f t="shared" si="15"/>
        <v>12828.562500000002</v>
      </c>
      <c r="P34" s="10">
        <f t="shared" si="15"/>
        <v>11546.632500000002</v>
      </c>
      <c r="Q34" s="10">
        <f t="shared" si="15"/>
        <v>10939.012499999999</v>
      </c>
      <c r="R34" s="10">
        <f t="shared" si="15"/>
        <v>10939.012499999999</v>
      </c>
      <c r="S34" s="10">
        <f t="shared" si="15"/>
        <v>10939.012499999999</v>
      </c>
      <c r="T34" s="10">
        <f t="shared" si="15"/>
        <v>10939.012499999999</v>
      </c>
      <c r="U34" s="10">
        <f t="shared" si="15"/>
        <v>10939.012499999999</v>
      </c>
      <c r="V34" s="10"/>
      <c r="W34" s="10"/>
      <c r="X34" s="10"/>
      <c r="Y34" s="10"/>
      <c r="Z34" s="10"/>
      <c r="AA34" s="10"/>
      <c r="AB34" s="10"/>
      <c r="AC34" s="10"/>
      <c r="AD34" s="10"/>
    </row>
    <row r="35" spans="2:30" x14ac:dyDescent="0.25">
      <c r="B35" s="4">
        <v>2024</v>
      </c>
      <c r="C35" s="5">
        <f>'Schedule II - PRP Adjustment'!L11</f>
        <v>3705000</v>
      </c>
      <c r="D35" s="10">
        <f t="shared" si="13"/>
        <v>-3519750</v>
      </c>
      <c r="E35" s="10">
        <f t="shared" si="14"/>
        <v>185250</v>
      </c>
      <c r="F35" s="10"/>
      <c r="G35" s="10"/>
      <c r="H35" s="10"/>
      <c r="I35" s="10"/>
      <c r="J35" s="10"/>
      <c r="K35" s="10"/>
      <c r="L35" s="10">
        <f>K34</f>
        <v>3529012.5</v>
      </c>
      <c r="M35" s="10">
        <f t="shared" si="15"/>
        <v>17598.75</v>
      </c>
      <c r="N35" s="10">
        <f t="shared" si="15"/>
        <v>15838.875000000002</v>
      </c>
      <c r="O35" s="10">
        <f t="shared" si="15"/>
        <v>14254.987500000001</v>
      </c>
      <c r="P35" s="10">
        <f t="shared" si="15"/>
        <v>12828.562500000002</v>
      </c>
      <c r="Q35" s="10">
        <f t="shared" si="15"/>
        <v>11546.632500000002</v>
      </c>
      <c r="R35" s="10">
        <f t="shared" si="15"/>
        <v>10939.012499999999</v>
      </c>
      <c r="S35" s="10">
        <f t="shared" si="15"/>
        <v>10939.012499999999</v>
      </c>
      <c r="T35" s="10">
        <f t="shared" si="15"/>
        <v>10939.012499999999</v>
      </c>
      <c r="U35" s="10">
        <f t="shared" si="15"/>
        <v>10939.012499999999</v>
      </c>
      <c r="V35" s="10"/>
      <c r="W35" s="10"/>
      <c r="X35" s="10"/>
      <c r="Y35" s="10"/>
      <c r="Z35" s="10"/>
      <c r="AA35" s="10"/>
      <c r="AB35" s="10"/>
      <c r="AC35" s="10"/>
      <c r="AD35" s="10"/>
    </row>
    <row r="36" spans="2:30" x14ac:dyDescent="0.25">
      <c r="B36" s="4">
        <v>2025</v>
      </c>
      <c r="C36" s="5">
        <f>'Schedule II - PRP Adjustment'!M11</f>
        <v>3705000</v>
      </c>
      <c r="D36" s="10">
        <f t="shared" si="13"/>
        <v>-3519750</v>
      </c>
      <c r="E36" s="10">
        <f t="shared" si="14"/>
        <v>185250</v>
      </c>
      <c r="F36" s="10"/>
      <c r="G36" s="10"/>
      <c r="H36" s="10"/>
      <c r="I36" s="10"/>
      <c r="J36" s="10"/>
      <c r="K36" s="10"/>
      <c r="L36" s="10"/>
      <c r="M36" s="10">
        <f>L35</f>
        <v>3529012.5</v>
      </c>
      <c r="N36" s="10">
        <f t="shared" si="15"/>
        <v>17598.75</v>
      </c>
      <c r="O36" s="10">
        <f t="shared" si="15"/>
        <v>15838.875000000002</v>
      </c>
      <c r="P36" s="10">
        <f t="shared" si="15"/>
        <v>14254.987500000001</v>
      </c>
      <c r="Q36" s="10">
        <f t="shared" si="15"/>
        <v>12828.562500000002</v>
      </c>
      <c r="R36" s="10">
        <f t="shared" si="15"/>
        <v>11546.632500000002</v>
      </c>
      <c r="S36" s="10">
        <f t="shared" si="15"/>
        <v>10939.012499999999</v>
      </c>
      <c r="T36" s="10">
        <f t="shared" si="15"/>
        <v>10939.012499999999</v>
      </c>
      <c r="U36" s="10">
        <f t="shared" si="15"/>
        <v>10939.012499999999</v>
      </c>
      <c r="V36" s="10"/>
      <c r="W36" s="10"/>
      <c r="X36" s="10"/>
      <c r="Y36" s="10"/>
      <c r="Z36" s="10"/>
      <c r="AA36" s="10"/>
      <c r="AB36" s="10"/>
      <c r="AC36" s="10"/>
      <c r="AD36" s="10"/>
    </row>
    <row r="37" spans="2:30" x14ac:dyDescent="0.25">
      <c r="B37" s="4">
        <v>2026</v>
      </c>
      <c r="C37" s="5">
        <f>'Schedule II - PRP Adjustment'!N11</f>
        <v>3705000</v>
      </c>
      <c r="D37" s="10">
        <f t="shared" si="13"/>
        <v>-3519750</v>
      </c>
      <c r="E37" s="10">
        <f t="shared" si="14"/>
        <v>185250</v>
      </c>
      <c r="F37" s="10"/>
      <c r="G37" s="10"/>
      <c r="H37" s="10"/>
      <c r="I37" s="10"/>
      <c r="J37" s="10"/>
      <c r="K37" s="10"/>
      <c r="L37" s="10"/>
      <c r="M37" s="10"/>
      <c r="N37" s="10">
        <f>M36</f>
        <v>3529012.5</v>
      </c>
      <c r="O37" s="10">
        <f t="shared" si="15"/>
        <v>17598.75</v>
      </c>
      <c r="P37" s="10">
        <f t="shared" si="15"/>
        <v>15838.875000000002</v>
      </c>
      <c r="Q37" s="10">
        <f t="shared" si="15"/>
        <v>14254.987500000001</v>
      </c>
      <c r="R37" s="10">
        <f t="shared" si="15"/>
        <v>12828.562500000002</v>
      </c>
      <c r="S37" s="10">
        <f t="shared" si="15"/>
        <v>11546.632500000002</v>
      </c>
      <c r="T37" s="10">
        <f t="shared" si="15"/>
        <v>10939.012499999999</v>
      </c>
      <c r="U37" s="10">
        <f t="shared" si="15"/>
        <v>10939.012499999999</v>
      </c>
      <c r="V37" s="10"/>
      <c r="W37" s="10"/>
      <c r="X37" s="10"/>
      <c r="Y37" s="10"/>
      <c r="Z37" s="10"/>
      <c r="AA37" s="10"/>
      <c r="AB37" s="10"/>
      <c r="AC37" s="10"/>
      <c r="AD37" s="10"/>
    </row>
    <row r="38" spans="2:30" x14ac:dyDescent="0.25">
      <c r="B38" s="4">
        <v>2027</v>
      </c>
      <c r="C38" s="5">
        <f>'Schedule II - PRP Adjustment'!O11</f>
        <v>3705000</v>
      </c>
      <c r="D38" s="10">
        <f t="shared" si="13"/>
        <v>-3519750</v>
      </c>
      <c r="E38" s="10">
        <f t="shared" si="14"/>
        <v>185250</v>
      </c>
      <c r="F38" s="10"/>
      <c r="G38" s="10"/>
      <c r="H38" s="10"/>
      <c r="I38" s="10"/>
      <c r="J38" s="10"/>
      <c r="K38" s="10"/>
      <c r="L38" s="10"/>
      <c r="M38" s="10"/>
      <c r="N38" s="10"/>
      <c r="O38" s="10">
        <f>N37</f>
        <v>3529012.5</v>
      </c>
      <c r="P38" s="10">
        <f t="shared" si="15"/>
        <v>17598.75</v>
      </c>
      <c r="Q38" s="10">
        <f t="shared" si="15"/>
        <v>15838.875000000002</v>
      </c>
      <c r="R38" s="10">
        <f t="shared" si="15"/>
        <v>14254.987500000001</v>
      </c>
      <c r="S38" s="10">
        <f t="shared" si="15"/>
        <v>12828.562500000002</v>
      </c>
      <c r="T38" s="10">
        <f t="shared" si="15"/>
        <v>11546.632500000002</v>
      </c>
      <c r="U38" s="10">
        <f t="shared" si="15"/>
        <v>10939.012499999999</v>
      </c>
      <c r="V38" s="10"/>
      <c r="W38" s="10"/>
      <c r="X38" s="10"/>
      <c r="Y38" s="10"/>
      <c r="Z38" s="10"/>
      <c r="AA38" s="10"/>
      <c r="AB38" s="10"/>
      <c r="AC38" s="10"/>
      <c r="AD38" s="10"/>
    </row>
    <row r="39" spans="2:30" x14ac:dyDescent="0.25">
      <c r="B39" s="4">
        <v>2028</v>
      </c>
      <c r="C39" s="5">
        <f>'Schedule II - PRP Adjustment'!P11</f>
        <v>3705000</v>
      </c>
      <c r="D39" s="10">
        <f t="shared" si="13"/>
        <v>-3519750</v>
      </c>
      <c r="E39" s="10">
        <f t="shared" si="14"/>
        <v>185250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f>O38</f>
        <v>3529012.5</v>
      </c>
      <c r="Q39" s="10">
        <f t="shared" si="15"/>
        <v>17598.75</v>
      </c>
      <c r="R39" s="10">
        <f t="shared" si="15"/>
        <v>15838.875000000002</v>
      </c>
      <c r="S39" s="10">
        <f t="shared" si="15"/>
        <v>14254.987500000001</v>
      </c>
      <c r="T39" s="10">
        <f t="shared" si="15"/>
        <v>12828.562500000002</v>
      </c>
      <c r="U39" s="10">
        <f t="shared" si="15"/>
        <v>11546.632500000002</v>
      </c>
      <c r="V39" s="10"/>
      <c r="W39" s="10"/>
      <c r="X39" s="10"/>
      <c r="Y39" s="10"/>
      <c r="Z39" s="10"/>
      <c r="AA39" s="10"/>
      <c r="AB39" s="10"/>
      <c r="AC39" s="10"/>
      <c r="AD39" s="10"/>
    </row>
    <row r="40" spans="2:30" x14ac:dyDescent="0.25">
      <c r="B40" s="4">
        <v>2029</v>
      </c>
      <c r="C40" s="5">
        <f>'Schedule II - PRP Adjustment'!Q11</f>
        <v>3705000</v>
      </c>
      <c r="D40" s="10">
        <f t="shared" si="13"/>
        <v>-3519750</v>
      </c>
      <c r="E40" s="10">
        <f t="shared" si="14"/>
        <v>185250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P39</f>
        <v>3529012.5</v>
      </c>
      <c r="R40" s="10">
        <f t="shared" si="15"/>
        <v>17598.75</v>
      </c>
      <c r="S40" s="10">
        <f t="shared" si="15"/>
        <v>15838.875000000002</v>
      </c>
      <c r="T40" s="10">
        <f t="shared" si="15"/>
        <v>14254.987500000001</v>
      </c>
      <c r="U40" s="10">
        <f t="shared" si="15"/>
        <v>12828.562500000002</v>
      </c>
      <c r="V40" s="10"/>
      <c r="W40" s="10"/>
      <c r="X40" s="10"/>
      <c r="Y40" s="10"/>
      <c r="Z40" s="10"/>
      <c r="AA40" s="10"/>
      <c r="AB40" s="10"/>
      <c r="AC40" s="10"/>
      <c r="AD40" s="10"/>
    </row>
    <row r="41" spans="2:30" x14ac:dyDescent="0.25">
      <c r="B41" s="4">
        <v>2030</v>
      </c>
      <c r="C41" s="5">
        <f>'Schedule II - PRP Adjustment'!R11</f>
        <v>3705000</v>
      </c>
      <c r="D41" s="10">
        <f t="shared" si="13"/>
        <v>-3519750</v>
      </c>
      <c r="E41" s="10">
        <f t="shared" si="14"/>
        <v>185250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f>Q40</f>
        <v>3529012.5</v>
      </c>
      <c r="S41" s="10">
        <f t="shared" si="15"/>
        <v>17598.75</v>
      </c>
      <c r="T41" s="10">
        <f t="shared" si="15"/>
        <v>15838.875000000002</v>
      </c>
      <c r="U41" s="10">
        <f t="shared" si="15"/>
        <v>14254.987500000001</v>
      </c>
      <c r="V41" s="10"/>
      <c r="W41" s="10"/>
      <c r="X41" s="10"/>
      <c r="Y41" s="10"/>
      <c r="Z41" s="10"/>
      <c r="AA41" s="10"/>
      <c r="AB41" s="10"/>
      <c r="AC41" s="10"/>
      <c r="AD41" s="10"/>
    </row>
    <row r="42" spans="2:30" x14ac:dyDescent="0.25">
      <c r="B42" s="4">
        <v>2031</v>
      </c>
      <c r="C42" s="5">
        <f>'Schedule II - PRP Adjustment'!S11</f>
        <v>3705000</v>
      </c>
      <c r="D42" s="10">
        <f t="shared" si="13"/>
        <v>-3519750</v>
      </c>
      <c r="E42" s="10">
        <f t="shared" si="14"/>
        <v>185250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f>R41</f>
        <v>3529012.5</v>
      </c>
      <c r="T42" s="10">
        <f t="shared" si="15"/>
        <v>17598.75</v>
      </c>
      <c r="U42" s="10">
        <f t="shared" si="15"/>
        <v>15838.875000000002</v>
      </c>
      <c r="V42" s="10"/>
      <c r="W42" s="10"/>
      <c r="X42" s="10"/>
      <c r="Y42" s="10"/>
      <c r="Z42" s="10"/>
      <c r="AA42" s="10"/>
      <c r="AB42" s="10"/>
      <c r="AC42" s="10"/>
      <c r="AD42" s="10"/>
    </row>
    <row r="43" spans="2:30" x14ac:dyDescent="0.25">
      <c r="B43" s="4">
        <v>2032</v>
      </c>
      <c r="C43" s="5">
        <f>'Schedule II - PRP Adjustment'!T11</f>
        <v>3705000</v>
      </c>
      <c r="D43" s="10">
        <f t="shared" si="13"/>
        <v>-3519750</v>
      </c>
      <c r="E43" s="10">
        <f t="shared" si="14"/>
        <v>185250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>
        <f>S42</f>
        <v>3529012.5</v>
      </c>
      <c r="U43" s="10">
        <f>T42</f>
        <v>17598.75</v>
      </c>
      <c r="V43" s="10"/>
      <c r="W43" s="10"/>
      <c r="X43" s="10"/>
      <c r="Y43" s="10"/>
      <c r="Z43" s="10"/>
      <c r="AA43" s="10"/>
      <c r="AB43" s="10"/>
      <c r="AC43" s="10"/>
      <c r="AD43" s="10"/>
    </row>
    <row r="44" spans="2:30" x14ac:dyDescent="0.25">
      <c r="B44" s="4">
        <v>2033</v>
      </c>
      <c r="C44" s="5">
        <f>'Schedule II - PRP Adjustment'!U11</f>
        <v>3705000</v>
      </c>
      <c r="D44" s="10">
        <f t="shared" si="13"/>
        <v>-3519750</v>
      </c>
      <c r="E44" s="10">
        <f t="shared" si="14"/>
        <v>185250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>
        <f>T43</f>
        <v>3529012.5</v>
      </c>
      <c r="V44" s="10"/>
      <c r="W44" s="10"/>
      <c r="X44" s="10"/>
      <c r="Y44" s="10"/>
      <c r="Z44" s="10"/>
      <c r="AA44" s="10"/>
      <c r="AB44" s="10"/>
      <c r="AC44" s="10"/>
      <c r="AD44" s="10"/>
    </row>
    <row r="45" spans="2:30" x14ac:dyDescent="0.25">
      <c r="F45" s="10">
        <f t="shared" ref="F45:U45" si="16">SUM(F20:F44)</f>
        <v>3562911.0033499999</v>
      </c>
      <c r="G45" s="10">
        <f t="shared" si="16"/>
        <v>3578140.75</v>
      </c>
      <c r="H45" s="10">
        <f t="shared" si="16"/>
        <v>3591848.38295</v>
      </c>
      <c r="I45" s="10">
        <f t="shared" si="16"/>
        <v>3604426.6255100002</v>
      </c>
      <c r="J45" s="10">
        <f t="shared" si="16"/>
        <v>3616392.6099700001</v>
      </c>
      <c r="K45" s="10">
        <f t="shared" si="16"/>
        <v>3627744.5121499998</v>
      </c>
      <c r="L45" s="10">
        <f t="shared" si="16"/>
        <v>3638683.52465</v>
      </c>
      <c r="M45" s="10">
        <f t="shared" si="16"/>
        <v>3647213.0367999999</v>
      </c>
      <c r="N45" s="10">
        <f t="shared" si="16"/>
        <v>3655743.3648999999</v>
      </c>
      <c r="O45" s="10">
        <f t="shared" si="16"/>
        <v>3663984.7528400002</v>
      </c>
      <c r="P45" s="10">
        <f t="shared" si="16"/>
        <v>3672227.0543</v>
      </c>
      <c r="Q45" s="10">
        <f t="shared" si="16"/>
        <v>3683158.6842999998</v>
      </c>
      <c r="R45" s="10">
        <f t="shared" si="16"/>
        <v>3691690.7089999998</v>
      </c>
      <c r="S45" s="10">
        <f t="shared" si="16"/>
        <v>3696163.8479900002</v>
      </c>
      <c r="T45" s="10">
        <f t="shared" si="16"/>
        <v>3701283.9928799998</v>
      </c>
      <c r="U45" s="10">
        <f t="shared" si="16"/>
        <v>3705000</v>
      </c>
      <c r="V45" s="10"/>
      <c r="W45" s="10"/>
      <c r="X45" s="10"/>
      <c r="Y45" s="10"/>
      <c r="Z45" s="10"/>
      <c r="AA45" s="10"/>
      <c r="AB45" s="10"/>
      <c r="AC45" s="10"/>
      <c r="AD45" s="10"/>
    </row>
    <row r="46" spans="2:30" s="7" customFormat="1" x14ac:dyDescent="0.2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2:30" x14ac:dyDescent="0.25">
      <c r="B47" t="s">
        <v>7</v>
      </c>
      <c r="F47" s="10">
        <f>F11-F45</f>
        <v>-2848664.92735</v>
      </c>
      <c r="G47" s="10">
        <f t="shared" ref="G47:U47" si="17">G11-G45</f>
        <v>-2749039.6740000001</v>
      </c>
      <c r="H47" s="10">
        <f t="shared" si="17"/>
        <v>-2647892.3069500001</v>
      </c>
      <c r="I47" s="10">
        <f t="shared" si="17"/>
        <v>-2545615.5495100003</v>
      </c>
      <c r="J47" s="10">
        <f t="shared" si="17"/>
        <v>-2442726.5339700002</v>
      </c>
      <c r="K47" s="10">
        <f t="shared" si="17"/>
        <v>-2339223.43615</v>
      </c>
      <c r="L47" s="10">
        <f t="shared" si="17"/>
        <v>-2235307.4486500002</v>
      </c>
      <c r="M47" s="10">
        <f t="shared" si="17"/>
        <v>-2128981.9608</v>
      </c>
      <c r="N47" s="10">
        <f t="shared" si="17"/>
        <v>-2022657.2889</v>
      </c>
      <c r="O47" s="10">
        <f t="shared" si="17"/>
        <v>-1916043.6768400003</v>
      </c>
      <c r="P47" s="10">
        <f t="shared" si="17"/>
        <v>-1809430.9783000001</v>
      </c>
      <c r="Q47" s="10">
        <f t="shared" si="17"/>
        <v>-1705507.6083</v>
      </c>
      <c r="R47" s="10">
        <f t="shared" si="17"/>
        <v>-1599184.6329999999</v>
      </c>
      <c r="S47" s="10">
        <f t="shared" si="17"/>
        <v>-1488802.7719900003</v>
      </c>
      <c r="T47" s="10">
        <f t="shared" si="17"/>
        <v>-1379067.9168799999</v>
      </c>
      <c r="U47" s="10">
        <f t="shared" si="17"/>
        <v>-1267928.9240000001</v>
      </c>
      <c r="V47" s="10"/>
      <c r="W47" s="10"/>
      <c r="X47" s="10"/>
      <c r="Y47" s="10"/>
      <c r="Z47" s="10"/>
      <c r="AA47" s="10"/>
      <c r="AB47" s="10"/>
      <c r="AC47" s="10"/>
      <c r="AD47" s="10"/>
    </row>
    <row r="48" spans="2:30" x14ac:dyDescent="0.25"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x14ac:dyDescent="0.25">
      <c r="B49" t="s">
        <v>20</v>
      </c>
      <c r="E49" s="24" t="s">
        <v>55</v>
      </c>
      <c r="F49" s="58">
        <v>0.2495</v>
      </c>
      <c r="G49" s="58">
        <f>F49</f>
        <v>0.2495</v>
      </c>
      <c r="H49" s="58">
        <f t="shared" ref="H49:U49" si="18">G49</f>
        <v>0.2495</v>
      </c>
      <c r="I49" s="58">
        <f t="shared" si="18"/>
        <v>0.2495</v>
      </c>
      <c r="J49" s="58">
        <f t="shared" si="18"/>
        <v>0.2495</v>
      </c>
      <c r="K49" s="58">
        <f t="shared" si="18"/>
        <v>0.2495</v>
      </c>
      <c r="L49" s="58">
        <f t="shared" si="18"/>
        <v>0.2495</v>
      </c>
      <c r="M49" s="58">
        <f t="shared" si="18"/>
        <v>0.2495</v>
      </c>
      <c r="N49" s="58">
        <f t="shared" si="18"/>
        <v>0.2495</v>
      </c>
      <c r="O49" s="58">
        <f t="shared" si="18"/>
        <v>0.2495</v>
      </c>
      <c r="P49" s="58">
        <f t="shared" si="18"/>
        <v>0.2495</v>
      </c>
      <c r="Q49" s="58">
        <f t="shared" si="18"/>
        <v>0.2495</v>
      </c>
      <c r="R49" s="58">
        <f t="shared" si="18"/>
        <v>0.2495</v>
      </c>
      <c r="S49" s="58">
        <f t="shared" si="18"/>
        <v>0.2495</v>
      </c>
      <c r="T49" s="58">
        <f t="shared" si="18"/>
        <v>0.2495</v>
      </c>
      <c r="U49" s="58">
        <f t="shared" si="18"/>
        <v>0.2495</v>
      </c>
      <c r="V49" s="6"/>
      <c r="W49" s="6"/>
      <c r="X49" s="6"/>
      <c r="Y49" s="6"/>
      <c r="Z49" s="6"/>
      <c r="AA49" s="6"/>
      <c r="AB49" s="6"/>
      <c r="AC49" s="10"/>
      <c r="AD49" s="10"/>
    </row>
    <row r="50" spans="1:30" x14ac:dyDescent="0.25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x14ac:dyDescent="0.25">
      <c r="B51" t="s">
        <v>19</v>
      </c>
      <c r="F51" s="10">
        <f>F47*F49</f>
        <v>-710741.89937382506</v>
      </c>
      <c r="G51" s="10">
        <f t="shared" ref="G51:U51" si="19">G47*G49</f>
        <v>-685885.39866299997</v>
      </c>
      <c r="H51" s="10">
        <f t="shared" si="19"/>
        <v>-660649.13058402506</v>
      </c>
      <c r="I51" s="10">
        <f t="shared" si="19"/>
        <v>-635131.07960274501</v>
      </c>
      <c r="J51" s="10">
        <f t="shared" si="19"/>
        <v>-609460.27022551501</v>
      </c>
      <c r="K51" s="10">
        <f t="shared" si="19"/>
        <v>-583636.24731942499</v>
      </c>
      <c r="L51" s="10">
        <f t="shared" si="19"/>
        <v>-557709.20843817503</v>
      </c>
      <c r="M51" s="10">
        <f t="shared" si="19"/>
        <v>-531180.99921959999</v>
      </c>
      <c r="N51" s="10">
        <f t="shared" si="19"/>
        <v>-504652.99358055001</v>
      </c>
      <c r="O51" s="10">
        <f t="shared" si="19"/>
        <v>-478052.89737158007</v>
      </c>
      <c r="P51" s="10">
        <f t="shared" si="19"/>
        <v>-451453.02908584999</v>
      </c>
      <c r="Q51" s="10">
        <f t="shared" si="19"/>
        <v>-425524.14827085001</v>
      </c>
      <c r="R51" s="10">
        <f t="shared" si="19"/>
        <v>-398996.56593349995</v>
      </c>
      <c r="S51" s="10">
        <f t="shared" si="19"/>
        <v>-371456.29161150509</v>
      </c>
      <c r="T51" s="10">
        <f t="shared" si="19"/>
        <v>-344077.44526155997</v>
      </c>
      <c r="U51" s="10">
        <f t="shared" si="19"/>
        <v>-316348.26653800003</v>
      </c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x14ac:dyDescent="0.25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x14ac:dyDescent="0.25">
      <c r="B53" t="s">
        <v>21</v>
      </c>
      <c r="E53" s="10">
        <v>-6554440</v>
      </c>
      <c r="F53" s="10">
        <f>F51+E53</f>
        <v>-7265181.8993738247</v>
      </c>
      <c r="G53" s="10">
        <f t="shared" ref="G53:U53" si="20">G51+F53</f>
        <v>-7951067.2980368249</v>
      </c>
      <c r="H53" s="10">
        <f t="shared" si="20"/>
        <v>-8611716.4286208507</v>
      </c>
      <c r="I53" s="10">
        <f t="shared" si="20"/>
        <v>-9246847.5082235951</v>
      </c>
      <c r="J53" s="10">
        <f t="shared" si="20"/>
        <v>-9856307.7784491107</v>
      </c>
      <c r="K53" s="10">
        <f t="shared" si="20"/>
        <v>-10439944.025768535</v>
      </c>
      <c r="L53" s="10">
        <f t="shared" si="20"/>
        <v>-10997653.23420671</v>
      </c>
      <c r="M53" s="10">
        <f t="shared" si="20"/>
        <v>-11528834.23342631</v>
      </c>
      <c r="N53" s="10">
        <f t="shared" si="20"/>
        <v>-12033487.22700686</v>
      </c>
      <c r="O53" s="10">
        <f t="shared" si="20"/>
        <v>-12511540.124378441</v>
      </c>
      <c r="P53" s="10">
        <f t="shared" si="20"/>
        <v>-12962993.153464291</v>
      </c>
      <c r="Q53" s="10">
        <f t="shared" si="20"/>
        <v>-13388517.30173514</v>
      </c>
      <c r="R53" s="10">
        <f t="shared" si="20"/>
        <v>-13787513.86766864</v>
      </c>
      <c r="S53" s="10">
        <f t="shared" si="20"/>
        <v>-14158970.159280146</v>
      </c>
      <c r="T53" s="10">
        <f t="shared" si="20"/>
        <v>-14503047.604541706</v>
      </c>
      <c r="U53" s="10">
        <f t="shared" si="20"/>
        <v>-14819395.871079706</v>
      </c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x14ac:dyDescent="0.25">
      <c r="E54" s="25" t="s">
        <v>22</v>
      </c>
      <c r="F54" s="10"/>
      <c r="G54" s="10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x14ac:dyDescent="0.25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x14ac:dyDescent="0.25"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x14ac:dyDescent="0.25">
      <c r="A57" s="24" t="s">
        <v>22</v>
      </c>
      <c r="B57" t="s">
        <v>23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x14ac:dyDescent="0.25"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x14ac:dyDescent="0.25">
      <c r="A59" s="24" t="s">
        <v>55</v>
      </c>
      <c r="B59" t="s">
        <v>56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x14ac:dyDescent="0.25">
      <c r="B60" t="s">
        <v>57</v>
      </c>
      <c r="D60" s="6">
        <v>0.21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x14ac:dyDescent="0.25">
      <c r="B61" t="s">
        <v>58</v>
      </c>
      <c r="D61" s="6">
        <v>0.05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x14ac:dyDescent="0.25">
      <c r="B62" t="s">
        <v>59</v>
      </c>
      <c r="D62" s="58">
        <f>D61*-D60</f>
        <v>-1.0500000000000001E-2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x14ac:dyDescent="0.25">
      <c r="D63" s="6">
        <f>SUM(D60:D62)</f>
        <v>0.2495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x14ac:dyDescent="0.25"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6:30" x14ac:dyDescent="0.25"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6:30" x14ac:dyDescent="0.25"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6:30" x14ac:dyDescent="0.25"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6:30" x14ac:dyDescent="0.25"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6:30" x14ac:dyDescent="0.25"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6:30" x14ac:dyDescent="0.25"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6:30" x14ac:dyDescent="0.25"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6:30" x14ac:dyDescent="0.25"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6:30" x14ac:dyDescent="0.25"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6:30" x14ac:dyDescent="0.25"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6:30" x14ac:dyDescent="0.25"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6:30" x14ac:dyDescent="0.25"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6:30" x14ac:dyDescent="0.25"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6:30" x14ac:dyDescent="0.25"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6:30" x14ac:dyDescent="0.25"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6:30" x14ac:dyDescent="0.25"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6:39" x14ac:dyDescent="0.25"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6:39" x14ac:dyDescent="0.25"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6:39" x14ac:dyDescent="0.25"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6:39" x14ac:dyDescent="0.25"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6:39" x14ac:dyDescent="0.25"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6:39" x14ac:dyDescent="0.25"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6:39" x14ac:dyDescent="0.25"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6:39" x14ac:dyDescent="0.25"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6:39" x14ac:dyDescent="0.25"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6:39" x14ac:dyDescent="0.25"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6:39" x14ac:dyDescent="0.25"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6:39" x14ac:dyDescent="0.25"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6:39" x14ac:dyDescent="0.25"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6:39" x14ac:dyDescent="0.25"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6:39" x14ac:dyDescent="0.25"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6:39" x14ac:dyDescent="0.25"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6:39" x14ac:dyDescent="0.25"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6:39" x14ac:dyDescent="0.25"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6:39" x14ac:dyDescent="0.25"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6:39" x14ac:dyDescent="0.25"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6:39" x14ac:dyDescent="0.25"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6:39" x14ac:dyDescent="0.25"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6:39" x14ac:dyDescent="0.25"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6:39" x14ac:dyDescent="0.25"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6:39" x14ac:dyDescent="0.25"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6:39" x14ac:dyDescent="0.25"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6:39" x14ac:dyDescent="0.25"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6:39" x14ac:dyDescent="0.25"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6:39" x14ac:dyDescent="0.25"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6:39" x14ac:dyDescent="0.25"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6:39" x14ac:dyDescent="0.25"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6:39" x14ac:dyDescent="0.25"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6:39" x14ac:dyDescent="0.25"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  <row r="114" spans="6:39" x14ac:dyDescent="0.25"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</row>
    <row r="115" spans="6:39" x14ac:dyDescent="0.25"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6:39" x14ac:dyDescent="0.25"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</row>
    <row r="117" spans="6:39" x14ac:dyDescent="0.25"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6:39" x14ac:dyDescent="0.25"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</row>
    <row r="119" spans="6:39" x14ac:dyDescent="0.25"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6:39" x14ac:dyDescent="0.25"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6:39" x14ac:dyDescent="0.25"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6:39" x14ac:dyDescent="0.25"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  <row r="123" spans="6:39" x14ac:dyDescent="0.25"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</row>
    <row r="124" spans="6:39" x14ac:dyDescent="0.25"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6:39" x14ac:dyDescent="0.25"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</row>
    <row r="126" spans="6:39" x14ac:dyDescent="0.25"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</row>
    <row r="127" spans="6:39" x14ac:dyDescent="0.25"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</row>
    <row r="128" spans="6:39" x14ac:dyDescent="0.25"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</row>
    <row r="129" spans="6:39" x14ac:dyDescent="0.25"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</row>
    <row r="130" spans="6:39" x14ac:dyDescent="0.25"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</row>
    <row r="131" spans="6:39" x14ac:dyDescent="0.25"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</row>
    <row r="132" spans="6:39" x14ac:dyDescent="0.25"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6:39" x14ac:dyDescent="0.25"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</row>
    <row r="134" spans="6:39" x14ac:dyDescent="0.25"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6:39" x14ac:dyDescent="0.25"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6:39" x14ac:dyDescent="0.25"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</row>
    <row r="137" spans="6:39" x14ac:dyDescent="0.25"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</row>
    <row r="138" spans="6:39" x14ac:dyDescent="0.25"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</row>
    <row r="139" spans="6:39" x14ac:dyDescent="0.25"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</row>
    <row r="140" spans="6:39" x14ac:dyDescent="0.25"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</row>
    <row r="141" spans="6:39" x14ac:dyDescent="0.25"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</row>
    <row r="142" spans="6:39" x14ac:dyDescent="0.25"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</row>
    <row r="143" spans="6:39" x14ac:dyDescent="0.25"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</row>
    <row r="144" spans="6:39" x14ac:dyDescent="0.25"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6:39" x14ac:dyDescent="0.25"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</row>
    <row r="146" spans="6:39" x14ac:dyDescent="0.25"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</row>
    <row r="147" spans="6:39" x14ac:dyDescent="0.25"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</row>
    <row r="148" spans="6:39" x14ac:dyDescent="0.25"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</row>
    <row r="149" spans="6:39" x14ac:dyDescent="0.25"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</row>
    <row r="150" spans="6:39" x14ac:dyDescent="0.25"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</row>
    <row r="151" spans="6:39" x14ac:dyDescent="0.25"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6:39" x14ac:dyDescent="0.25"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</row>
    <row r="153" spans="6:39" x14ac:dyDescent="0.25"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</row>
    <row r="154" spans="6:39" x14ac:dyDescent="0.25"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</row>
    <row r="155" spans="6:39" x14ac:dyDescent="0.25"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</row>
    <row r="156" spans="6:39" x14ac:dyDescent="0.25"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</row>
    <row r="157" spans="6:39" x14ac:dyDescent="0.25"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</row>
    <row r="158" spans="6:39" x14ac:dyDescent="0.25"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</row>
    <row r="159" spans="6:39" x14ac:dyDescent="0.25"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</row>
    <row r="160" spans="6:39" x14ac:dyDescent="0.25"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</row>
    <row r="161" spans="6:39" x14ac:dyDescent="0.25"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</row>
    <row r="162" spans="6:39" x14ac:dyDescent="0.25"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</row>
    <row r="163" spans="6:39" x14ac:dyDescent="0.25"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</row>
    <row r="164" spans="6:39" x14ac:dyDescent="0.25"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</row>
    <row r="165" spans="6:39" x14ac:dyDescent="0.25"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  <row r="166" spans="6:39" x14ac:dyDescent="0.25"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6:39" x14ac:dyDescent="0.25"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</row>
    <row r="168" spans="6:39" x14ac:dyDescent="0.25"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</row>
    <row r="169" spans="6:39" x14ac:dyDescent="0.25"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</row>
    <row r="170" spans="6:39" x14ac:dyDescent="0.25"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</row>
    <row r="171" spans="6:39" x14ac:dyDescent="0.25"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</row>
    <row r="172" spans="6:39" x14ac:dyDescent="0.25"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</row>
    <row r="173" spans="6:39" x14ac:dyDescent="0.25"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6:39" x14ac:dyDescent="0.25"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6:39" x14ac:dyDescent="0.25"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6:39" x14ac:dyDescent="0.25"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6:39" x14ac:dyDescent="0.25"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  <row r="178" spans="6:39" x14ac:dyDescent="0.25"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</row>
    <row r="179" spans="6:39" x14ac:dyDescent="0.25"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6:39" x14ac:dyDescent="0.25"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</row>
    <row r="181" spans="6:39" x14ac:dyDescent="0.25"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</row>
    <row r="182" spans="6:39" x14ac:dyDescent="0.25"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6:39" x14ac:dyDescent="0.25"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6:39" x14ac:dyDescent="0.25"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6:39" x14ac:dyDescent="0.25"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</row>
    <row r="186" spans="6:39" x14ac:dyDescent="0.25"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</row>
    <row r="187" spans="6:39" x14ac:dyDescent="0.25"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  <row r="188" spans="6:39" x14ac:dyDescent="0.25"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</row>
    <row r="189" spans="6:39" x14ac:dyDescent="0.25"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</row>
    <row r="190" spans="6:39" x14ac:dyDescent="0.25"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</row>
    <row r="191" spans="6:39" x14ac:dyDescent="0.25"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</row>
    <row r="192" spans="6:39" x14ac:dyDescent="0.25"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</row>
    <row r="193" spans="6:39" x14ac:dyDescent="0.25"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</row>
    <row r="194" spans="6:39" x14ac:dyDescent="0.25"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</row>
    <row r="195" spans="6:39" x14ac:dyDescent="0.25"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</row>
    <row r="196" spans="6:39" x14ac:dyDescent="0.25"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</row>
    <row r="197" spans="6:39" x14ac:dyDescent="0.25"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</row>
    <row r="198" spans="6:39" x14ac:dyDescent="0.25"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</row>
    <row r="199" spans="6:39" x14ac:dyDescent="0.25"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</row>
    <row r="200" spans="6:39" x14ac:dyDescent="0.25"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</row>
    <row r="201" spans="6:39" x14ac:dyDescent="0.25"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</row>
    <row r="202" spans="6:39" x14ac:dyDescent="0.25"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</row>
    <row r="203" spans="6:39" x14ac:dyDescent="0.25"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</row>
    <row r="204" spans="6:39" x14ac:dyDescent="0.25"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</row>
    <row r="205" spans="6:39" x14ac:dyDescent="0.25"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</row>
    <row r="206" spans="6:39" x14ac:dyDescent="0.25"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</row>
    <row r="207" spans="6:39" x14ac:dyDescent="0.25"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</row>
    <row r="208" spans="6:39" x14ac:dyDescent="0.25"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6:39" x14ac:dyDescent="0.25"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</row>
    <row r="210" spans="6:39" x14ac:dyDescent="0.25"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</row>
    <row r="211" spans="6:39" x14ac:dyDescent="0.25"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6:39" x14ac:dyDescent="0.25"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</row>
    <row r="213" spans="6:39" x14ac:dyDescent="0.25"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</row>
    <row r="214" spans="6:39" x14ac:dyDescent="0.25"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</row>
    <row r="215" spans="6:39" x14ac:dyDescent="0.25"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</row>
    <row r="216" spans="6:39" x14ac:dyDescent="0.25"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</row>
    <row r="217" spans="6:39" x14ac:dyDescent="0.25"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</row>
    <row r="218" spans="6:39" x14ac:dyDescent="0.25"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</row>
    <row r="219" spans="6:39" x14ac:dyDescent="0.25"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</row>
    <row r="220" spans="6:39" x14ac:dyDescent="0.25"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</row>
    <row r="221" spans="6:39" x14ac:dyDescent="0.25"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</row>
    <row r="222" spans="6:39" x14ac:dyDescent="0.25"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</row>
    <row r="223" spans="6:39" x14ac:dyDescent="0.25"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</row>
    <row r="224" spans="6:39" x14ac:dyDescent="0.25"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</row>
    <row r="225" spans="6:39" x14ac:dyDescent="0.25"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</row>
    <row r="226" spans="6:39" x14ac:dyDescent="0.25"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</row>
    <row r="227" spans="6:39" x14ac:dyDescent="0.25"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</row>
    <row r="228" spans="6:39" x14ac:dyDescent="0.25"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</row>
    <row r="229" spans="6:39" x14ac:dyDescent="0.25"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</row>
    <row r="230" spans="6:39" x14ac:dyDescent="0.25"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</row>
    <row r="231" spans="6:39" x14ac:dyDescent="0.25"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</row>
    <row r="232" spans="6:39" x14ac:dyDescent="0.25"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</row>
    <row r="233" spans="6:39" x14ac:dyDescent="0.25"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</row>
    <row r="234" spans="6:39" x14ac:dyDescent="0.25"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</row>
    <row r="235" spans="6:39" x14ac:dyDescent="0.25"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</row>
    <row r="236" spans="6:39" x14ac:dyDescent="0.25"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</row>
    <row r="237" spans="6:39" x14ac:dyDescent="0.25"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</row>
    <row r="238" spans="6:39" x14ac:dyDescent="0.25"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</row>
    <row r="239" spans="6:39" x14ac:dyDescent="0.25"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</row>
    <row r="240" spans="6:39" x14ac:dyDescent="0.25"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</row>
    <row r="241" spans="6:39" x14ac:dyDescent="0.25"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</row>
    <row r="242" spans="6:39" x14ac:dyDescent="0.25"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</row>
    <row r="243" spans="6:39" x14ac:dyDescent="0.25"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</row>
    <row r="244" spans="6:39" x14ac:dyDescent="0.25"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</row>
    <row r="245" spans="6:39" x14ac:dyDescent="0.25"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</row>
  </sheetData>
  <pageMargins left="0.7" right="0.7" top="0.75" bottom="0.75" header="0.3" footer="0.3"/>
  <pageSetup paperSize="5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 I - Customer Rates</vt:lpstr>
      <vt:lpstr>Schedule II - PRP Adjustment</vt:lpstr>
      <vt:lpstr>Schedule III - DTL Schedule</vt:lpstr>
    </vt:vector>
  </TitlesOfParts>
  <Company>Delta Natural 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Wesolosky</dc:creator>
  <cp:lastModifiedBy>Matthew Wesolosky</cp:lastModifiedBy>
  <cp:lastPrinted>2018-05-02T19:52:41Z</cp:lastPrinted>
  <dcterms:created xsi:type="dcterms:W3CDTF">2018-04-25T14:25:43Z</dcterms:created>
  <dcterms:modified xsi:type="dcterms:W3CDTF">2018-05-02T19:52:43Z</dcterms:modified>
</cp:coreProperties>
</file>