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30" windowWidth="18165" windowHeight="7620" tabRatio="758"/>
  </bookViews>
  <sheets>
    <sheet name="Summary" sheetId="5" r:id="rId1"/>
    <sheet name="2010" sheetId="3" r:id="rId2"/>
    <sheet name="2011" sheetId="6" r:id="rId3"/>
    <sheet name="2012" sheetId="8" r:id="rId4"/>
    <sheet name="2013" sheetId="10" r:id="rId5"/>
    <sheet name="2014" sheetId="11" r:id="rId6"/>
    <sheet name="2015" sheetId="12" r:id="rId7"/>
    <sheet name="2016" sheetId="13" r:id="rId8"/>
    <sheet name="2017" sheetId="17" r:id="rId9"/>
    <sheet name="Schedule III" sheetId="7" r:id="rId10"/>
    <sheet name="Schedule IV" sheetId="9" r:id="rId11"/>
    <sheet name="Schedule VI" sheetId="19" r:id="rId12"/>
    <sheet name="Schedule VII" sheetId="16" r:id="rId13"/>
    <sheet name="Schedule VIII" sheetId="18" r:id="rId14"/>
    <sheet name="Tax Rates" sheetId="4" r:id="rId15"/>
  </sheets>
  <calcPr calcId="145621"/>
</workbook>
</file>

<file path=xl/calcChain.xml><?xml version="1.0" encoding="utf-8"?>
<calcChain xmlns="http://schemas.openxmlformats.org/spreadsheetml/2006/main">
  <c r="N267" i="19" l="1"/>
  <c r="N266" i="19"/>
  <c r="N265" i="19"/>
  <c r="N264" i="19"/>
  <c r="N263" i="19"/>
  <c r="N262" i="19"/>
  <c r="N261" i="19"/>
  <c r="N260" i="19"/>
  <c r="N259" i="19"/>
  <c r="N258" i="19"/>
  <c r="N257" i="19"/>
  <c r="N256" i="19"/>
  <c r="N255" i="19"/>
  <c r="N254" i="19"/>
  <c r="N253" i="19"/>
  <c r="N252" i="19"/>
  <c r="N251" i="19"/>
  <c r="N250" i="19"/>
  <c r="N249" i="19"/>
  <c r="N248" i="19"/>
  <c r="N247" i="19"/>
  <c r="N246" i="19"/>
  <c r="N245" i="19"/>
  <c r="N244" i="19"/>
  <c r="N243" i="19"/>
  <c r="N242" i="19"/>
  <c r="N241" i="19"/>
  <c r="N240" i="19"/>
  <c r="N239" i="19"/>
  <c r="N238" i="19"/>
  <c r="N237" i="19"/>
  <c r="N236" i="19"/>
  <c r="N235" i="19"/>
  <c r="N234" i="19"/>
  <c r="N233" i="19"/>
  <c r="N232" i="19"/>
  <c r="N231" i="19"/>
  <c r="N230" i="19"/>
  <c r="N229" i="19"/>
  <c r="N228" i="19"/>
  <c r="N227" i="19"/>
  <c r="N226" i="19"/>
  <c r="N225" i="19"/>
  <c r="N224" i="19"/>
  <c r="N223" i="19"/>
  <c r="N222" i="19"/>
  <c r="N221" i="19"/>
  <c r="N220" i="19"/>
  <c r="N219" i="19"/>
  <c r="N218" i="19"/>
  <c r="N217" i="19"/>
  <c r="N216" i="19"/>
  <c r="N215" i="19"/>
  <c r="N214" i="19"/>
  <c r="N213" i="19"/>
  <c r="N212" i="19"/>
  <c r="N211" i="19"/>
  <c r="N210" i="19"/>
  <c r="N209" i="19"/>
  <c r="N208" i="19"/>
  <c r="N207" i="19"/>
  <c r="N206" i="19"/>
  <c r="N205" i="19"/>
  <c r="N204" i="19"/>
  <c r="N203" i="19"/>
  <c r="N202" i="19"/>
  <c r="N201" i="19"/>
  <c r="N200" i="19"/>
  <c r="N199" i="19"/>
  <c r="N198" i="19"/>
  <c r="N197" i="19"/>
  <c r="N196" i="19"/>
  <c r="N195" i="19"/>
  <c r="N194" i="19"/>
  <c r="N193" i="19"/>
  <c r="N192" i="19"/>
  <c r="N191" i="19"/>
  <c r="N190" i="19"/>
  <c r="N189" i="19"/>
  <c r="N188" i="19"/>
  <c r="N187" i="19"/>
  <c r="N186" i="19"/>
  <c r="N185" i="19"/>
  <c r="N184" i="19"/>
  <c r="N183" i="19"/>
  <c r="N182" i="19"/>
  <c r="N181" i="19"/>
  <c r="N180" i="19"/>
  <c r="N179" i="19"/>
  <c r="N178" i="19"/>
  <c r="N177" i="19"/>
  <c r="N176" i="19"/>
  <c r="N175" i="19"/>
  <c r="N174" i="19"/>
  <c r="N173" i="19"/>
  <c r="N172" i="19"/>
  <c r="N171" i="19"/>
  <c r="N170" i="19"/>
  <c r="N169" i="19"/>
  <c r="N168" i="19"/>
  <c r="N167" i="19"/>
  <c r="N166" i="19"/>
  <c r="N165" i="19"/>
  <c r="N164" i="19"/>
  <c r="N163" i="19"/>
  <c r="N162" i="19"/>
  <c r="N161" i="19"/>
  <c r="N160" i="19"/>
  <c r="N159" i="19"/>
  <c r="N158" i="19"/>
  <c r="N157" i="19"/>
  <c r="N156" i="19"/>
  <c r="N155" i="19"/>
  <c r="N154" i="19"/>
  <c r="N153" i="19"/>
  <c r="N152" i="19"/>
  <c r="N151" i="19"/>
  <c r="N150" i="19"/>
  <c r="N149" i="19"/>
  <c r="N148" i="19"/>
  <c r="N147" i="19"/>
  <c r="N146" i="19"/>
  <c r="N145" i="19"/>
  <c r="N144" i="19"/>
  <c r="N143" i="19"/>
  <c r="N142" i="19"/>
  <c r="N141" i="19"/>
  <c r="N140" i="19"/>
  <c r="N139" i="19"/>
  <c r="N138" i="19"/>
  <c r="N137" i="19"/>
  <c r="N136" i="19"/>
  <c r="N135" i="19"/>
  <c r="N134" i="19"/>
  <c r="N133" i="19"/>
  <c r="N132" i="19"/>
  <c r="N131" i="19"/>
  <c r="N130" i="19"/>
  <c r="N129" i="19"/>
  <c r="N128" i="19"/>
  <c r="N127" i="19"/>
  <c r="N126" i="19"/>
  <c r="N125" i="19"/>
  <c r="N124" i="19"/>
  <c r="N123" i="19"/>
  <c r="N122" i="19"/>
  <c r="N121" i="19"/>
  <c r="N120" i="19"/>
  <c r="N119" i="19"/>
  <c r="N118" i="19"/>
  <c r="N117" i="19"/>
  <c r="N116" i="19"/>
  <c r="N115" i="19"/>
  <c r="N114" i="19"/>
  <c r="N113" i="19"/>
  <c r="N112" i="19"/>
  <c r="N111" i="19"/>
  <c r="N110" i="19"/>
  <c r="N109" i="19"/>
  <c r="N108" i="19"/>
  <c r="N107" i="19"/>
  <c r="N106" i="19"/>
  <c r="N105" i="19"/>
  <c r="N104" i="19"/>
  <c r="N103" i="19"/>
  <c r="N102" i="19"/>
  <c r="N101" i="19"/>
  <c r="N100" i="19"/>
  <c r="N99" i="19"/>
  <c r="N98" i="19"/>
  <c r="N97" i="19"/>
  <c r="N96" i="19"/>
  <c r="N95" i="19"/>
  <c r="N94" i="19"/>
  <c r="N93" i="19"/>
  <c r="N92" i="19"/>
  <c r="N91" i="19"/>
  <c r="N90" i="19"/>
  <c r="N89" i="19"/>
  <c r="N88" i="19"/>
  <c r="N87" i="19"/>
  <c r="N86" i="19"/>
  <c r="N85" i="19"/>
  <c r="N84" i="19"/>
  <c r="N83" i="19"/>
  <c r="N82" i="19"/>
  <c r="N81" i="19"/>
  <c r="N80" i="19"/>
  <c r="N79" i="19"/>
  <c r="N78" i="19"/>
  <c r="N77" i="19"/>
  <c r="N76" i="19"/>
  <c r="N75" i="19"/>
  <c r="N74" i="19"/>
  <c r="N73" i="19"/>
  <c r="N72" i="19"/>
  <c r="N71" i="19"/>
  <c r="N70" i="19"/>
  <c r="N69" i="19"/>
  <c r="N68" i="19"/>
  <c r="N67" i="19"/>
  <c r="N66" i="19"/>
  <c r="N65" i="19"/>
  <c r="N64" i="19"/>
  <c r="N63" i="19"/>
  <c r="N62" i="19"/>
  <c r="N61" i="19"/>
  <c r="N60" i="19"/>
  <c r="N59" i="19"/>
  <c r="N58" i="19"/>
  <c r="N57" i="19"/>
  <c r="N56" i="19"/>
  <c r="N55" i="19"/>
  <c r="N54" i="19"/>
  <c r="N53" i="19"/>
  <c r="N52" i="19"/>
  <c r="N51" i="19"/>
  <c r="N50" i="19"/>
  <c r="N49" i="19"/>
  <c r="N48" i="19"/>
  <c r="N47" i="19"/>
  <c r="N46" i="19"/>
  <c r="N45" i="19"/>
  <c r="N44" i="19"/>
  <c r="N43" i="19"/>
  <c r="N42" i="19"/>
  <c r="N41" i="19"/>
  <c r="N40" i="19"/>
  <c r="N39" i="19"/>
  <c r="N38" i="19"/>
  <c r="N37" i="19"/>
  <c r="N36" i="19"/>
  <c r="N35" i="19"/>
  <c r="N34" i="19"/>
  <c r="N33" i="19"/>
  <c r="N32" i="19"/>
  <c r="N31" i="19"/>
  <c r="N30" i="19"/>
  <c r="N29" i="19"/>
  <c r="N28" i="19"/>
  <c r="N27" i="19"/>
  <c r="N26" i="19"/>
  <c r="N25" i="19"/>
  <c r="N24" i="19"/>
  <c r="N23" i="19"/>
  <c r="N22" i="19"/>
  <c r="N21" i="19"/>
  <c r="N20" i="19"/>
  <c r="N19" i="19"/>
  <c r="N18" i="19"/>
  <c r="N17" i="19"/>
  <c r="N16" i="19"/>
  <c r="N15" i="19"/>
  <c r="N14" i="19"/>
  <c r="N13" i="19"/>
  <c r="N12" i="19"/>
  <c r="N11" i="19"/>
  <c r="N10" i="19"/>
  <c r="N9" i="19"/>
  <c r="N8" i="19"/>
  <c r="N7" i="19"/>
  <c r="N6" i="19"/>
  <c r="E13" i="16" l="1"/>
  <c r="E12" i="16"/>
  <c r="E14" i="16" s="1"/>
  <c r="C14" i="16"/>
  <c r="Z28" i="7" l="1"/>
  <c r="Z21" i="7"/>
  <c r="AA21" i="7" s="1"/>
  <c r="G36" i="17"/>
  <c r="E36" i="17"/>
  <c r="G35" i="17"/>
  <c r="G34" i="17"/>
  <c r="G33" i="17"/>
  <c r="G32" i="17"/>
  <c r="L25" i="17"/>
  <c r="M24" i="17"/>
  <c r="G24" i="17"/>
  <c r="N24" i="17" s="1"/>
  <c r="P24" i="17" s="1"/>
  <c r="C24" i="17"/>
  <c r="K23" i="17"/>
  <c r="C23" i="17"/>
  <c r="K22" i="17"/>
  <c r="C22" i="17"/>
  <c r="C21" i="17"/>
  <c r="E21" i="17" s="1"/>
  <c r="M20" i="17"/>
  <c r="K20" i="17"/>
  <c r="F20" i="17"/>
  <c r="C20" i="17"/>
  <c r="D20" i="17" s="1"/>
  <c r="K19" i="17"/>
  <c r="C19" i="17"/>
  <c r="K18" i="17"/>
  <c r="K21" i="17" s="1"/>
  <c r="F12" i="17"/>
  <c r="C12" i="17"/>
  <c r="P11" i="17"/>
  <c r="P10" i="17"/>
  <c r="G10" i="17"/>
  <c r="H10" i="17" s="1"/>
  <c r="J10" i="17" s="1"/>
  <c r="D35" i="17" s="1"/>
  <c r="P9" i="17"/>
  <c r="G9" i="17"/>
  <c r="H9" i="17" s="1"/>
  <c r="J9" i="17" s="1"/>
  <c r="D34" i="17" s="1"/>
  <c r="P8" i="17"/>
  <c r="G8" i="17"/>
  <c r="H8" i="17" s="1"/>
  <c r="J8" i="17" s="1"/>
  <c r="D33" i="17" s="1"/>
  <c r="P7" i="17"/>
  <c r="G7" i="17"/>
  <c r="H7" i="17" s="1"/>
  <c r="J7" i="17" s="1"/>
  <c r="D32" i="17" s="1"/>
  <c r="P6" i="17"/>
  <c r="G6" i="17"/>
  <c r="K8" i="5" l="1"/>
  <c r="F31" i="9"/>
  <c r="P12" i="17"/>
  <c r="G11" i="17" s="1"/>
  <c r="H11" i="17" s="1"/>
  <c r="J11" i="17" s="1"/>
  <c r="D36" i="17" s="1"/>
  <c r="F36" i="17" s="1"/>
  <c r="H36" i="17" s="1"/>
  <c r="M21" i="17"/>
  <c r="F21" i="17"/>
  <c r="E19" i="17"/>
  <c r="F19" i="17" s="1"/>
  <c r="H24" i="17"/>
  <c r="C25" i="17"/>
  <c r="E23" i="17"/>
  <c r="M23" i="17" s="1"/>
  <c r="H6" i="17"/>
  <c r="G20" i="17"/>
  <c r="N20" i="17" s="1"/>
  <c r="E22" i="17"/>
  <c r="M22" i="17" s="1"/>
  <c r="G12" i="17" l="1"/>
  <c r="AA9" i="7" s="1"/>
  <c r="AB9" i="7" s="1"/>
  <c r="H20" i="17"/>
  <c r="O20" i="17" s="1"/>
  <c r="P20" i="17" s="1"/>
  <c r="R20" i="17" s="1"/>
  <c r="E32" i="17" s="1"/>
  <c r="F32" i="17" s="1"/>
  <c r="H32" i="17" s="1"/>
  <c r="G21" i="17"/>
  <c r="N21" i="17" s="1"/>
  <c r="F22" i="17"/>
  <c r="G19" i="17"/>
  <c r="H19" i="17" s="1"/>
  <c r="F23" i="17"/>
  <c r="H12" i="17"/>
  <c r="K10" i="5" s="1"/>
  <c r="J6" i="17"/>
  <c r="E25" i="17"/>
  <c r="M19" i="17"/>
  <c r="O19" i="17" l="1"/>
  <c r="G22" i="17"/>
  <c r="N22" i="17" s="1"/>
  <c r="H22" i="17"/>
  <c r="O22" i="17" s="1"/>
  <c r="M25" i="17"/>
  <c r="G23" i="17"/>
  <c r="N23" i="17" s="1"/>
  <c r="D31" i="17"/>
  <c r="D37" i="17" s="1"/>
  <c r="J12" i="17"/>
  <c r="Z27" i="7" s="1"/>
  <c r="AA28" i="7" s="1"/>
  <c r="AB28" i="7" s="1"/>
  <c r="N19" i="17"/>
  <c r="N25" i="17" s="1"/>
  <c r="F25" i="17"/>
  <c r="H21" i="17"/>
  <c r="O21" i="17" s="1"/>
  <c r="P21" i="17" s="1"/>
  <c r="R21" i="17" s="1"/>
  <c r="E33" i="17" s="1"/>
  <c r="F33" i="17" s="1"/>
  <c r="H33" i="17" s="1"/>
  <c r="G25" i="17" l="1"/>
  <c r="H23" i="17"/>
  <c r="O23" i="17" s="1"/>
  <c r="O25" i="17" s="1"/>
  <c r="P22" i="17"/>
  <c r="R22" i="17" s="1"/>
  <c r="E34" i="17" s="1"/>
  <c r="F34" i="17" s="1"/>
  <c r="H34" i="17" s="1"/>
  <c r="P23" i="17"/>
  <c r="R23" i="17" s="1"/>
  <c r="E35" i="17" s="1"/>
  <c r="F35" i="17" s="1"/>
  <c r="H35" i="17" s="1"/>
  <c r="P19" i="17"/>
  <c r="H25" i="17"/>
  <c r="W28" i="7"/>
  <c r="W21" i="7"/>
  <c r="X21" i="7" s="1"/>
  <c r="G36" i="13"/>
  <c r="E36" i="13"/>
  <c r="G35" i="13"/>
  <c r="G34" i="13"/>
  <c r="G33" i="13"/>
  <c r="G32" i="13"/>
  <c r="L25" i="13"/>
  <c r="M24" i="13"/>
  <c r="G24" i="13"/>
  <c r="N24" i="13" s="1"/>
  <c r="P24" i="13" s="1"/>
  <c r="C24" i="13"/>
  <c r="K23" i="13"/>
  <c r="C23" i="13"/>
  <c r="C22" i="13"/>
  <c r="C21" i="13"/>
  <c r="E21" i="13" s="1"/>
  <c r="C20" i="13"/>
  <c r="F20" i="13" s="1"/>
  <c r="K19" i="13"/>
  <c r="C19" i="13"/>
  <c r="K18" i="13"/>
  <c r="K21" i="13" s="1"/>
  <c r="F12" i="13"/>
  <c r="C12" i="13"/>
  <c r="P11" i="13"/>
  <c r="P10" i="13"/>
  <c r="G10" i="13"/>
  <c r="H10" i="13" s="1"/>
  <c r="J10" i="13" s="1"/>
  <c r="D35" i="13" s="1"/>
  <c r="P9" i="13"/>
  <c r="G9" i="13"/>
  <c r="H9" i="13" s="1"/>
  <c r="J9" i="13" s="1"/>
  <c r="D34" i="13" s="1"/>
  <c r="P8" i="13"/>
  <c r="G8" i="13"/>
  <c r="H8" i="13" s="1"/>
  <c r="J8" i="13" s="1"/>
  <c r="D33" i="13" s="1"/>
  <c r="P7" i="13"/>
  <c r="G7" i="13"/>
  <c r="H7" i="13" s="1"/>
  <c r="J7" i="13" s="1"/>
  <c r="D32" i="13" s="1"/>
  <c r="P6" i="13"/>
  <c r="G6" i="13"/>
  <c r="K20" i="13" l="1"/>
  <c r="K22" i="13"/>
  <c r="P25" i="17"/>
  <c r="R19" i="17"/>
  <c r="J8" i="5"/>
  <c r="P12" i="13"/>
  <c r="G11" i="13" s="1"/>
  <c r="H11" i="13" s="1"/>
  <c r="J11" i="13" s="1"/>
  <c r="D36" i="13" s="1"/>
  <c r="F36" i="13" s="1"/>
  <c r="H36" i="13" s="1"/>
  <c r="D20" i="13"/>
  <c r="F21" i="13"/>
  <c r="E19" i="13"/>
  <c r="H24" i="13"/>
  <c r="C25" i="13"/>
  <c r="E23" i="13"/>
  <c r="M23" i="13" s="1"/>
  <c r="H6" i="13"/>
  <c r="G20" i="13"/>
  <c r="E22" i="13"/>
  <c r="M22" i="13" s="1"/>
  <c r="F23" i="13"/>
  <c r="R25" i="17" l="1"/>
  <c r="E31" i="17"/>
  <c r="G12" i="13"/>
  <c r="X9" i="7" s="1"/>
  <c r="H12" i="13"/>
  <c r="J10" i="5" s="1"/>
  <c r="J6" i="13"/>
  <c r="E25" i="13"/>
  <c r="G21" i="13"/>
  <c r="N21" i="13" s="1"/>
  <c r="H23" i="13"/>
  <c r="O23" i="13" s="1"/>
  <c r="G23" i="13"/>
  <c r="N23" i="13" s="1"/>
  <c r="H20" i="13"/>
  <c r="O20" i="13" s="1"/>
  <c r="P20" i="13" s="1"/>
  <c r="R20" i="13" s="1"/>
  <c r="E32" i="13" s="1"/>
  <c r="F32" i="13" s="1"/>
  <c r="H32" i="13" s="1"/>
  <c r="F22" i="13"/>
  <c r="F19" i="13"/>
  <c r="D20" i="12"/>
  <c r="I8" i="5"/>
  <c r="F24" i="9"/>
  <c r="D24" i="9"/>
  <c r="P23" i="13" l="1"/>
  <c r="R23" i="13" s="1"/>
  <c r="E35" i="13" s="1"/>
  <c r="F35" i="13" s="1"/>
  <c r="H35" i="13" s="1"/>
  <c r="E37" i="17"/>
  <c r="F31" i="17"/>
  <c r="H21" i="13"/>
  <c r="O21" i="13" s="1"/>
  <c r="P21" i="13" s="1"/>
  <c r="R21" i="13" s="1"/>
  <c r="E33" i="13" s="1"/>
  <c r="F33" i="13" s="1"/>
  <c r="H33" i="13" s="1"/>
  <c r="M25" i="13"/>
  <c r="F25" i="13"/>
  <c r="G19" i="13"/>
  <c r="G22" i="13"/>
  <c r="N22" i="13" s="1"/>
  <c r="H22" i="13"/>
  <c r="O22" i="13" s="1"/>
  <c r="D31" i="13"/>
  <c r="D37" i="13" s="1"/>
  <c r="J12" i="13"/>
  <c r="W27" i="7" s="1"/>
  <c r="X28" i="7" s="1"/>
  <c r="U21" i="7"/>
  <c r="T28" i="7"/>
  <c r="T21" i="7"/>
  <c r="G36" i="12"/>
  <c r="E36" i="12"/>
  <c r="G35" i="12"/>
  <c r="G34" i="12"/>
  <c r="G33" i="12"/>
  <c r="G32" i="12"/>
  <c r="L25" i="12"/>
  <c r="N24" i="12"/>
  <c r="P24" i="12" s="1"/>
  <c r="M24" i="12"/>
  <c r="G24" i="12"/>
  <c r="H24" i="12" s="1"/>
  <c r="C24" i="12"/>
  <c r="C23" i="12"/>
  <c r="C22" i="12"/>
  <c r="E22" i="12" s="1"/>
  <c r="C21" i="12"/>
  <c r="E21" i="12" s="1"/>
  <c r="F21" i="12" s="1"/>
  <c r="C20" i="12"/>
  <c r="C19" i="12"/>
  <c r="K18" i="12"/>
  <c r="K22" i="12" s="1"/>
  <c r="F12" i="12"/>
  <c r="C12" i="12"/>
  <c r="P11" i="12"/>
  <c r="P10" i="12"/>
  <c r="G10" i="12"/>
  <c r="H10" i="12" s="1"/>
  <c r="J10" i="12" s="1"/>
  <c r="D35" i="12" s="1"/>
  <c r="P9" i="12"/>
  <c r="G9" i="12"/>
  <c r="H9" i="12" s="1"/>
  <c r="J9" i="12" s="1"/>
  <c r="D34" i="12" s="1"/>
  <c r="P8" i="12"/>
  <c r="G8" i="12"/>
  <c r="H8" i="12" s="1"/>
  <c r="J8" i="12" s="1"/>
  <c r="D33" i="12" s="1"/>
  <c r="P7" i="12"/>
  <c r="G7" i="12"/>
  <c r="H7" i="12" s="1"/>
  <c r="J7" i="12" s="1"/>
  <c r="D32" i="12" s="1"/>
  <c r="P6" i="12"/>
  <c r="G6" i="12"/>
  <c r="H6" i="12" s="1"/>
  <c r="F37" i="17" l="1"/>
  <c r="H31" i="17"/>
  <c r="H37" i="17" s="1"/>
  <c r="K11" i="5" s="1"/>
  <c r="K12" i="5" s="1"/>
  <c r="K15" i="5" s="1"/>
  <c r="K17" i="5" s="1"/>
  <c r="L17" i="5" s="1"/>
  <c r="G25" i="13"/>
  <c r="H19" i="13"/>
  <c r="P22" i="13"/>
  <c r="R22" i="13" s="1"/>
  <c r="E34" i="13" s="1"/>
  <c r="F34" i="13" s="1"/>
  <c r="H34" i="13" s="1"/>
  <c r="P12" i="12"/>
  <c r="G11" i="12" s="1"/>
  <c r="H11" i="12" s="1"/>
  <c r="J11" i="12" s="1"/>
  <c r="D36" i="12" s="1"/>
  <c r="F36" i="12" s="1"/>
  <c r="H36" i="12" s="1"/>
  <c r="J6" i="12"/>
  <c r="M22" i="12"/>
  <c r="F22" i="12"/>
  <c r="G21" i="12"/>
  <c r="N21" i="12" s="1"/>
  <c r="E19" i="12"/>
  <c r="F19" i="12" s="1"/>
  <c r="E23" i="12"/>
  <c r="M23" i="12" s="1"/>
  <c r="K23" i="12"/>
  <c r="C25" i="12"/>
  <c r="K21" i="12"/>
  <c r="K20" i="12"/>
  <c r="K19" i="12"/>
  <c r="H25" i="13" l="1"/>
  <c r="O19" i="13"/>
  <c r="O25" i="13" s="1"/>
  <c r="N25" i="13"/>
  <c r="G12" i="12"/>
  <c r="U9" i="7" s="1"/>
  <c r="H12" i="12"/>
  <c r="I10" i="5" s="1"/>
  <c r="F23" i="12"/>
  <c r="F20" i="12"/>
  <c r="G19" i="12"/>
  <c r="E25" i="12"/>
  <c r="H21" i="12"/>
  <c r="O21" i="12" s="1"/>
  <c r="P21" i="12" s="1"/>
  <c r="R21" i="12" s="1"/>
  <c r="E33" i="12" s="1"/>
  <c r="F33" i="12" s="1"/>
  <c r="H33" i="12" s="1"/>
  <c r="G22" i="12"/>
  <c r="N22" i="12" s="1"/>
  <c r="D31" i="12"/>
  <c r="D37" i="12" s="1"/>
  <c r="J12" i="12"/>
  <c r="T27" i="7" s="1"/>
  <c r="U28" i="7" s="1"/>
  <c r="F18" i="9"/>
  <c r="F28" i="9" s="1"/>
  <c r="D18" i="9"/>
  <c r="P19" i="13" l="1"/>
  <c r="G20" i="12"/>
  <c r="H22" i="12"/>
  <c r="O22" i="12" s="1"/>
  <c r="P22" i="12" s="1"/>
  <c r="R22" i="12" s="1"/>
  <c r="E34" i="12" s="1"/>
  <c r="F34" i="12" s="1"/>
  <c r="H34" i="12" s="1"/>
  <c r="F25" i="12"/>
  <c r="G23" i="12"/>
  <c r="N23" i="12" s="1"/>
  <c r="H23" i="12"/>
  <c r="O23" i="12" s="1"/>
  <c r="M25" i="12"/>
  <c r="H19" i="12"/>
  <c r="Q28" i="7"/>
  <c r="Q21" i="7"/>
  <c r="R21" i="7" s="1"/>
  <c r="O21" i="7"/>
  <c r="P25" i="13" l="1"/>
  <c r="R19" i="13"/>
  <c r="N25" i="12"/>
  <c r="G25" i="12"/>
  <c r="O19" i="12"/>
  <c r="P19" i="12" s="1"/>
  <c r="P23" i="12"/>
  <c r="R23" i="12" s="1"/>
  <c r="E35" i="12" s="1"/>
  <c r="F35" i="12" s="1"/>
  <c r="H35" i="12" s="1"/>
  <c r="H20" i="12"/>
  <c r="O20" i="12" s="1"/>
  <c r="P20" i="12" s="1"/>
  <c r="R20" i="12" s="1"/>
  <c r="E32" i="12" s="1"/>
  <c r="F32" i="12" s="1"/>
  <c r="H32" i="12" s="1"/>
  <c r="G36" i="11"/>
  <c r="E36" i="11"/>
  <c r="G35" i="11"/>
  <c r="G34" i="11"/>
  <c r="G33" i="11"/>
  <c r="G32" i="11"/>
  <c r="L25" i="11"/>
  <c r="M24" i="11"/>
  <c r="P24" i="11" s="1"/>
  <c r="G24" i="11"/>
  <c r="N24" i="11" s="1"/>
  <c r="C24" i="11"/>
  <c r="E23" i="11"/>
  <c r="M23" i="11" s="1"/>
  <c r="C23" i="11"/>
  <c r="C22" i="11"/>
  <c r="C21" i="11"/>
  <c r="E21" i="11" s="1"/>
  <c r="C20" i="11"/>
  <c r="E20" i="11" s="1"/>
  <c r="M20" i="11" s="1"/>
  <c r="C19" i="11"/>
  <c r="E19" i="11" s="1"/>
  <c r="K18" i="11"/>
  <c r="K21" i="11" s="1"/>
  <c r="F12" i="11"/>
  <c r="C12" i="11"/>
  <c r="H8" i="5" s="1"/>
  <c r="P11" i="11"/>
  <c r="P10" i="11"/>
  <c r="G10" i="11"/>
  <c r="H10" i="11" s="1"/>
  <c r="J10" i="11" s="1"/>
  <c r="D35" i="11" s="1"/>
  <c r="P9" i="11"/>
  <c r="G9" i="11"/>
  <c r="H9" i="11" s="1"/>
  <c r="J9" i="11" s="1"/>
  <c r="D34" i="11" s="1"/>
  <c r="P8" i="11"/>
  <c r="G8" i="11"/>
  <c r="H8" i="11" s="1"/>
  <c r="J8" i="11" s="1"/>
  <c r="D33" i="11" s="1"/>
  <c r="P7" i="11"/>
  <c r="G7" i="11"/>
  <c r="H7" i="11" s="1"/>
  <c r="J7" i="11" s="1"/>
  <c r="D32" i="11" s="1"/>
  <c r="P6" i="11"/>
  <c r="G6" i="11"/>
  <c r="K19" i="11" l="1"/>
  <c r="K23" i="11"/>
  <c r="R25" i="13"/>
  <c r="E31" i="13"/>
  <c r="K22" i="11"/>
  <c r="K20" i="11"/>
  <c r="P25" i="12"/>
  <c r="R19" i="12"/>
  <c r="O25" i="12"/>
  <c r="H25" i="12"/>
  <c r="P12" i="11"/>
  <c r="G11" i="11" s="1"/>
  <c r="H11" i="11" s="1"/>
  <c r="J11" i="11" s="1"/>
  <c r="D36" i="11" s="1"/>
  <c r="F36" i="11" s="1"/>
  <c r="H36" i="11" s="1"/>
  <c r="F21" i="11"/>
  <c r="F20" i="11"/>
  <c r="H24" i="11"/>
  <c r="C25" i="11"/>
  <c r="H6" i="11"/>
  <c r="F19" i="11"/>
  <c r="E22" i="11"/>
  <c r="M22" i="11" s="1"/>
  <c r="F23" i="11"/>
  <c r="E37" i="13" l="1"/>
  <c r="F31" i="13"/>
  <c r="H31" i="13" s="1"/>
  <c r="E31" i="12"/>
  <c r="R25" i="12"/>
  <c r="G12" i="11"/>
  <c r="R9" i="7" s="1"/>
  <c r="G23" i="11"/>
  <c r="N23" i="11" s="1"/>
  <c r="M25" i="11"/>
  <c r="F22" i="11"/>
  <c r="F25" i="11"/>
  <c r="G19" i="11"/>
  <c r="H19" i="11" s="1"/>
  <c r="G20" i="11"/>
  <c r="E25" i="11"/>
  <c r="J6" i="11"/>
  <c r="H12" i="11"/>
  <c r="H10" i="5" s="1"/>
  <c r="G21" i="11"/>
  <c r="N21" i="11" s="1"/>
  <c r="G10" i="6"/>
  <c r="G9" i="6"/>
  <c r="G8" i="6"/>
  <c r="G7" i="6"/>
  <c r="G6" i="6"/>
  <c r="P11" i="3"/>
  <c r="P10" i="3"/>
  <c r="P9" i="3"/>
  <c r="P8" i="3"/>
  <c r="P7" i="3"/>
  <c r="P6" i="3"/>
  <c r="G10" i="3"/>
  <c r="G9" i="3"/>
  <c r="G8" i="3"/>
  <c r="G7" i="3"/>
  <c r="G6" i="3"/>
  <c r="G10" i="10"/>
  <c r="G9" i="10"/>
  <c r="G8" i="10"/>
  <c r="G7" i="10"/>
  <c r="G6" i="10"/>
  <c r="G10" i="8"/>
  <c r="G9" i="8"/>
  <c r="G8" i="8"/>
  <c r="G7" i="8"/>
  <c r="G6" i="8"/>
  <c r="F37" i="13" l="1"/>
  <c r="H37" i="13"/>
  <c r="J11" i="5" s="1"/>
  <c r="J12" i="5" s="1"/>
  <c r="J15" i="5" s="1"/>
  <c r="J17" i="5" s="1"/>
  <c r="E37" i="12"/>
  <c r="F31" i="12"/>
  <c r="H21" i="11"/>
  <c r="O21" i="11" s="1"/>
  <c r="P21" i="11" s="1"/>
  <c r="R21" i="11" s="1"/>
  <c r="E33" i="11" s="1"/>
  <c r="F33" i="11" s="1"/>
  <c r="H33" i="11" s="1"/>
  <c r="H20" i="11"/>
  <c r="O20" i="11" s="1"/>
  <c r="P20" i="11" s="1"/>
  <c r="R20" i="11" s="1"/>
  <c r="E32" i="11" s="1"/>
  <c r="F32" i="11" s="1"/>
  <c r="H32" i="11" s="1"/>
  <c r="D31" i="11"/>
  <c r="D37" i="11" s="1"/>
  <c r="J12" i="11"/>
  <c r="Q27" i="7" s="1"/>
  <c r="R28" i="7" s="1"/>
  <c r="O19" i="11"/>
  <c r="G22" i="11"/>
  <c r="N22" i="11" s="1"/>
  <c r="N19" i="11"/>
  <c r="H23" i="11"/>
  <c r="O23" i="11" s="1"/>
  <c r="P23" i="11" s="1"/>
  <c r="R23" i="11" s="1"/>
  <c r="E35" i="11" s="1"/>
  <c r="F35" i="11" s="1"/>
  <c r="H35" i="11" s="1"/>
  <c r="N28" i="7"/>
  <c r="N21" i="7"/>
  <c r="H31" i="12" l="1"/>
  <c r="H37" i="12" s="1"/>
  <c r="I11" i="5" s="1"/>
  <c r="I12" i="5" s="1"/>
  <c r="I15" i="5" s="1"/>
  <c r="I17" i="5" s="1"/>
  <c r="F37" i="12"/>
  <c r="N25" i="11"/>
  <c r="P19" i="11"/>
  <c r="G25" i="11"/>
  <c r="H22" i="11"/>
  <c r="G36" i="10"/>
  <c r="E36" i="10"/>
  <c r="G35" i="10"/>
  <c r="G34" i="10"/>
  <c r="G33" i="10"/>
  <c r="G32" i="10"/>
  <c r="L25" i="10"/>
  <c r="M24" i="10"/>
  <c r="G24" i="10"/>
  <c r="N24" i="10" s="1"/>
  <c r="P24" i="10" s="1"/>
  <c r="C24" i="10"/>
  <c r="C23" i="10"/>
  <c r="E23" i="10" s="1"/>
  <c r="M23" i="10" s="1"/>
  <c r="C22" i="10"/>
  <c r="E20" i="10"/>
  <c r="M20" i="10" s="1"/>
  <c r="C20" i="10"/>
  <c r="C19" i="10"/>
  <c r="K18" i="10"/>
  <c r="K21" i="10" s="1"/>
  <c r="F12" i="10"/>
  <c r="P11" i="10"/>
  <c r="P10" i="10"/>
  <c r="H10" i="10"/>
  <c r="J10" i="10" s="1"/>
  <c r="D35" i="10" s="1"/>
  <c r="P9" i="10"/>
  <c r="H9" i="10"/>
  <c r="J9" i="10" s="1"/>
  <c r="D34" i="10" s="1"/>
  <c r="P8" i="10"/>
  <c r="P7" i="10"/>
  <c r="H7" i="10"/>
  <c r="J7" i="10" s="1"/>
  <c r="D32" i="10" s="1"/>
  <c r="P6" i="10"/>
  <c r="K23" i="10" l="1"/>
  <c r="K20" i="10"/>
  <c r="K19" i="10"/>
  <c r="R19" i="11"/>
  <c r="O22" i="11"/>
  <c r="H25" i="11"/>
  <c r="P12" i="10"/>
  <c r="H6" i="10"/>
  <c r="H8" i="10"/>
  <c r="J8" i="10" s="1"/>
  <c r="D33" i="10" s="1"/>
  <c r="C12" i="10"/>
  <c r="G8" i="5" s="1"/>
  <c r="E19" i="10"/>
  <c r="F19" i="10" s="1"/>
  <c r="H24" i="10"/>
  <c r="C21" i="10"/>
  <c r="E22" i="10"/>
  <c r="M22" i="10" s="1"/>
  <c r="K22" i="10"/>
  <c r="F23" i="10"/>
  <c r="F20" i="10"/>
  <c r="F22" i="10"/>
  <c r="K28" i="7"/>
  <c r="E28" i="7"/>
  <c r="G11" i="10" l="1"/>
  <c r="G12" i="10" s="1"/>
  <c r="O9" i="7" s="1"/>
  <c r="O25" i="11"/>
  <c r="P22" i="11"/>
  <c r="E31" i="11"/>
  <c r="E21" i="10"/>
  <c r="J6" i="10"/>
  <c r="G20" i="10"/>
  <c r="N20" i="10" s="1"/>
  <c r="C25" i="10"/>
  <c r="G22" i="10"/>
  <c r="N22" i="10" s="1"/>
  <c r="G23" i="10"/>
  <c r="N23" i="10" s="1"/>
  <c r="H23" i="10"/>
  <c r="O23" i="10" s="1"/>
  <c r="G19" i="10"/>
  <c r="H11" i="10" l="1"/>
  <c r="F31" i="11"/>
  <c r="H31" i="11" s="1"/>
  <c r="R22" i="11"/>
  <c r="P25" i="11"/>
  <c r="E25" i="10"/>
  <c r="H20" i="10"/>
  <c r="O20" i="10" s="1"/>
  <c r="P20" i="10" s="1"/>
  <c r="R20" i="10" s="1"/>
  <c r="E32" i="10" s="1"/>
  <c r="F32" i="10" s="1"/>
  <c r="H32" i="10" s="1"/>
  <c r="N19" i="10"/>
  <c r="M25" i="10"/>
  <c r="H19" i="10"/>
  <c r="H22" i="10"/>
  <c r="O22" i="10" s="1"/>
  <c r="P22" i="10" s="1"/>
  <c r="R22" i="10" s="1"/>
  <c r="E34" i="10" s="1"/>
  <c r="F34" i="10" s="1"/>
  <c r="H34" i="10" s="1"/>
  <c r="F21" i="10"/>
  <c r="P23" i="10"/>
  <c r="R23" i="10" s="1"/>
  <c r="E35" i="10" s="1"/>
  <c r="F35" i="10" s="1"/>
  <c r="H35" i="10" s="1"/>
  <c r="D31" i="10"/>
  <c r="J11" i="10" l="1"/>
  <c r="H12" i="10"/>
  <c r="G10" i="5" s="1"/>
  <c r="E34" i="11"/>
  <c r="R25" i="11"/>
  <c r="G21" i="10"/>
  <c r="H21" i="10"/>
  <c r="O21" i="10" s="1"/>
  <c r="F25" i="10"/>
  <c r="O19" i="10"/>
  <c r="E20" i="8"/>
  <c r="D36" i="10" l="1"/>
  <c r="J12" i="10"/>
  <c r="N27" i="7" s="1"/>
  <c r="O28" i="7" s="1"/>
  <c r="F34" i="11"/>
  <c r="H34" i="11" s="1"/>
  <c r="E37" i="11"/>
  <c r="H25" i="10"/>
  <c r="O25" i="10"/>
  <c r="P19" i="10"/>
  <c r="N21" i="10"/>
  <c r="G25" i="10"/>
  <c r="E23" i="8"/>
  <c r="E22" i="8"/>
  <c r="E21" i="8"/>
  <c r="E19" i="8"/>
  <c r="F19" i="8" s="1"/>
  <c r="G24" i="8"/>
  <c r="P8" i="6"/>
  <c r="P7" i="6"/>
  <c r="P6" i="6"/>
  <c r="P8" i="8"/>
  <c r="P7" i="8"/>
  <c r="P6" i="8"/>
  <c r="F36" i="10" l="1"/>
  <c r="H36" i="10" s="1"/>
  <c r="D37" i="10"/>
  <c r="H37" i="11"/>
  <c r="H11" i="5" s="1"/>
  <c r="H12" i="5" s="1"/>
  <c r="H15" i="5" s="1"/>
  <c r="H17" i="5" s="1"/>
  <c r="F37" i="11"/>
  <c r="P21" i="10"/>
  <c r="R21" i="10" s="1"/>
  <c r="E33" i="10" s="1"/>
  <c r="F33" i="10" s="1"/>
  <c r="H33" i="10" s="1"/>
  <c r="N25" i="10"/>
  <c r="R19" i="10"/>
  <c r="G19" i="8"/>
  <c r="H19" i="8" s="1"/>
  <c r="R25" i="10" l="1"/>
  <c r="E31" i="10"/>
  <c r="P25" i="10"/>
  <c r="C8" i="8"/>
  <c r="E37" i="10" l="1"/>
  <c r="F31" i="10"/>
  <c r="H31" i="10" s="1"/>
  <c r="K21" i="7"/>
  <c r="C6" i="8"/>
  <c r="C19" i="8" s="1"/>
  <c r="G36" i="8"/>
  <c r="E36" i="8"/>
  <c r="G35" i="8"/>
  <c r="G34" i="8"/>
  <c r="G33" i="8"/>
  <c r="G32" i="8"/>
  <c r="L25" i="8"/>
  <c r="N24" i="8"/>
  <c r="M24" i="8"/>
  <c r="P24" i="8" s="1"/>
  <c r="H24" i="8"/>
  <c r="C23" i="8"/>
  <c r="M23" i="8" s="1"/>
  <c r="C22" i="8"/>
  <c r="C20" i="8"/>
  <c r="K18" i="8"/>
  <c r="K21" i="8" s="1"/>
  <c r="F12" i="8"/>
  <c r="C12" i="8"/>
  <c r="F8" i="5" s="1"/>
  <c r="C24" i="8"/>
  <c r="P10" i="8"/>
  <c r="H10" i="8"/>
  <c r="J10" i="8" s="1"/>
  <c r="D35" i="8" s="1"/>
  <c r="P9" i="8"/>
  <c r="H9" i="8"/>
  <c r="J9" i="8" s="1"/>
  <c r="D34" i="8" s="1"/>
  <c r="H8" i="8"/>
  <c r="J8" i="8" s="1"/>
  <c r="D33" i="8" s="1"/>
  <c r="H7" i="8"/>
  <c r="J7" i="8" s="1"/>
  <c r="D32" i="8" s="1"/>
  <c r="K20" i="8" l="1"/>
  <c r="K23" i="8"/>
  <c r="K19" i="8"/>
  <c r="F37" i="10"/>
  <c r="H37" i="10"/>
  <c r="G11" i="5" s="1"/>
  <c r="G12" i="5" s="1"/>
  <c r="G15" i="5" s="1"/>
  <c r="G17" i="5" s="1"/>
  <c r="C21" i="8"/>
  <c r="M22" i="8"/>
  <c r="K22" i="8"/>
  <c r="F23" i="8"/>
  <c r="G23" i="8" s="1"/>
  <c r="F20" i="8"/>
  <c r="G20" i="8" s="1"/>
  <c r="P11" i="8"/>
  <c r="F22" i="8"/>
  <c r="G22" i="8" s="1"/>
  <c r="P12" i="8" l="1"/>
  <c r="G11" i="8" s="1"/>
  <c r="H6" i="8"/>
  <c r="N22" i="8"/>
  <c r="C25" i="8"/>
  <c r="N23" i="8"/>
  <c r="E25" i="8"/>
  <c r="C33" i="7"/>
  <c r="H28" i="7" s="1"/>
  <c r="H21" i="7"/>
  <c r="E21" i="7"/>
  <c r="C21" i="7"/>
  <c r="G12" i="8" l="1"/>
  <c r="L9" i="7" s="1"/>
  <c r="H20" i="8"/>
  <c r="O20" i="8" s="1"/>
  <c r="P20" i="8" s="1"/>
  <c r="R20" i="8" s="1"/>
  <c r="E32" i="8" s="1"/>
  <c r="F32" i="8" s="1"/>
  <c r="H32" i="8" s="1"/>
  <c r="M25" i="8"/>
  <c r="J6" i="8"/>
  <c r="H23" i="8"/>
  <c r="O23" i="8" s="1"/>
  <c r="P23" i="8" s="1"/>
  <c r="R23" i="8" s="1"/>
  <c r="E35" i="8" s="1"/>
  <c r="F35" i="8" s="1"/>
  <c r="H35" i="8" s="1"/>
  <c r="F21" i="8"/>
  <c r="G21" i="8" s="1"/>
  <c r="H22" i="8"/>
  <c r="O22" i="8" s="1"/>
  <c r="P22" i="8" s="1"/>
  <c r="R22" i="8" s="1"/>
  <c r="E34" i="8" s="1"/>
  <c r="F34" i="8" s="1"/>
  <c r="H34" i="8" s="1"/>
  <c r="I21" i="7"/>
  <c r="H11" i="8" l="1"/>
  <c r="H21" i="8"/>
  <c r="F25" i="8"/>
  <c r="D31" i="8"/>
  <c r="O19" i="8"/>
  <c r="C11" i="6"/>
  <c r="C12" i="6" s="1"/>
  <c r="E8" i="5" s="1"/>
  <c r="C8" i="3"/>
  <c r="C7" i="3"/>
  <c r="C6" i="3"/>
  <c r="J11" i="8" l="1"/>
  <c r="H12" i="8"/>
  <c r="F10" i="5" s="1"/>
  <c r="O21" i="8"/>
  <c r="O25" i="8" s="1"/>
  <c r="H25" i="8"/>
  <c r="P19" i="8"/>
  <c r="N21" i="8"/>
  <c r="G25" i="8"/>
  <c r="D36" i="8" l="1"/>
  <c r="J12" i="8"/>
  <c r="K27" i="7" s="1"/>
  <c r="L28" i="7" s="1"/>
  <c r="P21" i="8"/>
  <c r="R21" i="8" s="1"/>
  <c r="E33" i="8" s="1"/>
  <c r="F33" i="8" s="1"/>
  <c r="H33" i="8" s="1"/>
  <c r="N25" i="8"/>
  <c r="R19" i="8"/>
  <c r="P11" i="6"/>
  <c r="P10" i="6"/>
  <c r="P9" i="6"/>
  <c r="F36" i="8" l="1"/>
  <c r="H36" i="8" s="1"/>
  <c r="D37" i="8"/>
  <c r="P25" i="8"/>
  <c r="E31" i="8"/>
  <c r="R25" i="8"/>
  <c r="P12" i="6"/>
  <c r="G11" i="6" s="1"/>
  <c r="E37" i="8" l="1"/>
  <c r="F31" i="8"/>
  <c r="H31" i="8" s="1"/>
  <c r="F37" i="8" l="1"/>
  <c r="H37" i="8"/>
  <c r="F11" i="5" s="1"/>
  <c r="F12" i="5" s="1"/>
  <c r="F15" i="5" s="1"/>
  <c r="F17" i="5" s="1"/>
  <c r="P12" i="3"/>
  <c r="G11" i="3" s="1"/>
  <c r="D20" i="6"/>
  <c r="E20" i="6"/>
  <c r="C8" i="6" l="1"/>
  <c r="C6" i="6" l="1"/>
  <c r="C24" i="6"/>
  <c r="C23" i="6"/>
  <c r="C22" i="6"/>
  <c r="C21" i="6"/>
  <c r="C20" i="6"/>
  <c r="C19" i="6"/>
  <c r="E36" i="6"/>
  <c r="G36" i="6" l="1"/>
  <c r="G35" i="6"/>
  <c r="G34" i="6"/>
  <c r="G33" i="6"/>
  <c r="G32" i="6"/>
  <c r="L25" i="6"/>
  <c r="N24" i="6"/>
  <c r="P24" i="6" s="1"/>
  <c r="M24" i="6"/>
  <c r="H24" i="6"/>
  <c r="E21" i="6"/>
  <c r="K18" i="6"/>
  <c r="F12" i="6"/>
  <c r="H11" i="6"/>
  <c r="J11" i="6" s="1"/>
  <c r="D36" i="6" s="1"/>
  <c r="H10" i="6"/>
  <c r="J10" i="6" s="1"/>
  <c r="D35" i="6" s="1"/>
  <c r="H9" i="6"/>
  <c r="J9" i="6" s="1"/>
  <c r="D34" i="6" s="1"/>
  <c r="H8" i="6"/>
  <c r="J8" i="6" s="1"/>
  <c r="D33" i="6" s="1"/>
  <c r="H7" i="6"/>
  <c r="J7" i="6" s="1"/>
  <c r="D32" i="6" s="1"/>
  <c r="K20" i="6" l="1"/>
  <c r="K19" i="6"/>
  <c r="K21" i="6"/>
  <c r="K22" i="6"/>
  <c r="K23" i="6"/>
  <c r="F21" i="6"/>
  <c r="C25" i="6"/>
  <c r="E19" i="6"/>
  <c r="F20" i="6"/>
  <c r="E23" i="6"/>
  <c r="M23" i="6" s="1"/>
  <c r="F19" i="6"/>
  <c r="E22" i="6"/>
  <c r="M22" i="6" s="1"/>
  <c r="F23" i="6"/>
  <c r="G12" i="3" l="1"/>
  <c r="F9" i="7" s="1"/>
  <c r="F22" i="6"/>
  <c r="G22" i="6" s="1"/>
  <c r="H6" i="6"/>
  <c r="G12" i="6"/>
  <c r="G23" i="6"/>
  <c r="G20" i="6"/>
  <c r="G21" i="6"/>
  <c r="G19" i="6"/>
  <c r="H19" i="6" s="1"/>
  <c r="O19" i="6" s="1"/>
  <c r="E25" i="6"/>
  <c r="K18" i="3"/>
  <c r="I9" i="7" l="1"/>
  <c r="F25" i="6"/>
  <c r="H23" i="6"/>
  <c r="O23" i="6"/>
  <c r="P23" i="6" s="1"/>
  <c r="R23" i="6" s="1"/>
  <c r="E35" i="6" s="1"/>
  <c r="H21" i="6"/>
  <c r="H12" i="6"/>
  <c r="E10" i="5" s="1"/>
  <c r="J6" i="6"/>
  <c r="M25" i="6"/>
  <c r="G25" i="6"/>
  <c r="N25" i="6"/>
  <c r="H20" i="6"/>
  <c r="O20" i="6" s="1"/>
  <c r="P20" i="6" s="1"/>
  <c r="R20" i="6" s="1"/>
  <c r="E32" i="6" s="1"/>
  <c r="H22" i="6"/>
  <c r="O22" i="6" s="1"/>
  <c r="P22" i="6" s="1"/>
  <c r="R22" i="6" s="1"/>
  <c r="E34" i="6" s="1"/>
  <c r="G36" i="3"/>
  <c r="G35" i="3"/>
  <c r="G34" i="3"/>
  <c r="G33" i="3"/>
  <c r="G32" i="3"/>
  <c r="J12" i="6" l="1"/>
  <c r="H27" i="7" s="1"/>
  <c r="I28" i="7" s="1"/>
  <c r="D31" i="6"/>
  <c r="O21" i="6"/>
  <c r="P21" i="6" s="1"/>
  <c r="R21" i="6" s="1"/>
  <c r="E33" i="6" s="1"/>
  <c r="P19" i="6"/>
  <c r="H25" i="6"/>
  <c r="F34" i="5"/>
  <c r="C34" i="5"/>
  <c r="O25" i="6" l="1"/>
  <c r="P25" i="6"/>
  <c r="R19" i="6"/>
  <c r="D31" i="5"/>
  <c r="D30" i="5"/>
  <c r="D33" i="5"/>
  <c r="D32" i="5"/>
  <c r="R25" i="6" l="1"/>
  <c r="E31" i="6"/>
  <c r="D34" i="5"/>
  <c r="C20" i="3" l="1"/>
  <c r="C21" i="3"/>
  <c r="E21" i="3" s="1"/>
  <c r="F21" i="3" s="1"/>
  <c r="C22" i="3"/>
  <c r="E22" i="3" s="1"/>
  <c r="F22" i="3" s="1"/>
  <c r="C23" i="3"/>
  <c r="E23" i="3" s="1"/>
  <c r="F23" i="3" s="1"/>
  <c r="C24" i="3"/>
  <c r="L25" i="3"/>
  <c r="K19" i="3"/>
  <c r="O19" i="3" s="1"/>
  <c r="H11" i="3"/>
  <c r="J11" i="3" s="1"/>
  <c r="D36" i="3" s="1"/>
  <c r="H9" i="3"/>
  <c r="J9" i="3" s="1"/>
  <c r="D34" i="3" s="1"/>
  <c r="H8" i="3"/>
  <c r="J8" i="3" s="1"/>
  <c r="D33" i="3" s="1"/>
  <c r="F12" i="3"/>
  <c r="H10" i="3"/>
  <c r="J10" i="3" s="1"/>
  <c r="D35" i="3" s="1"/>
  <c r="E20" i="3" l="1"/>
  <c r="F20" i="3" s="1"/>
  <c r="F36" i="3"/>
  <c r="H36" i="3" s="1"/>
  <c r="F36" i="6"/>
  <c r="H36" i="6" s="1"/>
  <c r="C19" i="3"/>
  <c r="C25" i="3" s="1"/>
  <c r="H6" i="3"/>
  <c r="K22" i="3"/>
  <c r="K20" i="3"/>
  <c r="K23" i="3"/>
  <c r="K21" i="3"/>
  <c r="C12" i="3"/>
  <c r="D8" i="5" s="1"/>
  <c r="H7" i="3"/>
  <c r="J7" i="3" s="1"/>
  <c r="D32" i="3" s="1"/>
  <c r="E19" i="3" l="1"/>
  <c r="F19" i="3" s="1"/>
  <c r="G19" i="3" s="1"/>
  <c r="G20" i="3"/>
  <c r="G22" i="3"/>
  <c r="J6" i="3"/>
  <c r="D31" i="3" s="1"/>
  <c r="G21" i="3"/>
  <c r="G23" i="3"/>
  <c r="H12" i="3"/>
  <c r="D10" i="5" s="1"/>
  <c r="E25" i="3" l="1"/>
  <c r="D37" i="3"/>
  <c r="D37" i="6"/>
  <c r="H24" i="3"/>
  <c r="P24" i="3" s="1"/>
  <c r="H22" i="3"/>
  <c r="H20" i="3"/>
  <c r="F25" i="3"/>
  <c r="M25" i="3"/>
  <c r="H23" i="3"/>
  <c r="H21" i="3"/>
  <c r="J12" i="3"/>
  <c r="E27" i="7" s="1"/>
  <c r="F28" i="7" s="1"/>
  <c r="AB36" i="7" l="1"/>
  <c r="L18" i="5" s="1"/>
  <c r="O21" i="3"/>
  <c r="P21" i="3" s="1"/>
  <c r="R21" i="3" s="1"/>
  <c r="O20" i="3"/>
  <c r="P20" i="3" s="1"/>
  <c r="R20" i="3" s="1"/>
  <c r="O23" i="3"/>
  <c r="P23" i="3" s="1"/>
  <c r="R23" i="3" s="1"/>
  <c r="O22" i="3"/>
  <c r="P22" i="3" s="1"/>
  <c r="R22" i="3" s="1"/>
  <c r="G25" i="3"/>
  <c r="H19" i="3"/>
  <c r="E33" i="3" l="1"/>
  <c r="F33" i="3" s="1"/>
  <c r="H33" i="3" s="1"/>
  <c r="F33" i="6"/>
  <c r="H33" i="6" s="1"/>
  <c r="E35" i="3"/>
  <c r="F35" i="3" s="1"/>
  <c r="H35" i="3" s="1"/>
  <c r="F35" i="6"/>
  <c r="H35" i="6" s="1"/>
  <c r="E34" i="3"/>
  <c r="F34" i="3" s="1"/>
  <c r="H34" i="3" s="1"/>
  <c r="F34" i="6"/>
  <c r="H34" i="6" s="1"/>
  <c r="E32" i="3"/>
  <c r="F32" i="3" s="1"/>
  <c r="H32" i="3" s="1"/>
  <c r="F32" i="6"/>
  <c r="H32" i="6" s="1"/>
  <c r="H25" i="3"/>
  <c r="O25" i="3"/>
  <c r="N25" i="3"/>
  <c r="P19" i="3" l="1"/>
  <c r="R19" i="3" s="1"/>
  <c r="P25" i="3" l="1"/>
  <c r="E31" i="3" l="1"/>
  <c r="F31" i="3" s="1"/>
  <c r="F31" i="6"/>
  <c r="E37" i="6"/>
  <c r="R25" i="3"/>
  <c r="H31" i="3" l="1"/>
  <c r="H37" i="3" s="1"/>
  <c r="D11" i="5" s="1"/>
  <c r="D12" i="5" s="1"/>
  <c r="D15" i="5" s="1"/>
  <c r="D17" i="5" s="1"/>
  <c r="E37" i="3"/>
  <c r="F37" i="3"/>
  <c r="F37" i="6"/>
  <c r="H31" i="6"/>
  <c r="H37" i="6" s="1"/>
  <c r="E11" i="5" l="1"/>
  <c r="E12" i="5" s="1"/>
  <c r="E15" i="5" s="1"/>
  <c r="E17" i="5" l="1"/>
  <c r="L19" i="5" s="1"/>
  <c r="L24" i="5" s="1"/>
  <c r="E30" i="5" l="1"/>
  <c r="E31" i="5"/>
  <c r="E33" i="5"/>
  <c r="E32" i="5"/>
  <c r="G32" i="5" l="1"/>
  <c r="G33" i="5"/>
  <c r="G31" i="5"/>
  <c r="G30" i="5"/>
  <c r="E34" i="5"/>
</calcChain>
</file>

<file path=xl/comments1.xml><?xml version="1.0" encoding="utf-8"?>
<comments xmlns="http://schemas.openxmlformats.org/spreadsheetml/2006/main">
  <authors>
    <author xml:space="preserve"> </author>
  </authors>
  <commentList>
    <comment ref="G6" authorId="0">
      <text>
        <r>
          <rPr>
            <b/>
            <sz val="10"/>
            <color indexed="81"/>
            <rFont val="Tahoma"/>
            <family val="2"/>
          </rPr>
          <t xml:space="preserve"> :</t>
        </r>
        <r>
          <rPr>
            <sz val="10"/>
            <color indexed="81"/>
            <rFont val="Tahoma"/>
            <family val="2"/>
          </rPr>
          <t xml:space="preserve">
Calculating a half year-of depr expense</t>
        </r>
      </text>
    </comment>
    <comment ref="G7" authorId="0">
      <text>
        <r>
          <rPr>
            <b/>
            <sz val="10"/>
            <color indexed="81"/>
            <rFont val="Tahoma"/>
            <family val="2"/>
          </rPr>
          <t xml:space="preserve"> :</t>
        </r>
        <r>
          <rPr>
            <sz val="10"/>
            <color indexed="81"/>
            <rFont val="Tahoma"/>
            <family val="2"/>
          </rPr>
          <t xml:space="preserve">
Calculating a half year-of depr expense</t>
        </r>
      </text>
    </comment>
    <comment ref="G8" authorId="0">
      <text>
        <r>
          <rPr>
            <b/>
            <sz val="10"/>
            <color indexed="81"/>
            <rFont val="Tahoma"/>
            <family val="2"/>
          </rPr>
          <t xml:space="preserve"> :</t>
        </r>
        <r>
          <rPr>
            <sz val="10"/>
            <color indexed="81"/>
            <rFont val="Tahoma"/>
            <family val="2"/>
          </rPr>
          <t xml:space="preserve">
Calculating a half year-of depr expense</t>
        </r>
      </text>
    </comment>
    <comment ref="G9" authorId="0">
      <text>
        <r>
          <rPr>
            <b/>
            <sz val="10"/>
            <color indexed="81"/>
            <rFont val="Tahoma"/>
            <family val="2"/>
          </rPr>
          <t xml:space="preserve"> :</t>
        </r>
        <r>
          <rPr>
            <sz val="10"/>
            <color indexed="81"/>
            <rFont val="Tahoma"/>
            <family val="2"/>
          </rPr>
          <t xml:space="preserve">
Calculating a half year-of depr expense</t>
        </r>
      </text>
    </comment>
    <comment ref="G10" authorId="0">
      <text>
        <r>
          <rPr>
            <b/>
            <sz val="10"/>
            <color indexed="81"/>
            <rFont val="Tahoma"/>
            <family val="2"/>
          </rPr>
          <t xml:space="preserve"> :</t>
        </r>
        <r>
          <rPr>
            <sz val="10"/>
            <color indexed="81"/>
            <rFont val="Tahoma"/>
            <family val="2"/>
          </rPr>
          <t xml:space="preserve">
Calculating a half year-of depr expense</t>
        </r>
      </text>
    </comment>
  </commentList>
</comments>
</file>

<file path=xl/comments2.xml><?xml version="1.0" encoding="utf-8"?>
<comments xmlns="http://schemas.openxmlformats.org/spreadsheetml/2006/main">
  <authors>
    <author xml:space="preserve"> </author>
  </authors>
  <commentList>
    <comment ref="G6" authorId="0">
      <text>
        <r>
          <rPr>
            <b/>
            <sz val="10"/>
            <color indexed="81"/>
            <rFont val="Tahoma"/>
            <family val="2"/>
          </rPr>
          <t xml:space="preserve"> :</t>
        </r>
        <r>
          <rPr>
            <sz val="10"/>
            <color indexed="81"/>
            <rFont val="Tahoma"/>
            <family val="2"/>
          </rPr>
          <t xml:space="preserve">
Calculating a half year-of depr expense</t>
        </r>
      </text>
    </comment>
    <comment ref="G7" authorId="0">
      <text>
        <r>
          <rPr>
            <b/>
            <sz val="10"/>
            <color indexed="81"/>
            <rFont val="Tahoma"/>
            <family val="2"/>
          </rPr>
          <t xml:space="preserve"> :</t>
        </r>
        <r>
          <rPr>
            <sz val="10"/>
            <color indexed="81"/>
            <rFont val="Tahoma"/>
            <family val="2"/>
          </rPr>
          <t xml:space="preserve">
Calculating a half year-of depr expense</t>
        </r>
      </text>
    </comment>
    <comment ref="G8" authorId="0">
      <text>
        <r>
          <rPr>
            <b/>
            <sz val="10"/>
            <color indexed="81"/>
            <rFont val="Tahoma"/>
            <family val="2"/>
          </rPr>
          <t xml:space="preserve"> :</t>
        </r>
        <r>
          <rPr>
            <sz val="10"/>
            <color indexed="81"/>
            <rFont val="Tahoma"/>
            <family val="2"/>
          </rPr>
          <t xml:space="preserve">
Calculating a half year-of depr expense</t>
        </r>
      </text>
    </comment>
    <comment ref="G9" authorId="0">
      <text>
        <r>
          <rPr>
            <b/>
            <sz val="10"/>
            <color indexed="81"/>
            <rFont val="Tahoma"/>
            <family val="2"/>
          </rPr>
          <t xml:space="preserve"> :</t>
        </r>
        <r>
          <rPr>
            <sz val="10"/>
            <color indexed="81"/>
            <rFont val="Tahoma"/>
            <family val="2"/>
          </rPr>
          <t xml:space="preserve">
Calculating a half year-of depr expense</t>
        </r>
      </text>
    </comment>
    <comment ref="G10" authorId="0">
      <text>
        <r>
          <rPr>
            <b/>
            <sz val="10"/>
            <color indexed="81"/>
            <rFont val="Tahoma"/>
            <family val="2"/>
          </rPr>
          <t xml:space="preserve"> :</t>
        </r>
        <r>
          <rPr>
            <sz val="10"/>
            <color indexed="81"/>
            <rFont val="Tahoma"/>
            <family val="2"/>
          </rPr>
          <t xml:space="preserve">
Calculating a half year-of depr expense</t>
        </r>
      </text>
    </comment>
  </commentList>
</comments>
</file>

<file path=xl/comments3.xml><?xml version="1.0" encoding="utf-8"?>
<comments xmlns="http://schemas.openxmlformats.org/spreadsheetml/2006/main">
  <authors>
    <author xml:space="preserve"> </author>
  </authors>
  <commentList>
    <comment ref="G6" authorId="0">
      <text>
        <r>
          <rPr>
            <b/>
            <sz val="10"/>
            <color indexed="81"/>
            <rFont val="Tahoma"/>
            <family val="2"/>
          </rPr>
          <t xml:space="preserve"> :</t>
        </r>
        <r>
          <rPr>
            <sz val="10"/>
            <color indexed="81"/>
            <rFont val="Tahoma"/>
            <family val="2"/>
          </rPr>
          <t xml:space="preserve">
Calculating a half year-of depr expense</t>
        </r>
      </text>
    </comment>
    <comment ref="G7" authorId="0">
      <text>
        <r>
          <rPr>
            <b/>
            <sz val="10"/>
            <color indexed="81"/>
            <rFont val="Tahoma"/>
            <family val="2"/>
          </rPr>
          <t xml:space="preserve"> :</t>
        </r>
        <r>
          <rPr>
            <sz val="10"/>
            <color indexed="81"/>
            <rFont val="Tahoma"/>
            <family val="2"/>
          </rPr>
          <t xml:space="preserve">
Calculating a half year-of depr expense</t>
        </r>
      </text>
    </comment>
    <comment ref="G8" authorId="0">
      <text>
        <r>
          <rPr>
            <b/>
            <sz val="10"/>
            <color indexed="81"/>
            <rFont val="Tahoma"/>
            <family val="2"/>
          </rPr>
          <t xml:space="preserve"> :</t>
        </r>
        <r>
          <rPr>
            <sz val="10"/>
            <color indexed="81"/>
            <rFont val="Tahoma"/>
            <family val="2"/>
          </rPr>
          <t xml:space="preserve">
Calculating a half year-of depr expense</t>
        </r>
      </text>
    </comment>
    <comment ref="G9" authorId="0">
      <text>
        <r>
          <rPr>
            <b/>
            <sz val="10"/>
            <color indexed="81"/>
            <rFont val="Tahoma"/>
            <family val="2"/>
          </rPr>
          <t xml:space="preserve"> :</t>
        </r>
        <r>
          <rPr>
            <sz val="10"/>
            <color indexed="81"/>
            <rFont val="Tahoma"/>
            <family val="2"/>
          </rPr>
          <t xml:space="preserve">
Calculating a half year-of depr expense</t>
        </r>
      </text>
    </comment>
    <comment ref="G10" authorId="0">
      <text>
        <r>
          <rPr>
            <b/>
            <sz val="10"/>
            <color indexed="81"/>
            <rFont val="Tahoma"/>
            <family val="2"/>
          </rPr>
          <t xml:space="preserve"> :</t>
        </r>
        <r>
          <rPr>
            <sz val="10"/>
            <color indexed="81"/>
            <rFont val="Tahoma"/>
            <family val="2"/>
          </rPr>
          <t xml:space="preserve">
Calculating a half year-of depr expense</t>
        </r>
      </text>
    </comment>
  </commentList>
</comments>
</file>

<file path=xl/comments4.xml><?xml version="1.0" encoding="utf-8"?>
<comments xmlns="http://schemas.openxmlformats.org/spreadsheetml/2006/main">
  <authors>
    <author xml:space="preserve"> </author>
  </authors>
  <commentList>
    <comment ref="G6" authorId="0">
      <text>
        <r>
          <rPr>
            <b/>
            <sz val="10"/>
            <color indexed="81"/>
            <rFont val="Tahoma"/>
            <family val="2"/>
          </rPr>
          <t xml:space="preserve"> :</t>
        </r>
        <r>
          <rPr>
            <sz val="10"/>
            <color indexed="81"/>
            <rFont val="Tahoma"/>
            <family val="2"/>
          </rPr>
          <t xml:space="preserve">
Calculating a half year-of depr expense</t>
        </r>
      </text>
    </comment>
    <comment ref="G7" authorId="0">
      <text>
        <r>
          <rPr>
            <b/>
            <sz val="10"/>
            <color indexed="81"/>
            <rFont val="Tahoma"/>
            <family val="2"/>
          </rPr>
          <t xml:space="preserve"> :</t>
        </r>
        <r>
          <rPr>
            <sz val="10"/>
            <color indexed="81"/>
            <rFont val="Tahoma"/>
            <family val="2"/>
          </rPr>
          <t xml:space="preserve">
Calculating a half year-of depr expense</t>
        </r>
      </text>
    </comment>
    <comment ref="G8" authorId="0">
      <text>
        <r>
          <rPr>
            <b/>
            <sz val="10"/>
            <color indexed="81"/>
            <rFont val="Tahoma"/>
            <family val="2"/>
          </rPr>
          <t xml:space="preserve"> :</t>
        </r>
        <r>
          <rPr>
            <sz val="10"/>
            <color indexed="81"/>
            <rFont val="Tahoma"/>
            <family val="2"/>
          </rPr>
          <t xml:space="preserve">
Calculating a half year-of depr expense</t>
        </r>
      </text>
    </comment>
    <comment ref="G9" authorId="0">
      <text>
        <r>
          <rPr>
            <b/>
            <sz val="10"/>
            <color indexed="81"/>
            <rFont val="Tahoma"/>
            <family val="2"/>
          </rPr>
          <t xml:space="preserve"> :</t>
        </r>
        <r>
          <rPr>
            <sz val="10"/>
            <color indexed="81"/>
            <rFont val="Tahoma"/>
            <family val="2"/>
          </rPr>
          <t xml:space="preserve">
Calculating a half year-of depr expense</t>
        </r>
      </text>
    </comment>
    <comment ref="G10" authorId="0">
      <text>
        <r>
          <rPr>
            <b/>
            <sz val="10"/>
            <color indexed="81"/>
            <rFont val="Tahoma"/>
            <family val="2"/>
          </rPr>
          <t xml:space="preserve"> :</t>
        </r>
        <r>
          <rPr>
            <sz val="10"/>
            <color indexed="81"/>
            <rFont val="Tahoma"/>
            <family val="2"/>
          </rPr>
          <t xml:space="preserve">
Calculating a half year-of depr expense</t>
        </r>
      </text>
    </comment>
  </commentList>
</comments>
</file>

<file path=xl/comments5.xml><?xml version="1.0" encoding="utf-8"?>
<comments xmlns="http://schemas.openxmlformats.org/spreadsheetml/2006/main">
  <authors>
    <author xml:space="preserve"> </author>
  </authors>
  <commentList>
    <comment ref="G6" authorId="0">
      <text>
        <r>
          <rPr>
            <b/>
            <sz val="10"/>
            <color indexed="81"/>
            <rFont val="Tahoma"/>
            <family val="2"/>
          </rPr>
          <t xml:space="preserve"> :</t>
        </r>
        <r>
          <rPr>
            <sz val="10"/>
            <color indexed="81"/>
            <rFont val="Tahoma"/>
            <family val="2"/>
          </rPr>
          <t xml:space="preserve">
Calculating a half year-of depr expense</t>
        </r>
      </text>
    </comment>
    <comment ref="G7" authorId="0">
      <text>
        <r>
          <rPr>
            <b/>
            <sz val="10"/>
            <color indexed="81"/>
            <rFont val="Tahoma"/>
            <family val="2"/>
          </rPr>
          <t xml:space="preserve"> :</t>
        </r>
        <r>
          <rPr>
            <sz val="10"/>
            <color indexed="81"/>
            <rFont val="Tahoma"/>
            <family val="2"/>
          </rPr>
          <t xml:space="preserve">
Calculating a half year-of depr expense</t>
        </r>
      </text>
    </comment>
    <comment ref="G8" authorId="0">
      <text>
        <r>
          <rPr>
            <b/>
            <sz val="10"/>
            <color indexed="81"/>
            <rFont val="Tahoma"/>
            <family val="2"/>
          </rPr>
          <t xml:space="preserve"> :</t>
        </r>
        <r>
          <rPr>
            <sz val="10"/>
            <color indexed="81"/>
            <rFont val="Tahoma"/>
            <family val="2"/>
          </rPr>
          <t xml:space="preserve">
Calculating a half year-of depr expense</t>
        </r>
      </text>
    </comment>
    <comment ref="G9" authorId="0">
      <text>
        <r>
          <rPr>
            <b/>
            <sz val="10"/>
            <color indexed="81"/>
            <rFont val="Tahoma"/>
            <family val="2"/>
          </rPr>
          <t xml:space="preserve"> :</t>
        </r>
        <r>
          <rPr>
            <sz val="10"/>
            <color indexed="81"/>
            <rFont val="Tahoma"/>
            <family val="2"/>
          </rPr>
          <t xml:space="preserve">
Calculating a half year-of depr expense</t>
        </r>
      </text>
    </comment>
    <comment ref="G10" authorId="0">
      <text>
        <r>
          <rPr>
            <b/>
            <sz val="10"/>
            <color indexed="81"/>
            <rFont val="Tahoma"/>
            <family val="2"/>
          </rPr>
          <t xml:space="preserve"> :</t>
        </r>
        <r>
          <rPr>
            <sz val="10"/>
            <color indexed="81"/>
            <rFont val="Tahoma"/>
            <family val="2"/>
          </rPr>
          <t xml:space="preserve">
Calculating a half year-of depr expense</t>
        </r>
      </text>
    </comment>
  </commentList>
</comments>
</file>

<file path=xl/comments6.xml><?xml version="1.0" encoding="utf-8"?>
<comments xmlns="http://schemas.openxmlformats.org/spreadsheetml/2006/main">
  <authors>
    <author xml:space="preserve"> </author>
  </authors>
  <commentList>
    <comment ref="G6" authorId="0">
      <text>
        <r>
          <rPr>
            <b/>
            <sz val="10"/>
            <color indexed="81"/>
            <rFont val="Tahoma"/>
            <family val="2"/>
          </rPr>
          <t xml:space="preserve"> :</t>
        </r>
        <r>
          <rPr>
            <sz val="10"/>
            <color indexed="81"/>
            <rFont val="Tahoma"/>
            <family val="2"/>
          </rPr>
          <t xml:space="preserve">
Calculating a half year-of depr expense</t>
        </r>
      </text>
    </comment>
    <comment ref="G7" authorId="0">
      <text>
        <r>
          <rPr>
            <b/>
            <sz val="10"/>
            <color indexed="81"/>
            <rFont val="Tahoma"/>
            <family val="2"/>
          </rPr>
          <t xml:space="preserve"> :</t>
        </r>
        <r>
          <rPr>
            <sz val="10"/>
            <color indexed="81"/>
            <rFont val="Tahoma"/>
            <family val="2"/>
          </rPr>
          <t xml:space="preserve">
Calculating a half year-of depr expense</t>
        </r>
      </text>
    </comment>
    <comment ref="G8" authorId="0">
      <text>
        <r>
          <rPr>
            <b/>
            <sz val="10"/>
            <color indexed="81"/>
            <rFont val="Tahoma"/>
            <family val="2"/>
          </rPr>
          <t xml:space="preserve"> :</t>
        </r>
        <r>
          <rPr>
            <sz val="10"/>
            <color indexed="81"/>
            <rFont val="Tahoma"/>
            <family val="2"/>
          </rPr>
          <t xml:space="preserve">
Calculating a half year-of depr expense</t>
        </r>
      </text>
    </comment>
    <comment ref="G9" authorId="0">
      <text>
        <r>
          <rPr>
            <b/>
            <sz val="10"/>
            <color indexed="81"/>
            <rFont val="Tahoma"/>
            <family val="2"/>
          </rPr>
          <t xml:space="preserve"> :</t>
        </r>
        <r>
          <rPr>
            <sz val="10"/>
            <color indexed="81"/>
            <rFont val="Tahoma"/>
            <family val="2"/>
          </rPr>
          <t xml:space="preserve">
Calculating a half year-of depr expense</t>
        </r>
      </text>
    </comment>
    <comment ref="G10" authorId="0">
      <text>
        <r>
          <rPr>
            <b/>
            <sz val="10"/>
            <color indexed="81"/>
            <rFont val="Tahoma"/>
            <family val="2"/>
          </rPr>
          <t xml:space="preserve"> :</t>
        </r>
        <r>
          <rPr>
            <sz val="10"/>
            <color indexed="81"/>
            <rFont val="Tahoma"/>
            <family val="2"/>
          </rPr>
          <t xml:space="preserve">
Calculating a half year-of depr expense</t>
        </r>
      </text>
    </comment>
  </commentList>
</comments>
</file>

<file path=xl/comments7.xml><?xml version="1.0" encoding="utf-8"?>
<comments xmlns="http://schemas.openxmlformats.org/spreadsheetml/2006/main">
  <authors>
    <author xml:space="preserve"> </author>
  </authors>
  <commentList>
    <comment ref="G6" authorId="0">
      <text>
        <r>
          <rPr>
            <b/>
            <sz val="10"/>
            <color indexed="81"/>
            <rFont val="Tahoma"/>
            <family val="2"/>
          </rPr>
          <t xml:space="preserve"> :</t>
        </r>
        <r>
          <rPr>
            <sz val="10"/>
            <color indexed="81"/>
            <rFont val="Tahoma"/>
            <family val="2"/>
          </rPr>
          <t xml:space="preserve">
Calculating a half year-of depr expense</t>
        </r>
      </text>
    </comment>
    <comment ref="G7" authorId="0">
      <text>
        <r>
          <rPr>
            <b/>
            <sz val="10"/>
            <color indexed="81"/>
            <rFont val="Tahoma"/>
            <family val="2"/>
          </rPr>
          <t xml:space="preserve"> :</t>
        </r>
        <r>
          <rPr>
            <sz val="10"/>
            <color indexed="81"/>
            <rFont val="Tahoma"/>
            <family val="2"/>
          </rPr>
          <t xml:space="preserve">
Calculating a half year-of depr expense</t>
        </r>
      </text>
    </comment>
    <comment ref="G8" authorId="0">
      <text>
        <r>
          <rPr>
            <b/>
            <sz val="10"/>
            <color indexed="81"/>
            <rFont val="Tahoma"/>
            <family val="2"/>
          </rPr>
          <t xml:space="preserve"> :</t>
        </r>
        <r>
          <rPr>
            <sz val="10"/>
            <color indexed="81"/>
            <rFont val="Tahoma"/>
            <family val="2"/>
          </rPr>
          <t xml:space="preserve">
Calculating a half year-of depr expense</t>
        </r>
      </text>
    </comment>
    <comment ref="G9" authorId="0">
      <text>
        <r>
          <rPr>
            <b/>
            <sz val="10"/>
            <color indexed="81"/>
            <rFont val="Tahoma"/>
            <family val="2"/>
          </rPr>
          <t xml:space="preserve"> :</t>
        </r>
        <r>
          <rPr>
            <sz val="10"/>
            <color indexed="81"/>
            <rFont val="Tahoma"/>
            <family val="2"/>
          </rPr>
          <t xml:space="preserve">
Calculating a half year-of depr expense</t>
        </r>
      </text>
    </comment>
    <comment ref="G10" authorId="0">
      <text>
        <r>
          <rPr>
            <b/>
            <sz val="10"/>
            <color indexed="81"/>
            <rFont val="Tahoma"/>
            <family val="2"/>
          </rPr>
          <t xml:space="preserve"> :</t>
        </r>
        <r>
          <rPr>
            <sz val="10"/>
            <color indexed="81"/>
            <rFont val="Tahoma"/>
            <family val="2"/>
          </rPr>
          <t xml:space="preserve">
Calculating a half year-of depr expense</t>
        </r>
      </text>
    </comment>
  </commentList>
</comments>
</file>

<file path=xl/comments8.xml><?xml version="1.0" encoding="utf-8"?>
<comments xmlns="http://schemas.openxmlformats.org/spreadsheetml/2006/main">
  <authors>
    <author xml:space="preserve"> </author>
  </authors>
  <commentList>
    <comment ref="G6" authorId="0">
      <text>
        <r>
          <rPr>
            <b/>
            <sz val="10"/>
            <color indexed="81"/>
            <rFont val="Tahoma"/>
            <family val="2"/>
          </rPr>
          <t xml:space="preserve"> :</t>
        </r>
        <r>
          <rPr>
            <sz val="10"/>
            <color indexed="81"/>
            <rFont val="Tahoma"/>
            <family val="2"/>
          </rPr>
          <t xml:space="preserve">
Calculating a half year-of depr expense</t>
        </r>
      </text>
    </comment>
    <comment ref="G7" authorId="0">
      <text>
        <r>
          <rPr>
            <b/>
            <sz val="10"/>
            <color indexed="81"/>
            <rFont val="Tahoma"/>
            <family val="2"/>
          </rPr>
          <t xml:space="preserve"> :</t>
        </r>
        <r>
          <rPr>
            <sz val="10"/>
            <color indexed="81"/>
            <rFont val="Tahoma"/>
            <family val="2"/>
          </rPr>
          <t xml:space="preserve">
Calculating a half year-of depr expense</t>
        </r>
      </text>
    </comment>
    <comment ref="G8" authorId="0">
      <text>
        <r>
          <rPr>
            <b/>
            <sz val="10"/>
            <color indexed="81"/>
            <rFont val="Tahoma"/>
            <family val="2"/>
          </rPr>
          <t xml:space="preserve"> :</t>
        </r>
        <r>
          <rPr>
            <sz val="10"/>
            <color indexed="81"/>
            <rFont val="Tahoma"/>
            <family val="2"/>
          </rPr>
          <t xml:space="preserve">
Calculating a half year-of depr expense</t>
        </r>
      </text>
    </comment>
    <comment ref="G9" authorId="0">
      <text>
        <r>
          <rPr>
            <b/>
            <sz val="10"/>
            <color indexed="81"/>
            <rFont val="Tahoma"/>
            <family val="2"/>
          </rPr>
          <t xml:space="preserve"> :</t>
        </r>
        <r>
          <rPr>
            <sz val="10"/>
            <color indexed="81"/>
            <rFont val="Tahoma"/>
            <family val="2"/>
          </rPr>
          <t xml:space="preserve">
Calculating a half year-of depr expense</t>
        </r>
      </text>
    </comment>
    <comment ref="G10" authorId="0">
      <text>
        <r>
          <rPr>
            <b/>
            <sz val="10"/>
            <color indexed="81"/>
            <rFont val="Tahoma"/>
            <family val="2"/>
          </rPr>
          <t xml:space="preserve"> :</t>
        </r>
        <r>
          <rPr>
            <sz val="10"/>
            <color indexed="81"/>
            <rFont val="Tahoma"/>
            <family val="2"/>
          </rPr>
          <t xml:space="preserve">
Calculating a half year-of depr expense</t>
        </r>
      </text>
    </comment>
  </commentList>
</comments>
</file>

<file path=xl/comments9.xml><?xml version="1.0" encoding="utf-8"?>
<comments xmlns="http://schemas.openxmlformats.org/spreadsheetml/2006/main">
  <authors>
    <author>Casey Mudd</author>
  </authors>
  <commentList>
    <comment ref="AB21" authorId="0">
      <text>
        <r>
          <rPr>
            <b/>
            <sz val="9"/>
            <color indexed="81"/>
            <rFont val="Tahoma"/>
            <family val="2"/>
          </rPr>
          <t xml:space="preserve">Matthew Wesolosky:
</t>
        </r>
        <r>
          <rPr>
            <sz val="9"/>
            <color indexed="81"/>
            <rFont val="Tahoma"/>
            <family val="2"/>
          </rPr>
          <t>this should always be the difference between the current year and the test year. if positive, amount should be zero</t>
        </r>
      </text>
    </comment>
  </commentList>
</comments>
</file>

<file path=xl/sharedStrings.xml><?xml version="1.0" encoding="utf-8"?>
<sst xmlns="http://schemas.openxmlformats.org/spreadsheetml/2006/main" count="1061" uniqueCount="246">
  <si>
    <t>Transmission Mains</t>
  </si>
  <si>
    <t>Services</t>
  </si>
  <si>
    <t>Depreciation</t>
  </si>
  <si>
    <t>Income Taxes</t>
  </si>
  <si>
    <t>Residential</t>
  </si>
  <si>
    <t>Small Non-Residential</t>
  </si>
  <si>
    <t>Large Non-Residential</t>
  </si>
  <si>
    <t>Interruptible</t>
  </si>
  <si>
    <t>per Case No. 2010-00116</t>
  </si>
  <si>
    <t>Class</t>
  </si>
  <si>
    <t>Allocation</t>
  </si>
  <si>
    <t>Allocated</t>
  </si>
  <si>
    <t>Monthly</t>
  </si>
  <si>
    <t>WACOC, per case no 2010-00116</t>
  </si>
  <si>
    <t>Rate</t>
  </si>
  <si>
    <t>Tax</t>
  </si>
  <si>
    <t>Depr</t>
  </si>
  <si>
    <t>Expense</t>
  </si>
  <si>
    <t>Storage Lines</t>
  </si>
  <si>
    <t>Gathering Lines</t>
  </si>
  <si>
    <t>Tax Life</t>
  </si>
  <si>
    <t>Investment</t>
  </si>
  <si>
    <t>Beginning</t>
  </si>
  <si>
    <t>Ending</t>
  </si>
  <si>
    <t>MACRS</t>
  </si>
  <si>
    <t>Year</t>
  </si>
  <si>
    <t xml:space="preserve">Calendar Year </t>
  </si>
  <si>
    <t>YEAR</t>
  </si>
  <si>
    <t>Bonus</t>
  </si>
  <si>
    <t>Qualifying Tax</t>
  </si>
  <si>
    <t>Percentage</t>
  </si>
  <si>
    <t>Additions</t>
  </si>
  <si>
    <t>Depreciable</t>
  </si>
  <si>
    <t>Base</t>
  </si>
  <si>
    <t>Book</t>
  </si>
  <si>
    <t xml:space="preserve"> Book Depreciation Reserve</t>
  </si>
  <si>
    <t>Tax Depreciation Reserve</t>
  </si>
  <si>
    <t>Book Depr</t>
  </si>
  <si>
    <t>Net Book Value</t>
  </si>
  <si>
    <t>Deferred</t>
  </si>
  <si>
    <t>Timing</t>
  </si>
  <si>
    <t>Difference</t>
  </si>
  <si>
    <t>Net Book</t>
  </si>
  <si>
    <t>Value</t>
  </si>
  <si>
    <t>Less:</t>
  </si>
  <si>
    <t>Accumulated depreciation</t>
  </si>
  <si>
    <t>Accumulated deferred income taxes</t>
  </si>
  <si>
    <t>PRP Worksheet</t>
  </si>
  <si>
    <t>Distribution Mains</t>
  </si>
  <si>
    <t xml:space="preserve">Cumulative </t>
  </si>
  <si>
    <t>2010</t>
  </si>
  <si>
    <t>Delta Natural Gas Company, Inc.</t>
  </si>
  <si>
    <t>Pipe Replacement Program Filing</t>
  </si>
  <si>
    <t>Tax expansion factor, w PSC (per Case No. 2010-00116)</t>
  </si>
  <si>
    <t>Calculated Net Revenue</t>
  </si>
  <si>
    <t>Allowed Return</t>
  </si>
  <si>
    <t>Return, grossed up for income taxes</t>
  </si>
  <si>
    <t>Current Year PRP Adjustment</t>
  </si>
  <si>
    <t>Prior Year PRP Adjustment</t>
  </si>
  <si>
    <t>Total PRP Adjustment</t>
  </si>
  <si>
    <t>@ Approved Rates</t>
  </si>
  <si>
    <t>Statutory</t>
  </si>
  <si>
    <t>various</t>
  </si>
  <si>
    <t>Cost of Removal</t>
  </si>
  <si>
    <t>NA</t>
  </si>
  <si>
    <t>PRP</t>
  </si>
  <si>
    <t xml:space="preserve"> </t>
  </si>
  <si>
    <t>2011</t>
  </si>
  <si>
    <t>Total</t>
  </si>
  <si>
    <t>Balancing Adjustment</t>
  </si>
  <si>
    <t>COR</t>
  </si>
  <si>
    <t>A</t>
  </si>
  <si>
    <t>B</t>
  </si>
  <si>
    <t xml:space="preserve">Year 1 for PRP assets assumes a half year of depreciation expense. </t>
  </si>
  <si>
    <t>Depreciation rate for lines 1-5 exclude cost of removal rate. Provision for cost of removal on PRP assets is reflected on line 6.</t>
  </si>
  <si>
    <t>Operating expense reductions</t>
  </si>
  <si>
    <t xml:space="preserve">Decrease in </t>
  </si>
  <si>
    <t>Test Year</t>
  </si>
  <si>
    <t>2010-0116</t>
  </si>
  <si>
    <t xml:space="preserve">Calendar </t>
  </si>
  <si>
    <t>Actual</t>
  </si>
  <si>
    <t>Ad valorem tax rate</t>
  </si>
  <si>
    <t>Cost of Service Impact from PRP</t>
  </si>
  <si>
    <t>Increased Ad Valorem Taxes</t>
  </si>
  <si>
    <t>Per Case 2010-00116, FR10(6)(h) Tab 27, Schedule 5.1</t>
  </si>
  <si>
    <t>Total Cost of Service Impact</t>
  </si>
  <si>
    <t>Total taxable value</t>
  </si>
  <si>
    <t>Increased property tax expense</t>
  </si>
  <si>
    <t>Cost of Service</t>
  </si>
  <si>
    <t>Impact</t>
  </si>
  <si>
    <t>Average ad valorem tax rate</t>
  </si>
  <si>
    <t>Property tax expense</t>
  </si>
  <si>
    <t>Maintenance of Transmission and Distribution Mains</t>
  </si>
  <si>
    <t>Total annual expenditures under the PRP (Schedule II)</t>
  </si>
  <si>
    <t>Cost of Service Items (Schedule III)</t>
  </si>
  <si>
    <t>2012</t>
  </si>
  <si>
    <t>Adjustment</t>
  </si>
  <si>
    <t>DELTA NATURAL GAS</t>
  </si>
  <si>
    <t xml:space="preserve">PIPE SIZE  </t>
  </si>
  <si>
    <t>PLANT</t>
  </si>
  <si>
    <t>AND TYPE</t>
  </si>
  <si>
    <t>INSTALLED</t>
  </si>
  <si>
    <t>ACCOUNT</t>
  </si>
  <si>
    <t>PLANT CLASSIFICATION</t>
  </si>
  <si>
    <t>FOOTAGE</t>
  </si>
  <si>
    <t>TOTAL</t>
  </si>
  <si>
    <t>TRANSMISSION MAINS</t>
  </si>
  <si>
    <t>DISTRIBUTION MAINS</t>
  </si>
  <si>
    <t>UNDER 2" PLASTIC</t>
  </si>
  <si>
    <t>2" PLASTIC</t>
  </si>
  <si>
    <t>4" PLASTIC</t>
  </si>
  <si>
    <t>2013</t>
  </si>
  <si>
    <t>PRP Additions, Net Book Value</t>
  </si>
  <si>
    <t># of Customers</t>
  </si>
  <si>
    <t>for the 12 months</t>
  </si>
  <si>
    <t>2014</t>
  </si>
  <si>
    <t>4" STEEL</t>
  </si>
  <si>
    <t>COST OF REMOVAL</t>
  </si>
  <si>
    <t>( A )</t>
  </si>
  <si>
    <t>SERVICES</t>
  </si>
  <si>
    <t>( B )</t>
  </si>
  <si>
    <t>Report Total</t>
  </si>
  <si>
    <t>Control Total</t>
  </si>
  <si>
    <t xml:space="preserve">( A )    Represents cost of removal incurred.  No pipe installed. </t>
  </si>
  <si>
    <t>2015</t>
  </si>
  <si>
    <t>8" STEEL</t>
  </si>
  <si>
    <t>( C )</t>
  </si>
  <si>
    <t>2016</t>
  </si>
  <si>
    <t xml:space="preserve">( C )    Represents replacement of a service line.  Delta does not track the footage of each individual service line. </t>
  </si>
  <si>
    <t>Estimated Future PRP Costs</t>
  </si>
  <si>
    <t>{1}</t>
  </si>
  <si>
    <t>{2}</t>
  </si>
  <si>
    <t>Service line removals</t>
  </si>
  <si>
    <t>{4}</t>
  </si>
  <si>
    <t>Service line replacements</t>
  </si>
  <si>
    <t>{5}</t>
  </si>
  <si>
    <t>Feet</t>
  </si>
  <si>
    <t>Schedule VII</t>
  </si>
  <si>
    <t>Operating</t>
  </si>
  <si>
    <t>Increased depreciation expense (Schedule II)</t>
  </si>
  <si>
    <t>Expenses</t>
  </si>
  <si>
    <t>ended</t>
  </si>
  <si>
    <r>
      <t xml:space="preserve">Program Year Ended: </t>
    </r>
    <r>
      <rPr>
        <b/>
        <u/>
        <sz val="11"/>
        <color theme="1"/>
        <rFont val="Calibri"/>
        <family val="2"/>
        <scheme val="minor"/>
      </rPr>
      <t>December 31, 2017</t>
    </r>
  </si>
  <si>
    <r>
      <t xml:space="preserve">Rates Effective: </t>
    </r>
    <r>
      <rPr>
        <b/>
        <u/>
        <sz val="11"/>
        <color theme="1"/>
        <rFont val="Calibri"/>
        <family val="2"/>
        <scheme val="minor"/>
      </rPr>
      <t>May 1, 2018</t>
    </r>
  </si>
  <si>
    <t>Based on average monthly PRP billings for the six-months ended February 2018.</t>
  </si>
  <si>
    <t>Net PRP Rate Base, as of December 31, 2017</t>
  </si>
  <si>
    <t>Less: Actual Collections of Prior Year PRP Adjustment May 2017 through February 2018</t>
  </si>
  <si>
    <t>Less: Estimated Collections March 2018 and April 2018</t>
  </si>
  <si>
    <t>October 31, 2017</t>
  </si>
  <si>
    <t>Cost of Removal and Replacement Projects for 2017</t>
  </si>
  <si>
    <t>6" PLASTIC</t>
  </si>
  <si>
    <t>2" STEEL</t>
  </si>
  <si>
    <t>2017</t>
  </si>
  <si>
    <t>( B )    Represents partial reimbursement of costs incurred.</t>
  </si>
  <si>
    <t>Main &amp; service relocations</t>
  </si>
  <si>
    <t>Low</t>
  </si>
  <si>
    <t>Estimate Range</t>
  </si>
  <si>
    <t>Performed as needed. Mandatory relocations have averaged $195,000 per year with a range of $30,000 - $450,000 per year.</t>
  </si>
  <si>
    <t>Main replacements &amp; retirements (unprotected &amp; Aldyl A)</t>
  </si>
  <si>
    <t>High</t>
  </si>
  <si>
    <t>C</t>
  </si>
  <si>
    <t xml:space="preserve">The reduction in deferred taxes will be returned to customers through Case No. 2018-00040. </t>
  </si>
  <si>
    <t xml:space="preserve">PRP assets for years subsequent to 2017 will be measured at the reduced tax rate. </t>
  </si>
  <si>
    <t>Delta remeasured its deferred income taxes using the 21% federal rate as of December 31, 2017, including deferred taxes on PRP assets.</t>
  </si>
  <si>
    <t>In December, 2017, tax law was enacted to reduce the federal corporate income tax rate to 21%.</t>
  </si>
  <si>
    <t>As discussed on Schedule V, Delta proposes to change the PRP from an open-ended program to a 15 year program with the option to extend at the Commission's approval. Delta estimates it would replace 58,000 to 73,000 feet of pipe per year. Under the proposed rate of replacement, it would take Delta between 15 and 19 years to replace the pipe under the PRP. The current year cost per foot, net of relocations, was $36.87, but has been as high $71.57 per foot. Delta used these prices in estimating the high and low estimates, escalated annually for inflation.</t>
  </si>
  <si>
    <t xml:space="preserve">Delta has 3,700 inactive services. Once a service has been inactive for five years, Delta removes the service line. Under the PRP, the average cost to  remove a service is $343, resulting in an average cost of $254,000 per year for five years. </t>
  </si>
  <si>
    <t xml:space="preserve">Delta has approximately 1,100 bare steel services. Since the PRP inception, Delta has averaged 250 service line replacements per year with an average cost to  replace a service of $808. Delta estimates an average cost of $202,000 per year. </t>
  </si>
  <si>
    <t>Schedule VIII</t>
  </si>
  <si>
    <t>Retired Quantities, per Accounting Records</t>
  </si>
  <si>
    <t>Sum of activity_quantity</t>
  </si>
  <si>
    <t>Year Replaced</t>
  </si>
  <si>
    <t>Pipe Type/Size</t>
  </si>
  <si>
    <t>District</t>
  </si>
  <si>
    <t>(blank)</t>
  </si>
  <si>
    <t>2" PLASTIC, DISTRIBUTION</t>
  </si>
  <si>
    <t>Barbourville</t>
  </si>
  <si>
    <t>Berea</t>
  </si>
  <si>
    <t>Corbin</t>
  </si>
  <si>
    <t>London</t>
  </si>
  <si>
    <t>Manchester</t>
  </si>
  <si>
    <t>Middlesboro</t>
  </si>
  <si>
    <t>Nicholasville</t>
  </si>
  <si>
    <t>Owingsville</t>
  </si>
  <si>
    <t>Stanton</t>
  </si>
  <si>
    <t>Transmission</t>
  </si>
  <si>
    <t>Williamsburg</t>
  </si>
  <si>
    <t>2" PLASTIC, DISTRIBUTION Total</t>
  </si>
  <si>
    <t>2" STEEL, DISTRIBUTION</t>
  </si>
  <si>
    <t>2" STEEL, DISTRIBUTION Total</t>
  </si>
  <si>
    <t>2" STEEL, TRANSMISSION</t>
  </si>
  <si>
    <t>2" STEEL, TRANSMISSION Total</t>
  </si>
  <si>
    <t>3" PLASTIC, DISTRIBUTION</t>
  </si>
  <si>
    <t>3" PLASTIC, DISTRIBUTION Total</t>
  </si>
  <si>
    <t>3" STEEL, DISTRIBUTION</t>
  </si>
  <si>
    <t>3" STEEL, DISTRIBUTION Total</t>
  </si>
  <si>
    <t>3" STEEL, TRANSMISSION</t>
  </si>
  <si>
    <t>3" STEEL, TRANSMISSION Total</t>
  </si>
  <si>
    <t>4" PLASTIC, DISTRIBUTION</t>
  </si>
  <si>
    <t>4" PLASTIC, DISTRIBUTION Total</t>
  </si>
  <si>
    <t>4" STEEL, DISTRIBUTION</t>
  </si>
  <si>
    <t>4" STEEL, DISTRIBUTION Total</t>
  </si>
  <si>
    <t>4" STEEL, TRANSMISSION</t>
  </si>
  <si>
    <t>4" STEEL, TRANSMISSION Total</t>
  </si>
  <si>
    <t>6" PLASTIC, DISTRIBUTION</t>
  </si>
  <si>
    <t>6" PLASTIC, DISTRIBUTION Total</t>
  </si>
  <si>
    <t>6" STEEL, DISTRIBUTION</t>
  </si>
  <si>
    <t>6" STEEL, DISTRIBUTION Total</t>
  </si>
  <si>
    <t>6" STEEL, TRANSMISSION</t>
  </si>
  <si>
    <t>6" STEEL, TRANSMISSION Total</t>
  </si>
  <si>
    <t>8" STEEL, DISTRIBUTION</t>
  </si>
  <si>
    <t>8" STEEL, DISTRIBUTION Total</t>
  </si>
  <si>
    <t>8" STEEL, TRANSMISSION</t>
  </si>
  <si>
    <t>8" STEEL, TRANSMISSION Total</t>
  </si>
  <si>
    <t>8" STEEL, TRANSMISSION-HP</t>
  </si>
  <si>
    <t>8" STEEL, TRANSMISSION-HP Total</t>
  </si>
  <si>
    <t>UNDER 2" PLASTIC, DISTRIBUTION</t>
  </si>
  <si>
    <t>UNDER 2" PLASTIC, DISTRIBUTION Total</t>
  </si>
  <si>
    <t>UNDER 2" STEEL, DISTRIBUTION</t>
  </si>
  <si>
    <t>UNDER 2" STEEL, DISTRIBUTION Total</t>
  </si>
  <si>
    <t>UNDER 2" STEEL, TRANSMISSION</t>
  </si>
  <si>
    <t>UNDER 2" STEEL, TRANSMISSION Total</t>
  </si>
  <si>
    <t>(blank) Total</t>
  </si>
  <si>
    <t>Note:</t>
  </si>
  <si>
    <t>Vintages are not tracked when pipe is retired. Retirements are automated in the asset account system applying the footage, pipe size, type and location to retirement curves. 
Differences in installed footage and retirements result from discrepancies in quantities of feet existing in systems acquired by Delta which had incomplete/inaccurate plant accounting and mapping records.</t>
  </si>
  <si>
    <t>Delta Natural Gas Company</t>
  </si>
  <si>
    <t>Schedule VI</t>
  </si>
  <si>
    <t>PRP Filing</t>
  </si>
  <si>
    <t>Feet of PRP Pipe by Pipe Size (per mapping records)</t>
  </si>
  <si>
    <t>Pipe Size</t>
  </si>
  <si>
    <t>Miles</t>
  </si>
  <si>
    <t>Plastic - vintage</t>
  </si>
  <si>
    <t>01 - Owingsville</t>
  </si>
  <si>
    <t>02 - Berea</t>
  </si>
  <si>
    <t>03 - Nicholasville</t>
  </si>
  <si>
    <t>05 - Stanton</t>
  </si>
  <si>
    <t>06 - London</t>
  </si>
  <si>
    <t>07 - Williamsburg</t>
  </si>
  <si>
    <t>08 - Barbourville</t>
  </si>
  <si>
    <t>10 - Middlesboro</t>
  </si>
  <si>
    <t>11 - Corbin</t>
  </si>
  <si>
    <t>12 - Manchester</t>
  </si>
  <si>
    <t>Steel - bare</t>
  </si>
  <si>
    <t>25 - Transmission</t>
  </si>
  <si>
    <t>Steel - unprotected</t>
  </si>
  <si>
    <t>Grand Total</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</si>
</sst>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
    <numFmt numFmtId="167" formatCode="0.00000%"/>
    <numFmt numFmtId="168" formatCode="_(* #,##0.00000_);_(* \(#,##0.00000\);_(* &quot;-&quot;??_);_(@_)"/>
    <numFmt numFmtId="169" formatCode="0.000%"/>
    <numFmt numFmtId="170" formatCode="0.0000%"/>
  </numFmts>
  <fonts count="21" x14ac:knownFonts="1">
    <font>
      <sz val="11"/>
      <color theme="1"/>
      <name val="Calibri"/>
      <family val="2"/>
      <scheme val="minor"/>
    </font>
    <font>
      <sz val="11"/>
      <color theme="1"/>
      <name val="Calibri"/>
      <family val="2"/>
      <scheme val="minor"/>
    </font>
    <font>
      <b/>
      <sz val="11"/>
      <color theme="1"/>
      <name val="Calibri"/>
      <family val="2"/>
      <scheme val="minor"/>
    </font>
    <font>
      <b/>
      <sz val="11"/>
      <color theme="4" tint="-0.249977111117893"/>
      <name val="Calibri"/>
      <family val="2"/>
      <scheme val="minor"/>
    </font>
    <font>
      <sz val="11"/>
      <color theme="4" tint="-0.249977111117893"/>
      <name val="Calibri"/>
      <family val="2"/>
      <scheme val="minor"/>
    </font>
    <font>
      <b/>
      <u/>
      <sz val="11"/>
      <color theme="1"/>
      <name val="Calibri"/>
      <family val="2"/>
      <scheme val="minor"/>
    </font>
    <font>
      <sz val="10"/>
      <color indexed="81"/>
      <name val="Tahoma"/>
      <family val="2"/>
    </font>
    <font>
      <b/>
      <sz val="10"/>
      <color indexed="81"/>
      <name val="Tahoma"/>
      <family val="2"/>
    </font>
    <font>
      <sz val="11"/>
      <name val="Calibri"/>
      <family val="2"/>
      <scheme val="minor"/>
    </font>
    <font>
      <b/>
      <sz val="11"/>
      <color rgb="FFC00000"/>
      <name val="Calibri"/>
      <family val="2"/>
      <scheme val="minor"/>
    </font>
    <font>
      <i/>
      <sz val="11"/>
      <color theme="1"/>
      <name val="Calibri"/>
      <family val="2"/>
      <scheme val="minor"/>
    </font>
    <font>
      <b/>
      <sz val="10"/>
      <name val="Arial"/>
      <family val="2"/>
    </font>
    <font>
      <sz val="9"/>
      <name val="Arial"/>
      <family val="2"/>
    </font>
    <font>
      <b/>
      <sz val="9"/>
      <name val="Arial"/>
      <family val="2"/>
    </font>
    <font>
      <b/>
      <u/>
      <sz val="9"/>
      <name val="Arial"/>
      <family val="2"/>
    </font>
    <font>
      <b/>
      <sz val="11"/>
      <color rgb="FFFF0000"/>
      <name val="Calibri"/>
      <family val="2"/>
      <scheme val="minor"/>
    </font>
    <font>
      <b/>
      <sz val="9"/>
      <color indexed="81"/>
      <name val="Tahoma"/>
      <family val="2"/>
    </font>
    <font>
      <sz val="9"/>
      <color indexed="81"/>
      <name val="Tahoma"/>
      <family val="2"/>
    </font>
    <font>
      <sz val="10"/>
      <name val="Arial"/>
      <family val="2"/>
    </font>
    <font>
      <b/>
      <sz val="11"/>
      <color theme="3" tint="0.39997558519241921"/>
      <name val="Calibri"/>
      <family val="2"/>
      <scheme val="minor"/>
    </font>
    <font>
      <sz val="10"/>
      <color theme="0"/>
      <name val="Arial"/>
      <family val="2"/>
    </font>
  </fonts>
  <fills count="3">
    <fill>
      <patternFill patternType="none"/>
    </fill>
    <fill>
      <patternFill patternType="gray125"/>
    </fill>
    <fill>
      <patternFill patternType="solid">
        <fgColor theme="4" tint="0.79998168889431442"/>
        <bgColor theme="4" tint="0.79998168889431442"/>
      </patternFill>
    </fill>
  </fills>
  <borders count="22">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bottom style="double">
        <color indexed="64"/>
      </bottom>
      <diagonal/>
    </border>
    <border>
      <left style="thin">
        <color indexed="8"/>
      </left>
      <right/>
      <top style="thin">
        <color indexed="8"/>
      </top>
      <bottom/>
      <diagonal/>
    </border>
    <border>
      <left style="thin">
        <color indexed="65"/>
      </left>
      <right/>
      <top style="thin">
        <color indexed="8"/>
      </top>
      <bottom/>
      <diagonal/>
    </border>
    <border>
      <left style="thin">
        <color indexed="65"/>
      </left>
      <right style="thin">
        <color indexed="8"/>
      </right>
      <top style="thin">
        <color indexed="8"/>
      </top>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style="thin">
        <color indexed="8"/>
      </left>
      <right style="thin">
        <color indexed="8"/>
      </right>
      <top style="thin">
        <color indexed="8"/>
      </top>
      <bottom style="thin">
        <color indexed="64"/>
      </bottom>
      <diagonal/>
    </border>
    <border>
      <left/>
      <right/>
      <top style="thin">
        <color indexed="8"/>
      </top>
      <bottom/>
      <diagonal/>
    </border>
    <border>
      <left style="thin">
        <color indexed="8"/>
      </left>
      <right style="thin">
        <color indexed="8"/>
      </right>
      <top style="thin">
        <color indexed="8"/>
      </top>
      <bottom/>
      <diagonal/>
    </border>
    <border>
      <left style="thin">
        <color indexed="8"/>
      </left>
      <right/>
      <top style="thin">
        <color indexed="65"/>
      </top>
      <bottom/>
      <diagonal/>
    </border>
    <border>
      <left style="thin">
        <color indexed="8"/>
      </left>
      <right/>
      <top/>
      <bottom/>
      <diagonal/>
    </border>
    <border>
      <left style="thin">
        <color indexed="8"/>
      </left>
      <right style="thin">
        <color indexed="8"/>
      </right>
      <top/>
      <bottom/>
      <diagonal/>
    </border>
    <border>
      <left style="thin">
        <color indexed="8"/>
      </left>
      <right/>
      <top style="thin">
        <color indexed="8"/>
      </top>
      <bottom style="thin">
        <color indexed="8"/>
      </bottom>
      <diagonal/>
    </border>
    <border>
      <left style="thin">
        <color indexed="65"/>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bottom style="thin">
        <color theme="4" tint="0.39997558519241921"/>
      </bottom>
      <diagonal/>
    </border>
    <border>
      <left/>
      <right/>
      <top style="thin">
        <color theme="4" tint="0.39997558519241921"/>
      </top>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8" fillId="0" borderId="0"/>
    <xf numFmtId="43" fontId="18" fillId="0" borderId="0" applyFont="0" applyFill="0" applyBorder="0" applyAlignment="0" applyProtection="0"/>
  </cellStyleXfs>
  <cellXfs count="233">
    <xf numFmtId="0" fontId="0" fillId="0" borderId="0" xfId="0"/>
    <xf numFmtId="0" fontId="2" fillId="0" borderId="0" xfId="0" applyFont="1" applyFill="1" applyBorder="1" applyAlignment="1">
      <alignment horizontal="center"/>
    </xf>
    <xf numFmtId="0" fontId="2" fillId="0" borderId="1" xfId="0" applyFont="1" applyFill="1" applyBorder="1" applyAlignment="1">
      <alignment horizontal="center"/>
    </xf>
    <xf numFmtId="164" fontId="4" fillId="0" borderId="0" xfId="1" applyNumberFormat="1" applyFont="1" applyFill="1"/>
    <xf numFmtId="164" fontId="4" fillId="0" borderId="0" xfId="1" applyNumberFormat="1" applyFont="1" applyFill="1" applyBorder="1"/>
    <xf numFmtId="164" fontId="4" fillId="0" borderId="1" xfId="1" applyNumberFormat="1" applyFont="1" applyFill="1" applyBorder="1"/>
    <xf numFmtId="165" fontId="4" fillId="0" borderId="0" xfId="3" applyNumberFormat="1" applyFont="1" applyFill="1"/>
    <xf numFmtId="165" fontId="0" fillId="0" borderId="0" xfId="3" applyNumberFormat="1" applyFont="1" applyFill="1"/>
    <xf numFmtId="169" fontId="0" fillId="0" borderId="0" xfId="2" applyNumberFormat="1" applyFont="1"/>
    <xf numFmtId="10" fontId="4" fillId="0" borderId="0" xfId="0" applyNumberFormat="1" applyFont="1" applyFill="1"/>
    <xf numFmtId="164" fontId="4" fillId="0" borderId="1" xfId="1" applyNumberFormat="1" applyFont="1" applyFill="1" applyBorder="1" applyAlignment="1">
      <alignment horizontal="center"/>
    </xf>
    <xf numFmtId="164" fontId="0" fillId="0" borderId="0" xfId="1" applyNumberFormat="1" applyFont="1" applyFill="1"/>
    <xf numFmtId="166" fontId="4" fillId="0" borderId="0" xfId="0" applyNumberFormat="1" applyFont="1" applyFill="1"/>
    <xf numFmtId="9" fontId="4" fillId="0" borderId="1" xfId="0" applyNumberFormat="1" applyFont="1" applyFill="1" applyBorder="1" applyAlignment="1">
      <alignment horizontal="center"/>
    </xf>
    <xf numFmtId="166" fontId="8" fillId="0" borderId="0" xfId="0" applyNumberFormat="1" applyFont="1" applyFill="1"/>
    <xf numFmtId="0" fontId="0" fillId="0" borderId="0" xfId="0" applyFill="1"/>
    <xf numFmtId="0" fontId="0" fillId="0" borderId="0" xfId="0" applyFill="1" applyBorder="1"/>
    <xf numFmtId="164" fontId="0" fillId="0" borderId="1" xfId="1" applyNumberFormat="1" applyFont="1" applyFill="1" applyBorder="1"/>
    <xf numFmtId="44" fontId="0" fillId="0" borderId="0" xfId="0" applyNumberFormat="1" applyFill="1" applyBorder="1"/>
    <xf numFmtId="164" fontId="0" fillId="0" borderId="0" xfId="0" applyNumberFormat="1" applyFill="1"/>
    <xf numFmtId="164" fontId="0" fillId="0" borderId="0" xfId="0" applyNumberFormat="1" applyFill="1" applyBorder="1"/>
    <xf numFmtId="164" fontId="0" fillId="0" borderId="1" xfId="0" applyNumberFormat="1" applyFill="1" applyBorder="1"/>
    <xf numFmtId="0" fontId="11" fillId="0" borderId="0" xfId="0" applyFont="1" applyFill="1" applyAlignment="1" applyProtection="1">
      <alignment horizontal="left"/>
    </xf>
    <xf numFmtId="37" fontId="12" fillId="0" borderId="0" xfId="1" applyNumberFormat="1" applyFont="1" applyFill="1" applyAlignment="1">
      <alignment horizontal="centerContinuous"/>
    </xf>
    <xf numFmtId="37" fontId="12" fillId="0" borderId="0" xfId="1" applyNumberFormat="1" applyFont="1" applyFill="1" applyBorder="1" applyAlignment="1" applyProtection="1">
      <alignment horizontal="centerContinuous"/>
    </xf>
    <xf numFmtId="164" fontId="12" fillId="0" borderId="0" xfId="1" applyNumberFormat="1" applyFont="1" applyFill="1"/>
    <xf numFmtId="37" fontId="12" fillId="0" borderId="0" xfId="1" applyNumberFormat="1" applyFont="1" applyFill="1" applyBorder="1" applyAlignment="1">
      <alignment horizontal="centerContinuous"/>
    </xf>
    <xf numFmtId="37" fontId="12" fillId="0" borderId="0" xfId="1" applyNumberFormat="1" applyFont="1" applyFill="1" applyAlignment="1">
      <alignment horizontal="center"/>
    </xf>
    <xf numFmtId="37" fontId="13" fillId="0" borderId="0" xfId="1" applyNumberFormat="1" applyFont="1" applyFill="1" applyAlignment="1" applyProtection="1">
      <alignment horizontal="center"/>
    </xf>
    <xf numFmtId="37" fontId="14" fillId="0" borderId="0" xfId="1" applyNumberFormat="1" applyFont="1" applyFill="1" applyAlignment="1" applyProtection="1">
      <alignment horizontal="center"/>
    </xf>
    <xf numFmtId="41" fontId="12" fillId="0" borderId="0" xfId="1" applyNumberFormat="1" applyFont="1" applyFill="1" applyBorder="1"/>
    <xf numFmtId="37" fontId="12" fillId="0" borderId="0" xfId="1" applyNumberFormat="1" applyFont="1" applyFill="1" applyBorder="1" applyAlignment="1">
      <alignment horizontal="right"/>
    </xf>
    <xf numFmtId="37" fontId="12" fillId="0" borderId="3" xfId="1" applyNumberFormat="1" applyFont="1" applyFill="1" applyBorder="1" applyAlignment="1">
      <alignment horizontal="right"/>
    </xf>
    <xf numFmtId="41" fontId="12" fillId="0" borderId="3" xfId="1" applyNumberFormat="1" applyFont="1" applyFill="1" applyBorder="1"/>
    <xf numFmtId="37" fontId="12" fillId="0" borderId="0" xfId="1" applyNumberFormat="1" applyFont="1" applyFill="1" applyAlignment="1">
      <alignment horizontal="right"/>
    </xf>
    <xf numFmtId="0" fontId="12" fillId="0" borderId="0" xfId="0" applyFont="1" applyFill="1"/>
    <xf numFmtId="37" fontId="12" fillId="0" borderId="0" xfId="1" applyNumberFormat="1" applyFont="1" applyFill="1"/>
    <xf numFmtId="0" fontId="2" fillId="0" borderId="0" xfId="0" applyFont="1" applyFill="1"/>
    <xf numFmtId="164" fontId="2" fillId="0" borderId="1" xfId="1" quotePrefix="1" applyNumberFormat="1" applyFont="1" applyFill="1" applyBorder="1" applyAlignment="1">
      <alignment horizontal="center"/>
    </xf>
    <xf numFmtId="0" fontId="0" fillId="0" borderId="0" xfId="0" applyFill="1" applyAlignment="1">
      <alignment horizontal="left" indent="2"/>
    </xf>
    <xf numFmtId="164" fontId="0" fillId="0" borderId="0" xfId="1" applyNumberFormat="1" applyFont="1" applyFill="1" applyBorder="1"/>
    <xf numFmtId="167" fontId="0" fillId="0" borderId="1" xfId="2" applyNumberFormat="1" applyFont="1" applyFill="1" applyBorder="1"/>
    <xf numFmtId="168" fontId="0" fillId="0" borderId="1" xfId="1" applyNumberFormat="1" applyFont="1" applyFill="1" applyBorder="1"/>
    <xf numFmtId="165" fontId="1" fillId="0" borderId="0" xfId="3" applyNumberFormat="1" applyFont="1" applyFill="1"/>
    <xf numFmtId="165" fontId="2" fillId="0" borderId="0" xfId="3" applyNumberFormat="1" applyFont="1" applyFill="1"/>
    <xf numFmtId="164" fontId="1" fillId="0" borderId="0" xfId="1" applyNumberFormat="1" applyFont="1" applyFill="1"/>
    <xf numFmtId="0" fontId="0" fillId="0" borderId="0" xfId="0" applyFill="1" applyAlignment="1">
      <alignment horizontal="left" indent="1"/>
    </xf>
    <xf numFmtId="165" fontId="0" fillId="0" borderId="0" xfId="0" applyNumberFormat="1" applyFill="1" applyBorder="1"/>
    <xf numFmtId="165" fontId="2" fillId="0" borderId="0" xfId="0" applyNumberFormat="1" applyFont="1" applyFill="1"/>
    <xf numFmtId="164" fontId="2" fillId="0" borderId="0" xfId="1" applyNumberFormat="1" applyFont="1" applyFill="1" applyBorder="1" applyAlignment="1">
      <alignment horizontal="center"/>
    </xf>
    <xf numFmtId="0" fontId="2" fillId="0" borderId="0" xfId="0" quotePrefix="1" applyFont="1" applyFill="1" applyBorder="1" applyAlignment="1">
      <alignment horizontal="center"/>
    </xf>
    <xf numFmtId="0" fontId="0" fillId="0" borderId="0" xfId="0" applyFill="1" applyAlignment="1">
      <alignment horizontal="left"/>
    </xf>
    <xf numFmtId="166" fontId="0" fillId="0" borderId="0" xfId="2" applyNumberFormat="1" applyFont="1" applyFill="1"/>
    <xf numFmtId="165" fontId="0" fillId="0" borderId="0" xfId="0" applyNumberFormat="1" applyFill="1"/>
    <xf numFmtId="44" fontId="0" fillId="0" borderId="0" xfId="0" applyNumberFormat="1" applyFill="1"/>
    <xf numFmtId="166" fontId="0" fillId="0" borderId="0" xfId="2" applyNumberFormat="1" applyFont="1" applyFill="1" applyBorder="1"/>
    <xf numFmtId="166" fontId="0" fillId="0" borderId="1" xfId="2" applyNumberFormat="1" applyFont="1" applyFill="1" applyBorder="1"/>
    <xf numFmtId="44" fontId="0" fillId="0" borderId="1" xfId="0" applyNumberFormat="1" applyFill="1" applyBorder="1"/>
    <xf numFmtId="165" fontId="0" fillId="0" borderId="1" xfId="3" applyNumberFormat="1" applyFont="1" applyFill="1" applyBorder="1"/>
    <xf numFmtId="0" fontId="3" fillId="0" borderId="0" xfId="0" applyFont="1" applyFill="1" applyAlignment="1">
      <alignment horizontal="left"/>
    </xf>
    <xf numFmtId="0" fontId="9" fillId="0" borderId="0" xfId="0" applyFont="1" applyFill="1" applyAlignment="1">
      <alignment horizontal="center"/>
    </xf>
    <xf numFmtId="0" fontId="2" fillId="0" borderId="0" xfId="0" applyFont="1" applyFill="1" applyAlignment="1">
      <alignment horizontal="center"/>
    </xf>
    <xf numFmtId="0" fontId="2" fillId="0" borderId="2" xfId="0" applyFont="1" applyFill="1" applyBorder="1" applyAlignment="1">
      <alignment horizontal="center"/>
    </xf>
    <xf numFmtId="0" fontId="3" fillId="0" borderId="1" xfId="0" applyFont="1" applyFill="1" applyBorder="1" applyAlignment="1">
      <alignment horizontal="center"/>
    </xf>
    <xf numFmtId="10" fontId="0" fillId="0" borderId="0" xfId="2" applyNumberFormat="1" applyFont="1" applyFill="1"/>
    <xf numFmtId="0" fontId="9" fillId="0" borderId="0" xfId="0" applyFont="1" applyFill="1" applyAlignment="1">
      <alignment horizontal="right"/>
    </xf>
    <xf numFmtId="10" fontId="0" fillId="0" borderId="1" xfId="2" applyNumberFormat="1" applyFont="1" applyFill="1" applyBorder="1"/>
    <xf numFmtId="9" fontId="3" fillId="0" borderId="0" xfId="0" applyNumberFormat="1" applyFont="1" applyFill="1" applyBorder="1" applyAlignment="1">
      <alignment horizontal="center"/>
    </xf>
    <xf numFmtId="9" fontId="0" fillId="0" borderId="0" xfId="0" applyNumberFormat="1" applyFill="1" applyBorder="1"/>
    <xf numFmtId="164" fontId="2" fillId="0" borderId="0" xfId="0" applyNumberFormat="1" applyFont="1" applyFill="1"/>
    <xf numFmtId="169" fontId="0" fillId="0" borderId="0" xfId="0" applyNumberFormat="1" applyFill="1"/>
    <xf numFmtId="164" fontId="3" fillId="0" borderId="0" xfId="1" applyNumberFormat="1" applyFont="1" applyFill="1"/>
    <xf numFmtId="164" fontId="2" fillId="0" borderId="0" xfId="1" applyNumberFormat="1" applyFont="1" applyFill="1"/>
    <xf numFmtId="164" fontId="2" fillId="0" borderId="1" xfId="0" applyNumberFormat="1" applyFont="1" applyFill="1" applyBorder="1"/>
    <xf numFmtId="0" fontId="0" fillId="0" borderId="0" xfId="0" applyFill="1" applyAlignment="1">
      <alignment horizontal="center"/>
    </xf>
    <xf numFmtId="10" fontId="0" fillId="0" borderId="0" xfId="0" applyNumberFormat="1" applyFill="1" applyAlignment="1">
      <alignment horizontal="center"/>
    </xf>
    <xf numFmtId="164" fontId="3" fillId="0" borderId="1" xfId="1" applyNumberFormat="1" applyFont="1" applyFill="1" applyBorder="1"/>
    <xf numFmtId="43" fontId="0" fillId="0" borderId="1" xfId="0" applyNumberFormat="1" applyFill="1" applyBorder="1"/>
    <xf numFmtId="164" fontId="2" fillId="0" borderId="1" xfId="1" applyNumberFormat="1" applyFont="1" applyFill="1" applyBorder="1"/>
    <xf numFmtId="164" fontId="0" fillId="0" borderId="1" xfId="0" applyNumberFormat="1" applyFill="1" applyBorder="1" applyAlignment="1">
      <alignment horizontal="center"/>
    </xf>
    <xf numFmtId="10" fontId="0" fillId="0" borderId="0" xfId="0" applyNumberFormat="1" applyFill="1"/>
    <xf numFmtId="10" fontId="0" fillId="0" borderId="1" xfId="0" applyNumberFormat="1" applyFill="1" applyBorder="1"/>
    <xf numFmtId="0" fontId="9" fillId="0" borderId="0" xfId="0" applyFont="1" applyFill="1" applyBorder="1" applyAlignment="1">
      <alignment horizontal="center"/>
    </xf>
    <xf numFmtId="0" fontId="9" fillId="0" borderId="0" xfId="0" applyFont="1" applyFill="1" applyBorder="1" applyAlignment="1">
      <alignment horizontal="right"/>
    </xf>
    <xf numFmtId="0" fontId="0" fillId="0" borderId="1" xfId="0" applyFill="1" applyBorder="1"/>
    <xf numFmtId="165" fontId="0" fillId="0" borderId="0" xfId="3" applyNumberFormat="1" applyFont="1" applyFill="1" applyBorder="1"/>
    <xf numFmtId="165" fontId="0" fillId="0" borderId="1" xfId="0" applyNumberFormat="1" applyFill="1" applyBorder="1"/>
    <xf numFmtId="165" fontId="0" fillId="0" borderId="0" xfId="1" applyNumberFormat="1" applyFont="1" applyFill="1"/>
    <xf numFmtId="165" fontId="0" fillId="0" borderId="1" xfId="1" applyNumberFormat="1" applyFont="1" applyFill="1" applyBorder="1"/>
    <xf numFmtId="165" fontId="0" fillId="0" borderId="0" xfId="1" applyNumberFormat="1" applyFont="1" applyFill="1" applyBorder="1"/>
    <xf numFmtId="165" fontId="2" fillId="0" borderId="0" xfId="1" applyNumberFormat="1" applyFont="1" applyFill="1" applyAlignment="1">
      <alignment horizontal="center" wrapText="1"/>
    </xf>
    <xf numFmtId="170" fontId="0" fillId="0" borderId="1" xfId="2" applyNumberFormat="1" applyFont="1" applyFill="1" applyBorder="1"/>
    <xf numFmtId="10" fontId="0" fillId="0" borderId="0" xfId="2" applyNumberFormat="1" applyFont="1" applyFill="1" applyBorder="1"/>
    <xf numFmtId="0" fontId="10" fillId="0" borderId="0" xfId="0" applyFont="1" applyFill="1"/>
    <xf numFmtId="170" fontId="0" fillId="0" borderId="0" xfId="2" applyNumberFormat="1" applyFont="1" applyFill="1"/>
    <xf numFmtId="0" fontId="15" fillId="0" borderId="0" xfId="0" applyFont="1" applyFill="1" applyAlignment="1">
      <alignment horizontal="right"/>
    </xf>
    <xf numFmtId="0" fontId="15" fillId="0" borderId="0" xfId="0" applyFont="1" applyFill="1" applyAlignment="1">
      <alignment horizontal="left"/>
    </xf>
    <xf numFmtId="0" fontId="2" fillId="0" borderId="1" xfId="0" applyFont="1" applyFill="1" applyBorder="1" applyAlignment="1">
      <alignment horizontal="center"/>
    </xf>
    <xf numFmtId="0" fontId="2" fillId="0" borderId="0" xfId="0" applyFont="1" applyFill="1" applyBorder="1" applyAlignment="1">
      <alignment horizontal="center"/>
    </xf>
    <xf numFmtId="0" fontId="2" fillId="0" borderId="1" xfId="0" applyFont="1" applyFill="1" applyBorder="1" applyAlignment="1">
      <alignment horizontal="center"/>
    </xf>
    <xf numFmtId="165" fontId="0" fillId="0" borderId="0" xfId="3" applyNumberFormat="1" applyFont="1" applyFill="1"/>
    <xf numFmtId="164" fontId="0" fillId="0" borderId="0" xfId="1" applyNumberFormat="1" applyFont="1" applyFill="1"/>
    <xf numFmtId="0" fontId="0" fillId="0" borderId="0" xfId="0" applyFill="1"/>
    <xf numFmtId="0" fontId="0" fillId="0" borderId="0" xfId="0" applyFill="1" applyBorder="1"/>
    <xf numFmtId="164" fontId="0" fillId="0" borderId="1" xfId="1" applyNumberFormat="1" applyFont="1" applyFill="1" applyBorder="1"/>
    <xf numFmtId="0" fontId="2" fillId="0" borderId="0" xfId="0" applyFont="1" applyFill="1"/>
    <xf numFmtId="164" fontId="2" fillId="0" borderId="1" xfId="1" quotePrefix="1" applyNumberFormat="1" applyFont="1" applyFill="1" applyBorder="1" applyAlignment="1">
      <alignment horizontal="center"/>
    </xf>
    <xf numFmtId="164" fontId="0" fillId="0" borderId="0" xfId="1" applyNumberFormat="1" applyFont="1" applyFill="1" applyBorder="1"/>
    <xf numFmtId="167" fontId="0" fillId="0" borderId="1" xfId="2" applyNumberFormat="1" applyFont="1" applyFill="1" applyBorder="1"/>
    <xf numFmtId="168" fontId="0" fillId="0" borderId="1" xfId="1" applyNumberFormat="1" applyFont="1" applyFill="1" applyBorder="1"/>
    <xf numFmtId="165" fontId="1" fillId="0" borderId="0" xfId="3" applyNumberFormat="1" applyFont="1" applyFill="1"/>
    <xf numFmtId="164" fontId="2" fillId="0" borderId="0" xfId="1" applyNumberFormat="1" applyFont="1" applyFill="1" applyBorder="1" applyAlignment="1">
      <alignment horizontal="center"/>
    </xf>
    <xf numFmtId="44" fontId="0" fillId="0" borderId="0" xfId="0" applyNumberFormat="1" applyFill="1"/>
    <xf numFmtId="165" fontId="0" fillId="0" borderId="1" xfId="3" applyNumberFormat="1" applyFont="1" applyFill="1" applyBorder="1"/>
    <xf numFmtId="0" fontId="2" fillId="0" borderId="0" xfId="0" applyFont="1" applyFill="1" applyAlignment="1">
      <alignment horizontal="center"/>
    </xf>
    <xf numFmtId="10" fontId="0" fillId="0" borderId="1" xfId="2" applyNumberFormat="1" applyFont="1" applyFill="1" applyBorder="1"/>
    <xf numFmtId="0" fontId="0" fillId="0" borderId="1" xfId="0" applyFill="1" applyBorder="1"/>
    <xf numFmtId="165" fontId="0" fillId="0" borderId="0" xfId="3" applyNumberFormat="1" applyFont="1" applyFill="1" applyBorder="1"/>
    <xf numFmtId="165" fontId="0" fillId="0" borderId="0" xfId="1" applyNumberFormat="1" applyFont="1" applyFill="1"/>
    <xf numFmtId="165" fontId="0" fillId="0" borderId="1" xfId="1" applyNumberFormat="1" applyFont="1" applyFill="1" applyBorder="1"/>
    <xf numFmtId="165" fontId="0" fillId="0" borderId="0" xfId="1" applyNumberFormat="1" applyFont="1" applyFill="1" applyBorder="1"/>
    <xf numFmtId="165" fontId="2" fillId="0" borderId="0" xfId="1" applyNumberFormat="1" applyFont="1" applyFill="1" applyAlignment="1">
      <alignment horizontal="center" wrapText="1"/>
    </xf>
    <xf numFmtId="170" fontId="0" fillId="0" borderId="1" xfId="2" applyNumberFormat="1" applyFont="1" applyFill="1" applyBorder="1"/>
    <xf numFmtId="10" fontId="0" fillId="0" borderId="0" xfId="2" applyNumberFormat="1" applyFont="1" applyFill="1" applyBorder="1"/>
    <xf numFmtId="0" fontId="12" fillId="0" borderId="0" xfId="0" applyFont="1" applyAlignment="1">
      <alignment horizontal="centerContinuous"/>
    </xf>
    <xf numFmtId="0" fontId="12" fillId="0" borderId="0" xfId="0" applyFont="1"/>
    <xf numFmtId="37" fontId="12" fillId="0" borderId="0" xfId="1" applyNumberFormat="1" applyFont="1" applyBorder="1" applyAlignment="1">
      <alignment horizontal="centerContinuous"/>
    </xf>
    <xf numFmtId="164" fontId="12" fillId="0" borderId="0" xfId="1" applyNumberFormat="1" applyFont="1"/>
    <xf numFmtId="0" fontId="13" fillId="0" borderId="0" xfId="0" applyFont="1" applyAlignment="1">
      <alignment horizontal="centerContinuous"/>
    </xf>
    <xf numFmtId="0" fontId="13" fillId="0" borderId="0" xfId="0" applyFont="1" applyAlignment="1" applyProtection="1">
      <alignment horizontal="center"/>
    </xf>
    <xf numFmtId="0" fontId="13" fillId="0" borderId="0" xfId="0" applyFont="1"/>
    <xf numFmtId="0" fontId="13" fillId="0" borderId="0" xfId="0" applyFont="1" applyAlignment="1">
      <alignment horizontal="center"/>
    </xf>
    <xf numFmtId="37" fontId="13" fillId="0" borderId="0" xfId="1" applyNumberFormat="1" applyFont="1" applyBorder="1" applyAlignment="1" applyProtection="1">
      <alignment horizontal="center"/>
    </xf>
    <xf numFmtId="164" fontId="13" fillId="0" borderId="0" xfId="1" applyNumberFormat="1" applyFont="1" applyAlignment="1">
      <alignment horizontal="center"/>
    </xf>
    <xf numFmtId="0" fontId="14" fillId="0" borderId="0" xfId="0" applyFont="1" applyAlignment="1" applyProtection="1">
      <alignment horizontal="center"/>
    </xf>
    <xf numFmtId="37" fontId="14" fillId="0" borderId="0" xfId="1" applyNumberFormat="1" applyFont="1" applyBorder="1" applyAlignment="1" applyProtection="1">
      <alignment horizontal="center"/>
    </xf>
    <xf numFmtId="164" fontId="14" fillId="0" borderId="0" xfId="1" applyNumberFormat="1" applyFont="1" applyAlignment="1">
      <alignment horizontal="center"/>
    </xf>
    <xf numFmtId="164" fontId="12" fillId="0" borderId="0" xfId="1" applyNumberFormat="1" applyFont="1" applyAlignment="1">
      <alignment horizontal="center"/>
    </xf>
    <xf numFmtId="0" fontId="12" fillId="0" borderId="0" xfId="0" applyFont="1" applyAlignment="1">
      <alignment horizontal="center"/>
    </xf>
    <xf numFmtId="0" fontId="12" fillId="0" borderId="0" xfId="0" quotePrefix="1" applyFont="1"/>
    <xf numFmtId="41" fontId="12" fillId="0" borderId="0" xfId="1" applyNumberFormat="1" applyFont="1" applyBorder="1"/>
    <xf numFmtId="43" fontId="12" fillId="0" borderId="0" xfId="0" applyNumberFormat="1" applyFont="1"/>
    <xf numFmtId="41" fontId="12" fillId="0" borderId="0" xfId="1" applyNumberFormat="1" applyFont="1"/>
    <xf numFmtId="37" fontId="12" fillId="0" borderId="0" xfId="1" applyNumberFormat="1" applyFont="1" applyBorder="1"/>
    <xf numFmtId="0" fontId="12" fillId="0" borderId="0" xfId="0" applyFont="1" applyFill="1" applyAlignment="1" applyProtection="1">
      <alignment horizontal="left"/>
    </xf>
    <xf numFmtId="0" fontId="12" fillId="0" borderId="0" xfId="0" quotePrefix="1" applyFont="1" applyFill="1" applyAlignment="1" applyProtection="1">
      <alignment horizontal="center"/>
    </xf>
    <xf numFmtId="41" fontId="12" fillId="0" borderId="1" xfId="1" applyNumberFormat="1" applyFont="1" applyFill="1" applyBorder="1" applyAlignment="1" applyProtection="1">
      <alignment horizontal="right"/>
    </xf>
    <xf numFmtId="41" fontId="12" fillId="0" borderId="0" xfId="1" applyNumberFormat="1" applyFont="1" applyFill="1" applyAlignment="1" applyProtection="1">
      <alignment horizontal="right"/>
    </xf>
    <xf numFmtId="41" fontId="12" fillId="0" borderId="1" xfId="1" applyNumberFormat="1" applyFont="1" applyFill="1" applyBorder="1"/>
    <xf numFmtId="0" fontId="12" fillId="0" borderId="0" xfId="0" applyFont="1" applyFill="1" applyAlignment="1">
      <alignment horizontal="center"/>
    </xf>
    <xf numFmtId="37" fontId="12" fillId="0" borderId="0" xfId="1" applyNumberFormat="1" applyFont="1" applyFill="1" applyBorder="1"/>
    <xf numFmtId="0" fontId="2" fillId="0" borderId="1" xfId="0" applyFont="1" applyFill="1" applyBorder="1" applyAlignment="1">
      <alignment horizontal="center"/>
    </xf>
    <xf numFmtId="0" fontId="12" fillId="0" borderId="0" xfId="4" quotePrefix="1" applyFont="1"/>
    <xf numFmtId="41" fontId="12" fillId="0" borderId="0" xfId="5" applyNumberFormat="1" applyFont="1" applyFill="1" applyBorder="1"/>
    <xf numFmtId="41" fontId="12" fillId="0" borderId="0" xfId="5" applyNumberFormat="1" applyFont="1" applyBorder="1"/>
    <xf numFmtId="37" fontId="12" fillId="0" borderId="0" xfId="5" applyNumberFormat="1" applyFont="1" applyFill="1" applyBorder="1"/>
    <xf numFmtId="164" fontId="12" fillId="0" borderId="0" xfId="5" applyNumberFormat="1" applyFont="1" applyFill="1" applyBorder="1" applyAlignment="1">
      <alignment horizontal="center"/>
    </xf>
    <xf numFmtId="164" fontId="12" fillId="0" borderId="0" xfId="5" applyNumberFormat="1" applyFont="1" applyFill="1" applyAlignment="1">
      <alignment horizontal="right"/>
    </xf>
    <xf numFmtId="164" fontId="12" fillId="0" borderId="0" xfId="5" applyNumberFormat="1" applyFont="1" applyFill="1" applyBorder="1" applyAlignment="1">
      <alignment horizontal="right"/>
    </xf>
    <xf numFmtId="37" fontId="12" fillId="0" borderId="3" xfId="1" applyNumberFormat="1" applyFont="1" applyFill="1" applyBorder="1"/>
    <xf numFmtId="0" fontId="12" fillId="0" borderId="0" xfId="4" applyFont="1"/>
    <xf numFmtId="0" fontId="12" fillId="0" borderId="0" xfId="4" applyFont="1" applyAlignment="1">
      <alignment horizontal="center"/>
    </xf>
    <xf numFmtId="0" fontId="12" fillId="0" borderId="0" xfId="4" quotePrefix="1" applyFont="1"/>
    <xf numFmtId="41" fontId="12" fillId="0" borderId="0" xfId="5" applyNumberFormat="1" applyFont="1" applyFill="1" applyBorder="1"/>
    <xf numFmtId="41" fontId="12" fillId="0" borderId="0" xfId="5" applyNumberFormat="1" applyFont="1" applyBorder="1"/>
    <xf numFmtId="0" fontId="12" fillId="0" borderId="0" xfId="0" applyFont="1" applyAlignment="1">
      <alignment horizontal="left" indent="1"/>
    </xf>
    <xf numFmtId="0" fontId="2" fillId="0" borderId="1" xfId="0" applyFont="1" applyFill="1" applyBorder="1" applyAlignment="1">
      <alignment horizontal="center"/>
    </xf>
    <xf numFmtId="0" fontId="2" fillId="0" borderId="0" xfId="0" applyFont="1"/>
    <xf numFmtId="0" fontId="2" fillId="0" borderId="0" xfId="0" applyFont="1" applyAlignment="1">
      <alignment horizontal="right"/>
    </xf>
    <xf numFmtId="0" fontId="19" fillId="0" borderId="0" xfId="0" applyFont="1"/>
    <xf numFmtId="0" fontId="19" fillId="0" borderId="0" xfId="0" applyFont="1" applyAlignment="1">
      <alignment horizontal="right"/>
    </xf>
    <xf numFmtId="0" fontId="0" fillId="0" borderId="0" xfId="0" applyAlignment="1">
      <alignment horizontal="left" vertical="top" wrapText="1"/>
    </xf>
    <xf numFmtId="0" fontId="2" fillId="0" borderId="1" xfId="0" applyFont="1" applyFill="1" applyBorder="1" applyAlignment="1">
      <alignment horizontal="center"/>
    </xf>
    <xf numFmtId="164" fontId="0" fillId="0" borderId="0" xfId="1" applyNumberFormat="1" applyFont="1"/>
    <xf numFmtId="164" fontId="0" fillId="0" borderId="0" xfId="0" applyNumberFormat="1"/>
    <xf numFmtId="164" fontId="0" fillId="0" borderId="1" xfId="0" applyNumberFormat="1" applyBorder="1"/>
    <xf numFmtId="0" fontId="0" fillId="0" borderId="0" xfId="0" applyAlignment="1">
      <alignment horizontal="center"/>
    </xf>
    <xf numFmtId="43" fontId="0" fillId="0" borderId="0" xfId="1" applyFont="1"/>
    <xf numFmtId="165" fontId="0" fillId="0" borderId="0" xfId="0" applyNumberFormat="1"/>
    <xf numFmtId="164" fontId="12" fillId="0" borderId="0" xfId="1" applyNumberFormat="1" applyFont="1" applyFill="1" applyBorder="1"/>
    <xf numFmtId="0" fontId="2" fillId="0" borderId="1" xfId="0" applyFont="1" applyFill="1" applyBorder="1" applyAlignment="1">
      <alignment horizontal="center"/>
    </xf>
    <xf numFmtId="0" fontId="2" fillId="0" borderId="1" xfId="0" applyFont="1" applyFill="1" applyBorder="1" applyAlignment="1">
      <alignment horizontal="center"/>
    </xf>
    <xf numFmtId="0" fontId="2" fillId="0" borderId="1" xfId="0" quotePrefix="1" applyFont="1" applyFill="1" applyBorder="1" applyAlignment="1">
      <alignment horizontal="center"/>
    </xf>
    <xf numFmtId="164" fontId="12" fillId="0" borderId="4" xfId="1" applyNumberFormat="1" applyFont="1" applyFill="1" applyBorder="1"/>
    <xf numFmtId="0" fontId="0" fillId="0" borderId="3" xfId="0" applyBorder="1" applyAlignment="1">
      <alignment horizontal="center"/>
    </xf>
    <xf numFmtId="37" fontId="12" fillId="0" borderId="0" xfId="0" applyNumberFormat="1" applyFont="1"/>
    <xf numFmtId="0" fontId="2" fillId="0" borderId="1" xfId="0" applyFont="1" applyFill="1" applyBorder="1" applyAlignment="1">
      <alignment horizontal="center"/>
    </xf>
    <xf numFmtId="0" fontId="2" fillId="0" borderId="1" xfId="0" quotePrefix="1" applyFont="1" applyFill="1" applyBorder="1" applyAlignment="1">
      <alignment horizontal="center"/>
    </xf>
    <xf numFmtId="0" fontId="0" fillId="0" borderId="0" xfId="0" applyFill="1" applyAlignment="1">
      <alignment horizontal="right" vertical="top"/>
    </xf>
    <xf numFmtId="0" fontId="0" fillId="0" borderId="0" xfId="0" applyFill="1" applyAlignment="1">
      <alignment horizontal="left" vertical="top" wrapText="1"/>
    </xf>
    <xf numFmtId="0" fontId="0" fillId="0" borderId="1" xfId="0" applyBorder="1" applyAlignment="1">
      <alignment horizontal="center"/>
    </xf>
    <xf numFmtId="0" fontId="0" fillId="0" borderId="0" xfId="0" applyAlignment="1">
      <alignment horizontal="left" wrapText="1"/>
    </xf>
    <xf numFmtId="0" fontId="0" fillId="0" borderId="0" xfId="0" applyAlignment="1">
      <alignment horizontal="left" vertical="top" wrapText="1"/>
    </xf>
    <xf numFmtId="0" fontId="2" fillId="0" borderId="1" xfId="0" applyFont="1" applyBorder="1" applyAlignment="1">
      <alignment horizontal="center"/>
    </xf>
    <xf numFmtId="0" fontId="11" fillId="0" borderId="0" xfId="0" applyFont="1" applyAlignment="1">
      <alignment horizontal="right"/>
    </xf>
    <xf numFmtId="0" fontId="11" fillId="0" borderId="1" xfId="0" applyFont="1" applyBorder="1" applyAlignment="1">
      <alignment horizontal="center"/>
    </xf>
    <xf numFmtId="0" fontId="20" fillId="0" borderId="5" xfId="0" applyFont="1" applyBorder="1"/>
    <xf numFmtId="0" fontId="20" fillId="0" borderId="6" xfId="0" applyFont="1" applyBorder="1"/>
    <xf numFmtId="0" fontId="0" fillId="0" borderId="5" xfId="0" applyBorder="1"/>
    <xf numFmtId="0" fontId="0" fillId="0" borderId="6" xfId="0" applyBorder="1"/>
    <xf numFmtId="0" fontId="0" fillId="0" borderId="7" xfId="0" applyBorder="1"/>
    <xf numFmtId="0" fontId="11" fillId="0" borderId="8" xfId="0" applyFont="1" applyBorder="1" applyAlignment="1">
      <alignment horizontal="center"/>
    </xf>
    <xf numFmtId="0" fontId="11" fillId="0" borderId="9" xfId="0" applyFont="1" applyBorder="1" applyAlignment="1">
      <alignment horizontal="center"/>
    </xf>
    <xf numFmtId="0" fontId="11" fillId="0" borderId="10" xfId="0" applyFont="1" applyBorder="1" applyAlignment="1">
      <alignment horizontal="center"/>
    </xf>
    <xf numFmtId="164" fontId="0" fillId="0" borderId="5" xfId="0" applyNumberFormat="1" applyBorder="1"/>
    <xf numFmtId="164" fontId="0" fillId="0" borderId="11" xfId="0" applyNumberFormat="1" applyBorder="1"/>
    <xf numFmtId="164" fontId="0" fillId="0" borderId="12" xfId="0" applyNumberFormat="1" applyBorder="1"/>
    <xf numFmtId="0" fontId="0" fillId="0" borderId="13" xfId="0" applyBorder="1"/>
    <xf numFmtId="0" fontId="0" fillId="0" borderId="14" xfId="0" applyBorder="1"/>
    <xf numFmtId="164" fontId="0" fillId="0" borderId="14" xfId="0" applyNumberFormat="1" applyBorder="1"/>
    <xf numFmtId="164" fontId="0" fillId="0" borderId="15" xfId="0" applyNumberFormat="1" applyBorder="1"/>
    <xf numFmtId="0" fontId="0" fillId="0" borderId="16" xfId="0" applyBorder="1"/>
    <xf numFmtId="0" fontId="0" fillId="0" borderId="17" xfId="0" applyBorder="1"/>
    <xf numFmtId="164" fontId="0" fillId="0" borderId="16" xfId="0" applyNumberFormat="1" applyBorder="1"/>
    <xf numFmtId="164" fontId="0" fillId="0" borderId="18" xfId="0" applyNumberFormat="1" applyBorder="1"/>
    <xf numFmtId="164" fontId="0" fillId="0" borderId="19" xfId="0" applyNumberFormat="1" applyBorder="1"/>
    <xf numFmtId="0" fontId="18" fillId="0" borderId="0" xfId="0" applyFont="1" applyAlignment="1">
      <alignment horizontal="right"/>
    </xf>
    <xf numFmtId="0" fontId="18" fillId="0" borderId="0" xfId="0" applyFont="1" applyAlignment="1">
      <alignment horizontal="left" vertical="top" wrapText="1"/>
    </xf>
    <xf numFmtId="164" fontId="2" fillId="0" borderId="0" xfId="1" applyNumberFormat="1" applyFont="1"/>
    <xf numFmtId="0" fontId="2" fillId="2" borderId="20" xfId="0" applyFont="1" applyFill="1" applyBorder="1"/>
    <xf numFmtId="43" fontId="2" fillId="2" borderId="20" xfId="1" applyFont="1" applyFill="1" applyBorder="1"/>
    <xf numFmtId="0" fontId="2" fillId="2" borderId="20" xfId="0" applyFont="1" applyFill="1" applyBorder="1" applyAlignment="1">
      <alignment horizontal="center"/>
    </xf>
    <xf numFmtId="43" fontId="2" fillId="2" borderId="20" xfId="1" applyFont="1" applyFill="1" applyBorder="1" applyAlignment="1">
      <alignment horizontal="center"/>
    </xf>
    <xf numFmtId="0" fontId="2" fillId="0" borderId="20" xfId="0" applyFont="1" applyBorder="1" applyAlignment="1">
      <alignment horizontal="left"/>
    </xf>
    <xf numFmtId="164" fontId="2" fillId="0" borderId="20" xfId="0" applyNumberFormat="1" applyFont="1" applyBorder="1"/>
    <xf numFmtId="43" fontId="2" fillId="0" borderId="20" xfId="1" applyFont="1" applyBorder="1"/>
    <xf numFmtId="0" fontId="2" fillId="0" borderId="0" xfId="0" applyFont="1" applyAlignment="1">
      <alignment horizontal="left" indent="1"/>
    </xf>
    <xf numFmtId="164" fontId="2" fillId="0" borderId="0" xfId="0" applyNumberFormat="1" applyFont="1"/>
    <xf numFmtId="43" fontId="2" fillId="0" borderId="0" xfId="1" applyFont="1"/>
    <xf numFmtId="0" fontId="0" fillId="0" borderId="0" xfId="0" applyAlignment="1">
      <alignment horizontal="left" indent="2"/>
    </xf>
    <xf numFmtId="0" fontId="2" fillId="2" borderId="21" xfId="0" applyFont="1" applyFill="1" applyBorder="1" applyAlignment="1">
      <alignment horizontal="left"/>
    </xf>
    <xf numFmtId="164" fontId="2" fillId="2" borderId="21" xfId="0" applyNumberFormat="1" applyFont="1" applyFill="1" applyBorder="1"/>
    <xf numFmtId="43" fontId="2" fillId="2" borderId="21" xfId="1" applyFont="1" applyFill="1" applyBorder="1"/>
  </cellXfs>
  <cellStyles count="6">
    <cellStyle name="Comma" xfId="1" builtinId="3"/>
    <cellStyle name="Comma 2" xfId="5"/>
    <cellStyle name="Currency" xfId="3" builtinId="4"/>
    <cellStyle name="Normal" xfId="0" builtinId="0"/>
    <cellStyle name="Normal 2" xfId="4"/>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9"/>
  <sheetViews>
    <sheetView tabSelected="1" zoomScaleNormal="100" workbookViewId="0">
      <selection activeCell="B2" sqref="B2"/>
    </sheetView>
  </sheetViews>
  <sheetFormatPr defaultColWidth="9.140625" defaultRowHeight="15" x14ac:dyDescent="0.25"/>
  <cols>
    <col min="1" max="1" width="9.140625" style="15"/>
    <col min="2" max="2" width="33.7109375" style="15" customWidth="1"/>
    <col min="3" max="3" width="26" style="15" customWidth="1"/>
    <col min="4" max="5" width="12.7109375" style="15" customWidth="1"/>
    <col min="6" max="6" width="16.7109375" style="15" bestFit="1" customWidth="1"/>
    <col min="7" max="7" width="12.7109375" style="15" customWidth="1"/>
    <col min="8" max="11" width="12.7109375" style="102" customWidth="1"/>
    <col min="12" max="12" width="12.7109375" style="15" customWidth="1"/>
    <col min="13" max="13" width="22.140625" style="15" bestFit="1" customWidth="1"/>
    <col min="14" max="14" width="12.7109375" style="15" customWidth="1"/>
    <col min="15" max="15" width="13.7109375" style="15" bestFit="1" customWidth="1"/>
    <col min="16" max="16384" width="9.140625" style="15"/>
  </cols>
  <sheetData>
    <row r="1" spans="1:12" x14ac:dyDescent="0.25">
      <c r="A1" s="37" t="s">
        <v>51</v>
      </c>
    </row>
    <row r="2" spans="1:12" x14ac:dyDescent="0.25">
      <c r="A2" s="37" t="s">
        <v>52</v>
      </c>
      <c r="B2" s="102"/>
    </row>
    <row r="3" spans="1:12" x14ac:dyDescent="0.25">
      <c r="A3" s="37" t="s">
        <v>142</v>
      </c>
      <c r="B3" s="102"/>
    </row>
    <row r="4" spans="1:12" x14ac:dyDescent="0.25">
      <c r="A4" s="105" t="s">
        <v>143</v>
      </c>
      <c r="B4" s="102"/>
    </row>
    <row r="5" spans="1:12" ht="14.25" x14ac:dyDescent="0.45">
      <c r="B5" s="102"/>
    </row>
    <row r="6" spans="1:12" ht="14.25" x14ac:dyDescent="0.45">
      <c r="B6" s="102"/>
    </row>
    <row r="7" spans="1:12" x14ac:dyDescent="0.25">
      <c r="B7" s="102"/>
      <c r="D7" s="38" t="s">
        <v>50</v>
      </c>
      <c r="E7" s="38" t="s">
        <v>67</v>
      </c>
      <c r="F7" s="38" t="s">
        <v>95</v>
      </c>
      <c r="G7" s="38" t="s">
        <v>111</v>
      </c>
      <c r="H7" s="106" t="s">
        <v>115</v>
      </c>
      <c r="I7" s="106" t="s">
        <v>124</v>
      </c>
      <c r="J7" s="106" t="s">
        <v>127</v>
      </c>
      <c r="K7" s="106" t="s">
        <v>152</v>
      </c>
      <c r="L7" s="38" t="s">
        <v>68</v>
      </c>
    </row>
    <row r="8" spans="1:12" x14ac:dyDescent="0.25">
      <c r="A8" s="15">
        <v>1</v>
      </c>
      <c r="B8" s="15" t="s">
        <v>93</v>
      </c>
      <c r="D8" s="7">
        <f>'2010'!C12</f>
        <v>1574788</v>
      </c>
      <c r="E8" s="7">
        <f>'2011'!C12</f>
        <v>1730104</v>
      </c>
      <c r="F8" s="7">
        <f>'2012'!C12</f>
        <v>3796271</v>
      </c>
      <c r="G8" s="7">
        <f>'2013'!C12</f>
        <v>2961542</v>
      </c>
      <c r="H8" s="100">
        <f>'2014'!C12</f>
        <v>1843366</v>
      </c>
      <c r="I8" s="100">
        <f>'2015'!C12</f>
        <v>1758827</v>
      </c>
      <c r="J8" s="100">
        <f>'2016'!C12</f>
        <v>3190348</v>
      </c>
      <c r="K8" s="100">
        <f>'2017'!C12</f>
        <v>2479950</v>
      </c>
    </row>
    <row r="9" spans="1:12" x14ac:dyDescent="0.25">
      <c r="A9" s="15">
        <v>2</v>
      </c>
      <c r="B9" s="15" t="s">
        <v>44</v>
      </c>
      <c r="D9" s="11"/>
      <c r="E9" s="11"/>
      <c r="F9" s="11"/>
      <c r="G9" s="11"/>
      <c r="H9" s="101"/>
      <c r="I9" s="101"/>
      <c r="J9" s="101"/>
      <c r="K9" s="101"/>
    </row>
    <row r="10" spans="1:12" x14ac:dyDescent="0.25">
      <c r="A10" s="15">
        <v>3</v>
      </c>
      <c r="B10" s="39" t="s">
        <v>45</v>
      </c>
      <c r="D10" s="11">
        <f>ROUND('2010'!H12,0)</f>
        <v>-222322</v>
      </c>
      <c r="E10" s="11">
        <f>ROUND('2011'!H12,0)</f>
        <v>-258505</v>
      </c>
      <c r="F10" s="11">
        <f>ROUND('2012'!H12,0)</f>
        <v>-499548</v>
      </c>
      <c r="G10" s="11">
        <f>ROUND('2013'!H12,0)</f>
        <v>-306860</v>
      </c>
      <c r="H10" s="101">
        <f>ROUND('2014'!H12,0)</f>
        <v>-182651</v>
      </c>
      <c r="I10" s="101">
        <f>ROUND('2015'!H12,0)</f>
        <v>-109302</v>
      </c>
      <c r="J10" s="101">
        <f>ROUND('2016'!H12,0)</f>
        <v>-127980</v>
      </c>
      <c r="K10" s="101">
        <f>ROUND('2017'!H12,0)</f>
        <v>-33362</v>
      </c>
    </row>
    <row r="11" spans="1:12" x14ac:dyDescent="0.25">
      <c r="A11" s="15">
        <v>4</v>
      </c>
      <c r="B11" s="39" t="s">
        <v>46</v>
      </c>
      <c r="D11" s="17">
        <f>ROUND('2010'!H37,0)</f>
        <v>-498263</v>
      </c>
      <c r="E11" s="17">
        <f>ROUND('2011'!H37,0)</f>
        <v>-558619</v>
      </c>
      <c r="F11" s="17">
        <f>ROUND('2012'!H37,0)</f>
        <v>-1231984</v>
      </c>
      <c r="G11" s="17">
        <f>ROUND('2013'!H37,0)</f>
        <v>-1007718</v>
      </c>
      <c r="H11" s="104">
        <f>ROUND('2014'!H37,0)</f>
        <v>-630342</v>
      </c>
      <c r="I11" s="104">
        <f>ROUND('2015'!H37,0)</f>
        <v>-602424</v>
      </c>
      <c r="J11" s="104">
        <f>ROUND('2016'!H37,0)</f>
        <v>-1117775</v>
      </c>
      <c r="K11" s="104">
        <f>ROUND('2017'!H37,0)</f>
        <v>-907315</v>
      </c>
    </row>
    <row r="12" spans="1:12" x14ac:dyDescent="0.25">
      <c r="A12" s="15">
        <v>5</v>
      </c>
      <c r="B12" s="15" t="s">
        <v>145</v>
      </c>
      <c r="D12" s="11">
        <f t="shared" ref="D12:K12" si="0">SUM(D8:D11)</f>
        <v>854203</v>
      </c>
      <c r="E12" s="11">
        <f t="shared" si="0"/>
        <v>912980</v>
      </c>
      <c r="F12" s="11">
        <f t="shared" si="0"/>
        <v>2064739</v>
      </c>
      <c r="G12" s="11">
        <f t="shared" si="0"/>
        <v>1646964</v>
      </c>
      <c r="H12" s="101">
        <f t="shared" si="0"/>
        <v>1030373</v>
      </c>
      <c r="I12" s="101">
        <f t="shared" si="0"/>
        <v>1047101</v>
      </c>
      <c r="J12" s="101">
        <f t="shared" si="0"/>
        <v>1944593</v>
      </c>
      <c r="K12" s="101">
        <f t="shared" si="0"/>
        <v>1539273</v>
      </c>
    </row>
    <row r="13" spans="1:12" x14ac:dyDescent="0.25">
      <c r="D13" s="11"/>
      <c r="E13" s="11"/>
      <c r="F13" s="11"/>
      <c r="G13" s="11"/>
      <c r="H13" s="101"/>
      <c r="I13" s="101"/>
      <c r="J13" s="101"/>
      <c r="K13" s="101"/>
    </row>
    <row r="14" spans="1:12" x14ac:dyDescent="0.25">
      <c r="A14" s="15">
        <v>6</v>
      </c>
      <c r="B14" s="15" t="s">
        <v>13</v>
      </c>
      <c r="D14" s="41">
        <v>7.9702499999999996E-2</v>
      </c>
      <c r="E14" s="41">
        <v>7.9702499999999996E-2</v>
      </c>
      <c r="F14" s="41">
        <v>7.9702499999999996E-2</v>
      </c>
      <c r="G14" s="41">
        <v>7.9702499999999996E-2</v>
      </c>
      <c r="H14" s="108">
        <v>7.9702499999999996E-2</v>
      </c>
      <c r="I14" s="108">
        <v>7.9702499999999996E-2</v>
      </c>
      <c r="J14" s="108">
        <v>7.9702499999999996E-2</v>
      </c>
      <c r="K14" s="108">
        <v>7.9702499999999996E-2</v>
      </c>
    </row>
    <row r="15" spans="1:12" x14ac:dyDescent="0.25">
      <c r="A15" s="15">
        <v>7</v>
      </c>
      <c r="B15" s="15" t="s">
        <v>55</v>
      </c>
      <c r="D15" s="11">
        <f t="shared" ref="D15:K15" si="1">ROUND(D12*D14,0)</f>
        <v>68082</v>
      </c>
      <c r="E15" s="11">
        <f t="shared" si="1"/>
        <v>72767</v>
      </c>
      <c r="F15" s="11">
        <f t="shared" si="1"/>
        <v>164565</v>
      </c>
      <c r="G15" s="11">
        <f t="shared" si="1"/>
        <v>131267</v>
      </c>
      <c r="H15" s="101">
        <f t="shared" si="1"/>
        <v>82123</v>
      </c>
      <c r="I15" s="101">
        <f t="shared" si="1"/>
        <v>83457</v>
      </c>
      <c r="J15" s="101">
        <f t="shared" si="1"/>
        <v>154989</v>
      </c>
      <c r="K15" s="101">
        <f t="shared" si="1"/>
        <v>122684</v>
      </c>
    </row>
    <row r="16" spans="1:12" x14ac:dyDescent="0.25">
      <c r="A16" s="15">
        <v>8</v>
      </c>
      <c r="B16" s="15" t="s">
        <v>53</v>
      </c>
      <c r="D16" s="42">
        <v>1.6065821</v>
      </c>
      <c r="E16" s="42">
        <v>1.6065821</v>
      </c>
      <c r="F16" s="42">
        <v>1.6065821</v>
      </c>
      <c r="G16" s="42">
        <v>1.6065821</v>
      </c>
      <c r="H16" s="109">
        <v>1.6065821</v>
      </c>
      <c r="I16" s="109">
        <v>1.6065821</v>
      </c>
      <c r="J16" s="109">
        <v>1.6065821</v>
      </c>
      <c r="K16" s="109">
        <v>1.6065821</v>
      </c>
    </row>
    <row r="17" spans="1:19" x14ac:dyDescent="0.25">
      <c r="A17" s="15">
        <v>9</v>
      </c>
      <c r="B17" s="15" t="s">
        <v>56</v>
      </c>
      <c r="D17" s="100">
        <f>ROUND(D15*D16,0)</f>
        <v>109379</v>
      </c>
      <c r="E17" s="100">
        <f t="shared" ref="E17:J17" si="2">ROUND(E15*E16,0)</f>
        <v>116906</v>
      </c>
      <c r="F17" s="100">
        <f t="shared" si="2"/>
        <v>264387</v>
      </c>
      <c r="G17" s="100">
        <f t="shared" si="2"/>
        <v>210891</v>
      </c>
      <c r="H17" s="100">
        <f t="shared" si="2"/>
        <v>131937</v>
      </c>
      <c r="I17" s="100">
        <f t="shared" si="2"/>
        <v>134081</v>
      </c>
      <c r="J17" s="100">
        <f t="shared" si="2"/>
        <v>249003</v>
      </c>
      <c r="K17" s="100">
        <f t="shared" ref="K17" si="3">ROUND(K15*K16,0)</f>
        <v>197102</v>
      </c>
      <c r="L17" s="100">
        <f>D17+E17+F17+G17+H17+I17+J17+K17</f>
        <v>1413686</v>
      </c>
    </row>
    <row r="18" spans="1:19" x14ac:dyDescent="0.25">
      <c r="A18" s="15">
        <v>10</v>
      </c>
      <c r="B18" s="15" t="s">
        <v>94</v>
      </c>
      <c r="D18" s="53"/>
      <c r="E18" s="53"/>
      <c r="F18" s="53"/>
      <c r="G18" s="53"/>
      <c r="H18" s="53"/>
      <c r="I18" s="53"/>
      <c r="J18" s="53"/>
      <c r="K18" s="53"/>
      <c r="L18" s="119">
        <f>'Schedule III'!AB36</f>
        <v>608223</v>
      </c>
    </row>
    <row r="19" spans="1:19" x14ac:dyDescent="0.25">
      <c r="A19" s="15">
        <v>12</v>
      </c>
      <c r="B19" s="15" t="s">
        <v>57</v>
      </c>
      <c r="D19" s="43"/>
      <c r="E19" s="43"/>
      <c r="F19" s="43"/>
      <c r="G19" s="43"/>
      <c r="H19" s="110"/>
      <c r="I19" s="110"/>
      <c r="J19" s="110"/>
      <c r="K19" s="110"/>
      <c r="L19" s="44">
        <f>L17+L18</f>
        <v>2021909</v>
      </c>
    </row>
    <row r="20" spans="1:19" s="16" customFormat="1" x14ac:dyDescent="0.25">
      <c r="A20" s="15">
        <v>13</v>
      </c>
      <c r="B20" s="15" t="s">
        <v>69</v>
      </c>
      <c r="C20" s="15"/>
      <c r="D20" s="45"/>
      <c r="E20" s="45"/>
      <c r="F20" s="15"/>
      <c r="G20" s="15"/>
      <c r="H20" s="102"/>
      <c r="I20" s="102"/>
      <c r="J20" s="102"/>
      <c r="K20" s="102"/>
      <c r="L20" s="15"/>
    </row>
    <row r="21" spans="1:19" s="16" customFormat="1" x14ac:dyDescent="0.25">
      <c r="A21" s="15">
        <v>14</v>
      </c>
      <c r="B21" s="46" t="s">
        <v>58</v>
      </c>
      <c r="C21" s="15"/>
      <c r="D21" s="40"/>
      <c r="F21" s="15"/>
      <c r="G21" s="15"/>
      <c r="H21" s="102"/>
      <c r="I21" s="102"/>
      <c r="J21" s="102"/>
      <c r="K21" s="102"/>
      <c r="L21" s="3">
        <v>1760725</v>
      </c>
    </row>
    <row r="22" spans="1:19" s="16" customFormat="1" x14ac:dyDescent="0.25">
      <c r="A22" s="15">
        <v>15</v>
      </c>
      <c r="B22" s="46" t="s">
        <v>146</v>
      </c>
      <c r="C22" s="15"/>
      <c r="D22" s="40"/>
      <c r="F22" s="15"/>
      <c r="G22" s="15"/>
      <c r="H22" s="102"/>
      <c r="I22" s="102"/>
      <c r="J22" s="102"/>
      <c r="K22" s="102"/>
      <c r="L22" s="4">
        <v>-1467300</v>
      </c>
      <c r="Q22" s="103"/>
      <c r="S22" s="103"/>
    </row>
    <row r="23" spans="1:19" s="16" customFormat="1" x14ac:dyDescent="0.25">
      <c r="A23" s="15">
        <v>16</v>
      </c>
      <c r="B23" s="46" t="s">
        <v>147</v>
      </c>
      <c r="C23" s="15"/>
      <c r="D23" s="40"/>
      <c r="F23" s="15"/>
      <c r="G23" s="15"/>
      <c r="H23" s="102"/>
      <c r="I23" s="102"/>
      <c r="J23" s="102"/>
      <c r="K23" s="102"/>
      <c r="L23" s="5">
        <v>-297831</v>
      </c>
      <c r="M23" s="96" t="s">
        <v>71</v>
      </c>
      <c r="Q23" s="103"/>
      <c r="S23" s="103"/>
    </row>
    <row r="24" spans="1:19" s="16" customFormat="1" x14ac:dyDescent="0.25">
      <c r="A24" s="15">
        <v>17</v>
      </c>
      <c r="B24" s="15" t="s">
        <v>59</v>
      </c>
      <c r="C24" s="15"/>
      <c r="D24" s="47"/>
      <c r="E24" s="47"/>
      <c r="F24" s="15"/>
      <c r="G24" s="15"/>
      <c r="H24" s="102"/>
      <c r="I24" s="102"/>
      <c r="J24" s="102"/>
      <c r="K24" s="102"/>
      <c r="L24" s="48">
        <f>SUM(L19:L23)</f>
        <v>2017503</v>
      </c>
      <c r="N24" s="103"/>
      <c r="O24" s="103"/>
      <c r="P24" s="103"/>
      <c r="Q24" s="103"/>
      <c r="R24" s="103"/>
      <c r="S24" s="103"/>
    </row>
    <row r="25" spans="1:19" x14ac:dyDescent="0.25">
      <c r="D25" s="16"/>
      <c r="E25" s="16"/>
      <c r="L25" s="16"/>
      <c r="M25" s="16"/>
      <c r="P25" s="102"/>
      <c r="Q25" s="102"/>
      <c r="R25" s="102"/>
      <c r="S25" s="102"/>
    </row>
    <row r="26" spans="1:19" x14ac:dyDescent="0.25">
      <c r="F26" s="111" t="s">
        <v>113</v>
      </c>
      <c r="L26" s="16"/>
      <c r="M26" s="16"/>
    </row>
    <row r="27" spans="1:19" x14ac:dyDescent="0.25">
      <c r="C27" s="49" t="s">
        <v>54</v>
      </c>
      <c r="D27" s="49"/>
      <c r="E27" s="49" t="s">
        <v>11</v>
      </c>
      <c r="F27" s="98" t="s">
        <v>114</v>
      </c>
      <c r="G27" s="49" t="s">
        <v>12</v>
      </c>
      <c r="H27" s="111"/>
      <c r="I27" s="111"/>
      <c r="J27" s="111"/>
      <c r="K27" s="111"/>
      <c r="L27" s="1"/>
    </row>
    <row r="28" spans="1:19" x14ac:dyDescent="0.25">
      <c r="C28" s="50" t="s">
        <v>60</v>
      </c>
      <c r="D28" s="1" t="s">
        <v>9</v>
      </c>
      <c r="E28" s="1" t="s">
        <v>65</v>
      </c>
      <c r="F28" s="111" t="s">
        <v>141</v>
      </c>
      <c r="G28" s="1" t="s">
        <v>65</v>
      </c>
      <c r="H28" s="98"/>
      <c r="I28" s="98"/>
      <c r="J28" s="98"/>
      <c r="K28" s="98"/>
      <c r="L28" s="1"/>
    </row>
    <row r="29" spans="1:19" x14ac:dyDescent="0.25">
      <c r="C29" s="2" t="s">
        <v>8</v>
      </c>
      <c r="D29" s="2" t="s">
        <v>10</v>
      </c>
      <c r="E29" s="2" t="s">
        <v>96</v>
      </c>
      <c r="F29" s="182" t="s">
        <v>148</v>
      </c>
      <c r="G29" s="2" t="s">
        <v>14</v>
      </c>
      <c r="H29" s="98"/>
      <c r="I29" s="98"/>
      <c r="J29" s="98"/>
      <c r="K29" s="98"/>
      <c r="L29" s="1"/>
    </row>
    <row r="30" spans="1:19" x14ac:dyDescent="0.25">
      <c r="A30" s="15">
        <v>18</v>
      </c>
      <c r="B30" s="51" t="s">
        <v>4</v>
      </c>
      <c r="C30" s="6">
        <v>14846218</v>
      </c>
      <c r="D30" s="52">
        <f>C30/C34</f>
        <v>0.54322563199912766</v>
      </c>
      <c r="E30" s="53">
        <f>ROUND(D30*$L$24,0)</f>
        <v>1095959</v>
      </c>
      <c r="F30" s="3">
        <v>355357</v>
      </c>
      <c r="G30" s="54">
        <f>E30/F30</f>
        <v>3.0841069684852136</v>
      </c>
      <c r="H30" s="64"/>
      <c r="I30" s="64"/>
      <c r="J30" s="64"/>
      <c r="K30" s="64"/>
      <c r="L30" s="18"/>
    </row>
    <row r="31" spans="1:19" x14ac:dyDescent="0.25">
      <c r="A31" s="15">
        <v>19</v>
      </c>
      <c r="B31" s="51" t="s">
        <v>5</v>
      </c>
      <c r="C31" s="3">
        <v>3991286</v>
      </c>
      <c r="D31" s="52">
        <f>C31/C34</f>
        <v>0.14604183097939627</v>
      </c>
      <c r="E31" s="11">
        <f>ROUND(D31*$L$24,0)</f>
        <v>294640</v>
      </c>
      <c r="F31" s="3">
        <v>50198</v>
      </c>
      <c r="G31" s="54">
        <f>E31/F31</f>
        <v>5.8695565560380896</v>
      </c>
      <c r="H31" s="64"/>
      <c r="I31" s="64"/>
      <c r="J31" s="64"/>
      <c r="K31" s="64"/>
      <c r="L31" s="18"/>
    </row>
    <row r="32" spans="1:19" x14ac:dyDescent="0.25">
      <c r="A32" s="15">
        <v>18</v>
      </c>
      <c r="B32" s="51" t="s">
        <v>6</v>
      </c>
      <c r="C32" s="4">
        <v>7008122</v>
      </c>
      <c r="D32" s="55">
        <f>C32/C34</f>
        <v>0.25642837135875218</v>
      </c>
      <c r="E32" s="40">
        <f>ROUND(D32*$L$24,0)</f>
        <v>517345</v>
      </c>
      <c r="F32" s="4">
        <v>11764</v>
      </c>
      <c r="G32" s="18">
        <f>E32/F32</f>
        <v>43.97696361781707</v>
      </c>
      <c r="H32" s="64"/>
      <c r="I32" s="64"/>
      <c r="J32" s="64"/>
      <c r="K32" s="64"/>
      <c r="L32" s="18"/>
    </row>
    <row r="33" spans="1:13" x14ac:dyDescent="0.25">
      <c r="A33" s="15">
        <v>19</v>
      </c>
      <c r="B33" s="51" t="s">
        <v>7</v>
      </c>
      <c r="C33" s="5">
        <v>1484119</v>
      </c>
      <c r="D33" s="56">
        <f>C33/C34</f>
        <v>5.4304165662723891E-2</v>
      </c>
      <c r="E33" s="17">
        <f>ROUND(D33*$L$24,0)</f>
        <v>109559</v>
      </c>
      <c r="F33" s="5">
        <v>321</v>
      </c>
      <c r="G33" s="57">
        <f>E33/F33</f>
        <v>341.30529595015577</v>
      </c>
      <c r="H33" s="64"/>
      <c r="I33" s="64"/>
      <c r="J33" s="64"/>
      <c r="K33" s="64"/>
      <c r="L33" s="18"/>
    </row>
    <row r="34" spans="1:13" x14ac:dyDescent="0.25">
      <c r="A34" s="15">
        <v>20</v>
      </c>
      <c r="C34" s="7">
        <f>SUM(C30:C33)</f>
        <v>27329745</v>
      </c>
      <c r="D34" s="52">
        <f>SUM(D30:D33)</f>
        <v>1</v>
      </c>
      <c r="E34" s="53">
        <f>SUM(E30:E33)</f>
        <v>2017503</v>
      </c>
      <c r="F34" s="11">
        <f>SUM(F30:F33)</f>
        <v>417640</v>
      </c>
      <c r="G34" s="54"/>
      <c r="H34" s="112"/>
      <c r="I34" s="112"/>
      <c r="J34" s="112"/>
      <c r="K34" s="112"/>
      <c r="L34" s="16"/>
    </row>
    <row r="35" spans="1:13" x14ac:dyDescent="0.25">
      <c r="L35" s="16"/>
      <c r="M35" s="16"/>
    </row>
    <row r="36" spans="1:13" x14ac:dyDescent="0.25">
      <c r="L36" s="16"/>
      <c r="M36" s="16"/>
    </row>
    <row r="39" spans="1:13" x14ac:dyDescent="0.25">
      <c r="A39" s="95" t="s">
        <v>71</v>
      </c>
      <c r="B39" s="15" t="s">
        <v>144</v>
      </c>
    </row>
  </sheetData>
  <pageMargins left="0.7" right="0.7" top="0.75" bottom="0.75" header="0.3" footer="0.3"/>
  <pageSetup scale="58" orientation="landscape" r:id="rId1"/>
  <headerFooter>
    <oddHeader>&amp;RSchedule I</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B48"/>
  <sheetViews>
    <sheetView zoomScaleNormal="100" workbookViewId="0">
      <selection activeCell="T32" sqref="T32"/>
    </sheetView>
  </sheetViews>
  <sheetFormatPr defaultColWidth="9.140625" defaultRowHeight="15" x14ac:dyDescent="0.25"/>
  <cols>
    <col min="1" max="1" width="4.7109375" style="15" customWidth="1"/>
    <col min="2" max="2" width="28.42578125" style="15" customWidth="1"/>
    <col min="3" max="3" width="12.5703125" style="15" bestFit="1" customWidth="1"/>
    <col min="4" max="4" width="2.7109375" style="15" customWidth="1"/>
    <col min="5" max="6" width="12.5703125" style="15" customWidth="1"/>
    <col min="7" max="7" width="2.7109375" style="15" customWidth="1"/>
    <col min="8" max="9" width="12.5703125" style="15" customWidth="1"/>
    <col min="10" max="10" width="2.7109375" style="15" customWidth="1"/>
    <col min="11" max="12" width="12.5703125" style="15" customWidth="1"/>
    <col min="13" max="13" width="2.7109375" style="15" customWidth="1"/>
    <col min="14" max="15" width="12.5703125" style="15" customWidth="1"/>
    <col min="16" max="16" width="2.7109375" style="15" customWidth="1"/>
    <col min="17" max="18" width="12.5703125" style="102" customWidth="1"/>
    <col min="19" max="19" width="2.7109375" style="102" customWidth="1"/>
    <col min="20" max="21" width="12.5703125" style="102" customWidth="1"/>
    <col min="22" max="22" width="2.7109375" style="102" customWidth="1"/>
    <col min="23" max="24" width="12.5703125" style="102" customWidth="1"/>
    <col min="25" max="25" width="2.7109375" style="102" customWidth="1"/>
    <col min="26" max="27" width="12.5703125" style="102" customWidth="1"/>
    <col min="28" max="28" width="12.5703125" style="15" customWidth="1"/>
    <col min="29" max="16384" width="9.140625" style="15"/>
  </cols>
  <sheetData>
    <row r="1" spans="1:28" x14ac:dyDescent="0.25">
      <c r="A1" s="37" t="s">
        <v>51</v>
      </c>
    </row>
    <row r="2" spans="1:28" x14ac:dyDescent="0.25">
      <c r="A2" s="37" t="s">
        <v>82</v>
      </c>
    </row>
    <row r="3" spans="1:28" x14ac:dyDescent="0.25">
      <c r="AB3" s="61" t="s">
        <v>68</v>
      </c>
    </row>
    <row r="4" spans="1:28" x14ac:dyDescent="0.25">
      <c r="AB4" s="61" t="s">
        <v>88</v>
      </c>
    </row>
    <row r="5" spans="1:28" x14ac:dyDescent="0.25">
      <c r="AB5" s="61" t="s">
        <v>89</v>
      </c>
    </row>
    <row r="6" spans="1:28" x14ac:dyDescent="0.25">
      <c r="A6" s="84"/>
      <c r="B6" s="84"/>
      <c r="C6" s="84"/>
      <c r="D6" s="84"/>
      <c r="E6" s="84"/>
      <c r="F6" s="84"/>
      <c r="G6" s="84"/>
      <c r="H6" s="84"/>
      <c r="I6" s="84"/>
      <c r="J6" s="84"/>
      <c r="K6" s="84"/>
      <c r="L6" s="84"/>
      <c r="M6" s="84"/>
      <c r="N6" s="84"/>
      <c r="O6" s="84"/>
      <c r="P6" s="84"/>
      <c r="Q6" s="116"/>
      <c r="R6" s="116"/>
      <c r="S6" s="116"/>
      <c r="T6" s="116"/>
      <c r="U6" s="116"/>
      <c r="V6" s="116"/>
      <c r="W6" s="116"/>
      <c r="X6" s="116"/>
      <c r="Y6" s="116"/>
      <c r="Z6" s="116"/>
      <c r="AA6" s="116"/>
      <c r="AB6" s="84"/>
    </row>
    <row r="7" spans="1:28" x14ac:dyDescent="0.25">
      <c r="AB7" s="102"/>
    </row>
    <row r="8" spans="1:28" x14ac:dyDescent="0.25">
      <c r="F8" s="2">
        <v>2010</v>
      </c>
      <c r="G8" s="61"/>
      <c r="H8" s="61"/>
      <c r="I8" s="2">
        <v>2011</v>
      </c>
      <c r="J8" s="1"/>
      <c r="K8" s="61"/>
      <c r="L8" s="2" t="s">
        <v>95</v>
      </c>
      <c r="N8" s="61"/>
      <c r="O8" s="2">
        <v>2013</v>
      </c>
      <c r="Q8" s="114"/>
      <c r="R8" s="99">
        <v>2014</v>
      </c>
      <c r="T8" s="114"/>
      <c r="U8" s="151">
        <v>2015</v>
      </c>
      <c r="W8" s="114"/>
      <c r="X8" s="166">
        <v>2016</v>
      </c>
      <c r="Z8" s="114"/>
      <c r="AA8" s="181">
        <v>2017</v>
      </c>
      <c r="AB8" s="102"/>
    </row>
    <row r="9" spans="1:28" x14ac:dyDescent="0.25">
      <c r="A9" s="15">
        <v>1</v>
      </c>
      <c r="B9" s="37" t="s">
        <v>139</v>
      </c>
      <c r="F9" s="85">
        <f>ROUND(-'2010'!G12,0)</f>
        <v>29643</v>
      </c>
      <c r="G9" s="85"/>
      <c r="H9" s="85"/>
      <c r="I9" s="85">
        <f>ROUND(-'2011'!G12,0)</f>
        <v>39770</v>
      </c>
      <c r="J9" s="85"/>
      <c r="K9" s="85"/>
      <c r="L9" s="85">
        <f>ROUND(-'2012'!G12,0)</f>
        <v>90827</v>
      </c>
      <c r="M9" s="7"/>
      <c r="N9" s="85"/>
      <c r="O9" s="85">
        <f>-'2013'!G12</f>
        <v>68191</v>
      </c>
      <c r="P9" s="7"/>
      <c r="Q9" s="117"/>
      <c r="R9" s="117">
        <f>-'2014'!G12</f>
        <v>52186</v>
      </c>
      <c r="S9" s="100"/>
      <c r="T9" s="117"/>
      <c r="U9" s="117">
        <f>-'2015'!G12</f>
        <v>43721</v>
      </c>
      <c r="V9" s="100"/>
      <c r="W9" s="117"/>
      <c r="X9" s="117">
        <f>-'2016'!G12</f>
        <v>85321</v>
      </c>
      <c r="Y9" s="100"/>
      <c r="Z9" s="117"/>
      <c r="AA9" s="117">
        <f>-'2017'!G12</f>
        <v>33362</v>
      </c>
      <c r="AB9" s="100">
        <f>F9+I9+L9+O9+R9+U9+X9+AA9</f>
        <v>443021</v>
      </c>
    </row>
    <row r="10" spans="1:28" x14ac:dyDescent="0.25">
      <c r="A10" s="84"/>
      <c r="B10" s="84"/>
      <c r="C10" s="84"/>
      <c r="D10" s="84"/>
      <c r="E10" s="84"/>
      <c r="F10" s="84"/>
      <c r="G10" s="84"/>
      <c r="H10" s="84"/>
      <c r="I10" s="84"/>
      <c r="J10" s="84"/>
      <c r="K10" s="84"/>
      <c r="L10" s="84"/>
      <c r="M10" s="84"/>
      <c r="N10" s="84"/>
      <c r="O10" s="84"/>
      <c r="P10" s="84"/>
      <c r="Q10" s="116"/>
      <c r="R10" s="116"/>
      <c r="S10" s="116"/>
      <c r="T10" s="116"/>
      <c r="U10" s="116"/>
      <c r="V10" s="116"/>
      <c r="W10" s="116"/>
      <c r="X10" s="116"/>
      <c r="Y10" s="116"/>
      <c r="Z10" s="116"/>
      <c r="AA10" s="116"/>
      <c r="AB10" s="86"/>
    </row>
    <row r="11" spans="1:28" x14ac:dyDescent="0.25">
      <c r="F11" s="16"/>
      <c r="G11" s="16"/>
      <c r="H11" s="16"/>
      <c r="I11" s="16"/>
      <c r="J11" s="16"/>
      <c r="K11" s="16"/>
      <c r="L11" s="16"/>
      <c r="N11" s="16"/>
      <c r="O11" s="16"/>
      <c r="Q11" s="103"/>
      <c r="R11" s="103"/>
      <c r="T11" s="103"/>
      <c r="U11" s="103"/>
      <c r="W11" s="103"/>
      <c r="X11" s="103"/>
      <c r="Z11" s="103"/>
      <c r="AA11" s="103"/>
      <c r="AB11" s="53"/>
    </row>
    <row r="12" spans="1:28" x14ac:dyDescent="0.25">
      <c r="B12" s="37" t="s">
        <v>75</v>
      </c>
      <c r="AB12" s="53"/>
    </row>
    <row r="13" spans="1:28" x14ac:dyDescent="0.25">
      <c r="E13" s="16"/>
      <c r="F13" s="16"/>
      <c r="H13" s="16"/>
      <c r="I13" s="16"/>
      <c r="J13" s="16"/>
      <c r="K13" s="16"/>
      <c r="L13" s="16"/>
      <c r="N13" s="16"/>
      <c r="O13" s="16"/>
      <c r="Q13" s="103"/>
      <c r="R13" s="103"/>
      <c r="T13" s="103"/>
      <c r="U13" s="103"/>
      <c r="W13" s="103"/>
      <c r="X13" s="103"/>
      <c r="Z13" s="103"/>
      <c r="AA13" s="103"/>
      <c r="AB13" s="53"/>
    </row>
    <row r="14" spans="1:28" x14ac:dyDescent="0.25">
      <c r="C14" s="1" t="s">
        <v>78</v>
      </c>
      <c r="E14" s="186">
        <v>2010</v>
      </c>
      <c r="F14" s="186"/>
      <c r="H14" s="186">
        <v>2011</v>
      </c>
      <c r="I14" s="186"/>
      <c r="J14" s="1"/>
      <c r="K14" s="187" t="s">
        <v>95</v>
      </c>
      <c r="L14" s="186"/>
      <c r="N14" s="187" t="s">
        <v>111</v>
      </c>
      <c r="O14" s="186"/>
      <c r="Q14" s="187">
        <v>2014</v>
      </c>
      <c r="R14" s="186"/>
      <c r="T14" s="187">
        <v>2015</v>
      </c>
      <c r="U14" s="186"/>
      <c r="W14" s="187">
        <v>2016</v>
      </c>
      <c r="X14" s="186"/>
      <c r="Z14" s="187">
        <v>2017</v>
      </c>
      <c r="AA14" s="186"/>
      <c r="AB14" s="53"/>
    </row>
    <row r="15" spans="1:28" x14ac:dyDescent="0.25">
      <c r="C15" s="1" t="s">
        <v>79</v>
      </c>
      <c r="E15" s="1"/>
      <c r="F15" s="1" t="s">
        <v>76</v>
      </c>
      <c r="H15" s="16"/>
      <c r="I15" s="98" t="s">
        <v>76</v>
      </c>
      <c r="J15" s="1"/>
      <c r="K15" s="16"/>
      <c r="L15" s="98" t="s">
        <v>76</v>
      </c>
      <c r="N15" s="16"/>
      <c r="O15" s="98" t="s">
        <v>76</v>
      </c>
      <c r="Q15" s="103"/>
      <c r="R15" s="98" t="s">
        <v>76</v>
      </c>
      <c r="T15" s="103"/>
      <c r="U15" s="98" t="s">
        <v>76</v>
      </c>
      <c r="W15" s="103"/>
      <c r="X15" s="98" t="s">
        <v>76</v>
      </c>
      <c r="Z15" s="103"/>
      <c r="AA15" s="98" t="s">
        <v>76</v>
      </c>
      <c r="AB15" s="53"/>
    </row>
    <row r="16" spans="1:28" s="102" customFormat="1" x14ac:dyDescent="0.25">
      <c r="C16" s="1">
        <v>2009</v>
      </c>
      <c r="E16" s="98" t="s">
        <v>80</v>
      </c>
      <c r="F16" s="98" t="s">
        <v>138</v>
      </c>
      <c r="H16" s="98" t="s">
        <v>80</v>
      </c>
      <c r="I16" s="98" t="s">
        <v>138</v>
      </c>
      <c r="J16" s="98"/>
      <c r="K16" s="98" t="s">
        <v>80</v>
      </c>
      <c r="L16" s="98" t="s">
        <v>138</v>
      </c>
      <c r="N16" s="98" t="s">
        <v>80</v>
      </c>
      <c r="O16" s="98" t="s">
        <v>138</v>
      </c>
      <c r="Q16" s="98" t="s">
        <v>80</v>
      </c>
      <c r="R16" s="98" t="s">
        <v>138</v>
      </c>
      <c r="T16" s="98" t="s">
        <v>80</v>
      </c>
      <c r="U16" s="98" t="s">
        <v>138</v>
      </c>
      <c r="W16" s="98" t="s">
        <v>80</v>
      </c>
      <c r="X16" s="98" t="s">
        <v>138</v>
      </c>
      <c r="Z16" s="98" t="s">
        <v>80</v>
      </c>
      <c r="AA16" s="98" t="s">
        <v>138</v>
      </c>
      <c r="AB16" s="53"/>
    </row>
    <row r="17" spans="1:28" x14ac:dyDescent="0.25">
      <c r="C17" s="2" t="s">
        <v>77</v>
      </c>
      <c r="D17" s="61"/>
      <c r="E17" s="2" t="s">
        <v>140</v>
      </c>
      <c r="F17" s="2" t="s">
        <v>17</v>
      </c>
      <c r="G17" s="61"/>
      <c r="H17" s="180" t="s">
        <v>140</v>
      </c>
      <c r="I17" s="172" t="s">
        <v>17</v>
      </c>
      <c r="J17" s="1"/>
      <c r="K17" s="180" t="s">
        <v>140</v>
      </c>
      <c r="L17" s="172" t="s">
        <v>17</v>
      </c>
      <c r="N17" s="180" t="s">
        <v>140</v>
      </c>
      <c r="O17" s="172" t="s">
        <v>17</v>
      </c>
      <c r="Q17" s="180" t="s">
        <v>140</v>
      </c>
      <c r="R17" s="172" t="s">
        <v>17</v>
      </c>
      <c r="T17" s="180" t="s">
        <v>140</v>
      </c>
      <c r="U17" s="172" t="s">
        <v>17</v>
      </c>
      <c r="W17" s="180" t="s">
        <v>140</v>
      </c>
      <c r="X17" s="172" t="s">
        <v>17</v>
      </c>
      <c r="Z17" s="181" t="s">
        <v>140</v>
      </c>
      <c r="AA17" s="181" t="s">
        <v>17</v>
      </c>
      <c r="AB17" s="53"/>
    </row>
    <row r="18" spans="1:28" x14ac:dyDescent="0.25">
      <c r="AB18" s="53"/>
    </row>
    <row r="19" spans="1:28" x14ac:dyDescent="0.25">
      <c r="A19" s="188">
        <v>2</v>
      </c>
      <c r="B19" s="189" t="s">
        <v>92</v>
      </c>
      <c r="C19" s="7"/>
      <c r="D19" s="7"/>
      <c r="E19" s="7"/>
      <c r="F19" s="7"/>
      <c r="G19" s="7"/>
      <c r="H19" s="7"/>
      <c r="I19" s="87"/>
      <c r="J19" s="87"/>
      <c r="K19" s="7"/>
      <c r="L19" s="87"/>
      <c r="M19" s="11"/>
      <c r="N19" s="7"/>
      <c r="O19" s="87"/>
      <c r="P19" s="11"/>
      <c r="Q19" s="100"/>
      <c r="R19" s="118"/>
      <c r="S19" s="101"/>
      <c r="T19" s="100"/>
      <c r="U19" s="118"/>
      <c r="V19" s="101"/>
      <c r="W19" s="100"/>
      <c r="X19" s="118"/>
      <c r="Y19" s="101"/>
      <c r="Z19" s="100"/>
      <c r="AA19" s="118"/>
      <c r="AB19" s="118"/>
    </row>
    <row r="20" spans="1:28" x14ac:dyDescent="0.25">
      <c r="A20" s="188"/>
      <c r="B20" s="189"/>
      <c r="C20" s="17">
        <v>76450</v>
      </c>
      <c r="D20" s="11"/>
      <c r="E20" s="17">
        <v>84618</v>
      </c>
      <c r="F20" s="17"/>
      <c r="G20" s="11"/>
      <c r="H20" s="17">
        <v>62961</v>
      </c>
      <c r="I20" s="88"/>
      <c r="J20" s="89"/>
      <c r="K20" s="17">
        <v>79664</v>
      </c>
      <c r="L20" s="88"/>
      <c r="M20" s="11"/>
      <c r="N20" s="17">
        <v>57467</v>
      </c>
      <c r="O20" s="88"/>
      <c r="P20" s="11"/>
      <c r="Q20" s="104">
        <v>61093</v>
      </c>
      <c r="R20" s="119"/>
      <c r="S20" s="101"/>
      <c r="T20" s="104">
        <v>59404</v>
      </c>
      <c r="U20" s="119"/>
      <c r="V20" s="101"/>
      <c r="W20" s="104">
        <v>70882</v>
      </c>
      <c r="X20" s="119"/>
      <c r="Y20" s="101"/>
      <c r="Z20" s="104">
        <v>71597</v>
      </c>
      <c r="AA20" s="119"/>
      <c r="AB20" s="100"/>
    </row>
    <row r="21" spans="1:28" x14ac:dyDescent="0.25">
      <c r="A21" s="16"/>
      <c r="B21" s="16"/>
      <c r="C21" s="85">
        <f>SUM(C19:C20)</f>
        <v>76450</v>
      </c>
      <c r="D21" s="85"/>
      <c r="E21" s="85">
        <f>SUM(E19:E20)</f>
        <v>84618</v>
      </c>
      <c r="F21" s="85">
        <v>0</v>
      </c>
      <c r="G21" s="85"/>
      <c r="H21" s="85">
        <f>SUM(H19:H20)</f>
        <v>62961</v>
      </c>
      <c r="I21" s="85">
        <f>H21-C21</f>
        <v>-13489</v>
      </c>
      <c r="J21" s="85"/>
      <c r="K21" s="85">
        <f>SUM(K19:K20)</f>
        <v>79664</v>
      </c>
      <c r="L21" s="85">
        <v>0</v>
      </c>
      <c r="M21" s="40"/>
      <c r="N21" s="85">
        <f>SUM(N19:N20)</f>
        <v>57467</v>
      </c>
      <c r="O21" s="85">
        <f>N21-C21</f>
        <v>-18983</v>
      </c>
      <c r="P21" s="40"/>
      <c r="Q21" s="117">
        <f>SUM(Q19:Q20)</f>
        <v>61093</v>
      </c>
      <c r="R21" s="117">
        <f>Q21-C21</f>
        <v>-15357</v>
      </c>
      <c r="S21" s="107"/>
      <c r="T21" s="117">
        <f>SUM(T19:T20)</f>
        <v>59404</v>
      </c>
      <c r="U21" s="117">
        <f>T21-$C$21</f>
        <v>-17046</v>
      </c>
      <c r="V21" s="107"/>
      <c r="W21" s="117">
        <f>SUM(W19:W20)</f>
        <v>70882</v>
      </c>
      <c r="X21" s="117">
        <f>W21-$C$21</f>
        <v>-5568</v>
      </c>
      <c r="Y21" s="107"/>
      <c r="Z21" s="117">
        <f>SUM(Z19:Z20)</f>
        <v>71597</v>
      </c>
      <c r="AA21" s="117">
        <f>Z21-$C$21</f>
        <v>-4853</v>
      </c>
      <c r="AB21" s="100">
        <v>-4853</v>
      </c>
    </row>
    <row r="22" spans="1:28" x14ac:dyDescent="0.25">
      <c r="A22" s="84"/>
      <c r="B22" s="84"/>
      <c r="C22" s="58"/>
      <c r="D22" s="58"/>
      <c r="E22" s="58"/>
      <c r="F22" s="58"/>
      <c r="G22" s="58"/>
      <c r="H22" s="58"/>
      <c r="I22" s="58"/>
      <c r="J22" s="58"/>
      <c r="K22" s="58"/>
      <c r="L22" s="58"/>
      <c r="M22" s="17"/>
      <c r="N22" s="58"/>
      <c r="O22" s="58"/>
      <c r="P22" s="17"/>
      <c r="Q22" s="113"/>
      <c r="R22" s="113"/>
      <c r="S22" s="104"/>
      <c r="T22" s="113"/>
      <c r="U22" s="113"/>
      <c r="V22" s="104"/>
      <c r="W22" s="113"/>
      <c r="X22" s="113"/>
      <c r="Y22" s="104"/>
      <c r="Z22" s="113"/>
      <c r="AA22" s="113"/>
      <c r="AB22" s="113"/>
    </row>
    <row r="23" spans="1:28" x14ac:dyDescent="0.25">
      <c r="A23" s="16"/>
      <c r="B23" s="16"/>
      <c r="C23" s="85"/>
      <c r="D23" s="85"/>
      <c r="E23" s="85"/>
      <c r="F23" s="85"/>
      <c r="G23" s="85"/>
      <c r="H23" s="85"/>
      <c r="I23" s="85"/>
      <c r="J23" s="85"/>
      <c r="K23" s="85"/>
      <c r="L23" s="85"/>
      <c r="M23" s="40"/>
      <c r="N23" s="85"/>
      <c r="O23" s="85"/>
      <c r="P23" s="40"/>
      <c r="Q23" s="117"/>
      <c r="R23" s="117"/>
      <c r="S23" s="107"/>
      <c r="T23" s="117"/>
      <c r="U23" s="117"/>
      <c r="V23" s="107"/>
      <c r="W23" s="117"/>
      <c r="X23" s="117"/>
      <c r="Y23" s="107"/>
      <c r="Z23" s="117"/>
      <c r="AA23" s="117"/>
      <c r="AB23" s="100"/>
    </row>
    <row r="24" spans="1:28" x14ac:dyDescent="0.25">
      <c r="B24" s="37" t="s">
        <v>87</v>
      </c>
      <c r="C24" s="7"/>
      <c r="D24" s="7"/>
      <c r="E24" s="7"/>
      <c r="F24" s="7"/>
      <c r="G24" s="7"/>
      <c r="H24" s="7"/>
      <c r="I24" s="7"/>
      <c r="J24" s="7"/>
      <c r="K24" s="7"/>
      <c r="L24" s="7"/>
      <c r="M24" s="11"/>
      <c r="N24" s="7"/>
      <c r="O24" s="7"/>
      <c r="P24" s="11"/>
      <c r="Q24" s="100"/>
      <c r="R24" s="100"/>
      <c r="S24" s="101"/>
      <c r="T24" s="100"/>
      <c r="U24" s="100"/>
      <c r="V24" s="101"/>
      <c r="W24" s="100"/>
      <c r="X24" s="100"/>
      <c r="Y24" s="101"/>
      <c r="Z24" s="100"/>
      <c r="AA24" s="100"/>
      <c r="AB24" s="100"/>
    </row>
    <row r="25" spans="1:28" x14ac:dyDescent="0.25">
      <c r="C25" s="7"/>
      <c r="D25" s="7"/>
      <c r="E25" s="186">
        <v>2010</v>
      </c>
      <c r="F25" s="186"/>
      <c r="G25" s="7"/>
      <c r="H25" s="186">
        <v>2011</v>
      </c>
      <c r="I25" s="186"/>
      <c r="J25" s="1"/>
      <c r="K25" s="186">
        <v>2012</v>
      </c>
      <c r="L25" s="186"/>
      <c r="M25" s="11"/>
      <c r="N25" s="186">
        <v>2013</v>
      </c>
      <c r="O25" s="186"/>
      <c r="P25" s="11"/>
      <c r="Q25" s="186">
        <v>2014</v>
      </c>
      <c r="R25" s="186"/>
      <c r="S25" s="101"/>
      <c r="T25" s="186">
        <v>2015</v>
      </c>
      <c r="U25" s="186"/>
      <c r="V25" s="101"/>
      <c r="W25" s="186">
        <v>2016</v>
      </c>
      <c r="X25" s="186"/>
      <c r="Y25" s="101"/>
      <c r="Z25" s="186">
        <v>2016</v>
      </c>
      <c r="AA25" s="186"/>
      <c r="AB25" s="100"/>
    </row>
    <row r="26" spans="1:28" ht="46.5" customHeight="1" x14ac:dyDescent="0.25">
      <c r="C26" s="87"/>
      <c r="D26" s="87"/>
      <c r="E26" s="87"/>
      <c r="F26" s="90" t="s">
        <v>83</v>
      </c>
      <c r="G26" s="87"/>
      <c r="H26" s="87"/>
      <c r="I26" s="90" t="s">
        <v>83</v>
      </c>
      <c r="J26" s="90"/>
      <c r="K26" s="87"/>
      <c r="L26" s="90" t="s">
        <v>83</v>
      </c>
      <c r="M26" s="11"/>
      <c r="N26" s="87"/>
      <c r="O26" s="90" t="s">
        <v>83</v>
      </c>
      <c r="P26" s="11"/>
      <c r="Q26" s="118"/>
      <c r="R26" s="121" t="s">
        <v>83</v>
      </c>
      <c r="S26" s="101"/>
      <c r="T26" s="118"/>
      <c r="U26" s="121" t="s">
        <v>83</v>
      </c>
      <c r="V26" s="101"/>
      <c r="W26" s="118"/>
      <c r="X26" s="121" t="s">
        <v>83</v>
      </c>
      <c r="Y26" s="101"/>
      <c r="Z26" s="118"/>
      <c r="AA26" s="121" t="s">
        <v>83</v>
      </c>
      <c r="AB26" s="100"/>
    </row>
    <row r="27" spans="1:28" x14ac:dyDescent="0.25">
      <c r="A27" s="15">
        <v>3</v>
      </c>
      <c r="B27" s="15" t="s">
        <v>112</v>
      </c>
      <c r="C27" s="87"/>
      <c r="D27" s="87"/>
      <c r="E27" s="87">
        <f>'2010'!J12</f>
        <v>1352466</v>
      </c>
      <c r="F27" s="87"/>
      <c r="G27" s="87"/>
      <c r="H27" s="87">
        <f>'2011'!J12</f>
        <v>1471599</v>
      </c>
      <c r="I27" s="87"/>
      <c r="J27" s="87"/>
      <c r="K27" s="87">
        <f>'2012'!J12</f>
        <v>3296723</v>
      </c>
      <c r="L27" s="87"/>
      <c r="M27" s="11"/>
      <c r="N27" s="87">
        <f>'2013'!J12</f>
        <v>2654682</v>
      </c>
      <c r="O27" s="87"/>
      <c r="P27" s="11"/>
      <c r="Q27" s="118">
        <f>'2014'!J12</f>
        <v>1660715</v>
      </c>
      <c r="R27" s="118"/>
      <c r="S27" s="101"/>
      <c r="T27" s="118">
        <f>'2015'!J12</f>
        <v>1649525</v>
      </c>
      <c r="U27" s="118"/>
      <c r="V27" s="101"/>
      <c r="W27" s="118">
        <f>'2016'!J12</f>
        <v>3062368</v>
      </c>
      <c r="X27" s="118"/>
      <c r="Y27" s="101"/>
      <c r="Z27" s="118">
        <f>'2017'!J12</f>
        <v>2446588</v>
      </c>
      <c r="AA27" s="118"/>
      <c r="AB27" s="100"/>
    </row>
    <row r="28" spans="1:28" x14ac:dyDescent="0.25">
      <c r="A28" s="16">
        <v>4</v>
      </c>
      <c r="B28" s="16" t="s">
        <v>81</v>
      </c>
      <c r="C28" s="89"/>
      <c r="D28" s="89"/>
      <c r="E28" s="91">
        <f>C33</f>
        <v>9.6651507798960132E-3</v>
      </c>
      <c r="F28" s="89">
        <f>ROUND(E28*E27,0)</f>
        <v>13072</v>
      </c>
      <c r="G28" s="89"/>
      <c r="H28" s="91">
        <f>C33</f>
        <v>9.6651507798960132E-3</v>
      </c>
      <c r="I28" s="89">
        <f>ROUND(H28*H27,0)</f>
        <v>14223</v>
      </c>
      <c r="J28" s="89"/>
      <c r="K28" s="91">
        <f>C33</f>
        <v>9.6651507798960132E-3</v>
      </c>
      <c r="L28" s="89">
        <f>ROUND(K28*K27,0)</f>
        <v>31863</v>
      </c>
      <c r="M28" s="40"/>
      <c r="N28" s="91">
        <f>C33</f>
        <v>9.6651507798960132E-3</v>
      </c>
      <c r="O28" s="89">
        <f>ROUND(N28*N27,0)</f>
        <v>25658</v>
      </c>
      <c r="P28" s="40"/>
      <c r="Q28" s="122">
        <f>C33</f>
        <v>9.6651507798960132E-3</v>
      </c>
      <c r="R28" s="120">
        <f>ROUND(Q28*Q27,0)</f>
        <v>16051</v>
      </c>
      <c r="S28" s="107"/>
      <c r="T28" s="122">
        <f>C33</f>
        <v>9.6651507798960132E-3</v>
      </c>
      <c r="U28" s="120">
        <f>ROUND(T28*T27,0)</f>
        <v>15943</v>
      </c>
      <c r="V28" s="107"/>
      <c r="W28" s="122">
        <f>C33</f>
        <v>9.6651507798960132E-3</v>
      </c>
      <c r="X28" s="120">
        <f>ROUND(W28*W27,0)</f>
        <v>29598</v>
      </c>
      <c r="Y28" s="107"/>
      <c r="Z28" s="122">
        <f>C33</f>
        <v>9.6651507798960132E-3</v>
      </c>
      <c r="AA28" s="120">
        <f>ROUND(Z28*Z27,0)</f>
        <v>23647</v>
      </c>
      <c r="AB28" s="117">
        <f>F28+I28+L28+O28+R28+U28+X28+AA28</f>
        <v>170055</v>
      </c>
    </row>
    <row r="29" spans="1:28" x14ac:dyDescent="0.25">
      <c r="A29" s="16"/>
      <c r="B29" s="16"/>
      <c r="C29" s="89"/>
      <c r="D29" s="89"/>
      <c r="E29" s="92"/>
      <c r="F29" s="89"/>
      <c r="G29" s="89"/>
      <c r="H29" s="92"/>
      <c r="I29" s="89"/>
      <c r="J29" s="89"/>
      <c r="K29" s="92"/>
      <c r="L29" s="89"/>
      <c r="M29" s="40"/>
      <c r="N29" s="92"/>
      <c r="O29" s="89"/>
      <c r="P29" s="40"/>
      <c r="Q29" s="123"/>
      <c r="R29" s="120"/>
      <c r="S29" s="107"/>
      <c r="T29" s="123"/>
      <c r="U29" s="120"/>
      <c r="V29" s="107"/>
      <c r="W29" s="123"/>
      <c r="X29" s="120"/>
      <c r="Y29" s="107"/>
      <c r="Z29" s="123"/>
      <c r="AA29" s="120"/>
      <c r="AB29" s="117"/>
    </row>
    <row r="30" spans="1:28" x14ac:dyDescent="0.25">
      <c r="A30" s="16"/>
      <c r="B30" s="93" t="s">
        <v>84</v>
      </c>
      <c r="D30" s="89"/>
      <c r="E30" s="92"/>
      <c r="F30" s="89"/>
      <c r="G30" s="89"/>
      <c r="H30" s="92"/>
      <c r="I30" s="89"/>
      <c r="J30" s="89"/>
      <c r="K30" s="92"/>
      <c r="L30" s="89"/>
      <c r="M30" s="40"/>
      <c r="N30" s="92"/>
      <c r="O30" s="89"/>
      <c r="P30" s="40"/>
      <c r="Q30" s="123"/>
      <c r="R30" s="120"/>
      <c r="S30" s="107"/>
      <c r="T30" s="123"/>
      <c r="U30" s="120"/>
      <c r="V30" s="107"/>
      <c r="W30" s="123"/>
      <c r="X30" s="120"/>
      <c r="Y30" s="107"/>
      <c r="Z30" s="123"/>
      <c r="AA30" s="120"/>
      <c r="AB30" s="117"/>
    </row>
    <row r="31" spans="1:28" x14ac:dyDescent="0.25">
      <c r="A31" s="16">
        <v>5</v>
      </c>
      <c r="B31" s="46" t="s">
        <v>86</v>
      </c>
      <c r="C31" s="11">
        <v>144250000</v>
      </c>
      <c r="D31" s="89"/>
      <c r="E31" s="92"/>
      <c r="F31" s="89"/>
      <c r="G31" s="89"/>
      <c r="H31" s="92"/>
      <c r="I31" s="89"/>
      <c r="J31" s="89"/>
      <c r="K31" s="92"/>
      <c r="L31" s="89"/>
      <c r="M31" s="40"/>
      <c r="N31" s="92"/>
      <c r="O31" s="89"/>
      <c r="P31" s="40"/>
      <c r="Q31" s="123"/>
      <c r="R31" s="120"/>
      <c r="S31" s="107"/>
      <c r="T31" s="123"/>
      <c r="U31" s="120"/>
      <c r="V31" s="107"/>
      <c r="W31" s="123"/>
      <c r="X31" s="120"/>
      <c r="Y31" s="107"/>
      <c r="Z31" s="123"/>
      <c r="AA31" s="120"/>
      <c r="AB31" s="117"/>
    </row>
    <row r="32" spans="1:28" x14ac:dyDescent="0.25">
      <c r="A32" s="16">
        <v>6</v>
      </c>
      <c r="B32" s="46" t="s">
        <v>91</v>
      </c>
      <c r="C32" s="11">
        <v>1394198</v>
      </c>
      <c r="D32" s="89"/>
      <c r="E32" s="92"/>
      <c r="F32" s="89"/>
      <c r="G32" s="89"/>
      <c r="H32" s="92"/>
      <c r="I32" s="89"/>
      <c r="J32" s="89"/>
      <c r="K32" s="92"/>
      <c r="L32" s="89"/>
      <c r="M32" s="40"/>
      <c r="N32" s="92"/>
      <c r="O32" s="89"/>
      <c r="P32" s="40"/>
      <c r="Q32" s="123"/>
      <c r="R32" s="120"/>
      <c r="S32" s="107"/>
      <c r="T32" s="123"/>
      <c r="U32" s="120"/>
      <c r="V32" s="107"/>
      <c r="W32" s="123"/>
      <c r="X32" s="120"/>
      <c r="Y32" s="107"/>
      <c r="Z32" s="123"/>
      <c r="AA32" s="120"/>
      <c r="AB32" s="117"/>
    </row>
    <row r="33" spans="1:28" x14ac:dyDescent="0.25">
      <c r="A33" s="16">
        <v>7</v>
      </c>
      <c r="B33" s="46" t="s">
        <v>90</v>
      </c>
      <c r="C33" s="94">
        <f>C32/C31</f>
        <v>9.6651507798960132E-3</v>
      </c>
      <c r="D33" s="89"/>
      <c r="E33" s="92"/>
      <c r="F33" s="89"/>
      <c r="G33" s="89"/>
      <c r="H33" s="92"/>
      <c r="I33" s="89"/>
      <c r="J33" s="89"/>
      <c r="K33" s="92"/>
      <c r="L33" s="89"/>
      <c r="M33" s="40"/>
      <c r="N33" s="92"/>
      <c r="O33" s="89"/>
      <c r="P33" s="40"/>
      <c r="Q33" s="123"/>
      <c r="R33" s="120"/>
      <c r="S33" s="107"/>
      <c r="T33" s="123"/>
      <c r="U33" s="120"/>
      <c r="V33" s="107"/>
      <c r="W33" s="123"/>
      <c r="X33" s="120"/>
      <c r="Y33" s="107"/>
      <c r="Z33" s="123"/>
      <c r="AA33" s="120"/>
      <c r="AB33" s="117"/>
    </row>
    <row r="34" spans="1:28" x14ac:dyDescent="0.25">
      <c r="A34" s="84"/>
      <c r="B34" s="84"/>
      <c r="C34" s="88"/>
      <c r="D34" s="88"/>
      <c r="E34" s="66"/>
      <c r="F34" s="88"/>
      <c r="G34" s="88"/>
      <c r="H34" s="66"/>
      <c r="I34" s="88"/>
      <c r="J34" s="88"/>
      <c r="K34" s="66"/>
      <c r="L34" s="88"/>
      <c r="M34" s="17"/>
      <c r="N34" s="66"/>
      <c r="O34" s="88"/>
      <c r="P34" s="17"/>
      <c r="Q34" s="115"/>
      <c r="R34" s="119"/>
      <c r="S34" s="104"/>
      <c r="T34" s="115"/>
      <c r="U34" s="119"/>
      <c r="V34" s="104"/>
      <c r="W34" s="115"/>
      <c r="X34" s="119"/>
      <c r="Y34" s="104"/>
      <c r="Z34" s="115"/>
      <c r="AA34" s="119"/>
      <c r="AB34" s="113"/>
    </row>
    <row r="35" spans="1:28" x14ac:dyDescent="0.25">
      <c r="AB35" s="100"/>
    </row>
    <row r="36" spans="1:28" x14ac:dyDescent="0.25">
      <c r="A36" s="37">
        <v>8</v>
      </c>
      <c r="B36" s="37" t="s">
        <v>85</v>
      </c>
      <c r="C36" s="37"/>
      <c r="D36" s="37"/>
      <c r="E36" s="37"/>
      <c r="F36" s="37"/>
      <c r="G36" s="37"/>
      <c r="H36" s="37"/>
      <c r="I36" s="37"/>
      <c r="J36" s="37"/>
      <c r="K36" s="37"/>
      <c r="L36" s="37"/>
      <c r="M36" s="37"/>
      <c r="N36" s="37"/>
      <c r="O36" s="37"/>
      <c r="P36" s="37"/>
      <c r="Q36" s="105"/>
      <c r="R36" s="105"/>
      <c r="S36" s="105"/>
      <c r="T36" s="105"/>
      <c r="U36" s="105"/>
      <c r="V36" s="105"/>
      <c r="W36" s="105"/>
      <c r="X36" s="105"/>
      <c r="Y36" s="105"/>
      <c r="Z36" s="105"/>
      <c r="AA36" s="105"/>
      <c r="AB36" s="44">
        <f>SUM(AB9:AB35)</f>
        <v>608223</v>
      </c>
    </row>
    <row r="37" spans="1:28" x14ac:dyDescent="0.25">
      <c r="AB37" s="100"/>
    </row>
    <row r="38" spans="1:28" x14ac:dyDescent="0.25">
      <c r="AB38" s="7"/>
    </row>
    <row r="39" spans="1:28" x14ac:dyDescent="0.25">
      <c r="AB39" s="7"/>
    </row>
    <row r="48" spans="1:28" x14ac:dyDescent="0.25">
      <c r="F48" s="15" t="s">
        <v>66</v>
      </c>
    </row>
  </sheetData>
  <mergeCells count="18">
    <mergeCell ref="A19:A20"/>
    <mergeCell ref="W14:X14"/>
    <mergeCell ref="W25:X25"/>
    <mergeCell ref="T14:U14"/>
    <mergeCell ref="T25:U25"/>
    <mergeCell ref="Q14:R14"/>
    <mergeCell ref="Q25:R25"/>
    <mergeCell ref="B19:B20"/>
    <mergeCell ref="N14:O14"/>
    <mergeCell ref="N25:O25"/>
    <mergeCell ref="E14:F14"/>
    <mergeCell ref="H14:I14"/>
    <mergeCell ref="E25:F25"/>
    <mergeCell ref="H25:I25"/>
    <mergeCell ref="K14:L14"/>
    <mergeCell ref="K25:L25"/>
    <mergeCell ref="Z14:AA14"/>
    <mergeCell ref="Z25:AA25"/>
  </mergeCells>
  <pageMargins left="0.7" right="0.7" top="0.75" bottom="0.75" header="0.3" footer="0.3"/>
  <pageSetup scale="43" orientation="landscape" r:id="rId1"/>
  <headerFooter>
    <oddHeader>&amp;RSchedule III</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9"/>
  <sheetViews>
    <sheetView zoomScaleNormal="100" workbookViewId="0">
      <selection activeCell="I42" sqref="I42"/>
    </sheetView>
  </sheetViews>
  <sheetFormatPr defaultRowHeight="12" x14ac:dyDescent="0.2"/>
  <cols>
    <col min="1" max="1" width="9" style="125" customWidth="1"/>
    <col min="2" max="2" width="25.5703125" style="125" customWidth="1"/>
    <col min="3" max="3" width="16.85546875" style="125" customWidth="1"/>
    <col min="4" max="4" width="10.5703125" style="36" customWidth="1"/>
    <col min="5" max="5" width="7.42578125" style="143" customWidth="1"/>
    <col min="6" max="6" width="14.140625" style="127" customWidth="1"/>
    <col min="7" max="256" width="9.140625" style="125"/>
    <col min="257" max="257" width="9" style="125" customWidth="1"/>
    <col min="258" max="258" width="25.5703125" style="125" customWidth="1"/>
    <col min="259" max="259" width="16.85546875" style="125" customWidth="1"/>
    <col min="260" max="260" width="10.5703125" style="125" customWidth="1"/>
    <col min="261" max="261" width="7.42578125" style="125" customWidth="1"/>
    <col min="262" max="262" width="14.140625" style="125" customWidth="1"/>
    <col min="263" max="512" width="9.140625" style="125"/>
    <col min="513" max="513" width="9" style="125" customWidth="1"/>
    <col min="514" max="514" width="25.5703125" style="125" customWidth="1"/>
    <col min="515" max="515" width="16.85546875" style="125" customWidth="1"/>
    <col min="516" max="516" width="10.5703125" style="125" customWidth="1"/>
    <col min="517" max="517" width="7.42578125" style="125" customWidth="1"/>
    <col min="518" max="518" width="14.140625" style="125" customWidth="1"/>
    <col min="519" max="768" width="9.140625" style="125"/>
    <col min="769" max="769" width="9" style="125" customWidth="1"/>
    <col min="770" max="770" width="25.5703125" style="125" customWidth="1"/>
    <col min="771" max="771" width="16.85546875" style="125" customWidth="1"/>
    <col min="772" max="772" width="10.5703125" style="125" customWidth="1"/>
    <col min="773" max="773" width="7.42578125" style="125" customWidth="1"/>
    <col min="774" max="774" width="14.140625" style="125" customWidth="1"/>
    <col min="775" max="1024" width="9.140625" style="125"/>
    <col min="1025" max="1025" width="9" style="125" customWidth="1"/>
    <col min="1026" max="1026" width="25.5703125" style="125" customWidth="1"/>
    <col min="1027" max="1027" width="16.85546875" style="125" customWidth="1"/>
    <col min="1028" max="1028" width="10.5703125" style="125" customWidth="1"/>
    <col min="1029" max="1029" width="7.42578125" style="125" customWidth="1"/>
    <col min="1030" max="1030" width="14.140625" style="125" customWidth="1"/>
    <col min="1031" max="1280" width="9.140625" style="125"/>
    <col min="1281" max="1281" width="9" style="125" customWidth="1"/>
    <col min="1282" max="1282" width="25.5703125" style="125" customWidth="1"/>
    <col min="1283" max="1283" width="16.85546875" style="125" customWidth="1"/>
    <col min="1284" max="1284" width="10.5703125" style="125" customWidth="1"/>
    <col min="1285" max="1285" width="7.42578125" style="125" customWidth="1"/>
    <col min="1286" max="1286" width="14.140625" style="125" customWidth="1"/>
    <col min="1287" max="1536" width="9.140625" style="125"/>
    <col min="1537" max="1537" width="9" style="125" customWidth="1"/>
    <col min="1538" max="1538" width="25.5703125" style="125" customWidth="1"/>
    <col min="1539" max="1539" width="16.85546875" style="125" customWidth="1"/>
    <col min="1540" max="1540" width="10.5703125" style="125" customWidth="1"/>
    <col min="1541" max="1541" width="7.42578125" style="125" customWidth="1"/>
    <col min="1542" max="1542" width="14.140625" style="125" customWidth="1"/>
    <col min="1543" max="1792" width="9.140625" style="125"/>
    <col min="1793" max="1793" width="9" style="125" customWidth="1"/>
    <col min="1794" max="1794" width="25.5703125" style="125" customWidth="1"/>
    <col min="1795" max="1795" width="16.85546875" style="125" customWidth="1"/>
    <col min="1796" max="1796" width="10.5703125" style="125" customWidth="1"/>
    <col min="1797" max="1797" width="7.42578125" style="125" customWidth="1"/>
    <col min="1798" max="1798" width="14.140625" style="125" customWidth="1"/>
    <col min="1799" max="2048" width="9.140625" style="125"/>
    <col min="2049" max="2049" width="9" style="125" customWidth="1"/>
    <col min="2050" max="2050" width="25.5703125" style="125" customWidth="1"/>
    <col min="2051" max="2051" width="16.85546875" style="125" customWidth="1"/>
    <col min="2052" max="2052" width="10.5703125" style="125" customWidth="1"/>
    <col min="2053" max="2053" width="7.42578125" style="125" customWidth="1"/>
    <col min="2054" max="2054" width="14.140625" style="125" customWidth="1"/>
    <col min="2055" max="2304" width="9.140625" style="125"/>
    <col min="2305" max="2305" width="9" style="125" customWidth="1"/>
    <col min="2306" max="2306" width="25.5703125" style="125" customWidth="1"/>
    <col min="2307" max="2307" width="16.85546875" style="125" customWidth="1"/>
    <col min="2308" max="2308" width="10.5703125" style="125" customWidth="1"/>
    <col min="2309" max="2309" width="7.42578125" style="125" customWidth="1"/>
    <col min="2310" max="2310" width="14.140625" style="125" customWidth="1"/>
    <col min="2311" max="2560" width="9.140625" style="125"/>
    <col min="2561" max="2561" width="9" style="125" customWidth="1"/>
    <col min="2562" max="2562" width="25.5703125" style="125" customWidth="1"/>
    <col min="2563" max="2563" width="16.85546875" style="125" customWidth="1"/>
    <col min="2564" max="2564" width="10.5703125" style="125" customWidth="1"/>
    <col min="2565" max="2565" width="7.42578125" style="125" customWidth="1"/>
    <col min="2566" max="2566" width="14.140625" style="125" customWidth="1"/>
    <col min="2567" max="2816" width="9.140625" style="125"/>
    <col min="2817" max="2817" width="9" style="125" customWidth="1"/>
    <col min="2818" max="2818" width="25.5703125" style="125" customWidth="1"/>
    <col min="2819" max="2819" width="16.85546875" style="125" customWidth="1"/>
    <col min="2820" max="2820" width="10.5703125" style="125" customWidth="1"/>
    <col min="2821" max="2821" width="7.42578125" style="125" customWidth="1"/>
    <col min="2822" max="2822" width="14.140625" style="125" customWidth="1"/>
    <col min="2823" max="3072" width="9.140625" style="125"/>
    <col min="3073" max="3073" width="9" style="125" customWidth="1"/>
    <col min="3074" max="3074" width="25.5703125" style="125" customWidth="1"/>
    <col min="3075" max="3075" width="16.85546875" style="125" customWidth="1"/>
    <col min="3076" max="3076" width="10.5703125" style="125" customWidth="1"/>
    <col min="3077" max="3077" width="7.42578125" style="125" customWidth="1"/>
    <col min="3078" max="3078" width="14.140625" style="125" customWidth="1"/>
    <col min="3079" max="3328" width="9.140625" style="125"/>
    <col min="3329" max="3329" width="9" style="125" customWidth="1"/>
    <col min="3330" max="3330" width="25.5703125" style="125" customWidth="1"/>
    <col min="3331" max="3331" width="16.85546875" style="125" customWidth="1"/>
    <col min="3332" max="3332" width="10.5703125" style="125" customWidth="1"/>
    <col min="3333" max="3333" width="7.42578125" style="125" customWidth="1"/>
    <col min="3334" max="3334" width="14.140625" style="125" customWidth="1"/>
    <col min="3335" max="3584" width="9.140625" style="125"/>
    <col min="3585" max="3585" width="9" style="125" customWidth="1"/>
    <col min="3586" max="3586" width="25.5703125" style="125" customWidth="1"/>
    <col min="3587" max="3587" width="16.85546875" style="125" customWidth="1"/>
    <col min="3588" max="3588" width="10.5703125" style="125" customWidth="1"/>
    <col min="3589" max="3589" width="7.42578125" style="125" customWidth="1"/>
    <col min="3590" max="3590" width="14.140625" style="125" customWidth="1"/>
    <col min="3591" max="3840" width="9.140625" style="125"/>
    <col min="3841" max="3841" width="9" style="125" customWidth="1"/>
    <col min="3842" max="3842" width="25.5703125" style="125" customWidth="1"/>
    <col min="3843" max="3843" width="16.85546875" style="125" customWidth="1"/>
    <col min="3844" max="3844" width="10.5703125" style="125" customWidth="1"/>
    <col min="3845" max="3845" width="7.42578125" style="125" customWidth="1"/>
    <col min="3846" max="3846" width="14.140625" style="125" customWidth="1"/>
    <col min="3847" max="4096" width="9.140625" style="125"/>
    <col min="4097" max="4097" width="9" style="125" customWidth="1"/>
    <col min="4098" max="4098" width="25.5703125" style="125" customWidth="1"/>
    <col min="4099" max="4099" width="16.85546875" style="125" customWidth="1"/>
    <col min="4100" max="4100" width="10.5703125" style="125" customWidth="1"/>
    <col min="4101" max="4101" width="7.42578125" style="125" customWidth="1"/>
    <col min="4102" max="4102" width="14.140625" style="125" customWidth="1"/>
    <col min="4103" max="4352" width="9.140625" style="125"/>
    <col min="4353" max="4353" width="9" style="125" customWidth="1"/>
    <col min="4354" max="4354" width="25.5703125" style="125" customWidth="1"/>
    <col min="4355" max="4355" width="16.85546875" style="125" customWidth="1"/>
    <col min="4356" max="4356" width="10.5703125" style="125" customWidth="1"/>
    <col min="4357" max="4357" width="7.42578125" style="125" customWidth="1"/>
    <col min="4358" max="4358" width="14.140625" style="125" customWidth="1"/>
    <col min="4359" max="4608" width="9.140625" style="125"/>
    <col min="4609" max="4609" width="9" style="125" customWidth="1"/>
    <col min="4610" max="4610" width="25.5703125" style="125" customWidth="1"/>
    <col min="4611" max="4611" width="16.85546875" style="125" customWidth="1"/>
    <col min="4612" max="4612" width="10.5703125" style="125" customWidth="1"/>
    <col min="4613" max="4613" width="7.42578125" style="125" customWidth="1"/>
    <col min="4614" max="4614" width="14.140625" style="125" customWidth="1"/>
    <col min="4615" max="4864" width="9.140625" style="125"/>
    <col min="4865" max="4865" width="9" style="125" customWidth="1"/>
    <col min="4866" max="4866" width="25.5703125" style="125" customWidth="1"/>
    <col min="4867" max="4867" width="16.85546875" style="125" customWidth="1"/>
    <col min="4868" max="4868" width="10.5703125" style="125" customWidth="1"/>
    <col min="4869" max="4869" width="7.42578125" style="125" customWidth="1"/>
    <col min="4870" max="4870" width="14.140625" style="125" customWidth="1"/>
    <col min="4871" max="5120" width="9.140625" style="125"/>
    <col min="5121" max="5121" width="9" style="125" customWidth="1"/>
    <col min="5122" max="5122" width="25.5703125" style="125" customWidth="1"/>
    <col min="5123" max="5123" width="16.85546875" style="125" customWidth="1"/>
    <col min="5124" max="5124" width="10.5703125" style="125" customWidth="1"/>
    <col min="5125" max="5125" width="7.42578125" style="125" customWidth="1"/>
    <col min="5126" max="5126" width="14.140625" style="125" customWidth="1"/>
    <col min="5127" max="5376" width="9.140625" style="125"/>
    <col min="5377" max="5377" width="9" style="125" customWidth="1"/>
    <col min="5378" max="5378" width="25.5703125" style="125" customWidth="1"/>
    <col min="5379" max="5379" width="16.85546875" style="125" customWidth="1"/>
    <col min="5380" max="5380" width="10.5703125" style="125" customWidth="1"/>
    <col min="5381" max="5381" width="7.42578125" style="125" customWidth="1"/>
    <col min="5382" max="5382" width="14.140625" style="125" customWidth="1"/>
    <col min="5383" max="5632" width="9.140625" style="125"/>
    <col min="5633" max="5633" width="9" style="125" customWidth="1"/>
    <col min="5634" max="5634" width="25.5703125" style="125" customWidth="1"/>
    <col min="5635" max="5635" width="16.85546875" style="125" customWidth="1"/>
    <col min="5636" max="5636" width="10.5703125" style="125" customWidth="1"/>
    <col min="5637" max="5637" width="7.42578125" style="125" customWidth="1"/>
    <col min="5638" max="5638" width="14.140625" style="125" customWidth="1"/>
    <col min="5639" max="5888" width="9.140625" style="125"/>
    <col min="5889" max="5889" width="9" style="125" customWidth="1"/>
    <col min="5890" max="5890" width="25.5703125" style="125" customWidth="1"/>
    <col min="5891" max="5891" width="16.85546875" style="125" customWidth="1"/>
    <col min="5892" max="5892" width="10.5703125" style="125" customWidth="1"/>
    <col min="5893" max="5893" width="7.42578125" style="125" customWidth="1"/>
    <col min="5894" max="5894" width="14.140625" style="125" customWidth="1"/>
    <col min="5895" max="6144" width="9.140625" style="125"/>
    <col min="6145" max="6145" width="9" style="125" customWidth="1"/>
    <col min="6146" max="6146" width="25.5703125" style="125" customWidth="1"/>
    <col min="6147" max="6147" width="16.85546875" style="125" customWidth="1"/>
    <col min="6148" max="6148" width="10.5703125" style="125" customWidth="1"/>
    <col min="6149" max="6149" width="7.42578125" style="125" customWidth="1"/>
    <col min="6150" max="6150" width="14.140625" style="125" customWidth="1"/>
    <col min="6151" max="6400" width="9.140625" style="125"/>
    <col min="6401" max="6401" width="9" style="125" customWidth="1"/>
    <col min="6402" max="6402" width="25.5703125" style="125" customWidth="1"/>
    <col min="6403" max="6403" width="16.85546875" style="125" customWidth="1"/>
    <col min="6404" max="6404" width="10.5703125" style="125" customWidth="1"/>
    <col min="6405" max="6405" width="7.42578125" style="125" customWidth="1"/>
    <col min="6406" max="6406" width="14.140625" style="125" customWidth="1"/>
    <col min="6407" max="6656" width="9.140625" style="125"/>
    <col min="6657" max="6657" width="9" style="125" customWidth="1"/>
    <col min="6658" max="6658" width="25.5703125" style="125" customWidth="1"/>
    <col min="6659" max="6659" width="16.85546875" style="125" customWidth="1"/>
    <col min="6660" max="6660" width="10.5703125" style="125" customWidth="1"/>
    <col min="6661" max="6661" width="7.42578125" style="125" customWidth="1"/>
    <col min="6662" max="6662" width="14.140625" style="125" customWidth="1"/>
    <col min="6663" max="6912" width="9.140625" style="125"/>
    <col min="6913" max="6913" width="9" style="125" customWidth="1"/>
    <col min="6914" max="6914" width="25.5703125" style="125" customWidth="1"/>
    <col min="6915" max="6915" width="16.85546875" style="125" customWidth="1"/>
    <col min="6916" max="6916" width="10.5703125" style="125" customWidth="1"/>
    <col min="6917" max="6917" width="7.42578125" style="125" customWidth="1"/>
    <col min="6918" max="6918" width="14.140625" style="125" customWidth="1"/>
    <col min="6919" max="7168" width="9.140625" style="125"/>
    <col min="7169" max="7169" width="9" style="125" customWidth="1"/>
    <col min="7170" max="7170" width="25.5703125" style="125" customWidth="1"/>
    <col min="7171" max="7171" width="16.85546875" style="125" customWidth="1"/>
    <col min="7172" max="7172" width="10.5703125" style="125" customWidth="1"/>
    <col min="7173" max="7173" width="7.42578125" style="125" customWidth="1"/>
    <col min="7174" max="7174" width="14.140625" style="125" customWidth="1"/>
    <col min="7175" max="7424" width="9.140625" style="125"/>
    <col min="7425" max="7425" width="9" style="125" customWidth="1"/>
    <col min="7426" max="7426" width="25.5703125" style="125" customWidth="1"/>
    <col min="7427" max="7427" width="16.85546875" style="125" customWidth="1"/>
    <col min="7428" max="7428" width="10.5703125" style="125" customWidth="1"/>
    <col min="7429" max="7429" width="7.42578125" style="125" customWidth="1"/>
    <col min="7430" max="7430" width="14.140625" style="125" customWidth="1"/>
    <col min="7431" max="7680" width="9.140625" style="125"/>
    <col min="7681" max="7681" width="9" style="125" customWidth="1"/>
    <col min="7682" max="7682" width="25.5703125" style="125" customWidth="1"/>
    <col min="7683" max="7683" width="16.85546875" style="125" customWidth="1"/>
    <col min="7684" max="7684" width="10.5703125" style="125" customWidth="1"/>
    <col min="7685" max="7685" width="7.42578125" style="125" customWidth="1"/>
    <col min="7686" max="7686" width="14.140625" style="125" customWidth="1"/>
    <col min="7687" max="7936" width="9.140625" style="125"/>
    <col min="7937" max="7937" width="9" style="125" customWidth="1"/>
    <col min="7938" max="7938" width="25.5703125" style="125" customWidth="1"/>
    <col min="7939" max="7939" width="16.85546875" style="125" customWidth="1"/>
    <col min="7940" max="7940" width="10.5703125" style="125" customWidth="1"/>
    <col min="7941" max="7941" width="7.42578125" style="125" customWidth="1"/>
    <col min="7942" max="7942" width="14.140625" style="125" customWidth="1"/>
    <col min="7943" max="8192" width="9.140625" style="125"/>
    <col min="8193" max="8193" width="9" style="125" customWidth="1"/>
    <col min="8194" max="8194" width="25.5703125" style="125" customWidth="1"/>
    <col min="8195" max="8195" width="16.85546875" style="125" customWidth="1"/>
    <col min="8196" max="8196" width="10.5703125" style="125" customWidth="1"/>
    <col min="8197" max="8197" width="7.42578125" style="125" customWidth="1"/>
    <col min="8198" max="8198" width="14.140625" style="125" customWidth="1"/>
    <col min="8199" max="8448" width="9.140625" style="125"/>
    <col min="8449" max="8449" width="9" style="125" customWidth="1"/>
    <col min="8450" max="8450" width="25.5703125" style="125" customWidth="1"/>
    <col min="8451" max="8451" width="16.85546875" style="125" customWidth="1"/>
    <col min="8452" max="8452" width="10.5703125" style="125" customWidth="1"/>
    <col min="8453" max="8453" width="7.42578125" style="125" customWidth="1"/>
    <col min="8454" max="8454" width="14.140625" style="125" customWidth="1"/>
    <col min="8455" max="8704" width="9.140625" style="125"/>
    <col min="8705" max="8705" width="9" style="125" customWidth="1"/>
    <col min="8706" max="8706" width="25.5703125" style="125" customWidth="1"/>
    <col min="8707" max="8707" width="16.85546875" style="125" customWidth="1"/>
    <col min="8708" max="8708" width="10.5703125" style="125" customWidth="1"/>
    <col min="8709" max="8709" width="7.42578125" style="125" customWidth="1"/>
    <col min="8710" max="8710" width="14.140625" style="125" customWidth="1"/>
    <col min="8711" max="8960" width="9.140625" style="125"/>
    <col min="8961" max="8961" width="9" style="125" customWidth="1"/>
    <col min="8962" max="8962" width="25.5703125" style="125" customWidth="1"/>
    <col min="8963" max="8963" width="16.85546875" style="125" customWidth="1"/>
    <col min="8964" max="8964" width="10.5703125" style="125" customWidth="1"/>
    <col min="8965" max="8965" width="7.42578125" style="125" customWidth="1"/>
    <col min="8966" max="8966" width="14.140625" style="125" customWidth="1"/>
    <col min="8967" max="9216" width="9.140625" style="125"/>
    <col min="9217" max="9217" width="9" style="125" customWidth="1"/>
    <col min="9218" max="9218" width="25.5703125" style="125" customWidth="1"/>
    <col min="9219" max="9219" width="16.85546875" style="125" customWidth="1"/>
    <col min="9220" max="9220" width="10.5703125" style="125" customWidth="1"/>
    <col min="9221" max="9221" width="7.42578125" style="125" customWidth="1"/>
    <col min="9222" max="9222" width="14.140625" style="125" customWidth="1"/>
    <col min="9223" max="9472" width="9.140625" style="125"/>
    <col min="9473" max="9473" width="9" style="125" customWidth="1"/>
    <col min="9474" max="9474" width="25.5703125" style="125" customWidth="1"/>
    <col min="9475" max="9475" width="16.85546875" style="125" customWidth="1"/>
    <col min="9476" max="9476" width="10.5703125" style="125" customWidth="1"/>
    <col min="9477" max="9477" width="7.42578125" style="125" customWidth="1"/>
    <col min="9478" max="9478" width="14.140625" style="125" customWidth="1"/>
    <col min="9479" max="9728" width="9.140625" style="125"/>
    <col min="9729" max="9729" width="9" style="125" customWidth="1"/>
    <col min="9730" max="9730" width="25.5703125" style="125" customWidth="1"/>
    <col min="9731" max="9731" width="16.85546875" style="125" customWidth="1"/>
    <col min="9732" max="9732" width="10.5703125" style="125" customWidth="1"/>
    <col min="9733" max="9733" width="7.42578125" style="125" customWidth="1"/>
    <col min="9734" max="9734" width="14.140625" style="125" customWidth="1"/>
    <col min="9735" max="9984" width="9.140625" style="125"/>
    <col min="9985" max="9985" width="9" style="125" customWidth="1"/>
    <col min="9986" max="9986" width="25.5703125" style="125" customWidth="1"/>
    <col min="9987" max="9987" width="16.85546875" style="125" customWidth="1"/>
    <col min="9988" max="9988" width="10.5703125" style="125" customWidth="1"/>
    <col min="9989" max="9989" width="7.42578125" style="125" customWidth="1"/>
    <col min="9990" max="9990" width="14.140625" style="125" customWidth="1"/>
    <col min="9991" max="10240" width="9.140625" style="125"/>
    <col min="10241" max="10241" width="9" style="125" customWidth="1"/>
    <col min="10242" max="10242" width="25.5703125" style="125" customWidth="1"/>
    <col min="10243" max="10243" width="16.85546875" style="125" customWidth="1"/>
    <col min="10244" max="10244" width="10.5703125" style="125" customWidth="1"/>
    <col min="10245" max="10245" width="7.42578125" style="125" customWidth="1"/>
    <col min="10246" max="10246" width="14.140625" style="125" customWidth="1"/>
    <col min="10247" max="10496" width="9.140625" style="125"/>
    <col min="10497" max="10497" width="9" style="125" customWidth="1"/>
    <col min="10498" max="10498" width="25.5703125" style="125" customWidth="1"/>
    <col min="10499" max="10499" width="16.85546875" style="125" customWidth="1"/>
    <col min="10500" max="10500" width="10.5703125" style="125" customWidth="1"/>
    <col min="10501" max="10501" width="7.42578125" style="125" customWidth="1"/>
    <col min="10502" max="10502" width="14.140625" style="125" customWidth="1"/>
    <col min="10503" max="10752" width="9.140625" style="125"/>
    <col min="10753" max="10753" width="9" style="125" customWidth="1"/>
    <col min="10754" max="10754" width="25.5703125" style="125" customWidth="1"/>
    <col min="10755" max="10755" width="16.85546875" style="125" customWidth="1"/>
    <col min="10756" max="10756" width="10.5703125" style="125" customWidth="1"/>
    <col min="10757" max="10757" width="7.42578125" style="125" customWidth="1"/>
    <col min="10758" max="10758" width="14.140625" style="125" customWidth="1"/>
    <col min="10759" max="11008" width="9.140625" style="125"/>
    <col min="11009" max="11009" width="9" style="125" customWidth="1"/>
    <col min="11010" max="11010" width="25.5703125" style="125" customWidth="1"/>
    <col min="11011" max="11011" width="16.85546875" style="125" customWidth="1"/>
    <col min="11012" max="11012" width="10.5703125" style="125" customWidth="1"/>
    <col min="11013" max="11013" width="7.42578125" style="125" customWidth="1"/>
    <col min="11014" max="11014" width="14.140625" style="125" customWidth="1"/>
    <col min="11015" max="11264" width="9.140625" style="125"/>
    <col min="11265" max="11265" width="9" style="125" customWidth="1"/>
    <col min="11266" max="11266" width="25.5703125" style="125" customWidth="1"/>
    <col min="11267" max="11267" width="16.85546875" style="125" customWidth="1"/>
    <col min="11268" max="11268" width="10.5703125" style="125" customWidth="1"/>
    <col min="11269" max="11269" width="7.42578125" style="125" customWidth="1"/>
    <col min="11270" max="11270" width="14.140625" style="125" customWidth="1"/>
    <col min="11271" max="11520" width="9.140625" style="125"/>
    <col min="11521" max="11521" width="9" style="125" customWidth="1"/>
    <col min="11522" max="11522" width="25.5703125" style="125" customWidth="1"/>
    <col min="11523" max="11523" width="16.85546875" style="125" customWidth="1"/>
    <col min="11524" max="11524" width="10.5703125" style="125" customWidth="1"/>
    <col min="11525" max="11525" width="7.42578125" style="125" customWidth="1"/>
    <col min="11526" max="11526" width="14.140625" style="125" customWidth="1"/>
    <col min="11527" max="11776" width="9.140625" style="125"/>
    <col min="11777" max="11777" width="9" style="125" customWidth="1"/>
    <col min="11778" max="11778" width="25.5703125" style="125" customWidth="1"/>
    <col min="11779" max="11779" width="16.85546875" style="125" customWidth="1"/>
    <col min="11780" max="11780" width="10.5703125" style="125" customWidth="1"/>
    <col min="11781" max="11781" width="7.42578125" style="125" customWidth="1"/>
    <col min="11782" max="11782" width="14.140625" style="125" customWidth="1"/>
    <col min="11783" max="12032" width="9.140625" style="125"/>
    <col min="12033" max="12033" width="9" style="125" customWidth="1"/>
    <col min="12034" max="12034" width="25.5703125" style="125" customWidth="1"/>
    <col min="12035" max="12035" width="16.85546875" style="125" customWidth="1"/>
    <col min="12036" max="12036" width="10.5703125" style="125" customWidth="1"/>
    <col min="12037" max="12037" width="7.42578125" style="125" customWidth="1"/>
    <col min="12038" max="12038" width="14.140625" style="125" customWidth="1"/>
    <col min="12039" max="12288" width="9.140625" style="125"/>
    <col min="12289" max="12289" width="9" style="125" customWidth="1"/>
    <col min="12290" max="12290" width="25.5703125" style="125" customWidth="1"/>
    <col min="12291" max="12291" width="16.85546875" style="125" customWidth="1"/>
    <col min="12292" max="12292" width="10.5703125" style="125" customWidth="1"/>
    <col min="12293" max="12293" width="7.42578125" style="125" customWidth="1"/>
    <col min="12294" max="12294" width="14.140625" style="125" customWidth="1"/>
    <col min="12295" max="12544" width="9.140625" style="125"/>
    <col min="12545" max="12545" width="9" style="125" customWidth="1"/>
    <col min="12546" max="12546" width="25.5703125" style="125" customWidth="1"/>
    <col min="12547" max="12547" width="16.85546875" style="125" customWidth="1"/>
    <col min="12548" max="12548" width="10.5703125" style="125" customWidth="1"/>
    <col min="12549" max="12549" width="7.42578125" style="125" customWidth="1"/>
    <col min="12550" max="12550" width="14.140625" style="125" customWidth="1"/>
    <col min="12551" max="12800" width="9.140625" style="125"/>
    <col min="12801" max="12801" width="9" style="125" customWidth="1"/>
    <col min="12802" max="12802" width="25.5703125" style="125" customWidth="1"/>
    <col min="12803" max="12803" width="16.85546875" style="125" customWidth="1"/>
    <col min="12804" max="12804" width="10.5703125" style="125" customWidth="1"/>
    <col min="12805" max="12805" width="7.42578125" style="125" customWidth="1"/>
    <col min="12806" max="12806" width="14.140625" style="125" customWidth="1"/>
    <col min="12807" max="13056" width="9.140625" style="125"/>
    <col min="13057" max="13057" width="9" style="125" customWidth="1"/>
    <col min="13058" max="13058" width="25.5703125" style="125" customWidth="1"/>
    <col min="13059" max="13059" width="16.85546875" style="125" customWidth="1"/>
    <col min="13060" max="13060" width="10.5703125" style="125" customWidth="1"/>
    <col min="13061" max="13061" width="7.42578125" style="125" customWidth="1"/>
    <col min="13062" max="13062" width="14.140625" style="125" customWidth="1"/>
    <col min="13063" max="13312" width="9.140625" style="125"/>
    <col min="13313" max="13313" width="9" style="125" customWidth="1"/>
    <col min="13314" max="13314" width="25.5703125" style="125" customWidth="1"/>
    <col min="13315" max="13315" width="16.85546875" style="125" customWidth="1"/>
    <col min="13316" max="13316" width="10.5703125" style="125" customWidth="1"/>
    <col min="13317" max="13317" width="7.42578125" style="125" customWidth="1"/>
    <col min="13318" max="13318" width="14.140625" style="125" customWidth="1"/>
    <col min="13319" max="13568" width="9.140625" style="125"/>
    <col min="13569" max="13569" width="9" style="125" customWidth="1"/>
    <col min="13570" max="13570" width="25.5703125" style="125" customWidth="1"/>
    <col min="13571" max="13571" width="16.85546875" style="125" customWidth="1"/>
    <col min="13572" max="13572" width="10.5703125" style="125" customWidth="1"/>
    <col min="13573" max="13573" width="7.42578125" style="125" customWidth="1"/>
    <col min="13574" max="13574" width="14.140625" style="125" customWidth="1"/>
    <col min="13575" max="13824" width="9.140625" style="125"/>
    <col min="13825" max="13825" width="9" style="125" customWidth="1"/>
    <col min="13826" max="13826" width="25.5703125" style="125" customWidth="1"/>
    <col min="13827" max="13827" width="16.85546875" style="125" customWidth="1"/>
    <col min="13828" max="13828" width="10.5703125" style="125" customWidth="1"/>
    <col min="13829" max="13829" width="7.42578125" style="125" customWidth="1"/>
    <col min="13830" max="13830" width="14.140625" style="125" customWidth="1"/>
    <col min="13831" max="14080" width="9.140625" style="125"/>
    <col min="14081" max="14081" width="9" style="125" customWidth="1"/>
    <col min="14082" max="14082" width="25.5703125" style="125" customWidth="1"/>
    <col min="14083" max="14083" width="16.85546875" style="125" customWidth="1"/>
    <col min="14084" max="14084" width="10.5703125" style="125" customWidth="1"/>
    <col min="14085" max="14085" width="7.42578125" style="125" customWidth="1"/>
    <col min="14086" max="14086" width="14.140625" style="125" customWidth="1"/>
    <col min="14087" max="14336" width="9.140625" style="125"/>
    <col min="14337" max="14337" width="9" style="125" customWidth="1"/>
    <col min="14338" max="14338" width="25.5703125" style="125" customWidth="1"/>
    <col min="14339" max="14339" width="16.85546875" style="125" customWidth="1"/>
    <col min="14340" max="14340" width="10.5703125" style="125" customWidth="1"/>
    <col min="14341" max="14341" width="7.42578125" style="125" customWidth="1"/>
    <col min="14342" max="14342" width="14.140625" style="125" customWidth="1"/>
    <col min="14343" max="14592" width="9.140625" style="125"/>
    <col min="14593" max="14593" width="9" style="125" customWidth="1"/>
    <col min="14594" max="14594" width="25.5703125" style="125" customWidth="1"/>
    <col min="14595" max="14595" width="16.85546875" style="125" customWidth="1"/>
    <col min="14596" max="14596" width="10.5703125" style="125" customWidth="1"/>
    <col min="14597" max="14597" width="7.42578125" style="125" customWidth="1"/>
    <col min="14598" max="14598" width="14.140625" style="125" customWidth="1"/>
    <col min="14599" max="14848" width="9.140625" style="125"/>
    <col min="14849" max="14849" width="9" style="125" customWidth="1"/>
    <col min="14850" max="14850" width="25.5703125" style="125" customWidth="1"/>
    <col min="14851" max="14851" width="16.85546875" style="125" customWidth="1"/>
    <col min="14852" max="14852" width="10.5703125" style="125" customWidth="1"/>
    <col min="14853" max="14853" width="7.42578125" style="125" customWidth="1"/>
    <col min="14854" max="14854" width="14.140625" style="125" customWidth="1"/>
    <col min="14855" max="15104" width="9.140625" style="125"/>
    <col min="15105" max="15105" width="9" style="125" customWidth="1"/>
    <col min="15106" max="15106" width="25.5703125" style="125" customWidth="1"/>
    <col min="15107" max="15107" width="16.85546875" style="125" customWidth="1"/>
    <col min="15108" max="15108" width="10.5703125" style="125" customWidth="1"/>
    <col min="15109" max="15109" width="7.42578125" style="125" customWidth="1"/>
    <col min="15110" max="15110" width="14.140625" style="125" customWidth="1"/>
    <col min="15111" max="15360" width="9.140625" style="125"/>
    <col min="15361" max="15361" width="9" style="125" customWidth="1"/>
    <col min="15362" max="15362" width="25.5703125" style="125" customWidth="1"/>
    <col min="15363" max="15363" width="16.85546875" style="125" customWidth="1"/>
    <col min="15364" max="15364" width="10.5703125" style="125" customWidth="1"/>
    <col min="15365" max="15365" width="7.42578125" style="125" customWidth="1"/>
    <col min="15366" max="15366" width="14.140625" style="125" customWidth="1"/>
    <col min="15367" max="15616" width="9.140625" style="125"/>
    <col min="15617" max="15617" width="9" style="125" customWidth="1"/>
    <col min="15618" max="15618" width="25.5703125" style="125" customWidth="1"/>
    <col min="15619" max="15619" width="16.85546875" style="125" customWidth="1"/>
    <col min="15620" max="15620" width="10.5703125" style="125" customWidth="1"/>
    <col min="15621" max="15621" width="7.42578125" style="125" customWidth="1"/>
    <col min="15622" max="15622" width="14.140625" style="125" customWidth="1"/>
    <col min="15623" max="15872" width="9.140625" style="125"/>
    <col min="15873" max="15873" width="9" style="125" customWidth="1"/>
    <col min="15874" max="15874" width="25.5703125" style="125" customWidth="1"/>
    <col min="15875" max="15875" width="16.85546875" style="125" customWidth="1"/>
    <col min="15876" max="15876" width="10.5703125" style="125" customWidth="1"/>
    <col min="15877" max="15877" width="7.42578125" style="125" customWidth="1"/>
    <col min="15878" max="15878" width="14.140625" style="125" customWidth="1"/>
    <col min="15879" max="16128" width="9.140625" style="125"/>
    <col min="16129" max="16129" width="9" style="125" customWidth="1"/>
    <col min="16130" max="16130" width="25.5703125" style="125" customWidth="1"/>
    <col min="16131" max="16131" width="16.85546875" style="125" customWidth="1"/>
    <col min="16132" max="16132" width="10.5703125" style="125" customWidth="1"/>
    <col min="16133" max="16133" width="7.42578125" style="125" customWidth="1"/>
    <col min="16134" max="16134" width="14.140625" style="125" customWidth="1"/>
    <col min="16135" max="16384" width="9.140625" style="125"/>
  </cols>
  <sheetData>
    <row r="1" spans="1:8" ht="12.75" x14ac:dyDescent="0.2">
      <c r="A1" s="22" t="s">
        <v>97</v>
      </c>
      <c r="B1" s="124"/>
      <c r="C1" s="124"/>
      <c r="D1" s="23"/>
      <c r="E1" s="24"/>
      <c r="F1" s="25"/>
    </row>
    <row r="2" spans="1:8" ht="12.75" x14ac:dyDescent="0.2">
      <c r="A2" s="22" t="s">
        <v>149</v>
      </c>
      <c r="B2" s="124"/>
      <c r="C2" s="124"/>
      <c r="D2" s="23"/>
      <c r="E2" s="26"/>
      <c r="F2" s="25"/>
    </row>
    <row r="3" spans="1:8" ht="12.75" x14ac:dyDescent="0.2">
      <c r="A3" s="22"/>
      <c r="B3" s="124"/>
      <c r="C3" s="124"/>
      <c r="D3" s="23"/>
      <c r="E3" s="26"/>
      <c r="F3" s="25"/>
    </row>
    <row r="4" spans="1:8" x14ac:dyDescent="0.2">
      <c r="A4" s="124"/>
      <c r="B4" s="124"/>
      <c r="C4" s="124"/>
      <c r="D4" s="23"/>
      <c r="E4" s="126"/>
    </row>
    <row r="5" spans="1:8" x14ac:dyDescent="0.2">
      <c r="A5" s="124"/>
      <c r="B5" s="124"/>
      <c r="C5" s="128" t="s">
        <v>98</v>
      </c>
      <c r="D5" s="27"/>
      <c r="E5" s="126"/>
    </row>
    <row r="6" spans="1:8" x14ac:dyDescent="0.2">
      <c r="A6" s="129" t="s">
        <v>99</v>
      </c>
      <c r="B6" s="130"/>
      <c r="C6" s="131" t="s">
        <v>100</v>
      </c>
      <c r="D6" s="28" t="s">
        <v>101</v>
      </c>
      <c r="E6" s="132"/>
      <c r="F6" s="133"/>
    </row>
    <row r="7" spans="1:8" x14ac:dyDescent="0.2">
      <c r="A7" s="134" t="s">
        <v>102</v>
      </c>
      <c r="B7" s="134" t="s">
        <v>103</v>
      </c>
      <c r="C7" s="134" t="s">
        <v>101</v>
      </c>
      <c r="D7" s="29" t="s">
        <v>104</v>
      </c>
      <c r="E7" s="135"/>
      <c r="F7" s="136" t="s">
        <v>105</v>
      </c>
    </row>
    <row r="8" spans="1:8" x14ac:dyDescent="0.2">
      <c r="A8" s="129"/>
      <c r="B8" s="129"/>
      <c r="C8" s="129"/>
      <c r="D8" s="28"/>
      <c r="E8" s="132"/>
      <c r="F8" s="137"/>
    </row>
    <row r="9" spans="1:8" x14ac:dyDescent="0.2">
      <c r="A9" s="129"/>
      <c r="B9" s="144" t="s">
        <v>117</v>
      </c>
      <c r="C9" s="145" t="s">
        <v>118</v>
      </c>
      <c r="D9" s="146">
        <v>0</v>
      </c>
      <c r="E9" s="147"/>
      <c r="F9" s="148">
        <v>312527</v>
      </c>
    </row>
    <row r="10" spans="1:8" x14ac:dyDescent="0.2">
      <c r="A10" s="138"/>
      <c r="C10" s="139"/>
      <c r="D10" s="31"/>
      <c r="E10" s="140"/>
      <c r="F10" s="30"/>
    </row>
    <row r="11" spans="1:8" x14ac:dyDescent="0.2">
      <c r="A11" s="138"/>
      <c r="C11" s="139"/>
      <c r="D11" s="31"/>
      <c r="E11" s="140"/>
      <c r="F11" s="140"/>
    </row>
    <row r="12" spans="1:8" x14ac:dyDescent="0.2">
      <c r="A12" s="138">
        <v>376</v>
      </c>
      <c r="B12" s="125" t="s">
        <v>107</v>
      </c>
      <c r="C12" s="152" t="s">
        <v>108</v>
      </c>
      <c r="D12" s="156">
        <v>2460</v>
      </c>
      <c r="E12" s="153"/>
      <c r="F12" s="153">
        <v>62815</v>
      </c>
      <c r="G12" s="141"/>
      <c r="H12" s="141"/>
    </row>
    <row r="13" spans="1:8" x14ac:dyDescent="0.2">
      <c r="A13" s="138">
        <v>376</v>
      </c>
      <c r="B13" s="125" t="s">
        <v>107</v>
      </c>
      <c r="C13" s="152" t="s">
        <v>109</v>
      </c>
      <c r="D13" s="157">
        <v>52211</v>
      </c>
      <c r="E13" s="153"/>
      <c r="F13" s="153">
        <v>1154148</v>
      </c>
      <c r="G13" s="141"/>
      <c r="H13" s="141"/>
    </row>
    <row r="14" spans="1:8" x14ac:dyDescent="0.2">
      <c r="A14" s="138">
        <v>376</v>
      </c>
      <c r="B14" s="125" t="s">
        <v>107</v>
      </c>
      <c r="C14" s="152" t="s">
        <v>110</v>
      </c>
      <c r="D14" s="158">
        <v>10459</v>
      </c>
      <c r="E14" s="154"/>
      <c r="F14" s="153">
        <v>613139</v>
      </c>
      <c r="G14" s="141"/>
      <c r="H14" s="141"/>
    </row>
    <row r="15" spans="1:8" x14ac:dyDescent="0.2">
      <c r="A15" s="138">
        <v>376</v>
      </c>
      <c r="B15" s="125" t="s">
        <v>107</v>
      </c>
      <c r="C15" s="162" t="s">
        <v>150</v>
      </c>
      <c r="D15" s="158">
        <v>889</v>
      </c>
      <c r="E15" s="164"/>
      <c r="F15" s="163">
        <v>75766</v>
      </c>
      <c r="G15" s="141"/>
      <c r="H15" s="141"/>
    </row>
    <row r="16" spans="1:8" x14ac:dyDescent="0.2">
      <c r="A16" s="138">
        <v>376</v>
      </c>
      <c r="B16" s="125" t="s">
        <v>107</v>
      </c>
      <c r="C16" s="162" t="s">
        <v>151</v>
      </c>
      <c r="D16" s="158">
        <v>4</v>
      </c>
      <c r="E16" s="164"/>
      <c r="F16" s="163">
        <v>277</v>
      </c>
      <c r="G16" s="141"/>
      <c r="H16" s="141"/>
    </row>
    <row r="17" spans="1:9" x14ac:dyDescent="0.2">
      <c r="A17" s="138">
        <v>376</v>
      </c>
      <c r="B17" s="125" t="s">
        <v>107</v>
      </c>
      <c r="C17" s="162" t="s">
        <v>116</v>
      </c>
      <c r="D17" s="155">
        <v>1779</v>
      </c>
      <c r="E17" s="153"/>
      <c r="F17" s="153">
        <v>-14174</v>
      </c>
      <c r="G17" s="165" t="s">
        <v>120</v>
      </c>
      <c r="H17" s="141"/>
    </row>
    <row r="18" spans="1:9" x14ac:dyDescent="0.2">
      <c r="A18" s="138"/>
      <c r="C18" s="139"/>
      <c r="D18" s="32">
        <f>SUM(D12:D17)</f>
        <v>67802</v>
      </c>
      <c r="E18" s="30"/>
      <c r="F18" s="33">
        <f>SUM(F12:F17)</f>
        <v>1891971</v>
      </c>
      <c r="G18" s="141"/>
    </row>
    <row r="19" spans="1:9" x14ac:dyDescent="0.2">
      <c r="A19" s="138"/>
      <c r="C19" s="139"/>
      <c r="D19" s="34"/>
      <c r="E19" s="30"/>
      <c r="F19" s="30"/>
      <c r="G19" s="141"/>
    </row>
    <row r="20" spans="1:9" x14ac:dyDescent="0.2">
      <c r="C20" s="125" t="s">
        <v>66</v>
      </c>
      <c r="E20" s="140"/>
      <c r="F20" s="142"/>
    </row>
    <row r="21" spans="1:9" x14ac:dyDescent="0.2">
      <c r="D21" s="36" t="s">
        <v>66</v>
      </c>
      <c r="E21" s="140"/>
      <c r="F21" s="140"/>
    </row>
    <row r="22" spans="1:9" x14ac:dyDescent="0.2">
      <c r="A22" s="161">
        <v>367</v>
      </c>
      <c r="B22" s="160" t="s">
        <v>106</v>
      </c>
      <c r="C22" s="162" t="s">
        <v>116</v>
      </c>
      <c r="D22" s="179">
        <v>1382</v>
      </c>
      <c r="E22" s="125"/>
      <c r="F22" s="164">
        <v>45636</v>
      </c>
      <c r="I22" s="185"/>
    </row>
    <row r="23" spans="1:9" x14ac:dyDescent="0.2">
      <c r="A23" s="161">
        <v>367</v>
      </c>
      <c r="B23" s="160" t="s">
        <v>106</v>
      </c>
      <c r="C23" s="162" t="s">
        <v>125</v>
      </c>
      <c r="D23" s="179">
        <v>950</v>
      </c>
      <c r="E23" s="164"/>
      <c r="F23" s="163">
        <v>44723</v>
      </c>
    </row>
    <row r="24" spans="1:9" x14ac:dyDescent="0.2">
      <c r="A24" s="138"/>
      <c r="C24" s="139"/>
      <c r="D24" s="159">
        <f>SUM(D22:D23)</f>
        <v>2332</v>
      </c>
      <c r="E24" s="140"/>
      <c r="F24" s="159">
        <f>SUM(F22:F23)</f>
        <v>90359</v>
      </c>
    </row>
    <row r="25" spans="1:9" x14ac:dyDescent="0.2">
      <c r="A25" s="138"/>
      <c r="E25" s="140"/>
      <c r="F25" s="140"/>
    </row>
    <row r="26" spans="1:9" x14ac:dyDescent="0.2">
      <c r="A26" s="149">
        <v>380</v>
      </c>
      <c r="B26" s="35" t="s">
        <v>119</v>
      </c>
      <c r="C26" s="138" t="s">
        <v>126</v>
      </c>
      <c r="D26" s="146">
        <v>0</v>
      </c>
      <c r="E26" s="36"/>
      <c r="F26" s="148">
        <v>185093</v>
      </c>
    </row>
    <row r="28" spans="1:9" ht="17.25" customHeight="1" thickBot="1" x14ac:dyDescent="0.25">
      <c r="A28" s="35"/>
      <c r="D28" s="150" t="s">
        <v>121</v>
      </c>
      <c r="F28" s="183">
        <f>F18+F24+F9+F26</f>
        <v>2479950</v>
      </c>
    </row>
    <row r="29" spans="1:9" ht="12.75" thickTop="1" x14ac:dyDescent="0.2">
      <c r="A29" s="35"/>
      <c r="F29" s="25"/>
    </row>
    <row r="30" spans="1:9" x14ac:dyDescent="0.2">
      <c r="A30" s="35"/>
      <c r="F30" s="25"/>
    </row>
    <row r="31" spans="1:9" ht="17.25" customHeight="1" thickBot="1" x14ac:dyDescent="0.25">
      <c r="A31" s="35"/>
      <c r="D31" s="36" t="s">
        <v>122</v>
      </c>
      <c r="F31" s="183">
        <f>'2017'!C12</f>
        <v>2479950</v>
      </c>
    </row>
    <row r="32" spans="1:9" ht="12.75" thickTop="1" x14ac:dyDescent="0.2">
      <c r="A32" s="35"/>
    </row>
    <row r="33" spans="1:6" x14ac:dyDescent="0.2">
      <c r="A33" s="35"/>
      <c r="B33" s="35"/>
      <c r="C33" s="35"/>
    </row>
    <row r="34" spans="1:6" x14ac:dyDescent="0.2">
      <c r="A34" s="35"/>
      <c r="B34" s="35"/>
      <c r="C34" s="35"/>
    </row>
    <row r="35" spans="1:6" x14ac:dyDescent="0.2">
      <c r="A35" s="35" t="s">
        <v>123</v>
      </c>
      <c r="B35" s="35"/>
      <c r="C35" s="35"/>
    </row>
    <row r="36" spans="1:6" s="35" customFormat="1" x14ac:dyDescent="0.2">
      <c r="A36" s="35" t="s">
        <v>153</v>
      </c>
      <c r="D36" s="36"/>
      <c r="E36" s="150"/>
      <c r="F36" s="25"/>
    </row>
    <row r="37" spans="1:6" x14ac:dyDescent="0.2">
      <c r="A37" s="35" t="s">
        <v>128</v>
      </c>
      <c r="B37" s="35"/>
      <c r="C37" s="35"/>
    </row>
    <row r="38" spans="1:6" x14ac:dyDescent="0.2">
      <c r="A38" s="35"/>
      <c r="B38" s="35"/>
      <c r="C38" s="35"/>
    </row>
    <row r="39" spans="1:6" x14ac:dyDescent="0.2">
      <c r="B39" s="35"/>
      <c r="C39" s="35"/>
    </row>
  </sheetData>
  <pageMargins left="0.7" right="0.7" top="0.75" bottom="0.75" header="0.3" footer="0.3"/>
  <pageSetup scale="97" fitToHeight="0" orientation="portrait" r:id="rId1"/>
  <headerFooter>
    <oddHeader>&amp;RSchedule IV</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67"/>
  <sheetViews>
    <sheetView view="pageBreakPreview" topLeftCell="A25" zoomScale="60" zoomScaleNormal="100" workbookViewId="0">
      <selection activeCell="J35" sqref="J35"/>
    </sheetView>
  </sheetViews>
  <sheetFormatPr defaultRowHeight="15" x14ac:dyDescent="0.25"/>
  <cols>
    <col min="1" max="1" width="25.7109375" bestFit="1" customWidth="1"/>
    <col min="2" max="2" width="9" bestFit="1" customWidth="1"/>
    <col min="3" max="3" width="11.85546875" bestFit="1" customWidth="1"/>
    <col min="4" max="4" width="11.28515625" bestFit="1" customWidth="1"/>
    <col min="5" max="6" width="10.42578125" bestFit="1" customWidth="1"/>
    <col min="7" max="7" width="13.28515625" bestFit="1" customWidth="1"/>
    <col min="8" max="8" width="9" bestFit="1" customWidth="1"/>
    <col min="9" max="10" width="11.85546875" bestFit="1" customWidth="1"/>
    <col min="11" max="12" width="10.85546875" bestFit="1" customWidth="1"/>
    <col min="13" max="13" width="14" bestFit="1" customWidth="1"/>
    <col min="14" max="14" width="13" bestFit="1" customWidth="1"/>
  </cols>
  <sheetData>
    <row r="1" spans="1:14" x14ac:dyDescent="0.25">
      <c r="A1" s="167" t="s">
        <v>225</v>
      </c>
      <c r="B1" s="218"/>
      <c r="C1" s="218"/>
      <c r="D1" s="167"/>
      <c r="E1" s="218"/>
      <c r="F1" s="218"/>
      <c r="G1" s="218"/>
      <c r="I1" s="218"/>
      <c r="J1" s="218"/>
      <c r="K1" s="218"/>
      <c r="L1" s="218"/>
      <c r="N1" s="168" t="s">
        <v>226</v>
      </c>
    </row>
    <row r="2" spans="1:14" x14ac:dyDescent="0.25">
      <c r="A2" s="167" t="s">
        <v>227</v>
      </c>
      <c r="B2" s="218"/>
      <c r="C2" s="218"/>
      <c r="D2" s="167"/>
      <c r="E2" s="218"/>
      <c r="F2" s="218"/>
      <c r="G2" s="218"/>
      <c r="H2" s="218"/>
      <c r="I2" s="218"/>
      <c r="J2" s="218"/>
      <c r="K2" s="218"/>
      <c r="L2" s="218"/>
      <c r="M2" s="218"/>
      <c r="N2" s="218"/>
    </row>
    <row r="3" spans="1:14" x14ac:dyDescent="0.25">
      <c r="B3" s="173"/>
      <c r="C3" s="173"/>
      <c r="E3" s="173"/>
      <c r="F3" s="173"/>
      <c r="G3" s="173"/>
      <c r="H3" s="173"/>
      <c r="I3" s="173"/>
      <c r="J3" s="173"/>
      <c r="K3" s="173"/>
      <c r="L3" s="173"/>
      <c r="M3" s="173"/>
      <c r="N3" s="173"/>
    </row>
    <row r="4" spans="1:14" x14ac:dyDescent="0.25">
      <c r="A4" s="193" t="s">
        <v>228</v>
      </c>
      <c r="B4" s="193"/>
      <c r="C4" s="193"/>
      <c r="D4" s="193"/>
      <c r="E4" s="193"/>
      <c r="F4" s="193"/>
      <c r="G4" s="193"/>
      <c r="H4" s="193"/>
      <c r="I4" s="193"/>
      <c r="J4" s="193"/>
      <c r="K4" s="193"/>
      <c r="L4" s="193"/>
      <c r="M4" s="193"/>
      <c r="N4" s="193"/>
    </row>
    <row r="5" spans="1:14" x14ac:dyDescent="0.25">
      <c r="A5" s="219" t="s">
        <v>229</v>
      </c>
      <c r="B5" s="220">
        <v>0.5</v>
      </c>
      <c r="C5" s="220">
        <v>0.75</v>
      </c>
      <c r="D5" s="220">
        <v>1</v>
      </c>
      <c r="E5" s="220">
        <v>1.25</v>
      </c>
      <c r="F5" s="220">
        <v>1.5</v>
      </c>
      <c r="G5" s="220">
        <v>2</v>
      </c>
      <c r="H5" s="220">
        <v>2.5</v>
      </c>
      <c r="I5" s="220">
        <v>3</v>
      </c>
      <c r="J5" s="220">
        <v>4</v>
      </c>
      <c r="K5" s="220">
        <v>6</v>
      </c>
      <c r="L5" s="220">
        <v>8</v>
      </c>
      <c r="M5" s="221" t="s">
        <v>136</v>
      </c>
      <c r="N5" s="222" t="s">
        <v>230</v>
      </c>
    </row>
    <row r="6" spans="1:14" x14ac:dyDescent="0.25">
      <c r="A6" s="223" t="s">
        <v>231</v>
      </c>
      <c r="B6" s="224">
        <v>473</v>
      </c>
      <c r="C6" s="224">
        <v>19530</v>
      </c>
      <c r="D6" s="224">
        <v>21046</v>
      </c>
      <c r="E6" s="224">
        <v>3878</v>
      </c>
      <c r="F6" s="224">
        <v>3338</v>
      </c>
      <c r="G6" s="224">
        <v>762976</v>
      </c>
      <c r="H6" s="224"/>
      <c r="I6" s="224">
        <v>36901</v>
      </c>
      <c r="J6" s="224">
        <v>39591</v>
      </c>
      <c r="K6" s="224"/>
      <c r="L6" s="224"/>
      <c r="M6" s="224">
        <v>887733</v>
      </c>
      <c r="N6" s="225">
        <f>M6/5280</f>
        <v>168.13124999999999</v>
      </c>
    </row>
    <row r="7" spans="1:14" x14ac:dyDescent="0.25">
      <c r="A7" s="226" t="s">
        <v>232</v>
      </c>
      <c r="B7" s="227">
        <v>38</v>
      </c>
      <c r="C7" s="227">
        <v>3514</v>
      </c>
      <c r="D7" s="227">
        <v>5660</v>
      </c>
      <c r="E7" s="227">
        <v>726</v>
      </c>
      <c r="F7" s="227">
        <v>3211</v>
      </c>
      <c r="G7" s="227">
        <v>142405</v>
      </c>
      <c r="H7" s="227"/>
      <c r="I7" s="227">
        <v>23962</v>
      </c>
      <c r="J7" s="227"/>
      <c r="K7" s="227"/>
      <c r="L7" s="227"/>
      <c r="M7" s="227">
        <v>179516</v>
      </c>
      <c r="N7" s="228">
        <f t="shared" ref="N7:N70" si="0">M7/5280</f>
        <v>33.999242424242425</v>
      </c>
    </row>
    <row r="8" spans="1:14" x14ac:dyDescent="0.25">
      <c r="A8" s="229">
        <v>1968</v>
      </c>
      <c r="B8" s="174"/>
      <c r="C8" s="174">
        <v>192</v>
      </c>
      <c r="D8" s="174"/>
      <c r="E8" s="174"/>
      <c r="F8" s="174"/>
      <c r="G8" s="174">
        <v>13316</v>
      </c>
      <c r="H8" s="174"/>
      <c r="I8" s="174"/>
      <c r="J8" s="174"/>
      <c r="K8" s="174"/>
      <c r="L8" s="174"/>
      <c r="M8" s="174">
        <v>13508</v>
      </c>
      <c r="N8" s="177">
        <f t="shared" si="0"/>
        <v>2.5583333333333331</v>
      </c>
    </row>
    <row r="9" spans="1:14" x14ac:dyDescent="0.25">
      <c r="A9" s="229">
        <v>1969</v>
      </c>
      <c r="B9" s="174"/>
      <c r="C9" s="174">
        <v>663</v>
      </c>
      <c r="D9" s="174"/>
      <c r="E9" s="174"/>
      <c r="F9" s="174"/>
      <c r="G9" s="174">
        <v>57548</v>
      </c>
      <c r="H9" s="174"/>
      <c r="I9" s="174"/>
      <c r="J9" s="174"/>
      <c r="K9" s="174"/>
      <c r="L9" s="174"/>
      <c r="M9" s="174">
        <v>58211</v>
      </c>
      <c r="N9" s="177">
        <f t="shared" si="0"/>
        <v>11.024810606060607</v>
      </c>
    </row>
    <row r="10" spans="1:14" x14ac:dyDescent="0.25">
      <c r="A10" s="229">
        <v>1970</v>
      </c>
      <c r="B10" s="174"/>
      <c r="C10" s="174">
        <v>707</v>
      </c>
      <c r="D10" s="174">
        <v>76</v>
      </c>
      <c r="E10" s="174"/>
      <c r="F10" s="174"/>
      <c r="G10" s="174">
        <v>12340</v>
      </c>
      <c r="H10" s="174"/>
      <c r="I10" s="174">
        <v>3974</v>
      </c>
      <c r="J10" s="174"/>
      <c r="K10" s="174"/>
      <c r="L10" s="174"/>
      <c r="M10" s="174">
        <v>17097</v>
      </c>
      <c r="N10" s="177">
        <f t="shared" si="0"/>
        <v>3.238068181818182</v>
      </c>
    </row>
    <row r="11" spans="1:14" x14ac:dyDescent="0.25">
      <c r="A11" s="229">
        <v>1971</v>
      </c>
      <c r="B11" s="174"/>
      <c r="C11" s="174">
        <v>410</v>
      </c>
      <c r="D11" s="174">
        <v>295</v>
      </c>
      <c r="E11" s="174"/>
      <c r="F11" s="174"/>
      <c r="G11" s="174">
        <v>5140</v>
      </c>
      <c r="H11" s="174"/>
      <c r="I11" s="174"/>
      <c r="J11" s="174"/>
      <c r="K11" s="174"/>
      <c r="L11" s="174"/>
      <c r="M11" s="174">
        <v>5845</v>
      </c>
      <c r="N11" s="177">
        <f t="shared" si="0"/>
        <v>1.1070075757575757</v>
      </c>
    </row>
    <row r="12" spans="1:14" x14ac:dyDescent="0.25">
      <c r="A12" s="229">
        <v>1972</v>
      </c>
      <c r="B12" s="174"/>
      <c r="C12" s="174">
        <v>168</v>
      </c>
      <c r="D12" s="174">
        <v>455</v>
      </c>
      <c r="E12" s="174">
        <v>45</v>
      </c>
      <c r="F12" s="174"/>
      <c r="G12" s="174">
        <v>4983</v>
      </c>
      <c r="H12" s="174"/>
      <c r="I12" s="174"/>
      <c r="J12" s="174"/>
      <c r="K12" s="174"/>
      <c r="L12" s="174"/>
      <c r="M12" s="174">
        <v>5651</v>
      </c>
      <c r="N12" s="177">
        <f t="shared" si="0"/>
        <v>1.0702651515151516</v>
      </c>
    </row>
    <row r="13" spans="1:14" x14ac:dyDescent="0.25">
      <c r="A13" s="229">
        <v>1973</v>
      </c>
      <c r="B13" s="174"/>
      <c r="C13" s="174"/>
      <c r="D13" s="174">
        <v>204</v>
      </c>
      <c r="E13" s="174"/>
      <c r="F13" s="174"/>
      <c r="G13" s="174">
        <v>1287</v>
      </c>
      <c r="H13" s="174"/>
      <c r="I13" s="174"/>
      <c r="J13" s="174"/>
      <c r="K13" s="174"/>
      <c r="L13" s="174"/>
      <c r="M13" s="174">
        <v>1491</v>
      </c>
      <c r="N13" s="177">
        <f t="shared" si="0"/>
        <v>0.28238636363636366</v>
      </c>
    </row>
    <row r="14" spans="1:14" x14ac:dyDescent="0.25">
      <c r="A14" s="229">
        <v>1974</v>
      </c>
      <c r="B14" s="174"/>
      <c r="C14" s="174"/>
      <c r="D14" s="174">
        <v>197</v>
      </c>
      <c r="E14" s="174">
        <v>98</v>
      </c>
      <c r="F14" s="174"/>
      <c r="G14" s="174">
        <v>2511</v>
      </c>
      <c r="H14" s="174"/>
      <c r="I14" s="174"/>
      <c r="J14" s="174"/>
      <c r="K14" s="174"/>
      <c r="L14" s="174"/>
      <c r="M14" s="174">
        <v>2806</v>
      </c>
      <c r="N14" s="177">
        <f t="shared" si="0"/>
        <v>0.53143939393939399</v>
      </c>
    </row>
    <row r="15" spans="1:14" x14ac:dyDescent="0.25">
      <c r="A15" s="229">
        <v>1975</v>
      </c>
      <c r="B15" s="174"/>
      <c r="C15" s="174">
        <v>60</v>
      </c>
      <c r="D15" s="174">
        <v>551</v>
      </c>
      <c r="E15" s="174"/>
      <c r="F15" s="174"/>
      <c r="G15" s="174">
        <v>1026</v>
      </c>
      <c r="H15" s="174"/>
      <c r="I15" s="174"/>
      <c r="J15" s="174"/>
      <c r="K15" s="174"/>
      <c r="L15" s="174"/>
      <c r="M15" s="174">
        <v>1637</v>
      </c>
      <c r="N15" s="177">
        <f t="shared" si="0"/>
        <v>0.31003787878787881</v>
      </c>
    </row>
    <row r="16" spans="1:14" x14ac:dyDescent="0.25">
      <c r="A16" s="229">
        <v>1976</v>
      </c>
      <c r="B16" s="174"/>
      <c r="C16" s="174">
        <v>110</v>
      </c>
      <c r="D16" s="174">
        <v>92</v>
      </c>
      <c r="E16" s="174">
        <v>86</v>
      </c>
      <c r="F16" s="174"/>
      <c r="G16" s="174">
        <v>1098</v>
      </c>
      <c r="H16" s="174"/>
      <c r="I16" s="174"/>
      <c r="J16" s="174"/>
      <c r="K16" s="174"/>
      <c r="L16" s="174"/>
      <c r="M16" s="174">
        <v>1386</v>
      </c>
      <c r="N16" s="177">
        <f t="shared" si="0"/>
        <v>0.26250000000000001</v>
      </c>
    </row>
    <row r="17" spans="1:14" x14ac:dyDescent="0.25">
      <c r="A17" s="229">
        <v>1977</v>
      </c>
      <c r="B17" s="174"/>
      <c r="C17" s="174"/>
      <c r="D17" s="174">
        <v>48</v>
      </c>
      <c r="E17" s="174"/>
      <c r="F17" s="174"/>
      <c r="G17" s="174">
        <v>333</v>
      </c>
      <c r="H17" s="174"/>
      <c r="I17" s="174"/>
      <c r="J17" s="174"/>
      <c r="K17" s="174"/>
      <c r="L17" s="174"/>
      <c r="M17" s="174">
        <v>381</v>
      </c>
      <c r="N17" s="177">
        <f t="shared" si="0"/>
        <v>7.2159090909090909E-2</v>
      </c>
    </row>
    <row r="18" spans="1:14" x14ac:dyDescent="0.25">
      <c r="A18" s="229">
        <v>1978</v>
      </c>
      <c r="B18" s="174"/>
      <c r="C18" s="174">
        <v>52</v>
      </c>
      <c r="D18" s="174"/>
      <c r="E18" s="174"/>
      <c r="F18" s="174"/>
      <c r="G18" s="174">
        <v>3583</v>
      </c>
      <c r="H18" s="174"/>
      <c r="I18" s="174"/>
      <c r="J18" s="174"/>
      <c r="K18" s="174"/>
      <c r="L18" s="174"/>
      <c r="M18" s="174">
        <v>3635</v>
      </c>
      <c r="N18" s="177">
        <f t="shared" si="0"/>
        <v>0.68844696969696972</v>
      </c>
    </row>
    <row r="19" spans="1:14" x14ac:dyDescent="0.25">
      <c r="A19" s="229">
        <v>1979</v>
      </c>
      <c r="B19" s="174"/>
      <c r="C19" s="174"/>
      <c r="D19" s="174">
        <v>686</v>
      </c>
      <c r="E19" s="174"/>
      <c r="F19" s="174"/>
      <c r="G19" s="174">
        <v>750</v>
      </c>
      <c r="H19" s="174"/>
      <c r="I19" s="174"/>
      <c r="J19" s="174"/>
      <c r="K19" s="174"/>
      <c r="L19" s="174"/>
      <c r="M19" s="174">
        <v>1436</v>
      </c>
      <c r="N19" s="177">
        <f t="shared" si="0"/>
        <v>0.27196969696969697</v>
      </c>
    </row>
    <row r="20" spans="1:14" x14ac:dyDescent="0.25">
      <c r="A20" s="229">
        <v>1980</v>
      </c>
      <c r="B20" s="174"/>
      <c r="C20" s="174">
        <v>446</v>
      </c>
      <c r="D20" s="174">
        <v>340</v>
      </c>
      <c r="E20" s="174"/>
      <c r="F20" s="174"/>
      <c r="G20" s="174">
        <v>8468</v>
      </c>
      <c r="H20" s="174"/>
      <c r="I20" s="174"/>
      <c r="J20" s="174"/>
      <c r="K20" s="174"/>
      <c r="L20" s="174"/>
      <c r="M20" s="174">
        <v>9254</v>
      </c>
      <c r="N20" s="177">
        <f t="shared" si="0"/>
        <v>1.7526515151515152</v>
      </c>
    </row>
    <row r="21" spans="1:14" x14ac:dyDescent="0.25">
      <c r="A21" s="229">
        <v>1981</v>
      </c>
      <c r="B21" s="174"/>
      <c r="C21" s="174">
        <v>619</v>
      </c>
      <c r="D21" s="174"/>
      <c r="E21" s="174"/>
      <c r="F21" s="174"/>
      <c r="G21" s="174">
        <v>3909</v>
      </c>
      <c r="H21" s="174"/>
      <c r="I21" s="174"/>
      <c r="J21" s="174"/>
      <c r="K21" s="174"/>
      <c r="L21" s="174"/>
      <c r="M21" s="174">
        <v>4528</v>
      </c>
      <c r="N21" s="177">
        <f t="shared" si="0"/>
        <v>0.85757575757575755</v>
      </c>
    </row>
    <row r="22" spans="1:14" x14ac:dyDescent="0.25">
      <c r="A22" s="229">
        <v>1982</v>
      </c>
      <c r="B22" s="174"/>
      <c r="C22" s="174">
        <v>87</v>
      </c>
      <c r="D22" s="174">
        <v>88</v>
      </c>
      <c r="E22" s="174"/>
      <c r="F22" s="174"/>
      <c r="G22" s="174">
        <v>4417</v>
      </c>
      <c r="H22" s="174"/>
      <c r="I22" s="174"/>
      <c r="J22" s="174"/>
      <c r="K22" s="174"/>
      <c r="L22" s="174"/>
      <c r="M22" s="174">
        <v>4592</v>
      </c>
      <c r="N22" s="177">
        <f t="shared" si="0"/>
        <v>0.86969696969696975</v>
      </c>
    </row>
    <row r="23" spans="1:14" x14ac:dyDescent="0.25">
      <c r="A23" s="229" t="s">
        <v>174</v>
      </c>
      <c r="B23" s="174">
        <v>38</v>
      </c>
      <c r="C23" s="174"/>
      <c r="D23" s="174">
        <v>2628</v>
      </c>
      <c r="E23" s="174">
        <v>497</v>
      </c>
      <c r="F23" s="174">
        <v>3211</v>
      </c>
      <c r="G23" s="174">
        <v>21696</v>
      </c>
      <c r="H23" s="174"/>
      <c r="I23" s="174">
        <v>19988</v>
      </c>
      <c r="J23" s="174"/>
      <c r="K23" s="174"/>
      <c r="L23" s="174"/>
      <c r="M23" s="174">
        <v>48058</v>
      </c>
      <c r="N23" s="177">
        <f t="shared" si="0"/>
        <v>9.1018939393939391</v>
      </c>
    </row>
    <row r="24" spans="1:14" x14ac:dyDescent="0.25">
      <c r="A24" s="226" t="s">
        <v>233</v>
      </c>
      <c r="B24" s="227">
        <v>337</v>
      </c>
      <c r="C24" s="227">
        <v>3953</v>
      </c>
      <c r="D24" s="227">
        <v>4014</v>
      </c>
      <c r="E24" s="227">
        <v>1375</v>
      </c>
      <c r="F24" s="227"/>
      <c r="G24" s="227">
        <v>181799</v>
      </c>
      <c r="H24" s="227"/>
      <c r="I24" s="227"/>
      <c r="J24" s="227">
        <v>11608</v>
      </c>
      <c r="K24" s="227"/>
      <c r="L24" s="227"/>
      <c r="M24" s="227">
        <v>203086</v>
      </c>
      <c r="N24" s="228">
        <f t="shared" si="0"/>
        <v>38.463257575757574</v>
      </c>
    </row>
    <row r="25" spans="1:14" x14ac:dyDescent="0.25">
      <c r="A25" s="229">
        <v>1965</v>
      </c>
      <c r="B25" s="174"/>
      <c r="C25" s="174"/>
      <c r="D25" s="174"/>
      <c r="E25" s="174"/>
      <c r="F25" s="174"/>
      <c r="G25" s="174">
        <v>269</v>
      </c>
      <c r="H25" s="174"/>
      <c r="I25" s="174"/>
      <c r="J25" s="174"/>
      <c r="K25" s="174"/>
      <c r="L25" s="174"/>
      <c r="M25" s="174">
        <v>269</v>
      </c>
      <c r="N25" s="177">
        <f t="shared" si="0"/>
        <v>5.0946969696969699E-2</v>
      </c>
    </row>
    <row r="26" spans="1:14" x14ac:dyDescent="0.25">
      <c r="A26" s="229">
        <v>1966</v>
      </c>
      <c r="B26" s="174"/>
      <c r="C26" s="174"/>
      <c r="D26" s="174"/>
      <c r="E26" s="174"/>
      <c r="F26" s="174"/>
      <c r="G26" s="174">
        <v>376</v>
      </c>
      <c r="H26" s="174"/>
      <c r="I26" s="174"/>
      <c r="J26" s="174"/>
      <c r="K26" s="174"/>
      <c r="L26" s="174"/>
      <c r="M26" s="174">
        <v>376</v>
      </c>
      <c r="N26" s="177">
        <f t="shared" si="0"/>
        <v>7.1212121212121213E-2</v>
      </c>
    </row>
    <row r="27" spans="1:14" x14ac:dyDescent="0.25">
      <c r="A27" s="229">
        <v>1967</v>
      </c>
      <c r="B27" s="174"/>
      <c r="C27" s="174">
        <v>450</v>
      </c>
      <c r="D27" s="174"/>
      <c r="E27" s="174"/>
      <c r="F27" s="174"/>
      <c r="G27" s="174">
        <v>27573</v>
      </c>
      <c r="H27" s="174"/>
      <c r="I27" s="174"/>
      <c r="J27" s="174"/>
      <c r="K27" s="174"/>
      <c r="L27" s="174"/>
      <c r="M27" s="174">
        <v>28023</v>
      </c>
      <c r="N27" s="177">
        <f t="shared" si="0"/>
        <v>5.3073863636363638</v>
      </c>
    </row>
    <row r="28" spans="1:14" x14ac:dyDescent="0.25">
      <c r="A28" s="229">
        <v>1968</v>
      </c>
      <c r="B28" s="174"/>
      <c r="C28" s="174">
        <v>749</v>
      </c>
      <c r="D28" s="174"/>
      <c r="E28" s="174"/>
      <c r="F28" s="174"/>
      <c r="G28" s="174">
        <v>16329</v>
      </c>
      <c r="H28" s="174"/>
      <c r="I28" s="174"/>
      <c r="J28" s="174"/>
      <c r="K28" s="174"/>
      <c r="L28" s="174"/>
      <c r="M28" s="174">
        <v>17078</v>
      </c>
      <c r="N28" s="177">
        <f t="shared" si="0"/>
        <v>3.2344696969696969</v>
      </c>
    </row>
    <row r="29" spans="1:14" x14ac:dyDescent="0.25">
      <c r="A29" s="229">
        <v>1969</v>
      </c>
      <c r="B29" s="174"/>
      <c r="C29" s="174">
        <v>806</v>
      </c>
      <c r="D29" s="174"/>
      <c r="E29" s="174"/>
      <c r="F29" s="174"/>
      <c r="G29" s="174">
        <v>22183</v>
      </c>
      <c r="H29" s="174"/>
      <c r="I29" s="174"/>
      <c r="J29" s="174"/>
      <c r="K29" s="174"/>
      <c r="L29" s="174"/>
      <c r="M29" s="174">
        <v>22989</v>
      </c>
      <c r="N29" s="177">
        <f t="shared" si="0"/>
        <v>4.3539772727272723</v>
      </c>
    </row>
    <row r="30" spans="1:14" x14ac:dyDescent="0.25">
      <c r="A30" s="229">
        <v>1970</v>
      </c>
      <c r="B30" s="174"/>
      <c r="C30" s="174">
        <v>357</v>
      </c>
      <c r="D30" s="174">
        <v>220</v>
      </c>
      <c r="E30" s="174"/>
      <c r="F30" s="174"/>
      <c r="G30" s="174">
        <v>16932</v>
      </c>
      <c r="H30" s="174"/>
      <c r="I30" s="174"/>
      <c r="J30" s="174"/>
      <c r="K30" s="174"/>
      <c r="L30" s="174"/>
      <c r="M30" s="174">
        <v>17509</v>
      </c>
      <c r="N30" s="177">
        <f t="shared" si="0"/>
        <v>3.3160984848484847</v>
      </c>
    </row>
    <row r="31" spans="1:14" x14ac:dyDescent="0.25">
      <c r="A31" s="229">
        <v>1971</v>
      </c>
      <c r="B31" s="174"/>
      <c r="C31" s="174">
        <v>566</v>
      </c>
      <c r="D31" s="174">
        <v>107</v>
      </c>
      <c r="E31" s="174">
        <v>795</v>
      </c>
      <c r="F31" s="174"/>
      <c r="G31" s="174">
        <v>12014</v>
      </c>
      <c r="H31" s="174"/>
      <c r="I31" s="174"/>
      <c r="J31" s="174"/>
      <c r="K31" s="174"/>
      <c r="L31" s="174"/>
      <c r="M31" s="174">
        <v>13482</v>
      </c>
      <c r="N31" s="177">
        <f t="shared" si="0"/>
        <v>2.5534090909090907</v>
      </c>
    </row>
    <row r="32" spans="1:14" x14ac:dyDescent="0.25">
      <c r="A32" s="229">
        <v>1972</v>
      </c>
      <c r="B32" s="174"/>
      <c r="C32" s="174">
        <v>106</v>
      </c>
      <c r="D32" s="174">
        <v>777</v>
      </c>
      <c r="E32" s="174">
        <v>44</v>
      </c>
      <c r="F32" s="174"/>
      <c r="G32" s="174">
        <v>18474</v>
      </c>
      <c r="H32" s="174"/>
      <c r="I32" s="174"/>
      <c r="J32" s="174"/>
      <c r="K32" s="174"/>
      <c r="L32" s="174"/>
      <c r="M32" s="174">
        <v>19401</v>
      </c>
      <c r="N32" s="177">
        <f t="shared" si="0"/>
        <v>3.6744318181818181</v>
      </c>
    </row>
    <row r="33" spans="1:14" x14ac:dyDescent="0.25">
      <c r="A33" s="229">
        <v>1973</v>
      </c>
      <c r="B33" s="174"/>
      <c r="C33" s="174">
        <v>35</v>
      </c>
      <c r="D33" s="174">
        <v>224</v>
      </c>
      <c r="E33" s="174">
        <v>30</v>
      </c>
      <c r="F33" s="174"/>
      <c r="G33" s="174">
        <v>10416</v>
      </c>
      <c r="H33" s="174"/>
      <c r="I33" s="174"/>
      <c r="J33" s="174"/>
      <c r="K33" s="174"/>
      <c r="L33" s="174"/>
      <c r="M33" s="174">
        <v>10705</v>
      </c>
      <c r="N33" s="177">
        <f t="shared" si="0"/>
        <v>2.0274621212121211</v>
      </c>
    </row>
    <row r="34" spans="1:14" x14ac:dyDescent="0.25">
      <c r="A34" s="229">
        <v>1974</v>
      </c>
      <c r="B34" s="174"/>
      <c r="C34" s="174">
        <v>48</v>
      </c>
      <c r="D34" s="174">
        <v>306</v>
      </c>
      <c r="E34" s="174">
        <v>243</v>
      </c>
      <c r="F34" s="174"/>
      <c r="G34" s="174">
        <v>9818</v>
      </c>
      <c r="H34" s="174"/>
      <c r="I34" s="174"/>
      <c r="J34" s="174"/>
      <c r="K34" s="174"/>
      <c r="L34" s="174"/>
      <c r="M34" s="174">
        <v>10415</v>
      </c>
      <c r="N34" s="177">
        <f t="shared" si="0"/>
        <v>1.9725378787878789</v>
      </c>
    </row>
    <row r="35" spans="1:14" x14ac:dyDescent="0.25">
      <c r="A35" s="229">
        <v>1975</v>
      </c>
      <c r="B35" s="174">
        <v>337</v>
      </c>
      <c r="C35" s="174">
        <v>113</v>
      </c>
      <c r="D35" s="174">
        <v>1415</v>
      </c>
      <c r="E35" s="174">
        <v>137</v>
      </c>
      <c r="F35" s="174"/>
      <c r="G35" s="174">
        <v>5623</v>
      </c>
      <c r="H35" s="174"/>
      <c r="I35" s="174"/>
      <c r="J35" s="174"/>
      <c r="K35" s="174"/>
      <c r="L35" s="174"/>
      <c r="M35" s="174">
        <v>7625</v>
      </c>
      <c r="N35" s="177">
        <f t="shared" si="0"/>
        <v>1.4441287878787878</v>
      </c>
    </row>
    <row r="36" spans="1:14" x14ac:dyDescent="0.25">
      <c r="A36" s="229">
        <v>1976</v>
      </c>
      <c r="B36" s="174"/>
      <c r="C36" s="174"/>
      <c r="D36" s="174">
        <v>53</v>
      </c>
      <c r="E36" s="174">
        <v>26</v>
      </c>
      <c r="F36" s="174"/>
      <c r="G36" s="174">
        <v>1773</v>
      </c>
      <c r="H36" s="174"/>
      <c r="I36" s="174"/>
      <c r="J36" s="174"/>
      <c r="K36" s="174"/>
      <c r="L36" s="174"/>
      <c r="M36" s="174">
        <v>1852</v>
      </c>
      <c r="N36" s="177">
        <f t="shared" si="0"/>
        <v>0.35075757575757577</v>
      </c>
    </row>
    <row r="37" spans="1:14" x14ac:dyDescent="0.25">
      <c r="A37" s="229">
        <v>1977</v>
      </c>
      <c r="B37" s="174"/>
      <c r="C37" s="174"/>
      <c r="D37" s="174">
        <v>145</v>
      </c>
      <c r="E37" s="174"/>
      <c r="F37" s="174"/>
      <c r="G37" s="174">
        <v>5394</v>
      </c>
      <c r="H37" s="174"/>
      <c r="I37" s="174"/>
      <c r="J37" s="174"/>
      <c r="K37" s="174"/>
      <c r="L37" s="174"/>
      <c r="M37" s="174">
        <v>5539</v>
      </c>
      <c r="N37" s="177">
        <f t="shared" si="0"/>
        <v>1.0490530303030303</v>
      </c>
    </row>
    <row r="38" spans="1:14" x14ac:dyDescent="0.25">
      <c r="A38" s="229">
        <v>1978</v>
      </c>
      <c r="B38" s="174"/>
      <c r="C38" s="174">
        <v>75</v>
      </c>
      <c r="D38" s="174">
        <v>128</v>
      </c>
      <c r="E38" s="174">
        <v>75</v>
      </c>
      <c r="F38" s="174"/>
      <c r="G38" s="174">
        <v>4095</v>
      </c>
      <c r="H38" s="174"/>
      <c r="I38" s="174"/>
      <c r="J38" s="174"/>
      <c r="K38" s="174"/>
      <c r="L38" s="174"/>
      <c r="M38" s="174">
        <v>4373</v>
      </c>
      <c r="N38" s="177">
        <f t="shared" si="0"/>
        <v>0.82821969696969699</v>
      </c>
    </row>
    <row r="39" spans="1:14" x14ac:dyDescent="0.25">
      <c r="A39" s="229">
        <v>1979</v>
      </c>
      <c r="B39" s="174"/>
      <c r="C39" s="174">
        <v>69</v>
      </c>
      <c r="D39" s="174">
        <v>412</v>
      </c>
      <c r="E39" s="174"/>
      <c r="F39" s="174"/>
      <c r="G39" s="174">
        <v>10716</v>
      </c>
      <c r="H39" s="174"/>
      <c r="I39" s="174"/>
      <c r="J39" s="174"/>
      <c r="K39" s="174"/>
      <c r="L39" s="174"/>
      <c r="M39" s="174">
        <v>11197</v>
      </c>
      <c r="N39" s="177">
        <f t="shared" si="0"/>
        <v>2.1206439393939394</v>
      </c>
    </row>
    <row r="40" spans="1:14" x14ac:dyDescent="0.25">
      <c r="A40" s="229">
        <v>1980</v>
      </c>
      <c r="B40" s="174"/>
      <c r="C40" s="174"/>
      <c r="D40" s="174">
        <v>60</v>
      </c>
      <c r="E40" s="174"/>
      <c r="F40" s="174"/>
      <c r="G40" s="174">
        <v>6039</v>
      </c>
      <c r="H40" s="174"/>
      <c r="I40" s="174"/>
      <c r="J40" s="174"/>
      <c r="K40" s="174"/>
      <c r="L40" s="174"/>
      <c r="M40" s="174">
        <v>6099</v>
      </c>
      <c r="N40" s="177">
        <f t="shared" si="0"/>
        <v>1.1551136363636363</v>
      </c>
    </row>
    <row r="41" spans="1:14" x14ac:dyDescent="0.25">
      <c r="A41" s="229">
        <v>1981</v>
      </c>
      <c r="B41" s="174"/>
      <c r="C41" s="174">
        <v>271</v>
      </c>
      <c r="D41" s="174">
        <v>167</v>
      </c>
      <c r="E41" s="174"/>
      <c r="F41" s="174"/>
      <c r="G41" s="174">
        <v>8985</v>
      </c>
      <c r="H41" s="174"/>
      <c r="I41" s="174"/>
      <c r="J41" s="174">
        <v>9283</v>
      </c>
      <c r="K41" s="174"/>
      <c r="L41" s="174"/>
      <c r="M41" s="174">
        <v>18706</v>
      </c>
      <c r="N41" s="177">
        <f t="shared" si="0"/>
        <v>3.5428030303030305</v>
      </c>
    </row>
    <row r="42" spans="1:14" x14ac:dyDescent="0.25">
      <c r="A42" s="229">
        <v>1982</v>
      </c>
      <c r="B42" s="174"/>
      <c r="C42" s="174">
        <v>64</v>
      </c>
      <c r="D42" s="174"/>
      <c r="E42" s="174">
        <v>25</v>
      </c>
      <c r="F42" s="174"/>
      <c r="G42" s="174">
        <v>4790</v>
      </c>
      <c r="H42" s="174"/>
      <c r="I42" s="174"/>
      <c r="J42" s="174">
        <v>2325</v>
      </c>
      <c r="K42" s="174"/>
      <c r="L42" s="174"/>
      <c r="M42" s="174">
        <v>7204</v>
      </c>
      <c r="N42" s="177">
        <f t="shared" si="0"/>
        <v>1.3643939393939395</v>
      </c>
    </row>
    <row r="43" spans="1:14" x14ac:dyDescent="0.25">
      <c r="A43" s="229" t="s">
        <v>174</v>
      </c>
      <c r="B43" s="174"/>
      <c r="C43" s="174">
        <v>244</v>
      </c>
      <c r="D43" s="174"/>
      <c r="E43" s="174"/>
      <c r="F43" s="174"/>
      <c r="G43" s="174"/>
      <c r="H43" s="174"/>
      <c r="I43" s="174"/>
      <c r="J43" s="174"/>
      <c r="K43" s="174"/>
      <c r="L43" s="174"/>
      <c r="M43" s="174">
        <v>244</v>
      </c>
      <c r="N43" s="177">
        <f t="shared" si="0"/>
        <v>4.6212121212121211E-2</v>
      </c>
    </row>
    <row r="44" spans="1:14" x14ac:dyDescent="0.25">
      <c r="A44" s="226" t="s">
        <v>234</v>
      </c>
      <c r="B44" s="227"/>
      <c r="C44" s="227">
        <v>1284</v>
      </c>
      <c r="D44" s="227">
        <v>1179</v>
      </c>
      <c r="E44" s="227">
        <v>562</v>
      </c>
      <c r="F44" s="227"/>
      <c r="G44" s="227">
        <v>85661</v>
      </c>
      <c r="H44" s="227"/>
      <c r="I44" s="227"/>
      <c r="J44" s="227"/>
      <c r="K44" s="227"/>
      <c r="L44" s="227"/>
      <c r="M44" s="227">
        <v>88686</v>
      </c>
      <c r="N44" s="228">
        <f t="shared" si="0"/>
        <v>16.796590909090909</v>
      </c>
    </row>
    <row r="45" spans="1:14" x14ac:dyDescent="0.25">
      <c r="A45" s="229">
        <v>1966</v>
      </c>
      <c r="B45" s="174"/>
      <c r="C45" s="174"/>
      <c r="D45" s="174"/>
      <c r="E45" s="174"/>
      <c r="F45" s="174"/>
      <c r="G45" s="174">
        <v>348</v>
      </c>
      <c r="H45" s="174"/>
      <c r="I45" s="174"/>
      <c r="J45" s="174"/>
      <c r="K45" s="174"/>
      <c r="L45" s="174"/>
      <c r="M45" s="174">
        <v>348</v>
      </c>
      <c r="N45" s="177">
        <f t="shared" si="0"/>
        <v>6.5909090909090903E-2</v>
      </c>
    </row>
    <row r="46" spans="1:14" x14ac:dyDescent="0.25">
      <c r="A46" s="229">
        <v>1967</v>
      </c>
      <c r="B46" s="174"/>
      <c r="C46" s="174"/>
      <c r="D46" s="174"/>
      <c r="E46" s="174"/>
      <c r="F46" s="174"/>
      <c r="G46" s="174">
        <v>7299</v>
      </c>
      <c r="H46" s="174"/>
      <c r="I46" s="174"/>
      <c r="J46" s="174"/>
      <c r="K46" s="174"/>
      <c r="L46" s="174"/>
      <c r="M46" s="174">
        <v>7299</v>
      </c>
      <c r="N46" s="177">
        <f t="shared" si="0"/>
        <v>1.3823863636363636</v>
      </c>
    </row>
    <row r="47" spans="1:14" x14ac:dyDescent="0.25">
      <c r="A47" s="229">
        <v>1968</v>
      </c>
      <c r="B47" s="174"/>
      <c r="C47" s="174"/>
      <c r="D47" s="174"/>
      <c r="E47" s="174"/>
      <c r="F47" s="174"/>
      <c r="G47" s="174">
        <v>2668</v>
      </c>
      <c r="H47" s="174"/>
      <c r="I47" s="174"/>
      <c r="J47" s="174"/>
      <c r="K47" s="174"/>
      <c r="L47" s="174"/>
      <c r="M47" s="174">
        <v>2668</v>
      </c>
      <c r="N47" s="177">
        <f t="shared" si="0"/>
        <v>0.50530303030303025</v>
      </c>
    </row>
    <row r="48" spans="1:14" x14ac:dyDescent="0.25">
      <c r="A48" s="229">
        <v>1969</v>
      </c>
      <c r="B48" s="174"/>
      <c r="C48" s="174">
        <v>244</v>
      </c>
      <c r="D48" s="174"/>
      <c r="E48" s="174"/>
      <c r="F48" s="174"/>
      <c r="G48" s="174">
        <v>7751</v>
      </c>
      <c r="H48" s="174"/>
      <c r="I48" s="174"/>
      <c r="J48" s="174"/>
      <c r="K48" s="174"/>
      <c r="L48" s="174"/>
      <c r="M48" s="174">
        <v>7995</v>
      </c>
      <c r="N48" s="177">
        <f t="shared" si="0"/>
        <v>1.5142045454545454</v>
      </c>
    </row>
    <row r="49" spans="1:14" x14ac:dyDescent="0.25">
      <c r="A49" s="229">
        <v>1970</v>
      </c>
      <c r="B49" s="174"/>
      <c r="C49" s="174">
        <v>188</v>
      </c>
      <c r="D49" s="174"/>
      <c r="E49" s="174"/>
      <c r="F49" s="174"/>
      <c r="G49" s="174">
        <v>4458</v>
      </c>
      <c r="H49" s="174"/>
      <c r="I49" s="174"/>
      <c r="J49" s="174"/>
      <c r="K49" s="174"/>
      <c r="L49" s="174"/>
      <c r="M49" s="174">
        <v>4646</v>
      </c>
      <c r="N49" s="177">
        <f t="shared" si="0"/>
        <v>0.87992424242424239</v>
      </c>
    </row>
    <row r="50" spans="1:14" x14ac:dyDescent="0.25">
      <c r="A50" s="229">
        <v>1971</v>
      </c>
      <c r="B50" s="174"/>
      <c r="C50" s="174"/>
      <c r="D50" s="174">
        <v>94</v>
      </c>
      <c r="E50" s="174"/>
      <c r="F50" s="174"/>
      <c r="G50" s="174">
        <v>8208</v>
      </c>
      <c r="H50" s="174"/>
      <c r="I50" s="174"/>
      <c r="J50" s="174"/>
      <c r="K50" s="174"/>
      <c r="L50" s="174"/>
      <c r="M50" s="174">
        <v>8302</v>
      </c>
      <c r="N50" s="177">
        <f t="shared" si="0"/>
        <v>1.5723484848484848</v>
      </c>
    </row>
    <row r="51" spans="1:14" x14ac:dyDescent="0.25">
      <c r="A51" s="229">
        <v>1972</v>
      </c>
      <c r="B51" s="174"/>
      <c r="C51" s="174">
        <v>168</v>
      </c>
      <c r="D51" s="174">
        <v>133</v>
      </c>
      <c r="E51" s="174"/>
      <c r="F51" s="174"/>
      <c r="G51" s="174">
        <v>8876</v>
      </c>
      <c r="H51" s="174"/>
      <c r="I51" s="174"/>
      <c r="J51" s="174"/>
      <c r="K51" s="174"/>
      <c r="L51" s="174"/>
      <c r="M51" s="174">
        <v>9177</v>
      </c>
      <c r="N51" s="177">
        <f t="shared" si="0"/>
        <v>1.7380681818181818</v>
      </c>
    </row>
    <row r="52" spans="1:14" x14ac:dyDescent="0.25">
      <c r="A52" s="229">
        <v>1973</v>
      </c>
      <c r="B52" s="174"/>
      <c r="C52" s="174">
        <v>160</v>
      </c>
      <c r="D52" s="174">
        <v>91</v>
      </c>
      <c r="E52" s="174"/>
      <c r="F52" s="174"/>
      <c r="G52" s="174">
        <v>12642</v>
      </c>
      <c r="H52" s="174"/>
      <c r="I52" s="174"/>
      <c r="J52" s="174"/>
      <c r="K52" s="174"/>
      <c r="L52" s="174"/>
      <c r="M52" s="174">
        <v>12893</v>
      </c>
      <c r="N52" s="177">
        <f t="shared" si="0"/>
        <v>2.4418560606060606</v>
      </c>
    </row>
    <row r="53" spans="1:14" x14ac:dyDescent="0.25">
      <c r="A53" s="229">
        <v>1974</v>
      </c>
      <c r="B53" s="174"/>
      <c r="C53" s="174">
        <v>44</v>
      </c>
      <c r="D53" s="174"/>
      <c r="E53" s="174"/>
      <c r="F53" s="174"/>
      <c r="G53" s="174">
        <v>5723</v>
      </c>
      <c r="H53" s="174"/>
      <c r="I53" s="174"/>
      <c r="J53" s="174"/>
      <c r="K53" s="174"/>
      <c r="L53" s="174"/>
      <c r="M53" s="174">
        <v>5767</v>
      </c>
      <c r="N53" s="177">
        <f t="shared" si="0"/>
        <v>1.0922348484848485</v>
      </c>
    </row>
    <row r="54" spans="1:14" x14ac:dyDescent="0.25">
      <c r="A54" s="229">
        <v>1975</v>
      </c>
      <c r="B54" s="174"/>
      <c r="C54" s="174"/>
      <c r="D54" s="174"/>
      <c r="E54" s="174"/>
      <c r="F54" s="174"/>
      <c r="G54" s="174">
        <v>3887</v>
      </c>
      <c r="H54" s="174"/>
      <c r="I54" s="174"/>
      <c r="J54" s="174"/>
      <c r="K54" s="174"/>
      <c r="L54" s="174"/>
      <c r="M54" s="174">
        <v>3887</v>
      </c>
      <c r="N54" s="177">
        <f t="shared" si="0"/>
        <v>0.73617424242424245</v>
      </c>
    </row>
    <row r="55" spans="1:14" x14ac:dyDescent="0.25">
      <c r="A55" s="229">
        <v>1976</v>
      </c>
      <c r="B55" s="174"/>
      <c r="C55" s="174"/>
      <c r="D55" s="174">
        <v>65</v>
      </c>
      <c r="E55" s="174">
        <v>95</v>
      </c>
      <c r="F55" s="174"/>
      <c r="G55" s="174">
        <v>446</v>
      </c>
      <c r="H55" s="174"/>
      <c r="I55" s="174"/>
      <c r="J55" s="174"/>
      <c r="K55" s="174"/>
      <c r="L55" s="174"/>
      <c r="M55" s="174">
        <v>606</v>
      </c>
      <c r="N55" s="177">
        <f t="shared" si="0"/>
        <v>0.11477272727272728</v>
      </c>
    </row>
    <row r="56" spans="1:14" x14ac:dyDescent="0.25">
      <c r="A56" s="229">
        <v>1977</v>
      </c>
      <c r="B56" s="174"/>
      <c r="C56" s="174"/>
      <c r="D56" s="174">
        <v>158</v>
      </c>
      <c r="E56" s="174">
        <v>301</v>
      </c>
      <c r="F56" s="174"/>
      <c r="G56" s="174">
        <v>2051</v>
      </c>
      <c r="H56" s="174"/>
      <c r="I56" s="174"/>
      <c r="J56" s="174"/>
      <c r="K56" s="174"/>
      <c r="L56" s="174"/>
      <c r="M56" s="174">
        <v>2510</v>
      </c>
      <c r="N56" s="177">
        <f t="shared" si="0"/>
        <v>0.4753787878787879</v>
      </c>
    </row>
    <row r="57" spans="1:14" x14ac:dyDescent="0.25">
      <c r="A57" s="229">
        <v>1978</v>
      </c>
      <c r="B57" s="174"/>
      <c r="C57" s="174"/>
      <c r="D57" s="174">
        <v>25</v>
      </c>
      <c r="E57" s="174"/>
      <c r="F57" s="174"/>
      <c r="G57" s="174">
        <v>1123</v>
      </c>
      <c r="H57" s="174"/>
      <c r="I57" s="174"/>
      <c r="J57" s="174"/>
      <c r="K57" s="174"/>
      <c r="L57" s="174"/>
      <c r="M57" s="174">
        <v>1148</v>
      </c>
      <c r="N57" s="177">
        <f t="shared" si="0"/>
        <v>0.21742424242424244</v>
      </c>
    </row>
    <row r="58" spans="1:14" x14ac:dyDescent="0.25">
      <c r="A58" s="229">
        <v>1979</v>
      </c>
      <c r="B58" s="174"/>
      <c r="C58" s="174"/>
      <c r="D58" s="174">
        <v>357</v>
      </c>
      <c r="E58" s="174">
        <v>166</v>
      </c>
      <c r="F58" s="174"/>
      <c r="G58" s="174">
        <v>8798</v>
      </c>
      <c r="H58" s="174"/>
      <c r="I58" s="174"/>
      <c r="J58" s="174"/>
      <c r="K58" s="174"/>
      <c r="L58" s="174"/>
      <c r="M58" s="174">
        <v>9321</v>
      </c>
      <c r="N58" s="177">
        <f t="shared" si="0"/>
        <v>1.7653409090909091</v>
      </c>
    </row>
    <row r="59" spans="1:14" x14ac:dyDescent="0.25">
      <c r="A59" s="229">
        <v>1980</v>
      </c>
      <c r="B59" s="174"/>
      <c r="C59" s="174">
        <v>480</v>
      </c>
      <c r="D59" s="174"/>
      <c r="E59" s="174"/>
      <c r="F59" s="174"/>
      <c r="G59" s="174">
        <v>3581</v>
      </c>
      <c r="H59" s="174"/>
      <c r="I59" s="174"/>
      <c r="J59" s="174"/>
      <c r="K59" s="174"/>
      <c r="L59" s="174"/>
      <c r="M59" s="174">
        <v>4061</v>
      </c>
      <c r="N59" s="177">
        <f t="shared" si="0"/>
        <v>0.76912878787878791</v>
      </c>
    </row>
    <row r="60" spans="1:14" x14ac:dyDescent="0.25">
      <c r="A60" s="229">
        <v>1981</v>
      </c>
      <c r="B60" s="174"/>
      <c r="C60" s="174"/>
      <c r="D60" s="174">
        <v>157</v>
      </c>
      <c r="E60" s="174"/>
      <c r="F60" s="174"/>
      <c r="G60" s="174">
        <v>3488</v>
      </c>
      <c r="H60" s="174"/>
      <c r="I60" s="174"/>
      <c r="J60" s="174"/>
      <c r="K60" s="174"/>
      <c r="L60" s="174"/>
      <c r="M60" s="174">
        <v>3645</v>
      </c>
      <c r="N60" s="177">
        <f t="shared" si="0"/>
        <v>0.69034090909090906</v>
      </c>
    </row>
    <row r="61" spans="1:14" x14ac:dyDescent="0.25">
      <c r="A61" s="229">
        <v>1982</v>
      </c>
      <c r="B61" s="174"/>
      <c r="C61" s="174"/>
      <c r="D61" s="174">
        <v>99</v>
      </c>
      <c r="E61" s="174"/>
      <c r="F61" s="174"/>
      <c r="G61" s="174">
        <v>4314</v>
      </c>
      <c r="H61" s="174"/>
      <c r="I61" s="174"/>
      <c r="J61" s="174"/>
      <c r="K61" s="174"/>
      <c r="L61" s="174"/>
      <c r="M61" s="174">
        <v>4413</v>
      </c>
      <c r="N61" s="177">
        <f t="shared" si="0"/>
        <v>0.83579545454545456</v>
      </c>
    </row>
    <row r="62" spans="1:14" x14ac:dyDescent="0.25">
      <c r="A62" s="226" t="s">
        <v>235</v>
      </c>
      <c r="B62" s="227"/>
      <c r="C62" s="227">
        <v>4792</v>
      </c>
      <c r="D62" s="227">
        <v>6451</v>
      </c>
      <c r="E62" s="227">
        <v>500</v>
      </c>
      <c r="F62" s="227"/>
      <c r="G62" s="227">
        <v>151885</v>
      </c>
      <c r="H62" s="227"/>
      <c r="I62" s="227">
        <v>4906</v>
      </c>
      <c r="J62" s="227"/>
      <c r="K62" s="227"/>
      <c r="L62" s="227"/>
      <c r="M62" s="227">
        <v>168534</v>
      </c>
      <c r="N62" s="228">
        <f t="shared" si="0"/>
        <v>31.919318181818181</v>
      </c>
    </row>
    <row r="63" spans="1:14" x14ac:dyDescent="0.25">
      <c r="A63" s="229">
        <v>1965</v>
      </c>
      <c r="B63" s="174"/>
      <c r="C63" s="174"/>
      <c r="D63" s="174">
        <v>90</v>
      </c>
      <c r="E63" s="174"/>
      <c r="F63" s="174"/>
      <c r="G63" s="174">
        <v>899</v>
      </c>
      <c r="H63" s="174"/>
      <c r="I63" s="174"/>
      <c r="J63" s="174"/>
      <c r="K63" s="174"/>
      <c r="L63" s="174"/>
      <c r="M63" s="174">
        <v>989</v>
      </c>
      <c r="N63" s="177">
        <f t="shared" si="0"/>
        <v>0.18731060606060607</v>
      </c>
    </row>
    <row r="64" spans="1:14" x14ac:dyDescent="0.25">
      <c r="A64" s="229">
        <v>1967</v>
      </c>
      <c r="B64" s="174"/>
      <c r="C64" s="174">
        <v>780</v>
      </c>
      <c r="D64" s="174"/>
      <c r="E64" s="174"/>
      <c r="F64" s="174"/>
      <c r="G64" s="174">
        <v>10659</v>
      </c>
      <c r="H64" s="174"/>
      <c r="I64" s="174"/>
      <c r="J64" s="174"/>
      <c r="K64" s="174"/>
      <c r="L64" s="174"/>
      <c r="M64" s="174">
        <v>11439</v>
      </c>
      <c r="N64" s="177">
        <f t="shared" si="0"/>
        <v>2.1664772727272728</v>
      </c>
    </row>
    <row r="65" spans="1:14" x14ac:dyDescent="0.25">
      <c r="A65" s="229">
        <v>1968</v>
      </c>
      <c r="B65" s="174"/>
      <c r="C65" s="174">
        <v>1434</v>
      </c>
      <c r="D65" s="174"/>
      <c r="E65" s="174"/>
      <c r="F65" s="174"/>
      <c r="G65" s="174">
        <v>30336</v>
      </c>
      <c r="H65" s="174"/>
      <c r="I65" s="174"/>
      <c r="J65" s="174"/>
      <c r="K65" s="174"/>
      <c r="L65" s="174"/>
      <c r="M65" s="174">
        <v>31770</v>
      </c>
      <c r="N65" s="177">
        <f t="shared" si="0"/>
        <v>6.0170454545454541</v>
      </c>
    </row>
    <row r="66" spans="1:14" x14ac:dyDescent="0.25">
      <c r="A66" s="229">
        <v>1969</v>
      </c>
      <c r="B66" s="174"/>
      <c r="C66" s="174">
        <v>794</v>
      </c>
      <c r="D66" s="174">
        <v>32</v>
      </c>
      <c r="E66" s="174"/>
      <c r="F66" s="174"/>
      <c r="G66" s="174">
        <v>29860</v>
      </c>
      <c r="H66" s="174"/>
      <c r="I66" s="174"/>
      <c r="J66" s="174"/>
      <c r="K66" s="174"/>
      <c r="L66" s="174"/>
      <c r="M66" s="174">
        <v>30686</v>
      </c>
      <c r="N66" s="177">
        <f t="shared" si="0"/>
        <v>5.811742424242424</v>
      </c>
    </row>
    <row r="67" spans="1:14" x14ac:dyDescent="0.25">
      <c r="A67" s="229">
        <v>1970</v>
      </c>
      <c r="B67" s="174"/>
      <c r="C67" s="174">
        <v>77</v>
      </c>
      <c r="D67" s="174">
        <v>1051</v>
      </c>
      <c r="E67" s="174"/>
      <c r="F67" s="174"/>
      <c r="G67" s="174">
        <v>13799</v>
      </c>
      <c r="H67" s="174"/>
      <c r="I67" s="174"/>
      <c r="J67" s="174"/>
      <c r="K67" s="174"/>
      <c r="L67" s="174"/>
      <c r="M67" s="174">
        <v>14927</v>
      </c>
      <c r="N67" s="177">
        <f t="shared" si="0"/>
        <v>2.8270833333333334</v>
      </c>
    </row>
    <row r="68" spans="1:14" x14ac:dyDescent="0.25">
      <c r="A68" s="229">
        <v>1971</v>
      </c>
      <c r="B68" s="174"/>
      <c r="C68" s="174">
        <v>20</v>
      </c>
      <c r="D68" s="174">
        <v>310</v>
      </c>
      <c r="E68" s="174"/>
      <c r="F68" s="174"/>
      <c r="G68" s="174">
        <v>6366</v>
      </c>
      <c r="H68" s="174"/>
      <c r="I68" s="174"/>
      <c r="J68" s="174"/>
      <c r="K68" s="174"/>
      <c r="L68" s="174"/>
      <c r="M68" s="174">
        <v>6696</v>
      </c>
      <c r="N68" s="177">
        <f t="shared" si="0"/>
        <v>1.2681818181818181</v>
      </c>
    </row>
    <row r="69" spans="1:14" x14ac:dyDescent="0.25">
      <c r="A69" s="229">
        <v>1972</v>
      </c>
      <c r="B69" s="174"/>
      <c r="C69" s="174">
        <v>66</v>
      </c>
      <c r="D69" s="174">
        <v>595</v>
      </c>
      <c r="E69" s="174"/>
      <c r="F69" s="174"/>
      <c r="G69" s="174">
        <v>6427</v>
      </c>
      <c r="H69" s="174"/>
      <c r="I69" s="174"/>
      <c r="J69" s="174"/>
      <c r="K69" s="174"/>
      <c r="L69" s="174"/>
      <c r="M69" s="174">
        <v>7088</v>
      </c>
      <c r="N69" s="177">
        <f t="shared" si="0"/>
        <v>1.3424242424242425</v>
      </c>
    </row>
    <row r="70" spans="1:14" x14ac:dyDescent="0.25">
      <c r="A70" s="229">
        <v>1973</v>
      </c>
      <c r="B70" s="174"/>
      <c r="C70" s="174">
        <v>513</v>
      </c>
      <c r="D70" s="174">
        <v>578</v>
      </c>
      <c r="E70" s="174">
        <v>48</v>
      </c>
      <c r="F70" s="174"/>
      <c r="G70" s="174">
        <v>5483</v>
      </c>
      <c r="H70" s="174"/>
      <c r="I70" s="174"/>
      <c r="J70" s="174"/>
      <c r="K70" s="174"/>
      <c r="L70" s="174"/>
      <c r="M70" s="174">
        <v>6622</v>
      </c>
      <c r="N70" s="177">
        <f t="shared" si="0"/>
        <v>1.2541666666666667</v>
      </c>
    </row>
    <row r="71" spans="1:14" x14ac:dyDescent="0.25">
      <c r="A71" s="229">
        <v>1974</v>
      </c>
      <c r="B71" s="174"/>
      <c r="C71" s="174">
        <v>210</v>
      </c>
      <c r="D71" s="174">
        <v>360</v>
      </c>
      <c r="E71" s="174"/>
      <c r="F71" s="174"/>
      <c r="G71" s="174">
        <v>4191</v>
      </c>
      <c r="H71" s="174"/>
      <c r="I71" s="174"/>
      <c r="J71" s="174"/>
      <c r="K71" s="174"/>
      <c r="L71" s="174"/>
      <c r="M71" s="174">
        <v>4761</v>
      </c>
      <c r="N71" s="177">
        <f t="shared" ref="N71:N134" si="1">M71/5280</f>
        <v>0.90170454545454548</v>
      </c>
    </row>
    <row r="72" spans="1:14" x14ac:dyDescent="0.25">
      <c r="A72" s="229">
        <v>1975</v>
      </c>
      <c r="B72" s="174"/>
      <c r="C72" s="174">
        <v>452</v>
      </c>
      <c r="D72" s="174">
        <v>592</v>
      </c>
      <c r="E72" s="174">
        <v>350</v>
      </c>
      <c r="F72" s="174"/>
      <c r="G72" s="174">
        <v>9012</v>
      </c>
      <c r="H72" s="174"/>
      <c r="I72" s="174"/>
      <c r="J72" s="174"/>
      <c r="K72" s="174"/>
      <c r="L72" s="174"/>
      <c r="M72" s="174">
        <v>10406</v>
      </c>
      <c r="N72" s="177">
        <f t="shared" si="1"/>
        <v>1.9708333333333334</v>
      </c>
    </row>
    <row r="73" spans="1:14" x14ac:dyDescent="0.25">
      <c r="A73" s="229">
        <v>1976</v>
      </c>
      <c r="B73" s="174"/>
      <c r="C73" s="174">
        <v>41</v>
      </c>
      <c r="D73" s="174">
        <v>156</v>
      </c>
      <c r="E73" s="174">
        <v>102</v>
      </c>
      <c r="F73" s="174"/>
      <c r="G73" s="174">
        <v>2212</v>
      </c>
      <c r="H73" s="174"/>
      <c r="I73" s="174"/>
      <c r="J73" s="174"/>
      <c r="K73" s="174"/>
      <c r="L73" s="174"/>
      <c r="M73" s="174">
        <v>2511</v>
      </c>
      <c r="N73" s="177">
        <f t="shared" si="1"/>
        <v>0.47556818181818183</v>
      </c>
    </row>
    <row r="74" spans="1:14" x14ac:dyDescent="0.25">
      <c r="A74" s="229">
        <v>1977</v>
      </c>
      <c r="B74" s="174"/>
      <c r="C74" s="174">
        <v>29</v>
      </c>
      <c r="D74" s="174">
        <v>136</v>
      </c>
      <c r="E74" s="174"/>
      <c r="F74" s="174"/>
      <c r="G74" s="174">
        <v>2107</v>
      </c>
      <c r="H74" s="174"/>
      <c r="I74" s="174">
        <v>2166</v>
      </c>
      <c r="J74" s="174"/>
      <c r="K74" s="174"/>
      <c r="L74" s="174"/>
      <c r="M74" s="174">
        <v>4438</v>
      </c>
      <c r="N74" s="177">
        <f t="shared" si="1"/>
        <v>0.84053030303030307</v>
      </c>
    </row>
    <row r="75" spans="1:14" x14ac:dyDescent="0.25">
      <c r="A75" s="229">
        <v>1978</v>
      </c>
      <c r="B75" s="174"/>
      <c r="C75" s="174"/>
      <c r="D75" s="174">
        <v>953</v>
      </c>
      <c r="E75" s="174"/>
      <c r="F75" s="174"/>
      <c r="G75" s="174">
        <v>8179</v>
      </c>
      <c r="H75" s="174"/>
      <c r="I75" s="174"/>
      <c r="J75" s="174"/>
      <c r="K75" s="174"/>
      <c r="L75" s="174"/>
      <c r="M75" s="174">
        <v>9132</v>
      </c>
      <c r="N75" s="177">
        <f t="shared" si="1"/>
        <v>1.7295454545454545</v>
      </c>
    </row>
    <row r="76" spans="1:14" x14ac:dyDescent="0.25">
      <c r="A76" s="229">
        <v>1979</v>
      </c>
      <c r="B76" s="174"/>
      <c r="C76" s="174"/>
      <c r="D76" s="174">
        <v>498</v>
      </c>
      <c r="E76" s="174"/>
      <c r="F76" s="174"/>
      <c r="G76" s="174">
        <v>4684</v>
      </c>
      <c r="H76" s="174"/>
      <c r="I76" s="174"/>
      <c r="J76" s="174"/>
      <c r="K76" s="174"/>
      <c r="L76" s="174"/>
      <c r="M76" s="174">
        <v>5182</v>
      </c>
      <c r="N76" s="177">
        <f t="shared" si="1"/>
        <v>0.98143939393939394</v>
      </c>
    </row>
    <row r="77" spans="1:14" x14ac:dyDescent="0.25">
      <c r="A77" s="229">
        <v>1980</v>
      </c>
      <c r="B77" s="174"/>
      <c r="C77" s="174">
        <v>185</v>
      </c>
      <c r="D77" s="174">
        <v>831</v>
      </c>
      <c r="E77" s="174"/>
      <c r="F77" s="174"/>
      <c r="G77" s="174">
        <v>9580</v>
      </c>
      <c r="H77" s="174"/>
      <c r="I77" s="174">
        <v>2740</v>
      </c>
      <c r="J77" s="174"/>
      <c r="K77" s="174"/>
      <c r="L77" s="174"/>
      <c r="M77" s="174">
        <v>13336</v>
      </c>
      <c r="N77" s="177">
        <f t="shared" si="1"/>
        <v>2.5257575757575759</v>
      </c>
    </row>
    <row r="78" spans="1:14" x14ac:dyDescent="0.25">
      <c r="A78" s="229">
        <v>1981</v>
      </c>
      <c r="B78" s="174"/>
      <c r="C78" s="174">
        <v>150</v>
      </c>
      <c r="D78" s="174">
        <v>124</v>
      </c>
      <c r="E78" s="174"/>
      <c r="F78" s="174"/>
      <c r="G78" s="174">
        <v>2887</v>
      </c>
      <c r="H78" s="174"/>
      <c r="I78" s="174"/>
      <c r="J78" s="174"/>
      <c r="K78" s="174"/>
      <c r="L78" s="174"/>
      <c r="M78" s="174">
        <v>3161</v>
      </c>
      <c r="N78" s="177">
        <f t="shared" si="1"/>
        <v>0.59867424242424239</v>
      </c>
    </row>
    <row r="79" spans="1:14" x14ac:dyDescent="0.25">
      <c r="A79" s="229">
        <v>1982</v>
      </c>
      <c r="B79" s="174"/>
      <c r="C79" s="174">
        <v>28</v>
      </c>
      <c r="D79" s="174">
        <v>145</v>
      </c>
      <c r="E79" s="174"/>
      <c r="F79" s="174"/>
      <c r="G79" s="174">
        <v>5204</v>
      </c>
      <c r="H79" s="174"/>
      <c r="I79" s="174"/>
      <c r="J79" s="174"/>
      <c r="K79" s="174"/>
      <c r="L79" s="174"/>
      <c r="M79" s="174">
        <v>5377</v>
      </c>
      <c r="N79" s="177">
        <f t="shared" si="1"/>
        <v>1.0183712121212121</v>
      </c>
    </row>
    <row r="80" spans="1:14" x14ac:dyDescent="0.25">
      <c r="A80" s="229">
        <v>1991</v>
      </c>
      <c r="B80" s="174"/>
      <c r="C80" s="174">
        <v>13</v>
      </c>
      <c r="D80" s="174"/>
      <c r="E80" s="174"/>
      <c r="F80" s="174"/>
      <c r="G80" s="174"/>
      <c r="H80" s="174"/>
      <c r="I80" s="174"/>
      <c r="J80" s="174"/>
      <c r="K80" s="174"/>
      <c r="L80" s="174"/>
      <c r="M80" s="174">
        <v>13</v>
      </c>
      <c r="N80" s="177">
        <f t="shared" si="1"/>
        <v>2.4621212121212119E-3</v>
      </c>
    </row>
    <row r="81" spans="1:14" x14ac:dyDescent="0.25">
      <c r="A81" s="226" t="s">
        <v>236</v>
      </c>
      <c r="B81" s="227"/>
      <c r="C81" s="227">
        <v>692</v>
      </c>
      <c r="D81" s="227">
        <v>895</v>
      </c>
      <c r="E81" s="227"/>
      <c r="F81" s="227"/>
      <c r="G81" s="227">
        <v>65369</v>
      </c>
      <c r="H81" s="227"/>
      <c r="I81" s="227">
        <v>7993</v>
      </c>
      <c r="J81" s="227">
        <v>13870</v>
      </c>
      <c r="K81" s="227"/>
      <c r="L81" s="227"/>
      <c r="M81" s="227">
        <v>88819</v>
      </c>
      <c r="N81" s="228">
        <f t="shared" si="1"/>
        <v>16.821780303030302</v>
      </c>
    </row>
    <row r="82" spans="1:14" x14ac:dyDescent="0.25">
      <c r="A82" s="229">
        <v>1979</v>
      </c>
      <c r="B82" s="174"/>
      <c r="C82" s="174"/>
      <c r="D82" s="174">
        <v>31</v>
      </c>
      <c r="E82" s="174"/>
      <c r="F82" s="174"/>
      <c r="G82" s="174">
        <v>600</v>
      </c>
      <c r="H82" s="174"/>
      <c r="I82" s="174"/>
      <c r="J82" s="174"/>
      <c r="K82" s="174"/>
      <c r="L82" s="174"/>
      <c r="M82" s="174">
        <v>631</v>
      </c>
      <c r="N82" s="177">
        <f t="shared" si="1"/>
        <v>0.11950757575757576</v>
      </c>
    </row>
    <row r="83" spans="1:14" x14ac:dyDescent="0.25">
      <c r="A83" s="229">
        <v>1980</v>
      </c>
      <c r="B83" s="174"/>
      <c r="C83" s="174"/>
      <c r="D83" s="174">
        <v>275</v>
      </c>
      <c r="E83" s="174"/>
      <c r="F83" s="174"/>
      <c r="G83" s="174">
        <v>1690</v>
      </c>
      <c r="H83" s="174"/>
      <c r="I83" s="174"/>
      <c r="J83" s="174"/>
      <c r="K83" s="174"/>
      <c r="L83" s="174"/>
      <c r="M83" s="174">
        <v>1965</v>
      </c>
      <c r="N83" s="177">
        <f t="shared" si="1"/>
        <v>0.37215909090909088</v>
      </c>
    </row>
    <row r="84" spans="1:14" x14ac:dyDescent="0.25">
      <c r="A84" s="229">
        <v>1981</v>
      </c>
      <c r="B84" s="174"/>
      <c r="C84" s="174">
        <v>218</v>
      </c>
      <c r="D84" s="174">
        <v>288</v>
      </c>
      <c r="E84" s="174"/>
      <c r="F84" s="174"/>
      <c r="G84" s="174">
        <v>33046</v>
      </c>
      <c r="H84" s="174"/>
      <c r="I84" s="174">
        <v>3910</v>
      </c>
      <c r="J84" s="174">
        <v>9241</v>
      </c>
      <c r="K84" s="174"/>
      <c r="L84" s="174"/>
      <c r="M84" s="174">
        <v>46703</v>
      </c>
      <c r="N84" s="177">
        <f t="shared" si="1"/>
        <v>8.8452651515151519</v>
      </c>
    </row>
    <row r="85" spans="1:14" x14ac:dyDescent="0.25">
      <c r="A85" s="229">
        <v>1982</v>
      </c>
      <c r="B85" s="174"/>
      <c r="C85" s="174">
        <v>474</v>
      </c>
      <c r="D85" s="174">
        <v>301</v>
      </c>
      <c r="E85" s="174"/>
      <c r="F85" s="174"/>
      <c r="G85" s="174">
        <v>29958</v>
      </c>
      <c r="H85" s="174"/>
      <c r="I85" s="174">
        <v>4083</v>
      </c>
      <c r="J85" s="174">
        <v>4629</v>
      </c>
      <c r="K85" s="174"/>
      <c r="L85" s="174"/>
      <c r="M85" s="174">
        <v>39445</v>
      </c>
      <c r="N85" s="177">
        <f t="shared" si="1"/>
        <v>7.4706439393939394</v>
      </c>
    </row>
    <row r="86" spans="1:14" x14ac:dyDescent="0.25">
      <c r="A86" s="229">
        <v>1989</v>
      </c>
      <c r="B86" s="174"/>
      <c r="C86" s="174"/>
      <c r="D86" s="174"/>
      <c r="E86" s="174"/>
      <c r="F86" s="174"/>
      <c r="G86" s="174">
        <v>75</v>
      </c>
      <c r="H86" s="174"/>
      <c r="I86" s="174"/>
      <c r="J86" s="174"/>
      <c r="K86" s="174"/>
      <c r="L86" s="174"/>
      <c r="M86" s="174">
        <v>75</v>
      </c>
      <c r="N86" s="177">
        <f t="shared" si="1"/>
        <v>1.4204545454545454E-2</v>
      </c>
    </row>
    <row r="87" spans="1:14" x14ac:dyDescent="0.25">
      <c r="A87" s="226" t="s">
        <v>237</v>
      </c>
      <c r="B87" s="227">
        <v>75</v>
      </c>
      <c r="C87" s="227"/>
      <c r="D87" s="227">
        <v>887</v>
      </c>
      <c r="E87" s="227"/>
      <c r="F87" s="227"/>
      <c r="G87" s="227">
        <v>18229</v>
      </c>
      <c r="H87" s="227"/>
      <c r="I87" s="227"/>
      <c r="J87" s="227">
        <v>2503</v>
      </c>
      <c r="K87" s="227"/>
      <c r="L87" s="227"/>
      <c r="M87" s="227">
        <v>21694</v>
      </c>
      <c r="N87" s="228">
        <f t="shared" si="1"/>
        <v>4.1087121212121209</v>
      </c>
    </row>
    <row r="88" spans="1:14" x14ac:dyDescent="0.25">
      <c r="A88" s="229">
        <v>1979</v>
      </c>
      <c r="B88" s="174">
        <v>75</v>
      </c>
      <c r="C88" s="174"/>
      <c r="D88" s="174">
        <v>274</v>
      </c>
      <c r="E88" s="174"/>
      <c r="F88" s="174"/>
      <c r="G88" s="174">
        <v>1537</v>
      </c>
      <c r="H88" s="174"/>
      <c r="I88" s="174"/>
      <c r="J88" s="174"/>
      <c r="K88" s="174"/>
      <c r="L88" s="174"/>
      <c r="M88" s="174">
        <v>1886</v>
      </c>
      <c r="N88" s="177">
        <f t="shared" si="1"/>
        <v>0.35719696969696968</v>
      </c>
    </row>
    <row r="89" spans="1:14" x14ac:dyDescent="0.25">
      <c r="A89" s="229">
        <v>1980</v>
      </c>
      <c r="B89" s="174"/>
      <c r="C89" s="174"/>
      <c r="D89" s="174">
        <v>110</v>
      </c>
      <c r="E89" s="174"/>
      <c r="F89" s="174"/>
      <c r="G89" s="174">
        <v>5389</v>
      </c>
      <c r="H89" s="174"/>
      <c r="I89" s="174"/>
      <c r="J89" s="174"/>
      <c r="K89" s="174"/>
      <c r="L89" s="174"/>
      <c r="M89" s="174">
        <v>5499</v>
      </c>
      <c r="N89" s="177">
        <f t="shared" si="1"/>
        <v>1.0414772727272728</v>
      </c>
    </row>
    <row r="90" spans="1:14" x14ac:dyDescent="0.25">
      <c r="A90" s="229">
        <v>1981</v>
      </c>
      <c r="B90" s="174"/>
      <c r="C90" s="174"/>
      <c r="D90" s="174">
        <v>340</v>
      </c>
      <c r="E90" s="174"/>
      <c r="F90" s="174"/>
      <c r="G90" s="174">
        <v>8669</v>
      </c>
      <c r="H90" s="174"/>
      <c r="I90" s="174"/>
      <c r="J90" s="174">
        <v>1418</v>
      </c>
      <c r="K90" s="174"/>
      <c r="L90" s="174"/>
      <c r="M90" s="174">
        <v>10427</v>
      </c>
      <c r="N90" s="177">
        <f t="shared" si="1"/>
        <v>1.9748106060606061</v>
      </c>
    </row>
    <row r="91" spans="1:14" x14ac:dyDescent="0.25">
      <c r="A91" s="229">
        <v>1982</v>
      </c>
      <c r="B91" s="174"/>
      <c r="C91" s="174"/>
      <c r="D91" s="174">
        <v>163</v>
      </c>
      <c r="E91" s="174"/>
      <c r="F91" s="174"/>
      <c r="G91" s="174">
        <v>2634</v>
      </c>
      <c r="H91" s="174"/>
      <c r="I91" s="174"/>
      <c r="J91" s="174">
        <v>1085</v>
      </c>
      <c r="K91" s="174"/>
      <c r="L91" s="174"/>
      <c r="M91" s="174">
        <v>3882</v>
      </c>
      <c r="N91" s="177">
        <f t="shared" si="1"/>
        <v>0.73522727272727273</v>
      </c>
    </row>
    <row r="92" spans="1:14" x14ac:dyDescent="0.25">
      <c r="A92" s="226" t="s">
        <v>238</v>
      </c>
      <c r="B92" s="227"/>
      <c r="C92" s="227">
        <v>324</v>
      </c>
      <c r="D92" s="227">
        <v>400</v>
      </c>
      <c r="E92" s="227"/>
      <c r="F92" s="227"/>
      <c r="G92" s="227">
        <v>8840</v>
      </c>
      <c r="H92" s="227"/>
      <c r="I92" s="227">
        <v>40</v>
      </c>
      <c r="J92" s="227">
        <v>526</v>
      </c>
      <c r="K92" s="227"/>
      <c r="L92" s="227"/>
      <c r="M92" s="227">
        <v>10130</v>
      </c>
      <c r="N92" s="228">
        <f t="shared" si="1"/>
        <v>1.918560606060606</v>
      </c>
    </row>
    <row r="93" spans="1:14" x14ac:dyDescent="0.25">
      <c r="A93" s="229">
        <v>1979</v>
      </c>
      <c r="B93" s="174"/>
      <c r="C93" s="174"/>
      <c r="D93" s="174">
        <v>282</v>
      </c>
      <c r="E93" s="174"/>
      <c r="F93" s="174"/>
      <c r="G93" s="174"/>
      <c r="H93" s="174"/>
      <c r="I93" s="174"/>
      <c r="J93" s="174"/>
      <c r="K93" s="174"/>
      <c r="L93" s="174"/>
      <c r="M93" s="174">
        <v>282</v>
      </c>
      <c r="N93" s="177">
        <f t="shared" si="1"/>
        <v>5.3409090909090906E-2</v>
      </c>
    </row>
    <row r="94" spans="1:14" x14ac:dyDescent="0.25">
      <c r="A94" s="229">
        <v>1980</v>
      </c>
      <c r="B94" s="174"/>
      <c r="C94" s="174">
        <v>144</v>
      </c>
      <c r="D94" s="174">
        <v>87</v>
      </c>
      <c r="E94" s="174"/>
      <c r="F94" s="174"/>
      <c r="G94" s="174">
        <v>4974</v>
      </c>
      <c r="H94" s="174"/>
      <c r="I94" s="174"/>
      <c r="J94" s="174">
        <v>191</v>
      </c>
      <c r="K94" s="174"/>
      <c r="L94" s="174"/>
      <c r="M94" s="174">
        <v>5396</v>
      </c>
      <c r="N94" s="177">
        <f t="shared" si="1"/>
        <v>1.021969696969697</v>
      </c>
    </row>
    <row r="95" spans="1:14" x14ac:dyDescent="0.25">
      <c r="A95" s="229">
        <v>1981</v>
      </c>
      <c r="B95" s="174"/>
      <c r="C95" s="174"/>
      <c r="D95" s="174"/>
      <c r="E95" s="174"/>
      <c r="F95" s="174"/>
      <c r="G95" s="174">
        <v>1141</v>
      </c>
      <c r="H95" s="174"/>
      <c r="I95" s="174"/>
      <c r="J95" s="174">
        <v>335</v>
      </c>
      <c r="K95" s="174"/>
      <c r="L95" s="174"/>
      <c r="M95" s="174">
        <v>1476</v>
      </c>
      <c r="N95" s="177">
        <f t="shared" si="1"/>
        <v>0.27954545454545454</v>
      </c>
    </row>
    <row r="96" spans="1:14" x14ac:dyDescent="0.25">
      <c r="A96" s="229">
        <v>1982</v>
      </c>
      <c r="B96" s="174"/>
      <c r="C96" s="174">
        <v>20</v>
      </c>
      <c r="D96" s="174">
        <v>31</v>
      </c>
      <c r="E96" s="174"/>
      <c r="F96" s="174"/>
      <c r="G96" s="174">
        <v>2475</v>
      </c>
      <c r="H96" s="174"/>
      <c r="I96" s="174">
        <v>40</v>
      </c>
      <c r="J96" s="174"/>
      <c r="K96" s="174"/>
      <c r="L96" s="174"/>
      <c r="M96" s="174">
        <v>2566</v>
      </c>
      <c r="N96" s="177">
        <f t="shared" si="1"/>
        <v>0.48598484848484846</v>
      </c>
    </row>
    <row r="97" spans="1:14" x14ac:dyDescent="0.25">
      <c r="A97" s="229" t="s">
        <v>174</v>
      </c>
      <c r="B97" s="174"/>
      <c r="C97" s="174">
        <v>160</v>
      </c>
      <c r="D97" s="174"/>
      <c r="E97" s="174"/>
      <c r="F97" s="174"/>
      <c r="G97" s="174">
        <v>250</v>
      </c>
      <c r="H97" s="174"/>
      <c r="I97" s="174"/>
      <c r="J97" s="174"/>
      <c r="K97" s="174"/>
      <c r="L97" s="174"/>
      <c r="M97" s="174">
        <v>410</v>
      </c>
      <c r="N97" s="177">
        <f t="shared" si="1"/>
        <v>7.7651515151515152E-2</v>
      </c>
    </row>
    <row r="98" spans="1:14" x14ac:dyDescent="0.25">
      <c r="A98" s="226" t="s">
        <v>239</v>
      </c>
      <c r="B98" s="227">
        <v>23</v>
      </c>
      <c r="C98" s="227">
        <v>404</v>
      </c>
      <c r="D98" s="227">
        <v>1114</v>
      </c>
      <c r="E98" s="227"/>
      <c r="F98" s="227">
        <v>127</v>
      </c>
      <c r="G98" s="227">
        <v>20547</v>
      </c>
      <c r="H98" s="227"/>
      <c r="I98" s="227"/>
      <c r="J98" s="227">
        <v>10000</v>
      </c>
      <c r="K98" s="227"/>
      <c r="L98" s="227"/>
      <c r="M98" s="227">
        <v>32215</v>
      </c>
      <c r="N98" s="228">
        <f t="shared" si="1"/>
        <v>6.1013257575757578</v>
      </c>
    </row>
    <row r="99" spans="1:14" x14ac:dyDescent="0.25">
      <c r="A99" s="229">
        <v>1979</v>
      </c>
      <c r="B99" s="174"/>
      <c r="C99" s="174"/>
      <c r="D99" s="174">
        <v>45</v>
      </c>
      <c r="E99" s="174"/>
      <c r="F99" s="174"/>
      <c r="G99" s="174">
        <v>597</v>
      </c>
      <c r="H99" s="174"/>
      <c r="I99" s="174"/>
      <c r="J99" s="174"/>
      <c r="K99" s="174"/>
      <c r="L99" s="174"/>
      <c r="M99" s="174">
        <v>642</v>
      </c>
      <c r="N99" s="177">
        <f t="shared" si="1"/>
        <v>0.1215909090909091</v>
      </c>
    </row>
    <row r="100" spans="1:14" x14ac:dyDescent="0.25">
      <c r="A100" s="229">
        <v>1980</v>
      </c>
      <c r="B100" s="174"/>
      <c r="C100" s="174"/>
      <c r="D100" s="174">
        <v>306</v>
      </c>
      <c r="E100" s="174"/>
      <c r="F100" s="174"/>
      <c r="G100" s="174">
        <v>1503</v>
      </c>
      <c r="H100" s="174"/>
      <c r="I100" s="174"/>
      <c r="J100" s="174"/>
      <c r="K100" s="174"/>
      <c r="L100" s="174"/>
      <c r="M100" s="174">
        <v>1809</v>
      </c>
      <c r="N100" s="177">
        <f t="shared" si="1"/>
        <v>0.34261363636363634</v>
      </c>
    </row>
    <row r="101" spans="1:14" x14ac:dyDescent="0.25">
      <c r="A101" s="229">
        <v>1981</v>
      </c>
      <c r="B101" s="174"/>
      <c r="C101" s="174">
        <v>118</v>
      </c>
      <c r="D101" s="174">
        <v>134</v>
      </c>
      <c r="E101" s="174"/>
      <c r="F101" s="174">
        <v>127</v>
      </c>
      <c r="G101" s="174">
        <v>11288</v>
      </c>
      <c r="H101" s="174"/>
      <c r="I101" s="174"/>
      <c r="J101" s="174">
        <v>9333</v>
      </c>
      <c r="K101" s="174"/>
      <c r="L101" s="174"/>
      <c r="M101" s="174">
        <v>21000</v>
      </c>
      <c r="N101" s="177">
        <f t="shared" si="1"/>
        <v>3.9772727272727271</v>
      </c>
    </row>
    <row r="102" spans="1:14" x14ac:dyDescent="0.25">
      <c r="A102" s="229">
        <v>1982</v>
      </c>
      <c r="B102" s="174">
        <v>23</v>
      </c>
      <c r="C102" s="174">
        <v>286</v>
      </c>
      <c r="D102" s="174">
        <v>629</v>
      </c>
      <c r="E102" s="174"/>
      <c r="F102" s="174"/>
      <c r="G102" s="174">
        <v>7159</v>
      </c>
      <c r="H102" s="174"/>
      <c r="I102" s="174"/>
      <c r="J102" s="174">
        <v>667</v>
      </c>
      <c r="K102" s="174"/>
      <c r="L102" s="174"/>
      <c r="M102" s="174">
        <v>8764</v>
      </c>
      <c r="N102" s="177">
        <f t="shared" si="1"/>
        <v>1.6598484848484849</v>
      </c>
    </row>
    <row r="103" spans="1:14" x14ac:dyDescent="0.25">
      <c r="A103" s="226" t="s">
        <v>240</v>
      </c>
      <c r="B103" s="227"/>
      <c r="C103" s="227">
        <v>3661</v>
      </c>
      <c r="D103" s="227">
        <v>407</v>
      </c>
      <c r="E103" s="227">
        <v>715</v>
      </c>
      <c r="F103" s="227"/>
      <c r="G103" s="227">
        <v>69460</v>
      </c>
      <c r="H103" s="227"/>
      <c r="I103" s="227"/>
      <c r="J103" s="227">
        <v>314</v>
      </c>
      <c r="K103" s="227"/>
      <c r="L103" s="227"/>
      <c r="M103" s="227">
        <v>74557</v>
      </c>
      <c r="N103" s="228">
        <f t="shared" si="1"/>
        <v>14.12064393939394</v>
      </c>
    </row>
    <row r="104" spans="1:14" x14ac:dyDescent="0.25">
      <c r="A104" s="229">
        <v>1973</v>
      </c>
      <c r="B104" s="174"/>
      <c r="C104" s="174">
        <v>130</v>
      </c>
      <c r="D104" s="174"/>
      <c r="E104" s="174"/>
      <c r="F104" s="174"/>
      <c r="G104" s="174">
        <v>814</v>
      </c>
      <c r="H104" s="174"/>
      <c r="I104" s="174"/>
      <c r="J104" s="174"/>
      <c r="K104" s="174"/>
      <c r="L104" s="174"/>
      <c r="M104" s="174">
        <v>944</v>
      </c>
      <c r="N104" s="177">
        <f t="shared" si="1"/>
        <v>0.1787878787878788</v>
      </c>
    </row>
    <row r="105" spans="1:14" x14ac:dyDescent="0.25">
      <c r="A105" s="229">
        <v>1974</v>
      </c>
      <c r="B105" s="174"/>
      <c r="C105" s="174"/>
      <c r="D105" s="174"/>
      <c r="E105" s="174"/>
      <c r="F105" s="174"/>
      <c r="G105" s="174">
        <v>10</v>
      </c>
      <c r="H105" s="174"/>
      <c r="I105" s="174"/>
      <c r="J105" s="174"/>
      <c r="K105" s="174"/>
      <c r="L105" s="174"/>
      <c r="M105" s="174">
        <v>10</v>
      </c>
      <c r="N105" s="177">
        <f t="shared" si="1"/>
        <v>1.893939393939394E-3</v>
      </c>
    </row>
    <row r="106" spans="1:14" x14ac:dyDescent="0.25">
      <c r="A106" s="229">
        <v>1982</v>
      </c>
      <c r="B106" s="174"/>
      <c r="C106" s="174">
        <v>952</v>
      </c>
      <c r="D106" s="174">
        <v>126</v>
      </c>
      <c r="E106" s="174">
        <v>715</v>
      </c>
      <c r="F106" s="174"/>
      <c r="G106" s="174">
        <v>13190</v>
      </c>
      <c r="H106" s="174"/>
      <c r="I106" s="174"/>
      <c r="J106" s="174">
        <v>314</v>
      </c>
      <c r="K106" s="174"/>
      <c r="L106" s="174"/>
      <c r="M106" s="174">
        <v>15297</v>
      </c>
      <c r="N106" s="177">
        <f t="shared" si="1"/>
        <v>2.8971590909090907</v>
      </c>
    </row>
    <row r="107" spans="1:14" x14ac:dyDescent="0.25">
      <c r="A107" s="229">
        <v>1987</v>
      </c>
      <c r="B107" s="174"/>
      <c r="C107" s="174"/>
      <c r="D107" s="174"/>
      <c r="E107" s="174"/>
      <c r="F107" s="174"/>
      <c r="G107" s="174">
        <v>71</v>
      </c>
      <c r="H107" s="174"/>
      <c r="I107" s="174"/>
      <c r="J107" s="174"/>
      <c r="K107" s="174"/>
      <c r="L107" s="174"/>
      <c r="M107" s="174">
        <v>71</v>
      </c>
      <c r="N107" s="177">
        <f t="shared" si="1"/>
        <v>1.3446969696969697E-2</v>
      </c>
    </row>
    <row r="108" spans="1:14" x14ac:dyDescent="0.25">
      <c r="A108" s="229">
        <v>1991</v>
      </c>
      <c r="B108" s="174"/>
      <c r="C108" s="174">
        <v>90</v>
      </c>
      <c r="D108" s="174"/>
      <c r="E108" s="174"/>
      <c r="F108" s="174"/>
      <c r="G108" s="174">
        <v>2127</v>
      </c>
      <c r="H108" s="174"/>
      <c r="I108" s="174"/>
      <c r="J108" s="174"/>
      <c r="K108" s="174"/>
      <c r="L108" s="174"/>
      <c r="M108" s="174">
        <v>2217</v>
      </c>
      <c r="N108" s="177">
        <f t="shared" si="1"/>
        <v>0.41988636363636361</v>
      </c>
    </row>
    <row r="109" spans="1:14" x14ac:dyDescent="0.25">
      <c r="A109" s="229">
        <v>1992</v>
      </c>
      <c r="B109" s="174"/>
      <c r="C109" s="174">
        <v>28</v>
      </c>
      <c r="D109" s="174"/>
      <c r="E109" s="174"/>
      <c r="F109" s="174"/>
      <c r="G109" s="174"/>
      <c r="H109" s="174"/>
      <c r="I109" s="174"/>
      <c r="J109" s="174"/>
      <c r="K109" s="174"/>
      <c r="L109" s="174"/>
      <c r="M109" s="174">
        <v>28</v>
      </c>
      <c r="N109" s="177">
        <f t="shared" si="1"/>
        <v>5.3030303030303034E-3</v>
      </c>
    </row>
    <row r="110" spans="1:14" x14ac:dyDescent="0.25">
      <c r="A110" s="229">
        <v>1995</v>
      </c>
      <c r="B110" s="174"/>
      <c r="C110" s="174"/>
      <c r="D110" s="174"/>
      <c r="E110" s="174"/>
      <c r="F110" s="174"/>
      <c r="G110" s="174">
        <v>225</v>
      </c>
      <c r="H110" s="174"/>
      <c r="I110" s="174"/>
      <c r="J110" s="174"/>
      <c r="K110" s="174"/>
      <c r="L110" s="174"/>
      <c r="M110" s="174">
        <v>225</v>
      </c>
      <c r="N110" s="177">
        <f t="shared" si="1"/>
        <v>4.261363636363636E-2</v>
      </c>
    </row>
    <row r="111" spans="1:14" x14ac:dyDescent="0.25">
      <c r="A111" s="229" t="s">
        <v>174</v>
      </c>
      <c r="B111" s="174"/>
      <c r="C111" s="174">
        <v>2461</v>
      </c>
      <c r="D111" s="174">
        <v>281</v>
      </c>
      <c r="E111" s="174"/>
      <c r="F111" s="174"/>
      <c r="G111" s="174">
        <v>53023</v>
      </c>
      <c r="H111" s="174"/>
      <c r="I111" s="174"/>
      <c r="J111" s="174"/>
      <c r="K111" s="174"/>
      <c r="L111" s="174"/>
      <c r="M111" s="174">
        <v>55765</v>
      </c>
      <c r="N111" s="177">
        <f t="shared" si="1"/>
        <v>10.561553030303031</v>
      </c>
    </row>
    <row r="112" spans="1:14" x14ac:dyDescent="0.25">
      <c r="A112" s="226" t="s">
        <v>241</v>
      </c>
      <c r="B112" s="227"/>
      <c r="C112" s="227">
        <v>906</v>
      </c>
      <c r="D112" s="227">
        <v>39</v>
      </c>
      <c r="E112" s="227"/>
      <c r="F112" s="227"/>
      <c r="G112" s="227">
        <v>18781</v>
      </c>
      <c r="H112" s="227"/>
      <c r="I112" s="227"/>
      <c r="J112" s="227">
        <v>770</v>
      </c>
      <c r="K112" s="227"/>
      <c r="L112" s="227"/>
      <c r="M112" s="227">
        <v>20496</v>
      </c>
      <c r="N112" s="228">
        <f t="shared" si="1"/>
        <v>3.8818181818181818</v>
      </c>
    </row>
    <row r="113" spans="1:14" x14ac:dyDescent="0.25">
      <c r="A113" s="229">
        <v>1982</v>
      </c>
      <c r="B113" s="174"/>
      <c r="C113" s="174">
        <v>280</v>
      </c>
      <c r="D113" s="174"/>
      <c r="E113" s="174"/>
      <c r="F113" s="174"/>
      <c r="G113" s="174">
        <v>170</v>
      </c>
      <c r="H113" s="174"/>
      <c r="I113" s="174"/>
      <c r="J113" s="174">
        <v>770</v>
      </c>
      <c r="K113" s="174"/>
      <c r="L113" s="174"/>
      <c r="M113" s="174">
        <v>1220</v>
      </c>
      <c r="N113" s="177">
        <f t="shared" si="1"/>
        <v>0.23106060606060605</v>
      </c>
    </row>
    <row r="114" spans="1:14" x14ac:dyDescent="0.25">
      <c r="A114" s="229">
        <v>1988</v>
      </c>
      <c r="B114" s="174"/>
      <c r="C114" s="174">
        <v>35</v>
      </c>
      <c r="D114" s="174"/>
      <c r="E114" s="174"/>
      <c r="F114" s="174"/>
      <c r="G114" s="174">
        <v>178</v>
      </c>
      <c r="H114" s="174"/>
      <c r="I114" s="174"/>
      <c r="J114" s="174"/>
      <c r="K114" s="174"/>
      <c r="L114" s="174"/>
      <c r="M114" s="174">
        <v>213</v>
      </c>
      <c r="N114" s="177">
        <f t="shared" si="1"/>
        <v>4.0340909090909094E-2</v>
      </c>
    </row>
    <row r="115" spans="1:14" x14ac:dyDescent="0.25">
      <c r="A115" s="229">
        <v>1990</v>
      </c>
      <c r="B115" s="174"/>
      <c r="C115" s="174"/>
      <c r="D115" s="174">
        <v>5</v>
      </c>
      <c r="E115" s="174"/>
      <c r="F115" s="174"/>
      <c r="G115" s="174">
        <v>44</v>
      </c>
      <c r="H115" s="174"/>
      <c r="I115" s="174"/>
      <c r="J115" s="174"/>
      <c r="K115" s="174"/>
      <c r="L115" s="174"/>
      <c r="M115" s="174">
        <v>49</v>
      </c>
      <c r="N115" s="177">
        <f t="shared" si="1"/>
        <v>9.2803030303030311E-3</v>
      </c>
    </row>
    <row r="116" spans="1:14" x14ac:dyDescent="0.25">
      <c r="A116" s="229">
        <v>1992</v>
      </c>
      <c r="B116" s="174"/>
      <c r="C116" s="174"/>
      <c r="D116" s="174"/>
      <c r="E116" s="174"/>
      <c r="F116" s="174"/>
      <c r="G116" s="174">
        <v>58</v>
      </c>
      <c r="H116" s="174"/>
      <c r="I116" s="174"/>
      <c r="J116" s="174"/>
      <c r="K116" s="174"/>
      <c r="L116" s="174"/>
      <c r="M116" s="174">
        <v>58</v>
      </c>
      <c r="N116" s="177">
        <f t="shared" si="1"/>
        <v>1.0984848484848484E-2</v>
      </c>
    </row>
    <row r="117" spans="1:14" x14ac:dyDescent="0.25">
      <c r="A117" s="229" t="s">
        <v>174</v>
      </c>
      <c r="B117" s="174"/>
      <c r="C117" s="174">
        <v>591</v>
      </c>
      <c r="D117" s="174">
        <v>34</v>
      </c>
      <c r="E117" s="174"/>
      <c r="F117" s="174"/>
      <c r="G117" s="174">
        <v>18331</v>
      </c>
      <c r="H117" s="174"/>
      <c r="I117" s="174"/>
      <c r="J117" s="174"/>
      <c r="K117" s="174"/>
      <c r="L117" s="174"/>
      <c r="M117" s="174">
        <v>18956</v>
      </c>
      <c r="N117" s="177">
        <f t="shared" si="1"/>
        <v>3.5901515151515153</v>
      </c>
    </row>
    <row r="118" spans="1:14" x14ac:dyDescent="0.25">
      <c r="A118" s="223" t="s">
        <v>242</v>
      </c>
      <c r="B118" s="224"/>
      <c r="C118" s="224">
        <v>979</v>
      </c>
      <c r="D118" s="224">
        <v>13800</v>
      </c>
      <c r="E118" s="224">
        <v>2074</v>
      </c>
      <c r="F118" s="224"/>
      <c r="G118" s="224">
        <v>45192</v>
      </c>
      <c r="H118" s="224"/>
      <c r="I118" s="224">
        <v>7423</v>
      </c>
      <c r="J118" s="224">
        <v>22862</v>
      </c>
      <c r="K118" s="224">
        <v>4809</v>
      </c>
      <c r="L118" s="224">
        <v>6136</v>
      </c>
      <c r="M118" s="224">
        <v>103275</v>
      </c>
      <c r="N118" s="225">
        <f t="shared" si="1"/>
        <v>19.55965909090909</v>
      </c>
    </row>
    <row r="119" spans="1:14" x14ac:dyDescent="0.25">
      <c r="A119" s="226" t="s">
        <v>232</v>
      </c>
      <c r="B119" s="227"/>
      <c r="C119" s="227"/>
      <c r="D119" s="227">
        <v>1816</v>
      </c>
      <c r="E119" s="227"/>
      <c r="F119" s="227"/>
      <c r="G119" s="227">
        <v>1658</v>
      </c>
      <c r="H119" s="227"/>
      <c r="I119" s="227"/>
      <c r="J119" s="227">
        <v>210</v>
      </c>
      <c r="K119" s="227"/>
      <c r="L119" s="227"/>
      <c r="M119" s="227">
        <v>3684</v>
      </c>
      <c r="N119" s="228">
        <f t="shared" si="1"/>
        <v>0.69772727272727275</v>
      </c>
    </row>
    <row r="120" spans="1:14" x14ac:dyDescent="0.25">
      <c r="A120" s="229">
        <v>1961</v>
      </c>
      <c r="B120" s="174"/>
      <c r="C120" s="174"/>
      <c r="D120" s="174"/>
      <c r="E120" s="174"/>
      <c r="F120" s="174"/>
      <c r="G120" s="174">
        <v>117</v>
      </c>
      <c r="H120" s="174"/>
      <c r="I120" s="174"/>
      <c r="J120" s="174"/>
      <c r="K120" s="174"/>
      <c r="L120" s="174"/>
      <c r="M120" s="174">
        <v>117</v>
      </c>
      <c r="N120" s="177">
        <f t="shared" si="1"/>
        <v>2.215909090909091E-2</v>
      </c>
    </row>
    <row r="121" spans="1:14" x14ac:dyDescent="0.25">
      <c r="A121" s="229">
        <v>1965</v>
      </c>
      <c r="B121" s="174"/>
      <c r="C121" s="174"/>
      <c r="D121" s="174">
        <v>157</v>
      </c>
      <c r="E121" s="174"/>
      <c r="F121" s="174"/>
      <c r="G121" s="174">
        <v>73</v>
      </c>
      <c r="H121" s="174"/>
      <c r="I121" s="174"/>
      <c r="J121" s="174"/>
      <c r="K121" s="174"/>
      <c r="L121" s="174"/>
      <c r="M121" s="174">
        <v>230</v>
      </c>
      <c r="N121" s="177">
        <f t="shared" si="1"/>
        <v>4.3560606060606064E-2</v>
      </c>
    </row>
    <row r="122" spans="1:14" x14ac:dyDescent="0.25">
      <c r="A122" s="229">
        <v>1983</v>
      </c>
      <c r="B122" s="174"/>
      <c r="C122" s="174"/>
      <c r="D122" s="174"/>
      <c r="E122" s="174"/>
      <c r="F122" s="174"/>
      <c r="G122" s="174"/>
      <c r="H122" s="174"/>
      <c r="I122" s="174"/>
      <c r="J122" s="174">
        <v>210</v>
      </c>
      <c r="K122" s="174"/>
      <c r="L122" s="174"/>
      <c r="M122" s="174">
        <v>210</v>
      </c>
      <c r="N122" s="177">
        <f t="shared" si="1"/>
        <v>3.9772727272727272E-2</v>
      </c>
    </row>
    <row r="123" spans="1:14" x14ac:dyDescent="0.25">
      <c r="A123" s="229" t="s">
        <v>174</v>
      </c>
      <c r="B123" s="174"/>
      <c r="C123" s="174"/>
      <c r="D123" s="174">
        <v>1659</v>
      </c>
      <c r="E123" s="174"/>
      <c r="F123" s="174"/>
      <c r="G123" s="174">
        <v>1468</v>
      </c>
      <c r="H123" s="174"/>
      <c r="I123" s="174"/>
      <c r="J123" s="174"/>
      <c r="K123" s="174"/>
      <c r="L123" s="174"/>
      <c r="M123" s="174">
        <v>3127</v>
      </c>
      <c r="N123" s="177">
        <f t="shared" si="1"/>
        <v>0.59223484848484853</v>
      </c>
    </row>
    <row r="124" spans="1:14" x14ac:dyDescent="0.25">
      <c r="A124" s="226" t="s">
        <v>233</v>
      </c>
      <c r="B124" s="227"/>
      <c r="C124" s="227"/>
      <c r="D124" s="227">
        <v>594</v>
      </c>
      <c r="E124" s="227">
        <v>21</v>
      </c>
      <c r="F124" s="227"/>
      <c r="G124" s="227">
        <v>1414</v>
      </c>
      <c r="H124" s="227"/>
      <c r="I124" s="227">
        <v>207</v>
      </c>
      <c r="J124" s="227"/>
      <c r="K124" s="227"/>
      <c r="L124" s="227"/>
      <c r="M124" s="227">
        <v>2236</v>
      </c>
      <c r="N124" s="228">
        <f t="shared" si="1"/>
        <v>0.42348484848484846</v>
      </c>
    </row>
    <row r="125" spans="1:14" x14ac:dyDescent="0.25">
      <c r="A125" s="229">
        <v>1956</v>
      </c>
      <c r="B125" s="174"/>
      <c r="C125" s="174"/>
      <c r="D125" s="174">
        <v>163</v>
      </c>
      <c r="E125" s="174"/>
      <c r="F125" s="174"/>
      <c r="G125" s="174">
        <v>382</v>
      </c>
      <c r="H125" s="174"/>
      <c r="I125" s="174"/>
      <c r="J125" s="174"/>
      <c r="K125" s="174"/>
      <c r="L125" s="174"/>
      <c r="M125" s="174">
        <v>545</v>
      </c>
      <c r="N125" s="177">
        <f t="shared" si="1"/>
        <v>0.10321969696969698</v>
      </c>
    </row>
    <row r="126" spans="1:14" x14ac:dyDescent="0.25">
      <c r="A126" s="229">
        <v>1957</v>
      </c>
      <c r="B126" s="174"/>
      <c r="C126" s="174"/>
      <c r="D126" s="174">
        <v>63</v>
      </c>
      <c r="E126" s="174">
        <v>21</v>
      </c>
      <c r="F126" s="174"/>
      <c r="G126" s="174"/>
      <c r="H126" s="174"/>
      <c r="I126" s="174"/>
      <c r="J126" s="174"/>
      <c r="K126" s="174"/>
      <c r="L126" s="174"/>
      <c r="M126" s="174">
        <v>84</v>
      </c>
      <c r="N126" s="177">
        <f t="shared" si="1"/>
        <v>1.5909090909090907E-2</v>
      </c>
    </row>
    <row r="127" spans="1:14" x14ac:dyDescent="0.25">
      <c r="A127" s="229">
        <v>1958</v>
      </c>
      <c r="B127" s="174"/>
      <c r="C127" s="174"/>
      <c r="D127" s="174">
        <v>95</v>
      </c>
      <c r="E127" s="174"/>
      <c r="F127" s="174"/>
      <c r="G127" s="174"/>
      <c r="H127" s="174"/>
      <c r="I127" s="174"/>
      <c r="J127" s="174"/>
      <c r="K127" s="174"/>
      <c r="L127" s="174"/>
      <c r="M127" s="174">
        <v>95</v>
      </c>
      <c r="N127" s="177">
        <f t="shared" si="1"/>
        <v>1.7992424242424244E-2</v>
      </c>
    </row>
    <row r="128" spans="1:14" x14ac:dyDescent="0.25">
      <c r="A128" s="229">
        <v>1959</v>
      </c>
      <c r="B128" s="174"/>
      <c r="C128" s="174"/>
      <c r="D128" s="174"/>
      <c r="E128" s="174"/>
      <c r="F128" s="174"/>
      <c r="G128" s="174">
        <v>184</v>
      </c>
      <c r="H128" s="174"/>
      <c r="I128" s="174"/>
      <c r="J128" s="174"/>
      <c r="K128" s="174"/>
      <c r="L128" s="174"/>
      <c r="M128" s="174">
        <v>184</v>
      </c>
      <c r="N128" s="177">
        <f t="shared" si="1"/>
        <v>3.4848484848484851E-2</v>
      </c>
    </row>
    <row r="129" spans="1:14" x14ac:dyDescent="0.25">
      <c r="A129" s="229">
        <v>1960</v>
      </c>
      <c r="B129" s="174"/>
      <c r="C129" s="174"/>
      <c r="D129" s="174"/>
      <c r="E129" s="174"/>
      <c r="F129" s="174"/>
      <c r="G129" s="174">
        <v>210</v>
      </c>
      <c r="H129" s="174"/>
      <c r="I129" s="174"/>
      <c r="J129" s="174"/>
      <c r="K129" s="174"/>
      <c r="L129" s="174"/>
      <c r="M129" s="174">
        <v>210</v>
      </c>
      <c r="N129" s="177">
        <f t="shared" si="1"/>
        <v>3.9772727272727272E-2</v>
      </c>
    </row>
    <row r="130" spans="1:14" x14ac:dyDescent="0.25">
      <c r="A130" s="229">
        <v>1964</v>
      </c>
      <c r="B130" s="174"/>
      <c r="C130" s="174"/>
      <c r="D130" s="174">
        <v>145</v>
      </c>
      <c r="E130" s="174"/>
      <c r="F130" s="174"/>
      <c r="G130" s="174"/>
      <c r="H130" s="174"/>
      <c r="I130" s="174"/>
      <c r="J130" s="174"/>
      <c r="K130" s="174"/>
      <c r="L130" s="174"/>
      <c r="M130" s="174">
        <v>145</v>
      </c>
      <c r="N130" s="177">
        <f t="shared" si="1"/>
        <v>2.7462121212121212E-2</v>
      </c>
    </row>
    <row r="131" spans="1:14" x14ac:dyDescent="0.25">
      <c r="A131" s="229">
        <v>1965</v>
      </c>
      <c r="B131" s="174"/>
      <c r="C131" s="174"/>
      <c r="D131" s="174">
        <v>52</v>
      </c>
      <c r="E131" s="174"/>
      <c r="F131" s="174"/>
      <c r="G131" s="174">
        <v>66</v>
      </c>
      <c r="H131" s="174"/>
      <c r="I131" s="174"/>
      <c r="J131" s="174"/>
      <c r="K131" s="174"/>
      <c r="L131" s="174"/>
      <c r="M131" s="174">
        <v>118</v>
      </c>
      <c r="N131" s="177">
        <f t="shared" si="1"/>
        <v>2.234848484848485E-2</v>
      </c>
    </row>
    <row r="132" spans="1:14" x14ac:dyDescent="0.25">
      <c r="A132" s="229" t="s">
        <v>174</v>
      </c>
      <c r="B132" s="174"/>
      <c r="C132" s="174"/>
      <c r="D132" s="174">
        <v>76</v>
      </c>
      <c r="E132" s="174"/>
      <c r="F132" s="174"/>
      <c r="G132" s="174">
        <v>572</v>
      </c>
      <c r="H132" s="174"/>
      <c r="I132" s="174">
        <v>207</v>
      </c>
      <c r="J132" s="174"/>
      <c r="K132" s="174"/>
      <c r="L132" s="174"/>
      <c r="M132" s="174">
        <v>855</v>
      </c>
      <c r="N132" s="177">
        <f t="shared" si="1"/>
        <v>0.16193181818181818</v>
      </c>
    </row>
    <row r="133" spans="1:14" x14ac:dyDescent="0.25">
      <c r="A133" s="226" t="s">
        <v>234</v>
      </c>
      <c r="B133" s="227"/>
      <c r="C133" s="227">
        <v>146</v>
      </c>
      <c r="D133" s="227">
        <v>2749</v>
      </c>
      <c r="E133" s="227">
        <v>22</v>
      </c>
      <c r="F133" s="227"/>
      <c r="G133" s="227">
        <v>5153</v>
      </c>
      <c r="H133" s="227"/>
      <c r="I133" s="227">
        <v>26</v>
      </c>
      <c r="J133" s="227">
        <v>2906</v>
      </c>
      <c r="K133" s="227"/>
      <c r="L133" s="227"/>
      <c r="M133" s="227">
        <v>11002</v>
      </c>
      <c r="N133" s="228">
        <f t="shared" si="1"/>
        <v>2.083712121212121</v>
      </c>
    </row>
    <row r="134" spans="1:14" x14ac:dyDescent="0.25">
      <c r="A134" s="229">
        <v>1957</v>
      </c>
      <c r="B134" s="174"/>
      <c r="C134" s="174">
        <v>116</v>
      </c>
      <c r="D134" s="174">
        <v>540</v>
      </c>
      <c r="E134" s="174"/>
      <c r="F134" s="174"/>
      <c r="G134" s="174">
        <v>180</v>
      </c>
      <c r="H134" s="174"/>
      <c r="I134" s="174"/>
      <c r="J134" s="174"/>
      <c r="K134" s="174"/>
      <c r="L134" s="174"/>
      <c r="M134" s="174">
        <v>836</v>
      </c>
      <c r="N134" s="177">
        <f t="shared" si="1"/>
        <v>0.15833333333333333</v>
      </c>
    </row>
    <row r="135" spans="1:14" x14ac:dyDescent="0.25">
      <c r="A135" s="229">
        <v>1958</v>
      </c>
      <c r="B135" s="174"/>
      <c r="C135" s="174"/>
      <c r="D135" s="174">
        <v>591</v>
      </c>
      <c r="E135" s="174"/>
      <c r="F135" s="174"/>
      <c r="G135" s="174">
        <v>198</v>
      </c>
      <c r="H135" s="174"/>
      <c r="I135" s="174"/>
      <c r="J135" s="174"/>
      <c r="K135" s="174"/>
      <c r="L135" s="174"/>
      <c r="M135" s="174">
        <v>789</v>
      </c>
      <c r="N135" s="177">
        <f t="shared" ref="N135:N198" si="2">M135/5280</f>
        <v>0.14943181818181819</v>
      </c>
    </row>
    <row r="136" spans="1:14" x14ac:dyDescent="0.25">
      <c r="A136" s="229">
        <v>1959</v>
      </c>
      <c r="B136" s="174"/>
      <c r="C136" s="174"/>
      <c r="D136" s="174"/>
      <c r="E136" s="174"/>
      <c r="F136" s="174"/>
      <c r="G136" s="174">
        <v>354</v>
      </c>
      <c r="H136" s="174"/>
      <c r="I136" s="174"/>
      <c r="J136" s="174"/>
      <c r="K136" s="174"/>
      <c r="L136" s="174"/>
      <c r="M136" s="174">
        <v>354</v>
      </c>
      <c r="N136" s="177">
        <f t="shared" si="2"/>
        <v>6.7045454545454547E-2</v>
      </c>
    </row>
    <row r="137" spans="1:14" x14ac:dyDescent="0.25">
      <c r="A137" s="229">
        <v>1961</v>
      </c>
      <c r="B137" s="174"/>
      <c r="C137" s="174"/>
      <c r="D137" s="174">
        <v>116</v>
      </c>
      <c r="E137" s="174"/>
      <c r="F137" s="174"/>
      <c r="G137" s="174">
        <v>1629</v>
      </c>
      <c r="H137" s="174"/>
      <c r="I137" s="174"/>
      <c r="J137" s="174"/>
      <c r="K137" s="174"/>
      <c r="L137" s="174"/>
      <c r="M137" s="174">
        <v>1745</v>
      </c>
      <c r="N137" s="177">
        <f t="shared" si="2"/>
        <v>0.33049242424242425</v>
      </c>
    </row>
    <row r="138" spans="1:14" x14ac:dyDescent="0.25">
      <c r="A138" s="229">
        <v>1962</v>
      </c>
      <c r="B138" s="174"/>
      <c r="C138" s="174"/>
      <c r="D138" s="174">
        <v>347</v>
      </c>
      <c r="E138" s="174"/>
      <c r="F138" s="174"/>
      <c r="G138" s="174">
        <v>822</v>
      </c>
      <c r="H138" s="174"/>
      <c r="I138" s="174"/>
      <c r="J138" s="174"/>
      <c r="K138" s="174"/>
      <c r="L138" s="174"/>
      <c r="M138" s="174">
        <v>1169</v>
      </c>
      <c r="N138" s="177">
        <f t="shared" si="2"/>
        <v>0.22140151515151515</v>
      </c>
    </row>
    <row r="139" spans="1:14" x14ac:dyDescent="0.25">
      <c r="A139" s="229">
        <v>1963</v>
      </c>
      <c r="B139" s="174"/>
      <c r="C139" s="174"/>
      <c r="D139" s="174">
        <v>75</v>
      </c>
      <c r="E139" s="174"/>
      <c r="F139" s="174"/>
      <c r="G139" s="174">
        <v>589</v>
      </c>
      <c r="H139" s="174"/>
      <c r="I139" s="174"/>
      <c r="J139" s="174"/>
      <c r="K139" s="174"/>
      <c r="L139" s="174"/>
      <c r="M139" s="174">
        <v>664</v>
      </c>
      <c r="N139" s="177">
        <f t="shared" si="2"/>
        <v>0.12575757575757576</v>
      </c>
    </row>
    <row r="140" spans="1:14" x14ac:dyDescent="0.25">
      <c r="A140" s="229">
        <v>1964</v>
      </c>
      <c r="B140" s="174"/>
      <c r="C140" s="174">
        <v>30</v>
      </c>
      <c r="D140" s="174"/>
      <c r="E140" s="174">
        <v>22</v>
      </c>
      <c r="F140" s="174"/>
      <c r="G140" s="174">
        <v>222</v>
      </c>
      <c r="H140" s="174"/>
      <c r="I140" s="174"/>
      <c r="J140" s="174"/>
      <c r="K140" s="174"/>
      <c r="L140" s="174"/>
      <c r="M140" s="174">
        <v>274</v>
      </c>
      <c r="N140" s="177">
        <f t="shared" si="2"/>
        <v>5.1893939393939395E-2</v>
      </c>
    </row>
    <row r="141" spans="1:14" x14ac:dyDescent="0.25">
      <c r="A141" s="229">
        <v>1965</v>
      </c>
      <c r="B141" s="174"/>
      <c r="C141" s="174"/>
      <c r="D141" s="174"/>
      <c r="E141" s="174"/>
      <c r="F141" s="174"/>
      <c r="G141" s="174">
        <v>257</v>
      </c>
      <c r="H141" s="174"/>
      <c r="I141" s="174"/>
      <c r="J141" s="174"/>
      <c r="K141" s="174"/>
      <c r="L141" s="174"/>
      <c r="M141" s="174">
        <v>257</v>
      </c>
      <c r="N141" s="177">
        <f t="shared" si="2"/>
        <v>4.8674242424242425E-2</v>
      </c>
    </row>
    <row r="142" spans="1:14" x14ac:dyDescent="0.25">
      <c r="A142" s="229">
        <v>1966</v>
      </c>
      <c r="B142" s="174"/>
      <c r="C142" s="174"/>
      <c r="D142" s="174"/>
      <c r="E142" s="174"/>
      <c r="F142" s="174"/>
      <c r="G142" s="174">
        <v>574</v>
      </c>
      <c r="H142" s="174"/>
      <c r="I142" s="174"/>
      <c r="J142" s="174"/>
      <c r="K142" s="174"/>
      <c r="L142" s="174"/>
      <c r="M142" s="174">
        <v>574</v>
      </c>
      <c r="N142" s="177">
        <f t="shared" si="2"/>
        <v>0.10871212121212122</v>
      </c>
    </row>
    <row r="143" spans="1:14" x14ac:dyDescent="0.25">
      <c r="A143" s="229">
        <v>1968</v>
      </c>
      <c r="B143" s="174"/>
      <c r="C143" s="174"/>
      <c r="D143" s="174">
        <v>105</v>
      </c>
      <c r="E143" s="174"/>
      <c r="F143" s="174"/>
      <c r="G143" s="174"/>
      <c r="H143" s="174"/>
      <c r="I143" s="174"/>
      <c r="J143" s="174"/>
      <c r="K143" s="174"/>
      <c r="L143" s="174"/>
      <c r="M143" s="174">
        <v>105</v>
      </c>
      <c r="N143" s="177">
        <f t="shared" si="2"/>
        <v>1.9886363636363636E-2</v>
      </c>
    </row>
    <row r="144" spans="1:14" x14ac:dyDescent="0.25">
      <c r="A144" s="229">
        <v>1975</v>
      </c>
      <c r="B144" s="174"/>
      <c r="C144" s="174"/>
      <c r="D144" s="174"/>
      <c r="E144" s="174"/>
      <c r="F144" s="174"/>
      <c r="G144" s="174">
        <v>12</v>
      </c>
      <c r="H144" s="174"/>
      <c r="I144" s="174"/>
      <c r="J144" s="174"/>
      <c r="K144" s="174"/>
      <c r="L144" s="174"/>
      <c r="M144" s="174">
        <v>12</v>
      </c>
      <c r="N144" s="177">
        <f t="shared" si="2"/>
        <v>2.2727272727272726E-3</v>
      </c>
    </row>
    <row r="145" spans="1:14" x14ac:dyDescent="0.25">
      <c r="A145" s="229" t="s">
        <v>174</v>
      </c>
      <c r="B145" s="174"/>
      <c r="C145" s="174"/>
      <c r="D145" s="174">
        <v>975</v>
      </c>
      <c r="E145" s="174"/>
      <c r="F145" s="174"/>
      <c r="G145" s="174">
        <v>316</v>
      </c>
      <c r="H145" s="174"/>
      <c r="I145" s="174">
        <v>26</v>
      </c>
      <c r="J145" s="174">
        <v>2906</v>
      </c>
      <c r="K145" s="174"/>
      <c r="L145" s="174"/>
      <c r="M145" s="174">
        <v>4223</v>
      </c>
      <c r="N145" s="177">
        <f t="shared" si="2"/>
        <v>0.79981060606060606</v>
      </c>
    </row>
    <row r="146" spans="1:14" x14ac:dyDescent="0.25">
      <c r="A146" s="226" t="s">
        <v>235</v>
      </c>
      <c r="B146" s="227"/>
      <c r="C146" s="227"/>
      <c r="D146" s="227">
        <v>327</v>
      </c>
      <c r="E146" s="227"/>
      <c r="F146" s="227"/>
      <c r="G146" s="227">
        <v>121</v>
      </c>
      <c r="H146" s="227"/>
      <c r="I146" s="227"/>
      <c r="J146" s="227"/>
      <c r="K146" s="227"/>
      <c r="L146" s="227"/>
      <c r="M146" s="227">
        <v>448</v>
      </c>
      <c r="N146" s="228">
        <f t="shared" si="2"/>
        <v>8.4848484848484854E-2</v>
      </c>
    </row>
    <row r="147" spans="1:14" x14ac:dyDescent="0.25">
      <c r="A147" s="229">
        <v>1962</v>
      </c>
      <c r="B147" s="174"/>
      <c r="C147" s="174"/>
      <c r="D147" s="174">
        <v>218</v>
      </c>
      <c r="E147" s="174"/>
      <c r="F147" s="174"/>
      <c r="G147" s="174"/>
      <c r="H147" s="174"/>
      <c r="I147" s="174"/>
      <c r="J147" s="174"/>
      <c r="K147" s="174"/>
      <c r="L147" s="174"/>
      <c r="M147" s="174">
        <v>218</v>
      </c>
      <c r="N147" s="177">
        <f t="shared" si="2"/>
        <v>4.128787878787879E-2</v>
      </c>
    </row>
    <row r="148" spans="1:14" x14ac:dyDescent="0.25">
      <c r="A148" s="229">
        <v>1984</v>
      </c>
      <c r="B148" s="174"/>
      <c r="C148" s="174"/>
      <c r="D148" s="174"/>
      <c r="E148" s="174"/>
      <c r="F148" s="174"/>
      <c r="G148" s="174">
        <v>38</v>
      </c>
      <c r="H148" s="174"/>
      <c r="I148" s="174"/>
      <c r="J148" s="174"/>
      <c r="K148" s="174"/>
      <c r="L148" s="174"/>
      <c r="M148" s="174">
        <v>38</v>
      </c>
      <c r="N148" s="177">
        <f t="shared" si="2"/>
        <v>7.1969696969696973E-3</v>
      </c>
    </row>
    <row r="149" spans="1:14" x14ac:dyDescent="0.25">
      <c r="A149" s="229" t="s">
        <v>174</v>
      </c>
      <c r="B149" s="174"/>
      <c r="C149" s="174"/>
      <c r="D149" s="174">
        <v>109</v>
      </c>
      <c r="E149" s="174"/>
      <c r="F149" s="174"/>
      <c r="G149" s="174">
        <v>83</v>
      </c>
      <c r="H149" s="174"/>
      <c r="I149" s="174"/>
      <c r="J149" s="174"/>
      <c r="K149" s="174"/>
      <c r="L149" s="174"/>
      <c r="M149" s="174">
        <v>192</v>
      </c>
      <c r="N149" s="177">
        <f t="shared" si="2"/>
        <v>3.6363636363636362E-2</v>
      </c>
    </row>
    <row r="150" spans="1:14" x14ac:dyDescent="0.25">
      <c r="A150" s="226" t="s">
        <v>236</v>
      </c>
      <c r="B150" s="227"/>
      <c r="C150" s="227"/>
      <c r="D150" s="227">
        <v>189</v>
      </c>
      <c r="E150" s="227"/>
      <c r="F150" s="227"/>
      <c r="G150" s="227"/>
      <c r="H150" s="227"/>
      <c r="I150" s="227"/>
      <c r="J150" s="227"/>
      <c r="K150" s="227"/>
      <c r="L150" s="227"/>
      <c r="M150" s="227">
        <v>189</v>
      </c>
      <c r="N150" s="228">
        <f t="shared" si="2"/>
        <v>3.5795454545454547E-2</v>
      </c>
    </row>
    <row r="151" spans="1:14" x14ac:dyDescent="0.25">
      <c r="A151" s="229">
        <v>1988</v>
      </c>
      <c r="B151" s="174"/>
      <c r="C151" s="174"/>
      <c r="D151" s="174">
        <v>189</v>
      </c>
      <c r="E151" s="174"/>
      <c r="F151" s="174"/>
      <c r="G151" s="174"/>
      <c r="H151" s="174"/>
      <c r="I151" s="174"/>
      <c r="J151" s="174"/>
      <c r="K151" s="174"/>
      <c r="L151" s="174"/>
      <c r="M151" s="174">
        <v>189</v>
      </c>
      <c r="N151" s="177">
        <f t="shared" si="2"/>
        <v>3.5795454545454547E-2</v>
      </c>
    </row>
    <row r="152" spans="1:14" x14ac:dyDescent="0.25">
      <c r="A152" s="226" t="s">
        <v>237</v>
      </c>
      <c r="B152" s="227"/>
      <c r="C152" s="227"/>
      <c r="D152" s="227">
        <v>1782</v>
      </c>
      <c r="E152" s="227"/>
      <c r="F152" s="227"/>
      <c r="G152" s="227">
        <v>6749</v>
      </c>
      <c r="H152" s="227"/>
      <c r="I152" s="227">
        <v>1738</v>
      </c>
      <c r="J152" s="227">
        <v>149</v>
      </c>
      <c r="K152" s="227"/>
      <c r="L152" s="227"/>
      <c r="M152" s="227">
        <v>10418</v>
      </c>
      <c r="N152" s="228">
        <f t="shared" si="2"/>
        <v>1.9731060606060606</v>
      </c>
    </row>
    <row r="153" spans="1:14" x14ac:dyDescent="0.25">
      <c r="A153" s="229">
        <v>1980</v>
      </c>
      <c r="B153" s="174"/>
      <c r="C153" s="174"/>
      <c r="D153" s="174">
        <v>25</v>
      </c>
      <c r="E153" s="174"/>
      <c r="F153" s="174"/>
      <c r="G153" s="174">
        <v>21</v>
      </c>
      <c r="H153" s="174"/>
      <c r="I153" s="174"/>
      <c r="J153" s="174"/>
      <c r="K153" s="174"/>
      <c r="L153" s="174"/>
      <c r="M153" s="174">
        <v>46</v>
      </c>
      <c r="N153" s="177">
        <f t="shared" si="2"/>
        <v>8.7121212121212127E-3</v>
      </c>
    </row>
    <row r="154" spans="1:14" x14ac:dyDescent="0.25">
      <c r="A154" s="229" t="s">
        <v>174</v>
      </c>
      <c r="B154" s="174"/>
      <c r="C154" s="174"/>
      <c r="D154" s="174">
        <v>1757</v>
      </c>
      <c r="E154" s="174"/>
      <c r="F154" s="174"/>
      <c r="G154" s="174">
        <v>6728</v>
      </c>
      <c r="H154" s="174"/>
      <c r="I154" s="174">
        <v>1738</v>
      </c>
      <c r="J154" s="174">
        <v>149</v>
      </c>
      <c r="K154" s="174"/>
      <c r="L154" s="174"/>
      <c r="M154" s="174">
        <v>10372</v>
      </c>
      <c r="N154" s="177">
        <f t="shared" si="2"/>
        <v>1.9643939393939394</v>
      </c>
    </row>
    <row r="155" spans="1:14" x14ac:dyDescent="0.25">
      <c r="A155" s="226" t="s">
        <v>238</v>
      </c>
      <c r="B155" s="227"/>
      <c r="C155" s="227">
        <v>25</v>
      </c>
      <c r="D155" s="227">
        <v>578</v>
      </c>
      <c r="E155" s="227"/>
      <c r="F155" s="227"/>
      <c r="G155" s="227">
        <v>4639</v>
      </c>
      <c r="H155" s="227"/>
      <c r="I155" s="227">
        <v>274</v>
      </c>
      <c r="J155" s="227">
        <v>4471</v>
      </c>
      <c r="K155" s="227"/>
      <c r="L155" s="227"/>
      <c r="M155" s="227">
        <v>9987</v>
      </c>
      <c r="N155" s="228">
        <f t="shared" si="2"/>
        <v>1.8914772727272726</v>
      </c>
    </row>
    <row r="156" spans="1:14" x14ac:dyDescent="0.25">
      <c r="A156" s="229">
        <v>1944</v>
      </c>
      <c r="B156" s="174"/>
      <c r="C156" s="174"/>
      <c r="D156" s="174"/>
      <c r="E156" s="174"/>
      <c r="F156" s="174"/>
      <c r="G156" s="174">
        <v>17</v>
      </c>
      <c r="H156" s="174"/>
      <c r="I156" s="174"/>
      <c r="J156" s="174"/>
      <c r="K156" s="174"/>
      <c r="L156" s="174"/>
      <c r="M156" s="174">
        <v>17</v>
      </c>
      <c r="N156" s="177">
        <f t="shared" si="2"/>
        <v>3.2196969696969696E-3</v>
      </c>
    </row>
    <row r="157" spans="1:14" x14ac:dyDescent="0.25">
      <c r="A157" s="229">
        <v>1955</v>
      </c>
      <c r="B157" s="174"/>
      <c r="C157" s="174"/>
      <c r="D157" s="174"/>
      <c r="E157" s="174"/>
      <c r="F157" s="174"/>
      <c r="G157" s="174">
        <v>368</v>
      </c>
      <c r="H157" s="174"/>
      <c r="I157" s="174"/>
      <c r="J157" s="174"/>
      <c r="K157" s="174"/>
      <c r="L157" s="174"/>
      <c r="M157" s="174">
        <v>368</v>
      </c>
      <c r="N157" s="177">
        <f t="shared" si="2"/>
        <v>6.9696969696969702E-2</v>
      </c>
    </row>
    <row r="158" spans="1:14" x14ac:dyDescent="0.25">
      <c r="A158" s="229" t="s">
        <v>174</v>
      </c>
      <c r="B158" s="174"/>
      <c r="C158" s="174">
        <v>25</v>
      </c>
      <c r="D158" s="174">
        <v>578</v>
      </c>
      <c r="E158" s="174"/>
      <c r="F158" s="174"/>
      <c r="G158" s="174">
        <v>4254</v>
      </c>
      <c r="H158" s="174"/>
      <c r="I158" s="174">
        <v>274</v>
      </c>
      <c r="J158" s="174">
        <v>4471</v>
      </c>
      <c r="K158" s="174"/>
      <c r="L158" s="174"/>
      <c r="M158" s="174">
        <v>9602</v>
      </c>
      <c r="N158" s="177">
        <f t="shared" si="2"/>
        <v>1.8185606060606061</v>
      </c>
    </row>
    <row r="159" spans="1:14" x14ac:dyDescent="0.25">
      <c r="A159" s="226" t="s">
        <v>239</v>
      </c>
      <c r="B159" s="227"/>
      <c r="C159" s="227">
        <v>78</v>
      </c>
      <c r="D159" s="227">
        <v>1305</v>
      </c>
      <c r="E159" s="227"/>
      <c r="F159" s="227"/>
      <c r="G159" s="227">
        <v>15524</v>
      </c>
      <c r="H159" s="227"/>
      <c r="I159" s="227"/>
      <c r="J159" s="227">
        <v>12114</v>
      </c>
      <c r="K159" s="227">
        <v>3897</v>
      </c>
      <c r="L159" s="227"/>
      <c r="M159" s="227">
        <v>32918</v>
      </c>
      <c r="N159" s="228">
        <f t="shared" si="2"/>
        <v>6.2344696969696969</v>
      </c>
    </row>
    <row r="160" spans="1:14" x14ac:dyDescent="0.25">
      <c r="A160" s="229">
        <v>1980</v>
      </c>
      <c r="B160" s="174"/>
      <c r="C160" s="174"/>
      <c r="D160" s="174"/>
      <c r="E160" s="174"/>
      <c r="F160" s="174"/>
      <c r="G160" s="174">
        <v>84</v>
      </c>
      <c r="H160" s="174"/>
      <c r="I160" s="174"/>
      <c r="J160" s="174"/>
      <c r="K160" s="174"/>
      <c r="L160" s="174"/>
      <c r="M160" s="174">
        <v>84</v>
      </c>
      <c r="N160" s="177">
        <f t="shared" si="2"/>
        <v>1.5909090909090907E-2</v>
      </c>
    </row>
    <row r="161" spans="1:14" x14ac:dyDescent="0.25">
      <c r="A161" s="229">
        <v>1981</v>
      </c>
      <c r="B161" s="174"/>
      <c r="C161" s="174"/>
      <c r="D161" s="174"/>
      <c r="E161" s="174"/>
      <c r="F161" s="174"/>
      <c r="G161" s="174">
        <v>35</v>
      </c>
      <c r="H161" s="174"/>
      <c r="I161" s="174"/>
      <c r="J161" s="174"/>
      <c r="K161" s="174"/>
      <c r="L161" s="174"/>
      <c r="M161" s="174">
        <v>35</v>
      </c>
      <c r="N161" s="177">
        <f t="shared" si="2"/>
        <v>6.628787878787879E-3</v>
      </c>
    </row>
    <row r="162" spans="1:14" x14ac:dyDescent="0.25">
      <c r="A162" s="229">
        <v>1983</v>
      </c>
      <c r="B162" s="174"/>
      <c r="C162" s="174"/>
      <c r="D162" s="174"/>
      <c r="E162" s="174"/>
      <c r="F162" s="174"/>
      <c r="G162" s="174">
        <v>206</v>
      </c>
      <c r="H162" s="174"/>
      <c r="I162" s="174"/>
      <c r="J162" s="174"/>
      <c r="K162" s="174"/>
      <c r="L162" s="174"/>
      <c r="M162" s="174">
        <v>206</v>
      </c>
      <c r="N162" s="177">
        <f t="shared" si="2"/>
        <v>3.9015151515151517E-2</v>
      </c>
    </row>
    <row r="163" spans="1:14" x14ac:dyDescent="0.25">
      <c r="A163" s="229">
        <v>1984</v>
      </c>
      <c r="B163" s="174"/>
      <c r="C163" s="174"/>
      <c r="D163" s="174"/>
      <c r="E163" s="174"/>
      <c r="F163" s="174"/>
      <c r="G163" s="174">
        <v>602</v>
      </c>
      <c r="H163" s="174"/>
      <c r="I163" s="174"/>
      <c r="J163" s="174"/>
      <c r="K163" s="174"/>
      <c r="L163" s="174"/>
      <c r="M163" s="174">
        <v>602</v>
      </c>
      <c r="N163" s="177">
        <f t="shared" si="2"/>
        <v>0.11401515151515151</v>
      </c>
    </row>
    <row r="164" spans="1:14" x14ac:dyDescent="0.25">
      <c r="A164" s="229">
        <v>1997</v>
      </c>
      <c r="B164" s="174"/>
      <c r="C164" s="174"/>
      <c r="D164" s="174">
        <v>45</v>
      </c>
      <c r="E164" s="174"/>
      <c r="F164" s="174"/>
      <c r="G164" s="174"/>
      <c r="H164" s="174"/>
      <c r="I164" s="174"/>
      <c r="J164" s="174"/>
      <c r="K164" s="174"/>
      <c r="L164" s="174"/>
      <c r="M164" s="174">
        <v>45</v>
      </c>
      <c r="N164" s="177">
        <f t="shared" si="2"/>
        <v>8.5227272727272721E-3</v>
      </c>
    </row>
    <row r="165" spans="1:14" x14ac:dyDescent="0.25">
      <c r="A165" s="229">
        <v>2009</v>
      </c>
      <c r="B165" s="174"/>
      <c r="C165" s="174"/>
      <c r="D165" s="174"/>
      <c r="E165" s="174"/>
      <c r="F165" s="174"/>
      <c r="G165" s="174"/>
      <c r="H165" s="174"/>
      <c r="I165" s="174"/>
      <c r="J165" s="174"/>
      <c r="K165" s="174">
        <v>114</v>
      </c>
      <c r="L165" s="174"/>
      <c r="M165" s="174">
        <v>114</v>
      </c>
      <c r="N165" s="177">
        <f t="shared" si="2"/>
        <v>2.1590909090909091E-2</v>
      </c>
    </row>
    <row r="166" spans="1:14" x14ac:dyDescent="0.25">
      <c r="A166" s="229" t="s">
        <v>174</v>
      </c>
      <c r="B166" s="174"/>
      <c r="C166" s="174">
        <v>78</v>
      </c>
      <c r="D166" s="174">
        <v>1260</v>
      </c>
      <c r="E166" s="174"/>
      <c r="F166" s="174"/>
      <c r="G166" s="174">
        <v>14597</v>
      </c>
      <c r="H166" s="174"/>
      <c r="I166" s="174"/>
      <c r="J166" s="174">
        <v>12114</v>
      </c>
      <c r="K166" s="174">
        <v>3783</v>
      </c>
      <c r="L166" s="174"/>
      <c r="M166" s="174">
        <v>31832</v>
      </c>
      <c r="N166" s="177">
        <f t="shared" si="2"/>
        <v>6.0287878787878784</v>
      </c>
    </row>
    <row r="167" spans="1:14" x14ac:dyDescent="0.25">
      <c r="A167" s="226" t="s">
        <v>240</v>
      </c>
      <c r="B167" s="227"/>
      <c r="C167" s="227">
        <v>730</v>
      </c>
      <c r="D167" s="227">
        <v>1794</v>
      </c>
      <c r="E167" s="227">
        <v>1522</v>
      </c>
      <c r="F167" s="227"/>
      <c r="G167" s="227">
        <v>9335</v>
      </c>
      <c r="H167" s="227"/>
      <c r="I167" s="227">
        <v>322</v>
      </c>
      <c r="J167" s="227">
        <v>3012</v>
      </c>
      <c r="K167" s="227"/>
      <c r="L167" s="227">
        <v>5005</v>
      </c>
      <c r="M167" s="227">
        <v>21720</v>
      </c>
      <c r="N167" s="228">
        <f t="shared" si="2"/>
        <v>4.1136363636363633</v>
      </c>
    </row>
    <row r="168" spans="1:14" x14ac:dyDescent="0.25">
      <c r="A168" s="229">
        <v>1949</v>
      </c>
      <c r="B168" s="174"/>
      <c r="C168" s="174"/>
      <c r="D168" s="174"/>
      <c r="E168" s="174"/>
      <c r="F168" s="174"/>
      <c r="G168" s="174">
        <v>23</v>
      </c>
      <c r="H168" s="174"/>
      <c r="I168" s="174"/>
      <c r="J168" s="174"/>
      <c r="K168" s="174"/>
      <c r="L168" s="174"/>
      <c r="M168" s="174">
        <v>23</v>
      </c>
      <c r="N168" s="177">
        <f t="shared" si="2"/>
        <v>4.3560606060606064E-3</v>
      </c>
    </row>
    <row r="169" spans="1:14" x14ac:dyDescent="0.25">
      <c r="A169" s="229">
        <v>1984</v>
      </c>
      <c r="B169" s="174"/>
      <c r="C169" s="174"/>
      <c r="D169" s="174">
        <v>60</v>
      </c>
      <c r="E169" s="174"/>
      <c r="F169" s="174"/>
      <c r="G169" s="174">
        <v>93</v>
      </c>
      <c r="H169" s="174"/>
      <c r="I169" s="174"/>
      <c r="J169" s="174"/>
      <c r="K169" s="174"/>
      <c r="L169" s="174"/>
      <c r="M169" s="174">
        <v>153</v>
      </c>
      <c r="N169" s="177">
        <f t="shared" si="2"/>
        <v>2.8977272727272727E-2</v>
      </c>
    </row>
    <row r="170" spans="1:14" x14ac:dyDescent="0.25">
      <c r="A170" s="229">
        <v>2014</v>
      </c>
      <c r="B170" s="174"/>
      <c r="C170" s="174"/>
      <c r="D170" s="174">
        <v>30</v>
      </c>
      <c r="E170" s="174"/>
      <c r="F170" s="174"/>
      <c r="G170" s="174"/>
      <c r="H170" s="174"/>
      <c r="I170" s="174"/>
      <c r="J170" s="174"/>
      <c r="K170" s="174"/>
      <c r="L170" s="174"/>
      <c r="M170" s="174">
        <v>30</v>
      </c>
      <c r="N170" s="177">
        <f t="shared" si="2"/>
        <v>5.681818181818182E-3</v>
      </c>
    </row>
    <row r="171" spans="1:14" x14ac:dyDescent="0.25">
      <c r="A171" s="229" t="s">
        <v>174</v>
      </c>
      <c r="B171" s="174"/>
      <c r="C171" s="174">
        <v>730</v>
      </c>
      <c r="D171" s="174">
        <v>1704</v>
      </c>
      <c r="E171" s="174">
        <v>1522</v>
      </c>
      <c r="F171" s="174"/>
      <c r="G171" s="174">
        <v>9219</v>
      </c>
      <c r="H171" s="174"/>
      <c r="I171" s="174">
        <v>322</v>
      </c>
      <c r="J171" s="174">
        <v>3012</v>
      </c>
      <c r="K171" s="174"/>
      <c r="L171" s="174">
        <v>5005</v>
      </c>
      <c r="M171" s="174">
        <v>21514</v>
      </c>
      <c r="N171" s="177">
        <f t="shared" si="2"/>
        <v>4.0746212121212118</v>
      </c>
    </row>
    <row r="172" spans="1:14" x14ac:dyDescent="0.25">
      <c r="A172" s="226" t="s">
        <v>241</v>
      </c>
      <c r="B172" s="227"/>
      <c r="C172" s="227"/>
      <c r="D172" s="227">
        <v>1165</v>
      </c>
      <c r="E172" s="227">
        <v>509</v>
      </c>
      <c r="F172" s="227"/>
      <c r="G172" s="227">
        <v>303</v>
      </c>
      <c r="H172" s="227"/>
      <c r="I172" s="227">
        <v>4642</v>
      </c>
      <c r="J172" s="227"/>
      <c r="K172" s="227"/>
      <c r="L172" s="227"/>
      <c r="M172" s="227">
        <v>6619</v>
      </c>
      <c r="N172" s="228">
        <f t="shared" si="2"/>
        <v>1.2535984848484849</v>
      </c>
    </row>
    <row r="173" spans="1:14" x14ac:dyDescent="0.25">
      <c r="A173" s="229">
        <v>1983</v>
      </c>
      <c r="B173" s="174"/>
      <c r="C173" s="174"/>
      <c r="D173" s="174">
        <v>52</v>
      </c>
      <c r="E173" s="174"/>
      <c r="F173" s="174"/>
      <c r="G173" s="174"/>
      <c r="H173" s="174"/>
      <c r="I173" s="174"/>
      <c r="J173" s="174"/>
      <c r="K173" s="174"/>
      <c r="L173" s="174"/>
      <c r="M173" s="174">
        <v>52</v>
      </c>
      <c r="N173" s="177">
        <f t="shared" si="2"/>
        <v>9.8484848484848477E-3</v>
      </c>
    </row>
    <row r="174" spans="1:14" x14ac:dyDescent="0.25">
      <c r="A174" s="229">
        <v>2005</v>
      </c>
      <c r="B174" s="174"/>
      <c r="C174" s="174"/>
      <c r="D174" s="174"/>
      <c r="E174" s="174">
        <v>71</v>
      </c>
      <c r="F174" s="174"/>
      <c r="G174" s="174"/>
      <c r="H174" s="174"/>
      <c r="I174" s="174"/>
      <c r="J174" s="174"/>
      <c r="K174" s="174"/>
      <c r="L174" s="174"/>
      <c r="M174" s="174">
        <v>71</v>
      </c>
      <c r="N174" s="177">
        <f t="shared" si="2"/>
        <v>1.3446969696969697E-2</v>
      </c>
    </row>
    <row r="175" spans="1:14" x14ac:dyDescent="0.25">
      <c r="A175" s="229" t="s">
        <v>174</v>
      </c>
      <c r="B175" s="174"/>
      <c r="C175" s="174"/>
      <c r="D175" s="174">
        <v>1113</v>
      </c>
      <c r="E175" s="174">
        <v>438</v>
      </c>
      <c r="F175" s="174"/>
      <c r="G175" s="174">
        <v>303</v>
      </c>
      <c r="H175" s="174"/>
      <c r="I175" s="174">
        <v>4642</v>
      </c>
      <c r="J175" s="174"/>
      <c r="K175" s="174"/>
      <c r="L175" s="174"/>
      <c r="M175" s="174">
        <v>6496</v>
      </c>
      <c r="N175" s="177">
        <f t="shared" si="2"/>
        <v>1.2303030303030302</v>
      </c>
    </row>
    <row r="176" spans="1:14" x14ac:dyDescent="0.25">
      <c r="A176" s="226" t="s">
        <v>243</v>
      </c>
      <c r="B176" s="227"/>
      <c r="C176" s="227"/>
      <c r="D176" s="227">
        <v>1501</v>
      </c>
      <c r="E176" s="227"/>
      <c r="F176" s="227"/>
      <c r="G176" s="227">
        <v>296</v>
      </c>
      <c r="H176" s="227"/>
      <c r="I176" s="227">
        <v>214</v>
      </c>
      <c r="J176" s="227"/>
      <c r="K176" s="227">
        <v>912</v>
      </c>
      <c r="L176" s="227">
        <v>1131</v>
      </c>
      <c r="M176" s="227">
        <v>4054</v>
      </c>
      <c r="N176" s="228">
        <f t="shared" si="2"/>
        <v>0.76780303030303032</v>
      </c>
    </row>
    <row r="177" spans="1:14" x14ac:dyDescent="0.25">
      <c r="A177" s="229">
        <v>1966</v>
      </c>
      <c r="B177" s="174"/>
      <c r="C177" s="174"/>
      <c r="D177" s="174"/>
      <c r="E177" s="174"/>
      <c r="F177" s="174"/>
      <c r="G177" s="174">
        <v>101</v>
      </c>
      <c r="H177" s="174"/>
      <c r="I177" s="174"/>
      <c r="J177" s="174"/>
      <c r="K177" s="174"/>
      <c r="L177" s="174"/>
      <c r="M177" s="174">
        <v>101</v>
      </c>
      <c r="N177" s="177">
        <f t="shared" si="2"/>
        <v>1.9128787878787877E-2</v>
      </c>
    </row>
    <row r="178" spans="1:14" x14ac:dyDescent="0.25">
      <c r="A178" s="229">
        <v>1972</v>
      </c>
      <c r="B178" s="174"/>
      <c r="C178" s="174"/>
      <c r="D178" s="174"/>
      <c r="E178" s="174"/>
      <c r="F178" s="174"/>
      <c r="G178" s="174"/>
      <c r="H178" s="174"/>
      <c r="I178" s="174"/>
      <c r="J178" s="174"/>
      <c r="K178" s="174"/>
      <c r="L178" s="174">
        <v>1131</v>
      </c>
      <c r="M178" s="174">
        <v>1131</v>
      </c>
      <c r="N178" s="177">
        <f t="shared" si="2"/>
        <v>0.21420454545454545</v>
      </c>
    </row>
    <row r="179" spans="1:14" x14ac:dyDescent="0.25">
      <c r="A179" s="229">
        <v>1975</v>
      </c>
      <c r="B179" s="174"/>
      <c r="C179" s="174"/>
      <c r="D179" s="174"/>
      <c r="E179" s="174"/>
      <c r="F179" s="174"/>
      <c r="G179" s="174"/>
      <c r="H179" s="174"/>
      <c r="I179" s="174"/>
      <c r="J179" s="174"/>
      <c r="K179" s="174">
        <v>912</v>
      </c>
      <c r="L179" s="174"/>
      <c r="M179" s="174">
        <v>912</v>
      </c>
      <c r="N179" s="177">
        <f t="shared" si="2"/>
        <v>0.17272727272727273</v>
      </c>
    </row>
    <row r="180" spans="1:14" x14ac:dyDescent="0.25">
      <c r="A180" s="229">
        <v>1983</v>
      </c>
      <c r="B180" s="174"/>
      <c r="C180" s="174"/>
      <c r="D180" s="174">
        <v>55</v>
      </c>
      <c r="E180" s="174"/>
      <c r="F180" s="174"/>
      <c r="G180" s="174"/>
      <c r="H180" s="174"/>
      <c r="I180" s="174"/>
      <c r="J180" s="174"/>
      <c r="K180" s="174"/>
      <c r="L180" s="174"/>
      <c r="M180" s="174">
        <v>55</v>
      </c>
      <c r="N180" s="177">
        <f t="shared" si="2"/>
        <v>1.0416666666666666E-2</v>
      </c>
    </row>
    <row r="181" spans="1:14" x14ac:dyDescent="0.25">
      <c r="A181" s="229">
        <v>1984</v>
      </c>
      <c r="B181" s="174"/>
      <c r="C181" s="174"/>
      <c r="D181" s="174">
        <v>7</v>
      </c>
      <c r="E181" s="174"/>
      <c r="F181" s="174"/>
      <c r="G181" s="174"/>
      <c r="H181" s="174"/>
      <c r="I181" s="174"/>
      <c r="J181" s="174"/>
      <c r="K181" s="174"/>
      <c r="L181" s="174"/>
      <c r="M181" s="174">
        <v>7</v>
      </c>
      <c r="N181" s="177">
        <f t="shared" si="2"/>
        <v>1.3257575757575758E-3</v>
      </c>
    </row>
    <row r="182" spans="1:14" x14ac:dyDescent="0.25">
      <c r="A182" s="229">
        <v>1987</v>
      </c>
      <c r="B182" s="174"/>
      <c r="C182" s="174"/>
      <c r="D182" s="174">
        <v>72</v>
      </c>
      <c r="E182" s="174"/>
      <c r="F182" s="174"/>
      <c r="G182" s="174"/>
      <c r="H182" s="174"/>
      <c r="I182" s="174"/>
      <c r="J182" s="174"/>
      <c r="K182" s="174"/>
      <c r="L182" s="174"/>
      <c r="M182" s="174">
        <v>72</v>
      </c>
      <c r="N182" s="177">
        <f t="shared" si="2"/>
        <v>1.3636363636363636E-2</v>
      </c>
    </row>
    <row r="183" spans="1:14" x14ac:dyDescent="0.25">
      <c r="A183" s="229">
        <v>1988</v>
      </c>
      <c r="B183" s="174"/>
      <c r="C183" s="174"/>
      <c r="D183" s="174">
        <v>234</v>
      </c>
      <c r="E183" s="174"/>
      <c r="F183" s="174"/>
      <c r="G183" s="174"/>
      <c r="H183" s="174"/>
      <c r="I183" s="174"/>
      <c r="J183" s="174"/>
      <c r="K183" s="174"/>
      <c r="L183" s="174"/>
      <c r="M183" s="174">
        <v>234</v>
      </c>
      <c r="N183" s="177">
        <f t="shared" si="2"/>
        <v>4.4318181818181819E-2</v>
      </c>
    </row>
    <row r="184" spans="1:14" x14ac:dyDescent="0.25">
      <c r="A184" s="229">
        <v>1989</v>
      </c>
      <c r="B184" s="174"/>
      <c r="C184" s="174"/>
      <c r="D184" s="174"/>
      <c r="E184" s="174"/>
      <c r="F184" s="174"/>
      <c r="G184" s="174">
        <v>150</v>
      </c>
      <c r="H184" s="174"/>
      <c r="I184" s="174"/>
      <c r="J184" s="174"/>
      <c r="K184" s="174"/>
      <c r="L184" s="174"/>
      <c r="M184" s="174">
        <v>150</v>
      </c>
      <c r="N184" s="177">
        <f t="shared" si="2"/>
        <v>2.8409090909090908E-2</v>
      </c>
    </row>
    <row r="185" spans="1:14" x14ac:dyDescent="0.25">
      <c r="A185" s="229">
        <v>1990</v>
      </c>
      <c r="B185" s="174"/>
      <c r="C185" s="174"/>
      <c r="D185" s="174">
        <v>176</v>
      </c>
      <c r="E185" s="174"/>
      <c r="F185" s="174"/>
      <c r="G185" s="174"/>
      <c r="H185" s="174"/>
      <c r="I185" s="174"/>
      <c r="J185" s="174"/>
      <c r="K185" s="174"/>
      <c r="L185" s="174"/>
      <c r="M185" s="174">
        <v>176</v>
      </c>
      <c r="N185" s="177">
        <f t="shared" si="2"/>
        <v>3.3333333333333333E-2</v>
      </c>
    </row>
    <row r="186" spans="1:14" x14ac:dyDescent="0.25">
      <c r="A186" s="229">
        <v>1991</v>
      </c>
      <c r="B186" s="174"/>
      <c r="C186" s="174"/>
      <c r="D186" s="174">
        <v>21</v>
      </c>
      <c r="E186" s="174"/>
      <c r="F186" s="174"/>
      <c r="G186" s="174"/>
      <c r="H186" s="174"/>
      <c r="I186" s="174"/>
      <c r="J186" s="174"/>
      <c r="K186" s="174"/>
      <c r="L186" s="174"/>
      <c r="M186" s="174">
        <v>21</v>
      </c>
      <c r="N186" s="177">
        <f t="shared" si="2"/>
        <v>3.9772727272727269E-3</v>
      </c>
    </row>
    <row r="187" spans="1:14" x14ac:dyDescent="0.25">
      <c r="A187" s="229">
        <v>1992</v>
      </c>
      <c r="B187" s="174"/>
      <c r="C187" s="174"/>
      <c r="D187" s="174">
        <v>26</v>
      </c>
      <c r="E187" s="174"/>
      <c r="F187" s="174"/>
      <c r="G187" s="174"/>
      <c r="H187" s="174"/>
      <c r="I187" s="174"/>
      <c r="J187" s="174"/>
      <c r="K187" s="174"/>
      <c r="L187" s="174"/>
      <c r="M187" s="174">
        <v>26</v>
      </c>
      <c r="N187" s="177">
        <f t="shared" si="2"/>
        <v>4.9242424242424239E-3</v>
      </c>
    </row>
    <row r="188" spans="1:14" x14ac:dyDescent="0.25">
      <c r="A188" s="229">
        <v>1993</v>
      </c>
      <c r="B188" s="174"/>
      <c r="C188" s="174"/>
      <c r="D188" s="174">
        <v>106</v>
      </c>
      <c r="E188" s="174"/>
      <c r="F188" s="174"/>
      <c r="G188" s="174"/>
      <c r="H188" s="174"/>
      <c r="I188" s="174"/>
      <c r="J188" s="174"/>
      <c r="K188" s="174"/>
      <c r="L188" s="174"/>
      <c r="M188" s="174">
        <v>106</v>
      </c>
      <c r="N188" s="177">
        <f t="shared" si="2"/>
        <v>2.0075757575757577E-2</v>
      </c>
    </row>
    <row r="189" spans="1:14" x14ac:dyDescent="0.25">
      <c r="A189" s="229">
        <v>1995</v>
      </c>
      <c r="B189" s="174"/>
      <c r="C189" s="174"/>
      <c r="D189" s="174">
        <v>55</v>
      </c>
      <c r="E189" s="174"/>
      <c r="F189" s="174"/>
      <c r="G189" s="174"/>
      <c r="H189" s="174"/>
      <c r="I189" s="174"/>
      <c r="J189" s="174"/>
      <c r="K189" s="174"/>
      <c r="L189" s="174"/>
      <c r="M189" s="174">
        <v>55</v>
      </c>
      <c r="N189" s="177">
        <f t="shared" si="2"/>
        <v>1.0416666666666666E-2</v>
      </c>
    </row>
    <row r="190" spans="1:14" x14ac:dyDescent="0.25">
      <c r="A190" s="229">
        <v>1997</v>
      </c>
      <c r="B190" s="174"/>
      <c r="C190" s="174"/>
      <c r="D190" s="174"/>
      <c r="E190" s="174"/>
      <c r="F190" s="174"/>
      <c r="G190" s="174"/>
      <c r="H190" s="174"/>
      <c r="I190" s="174">
        <v>214</v>
      </c>
      <c r="J190" s="174"/>
      <c r="K190" s="174"/>
      <c r="L190" s="174"/>
      <c r="M190" s="174">
        <v>214</v>
      </c>
      <c r="N190" s="177">
        <f t="shared" si="2"/>
        <v>4.0530303030303028E-2</v>
      </c>
    </row>
    <row r="191" spans="1:14" x14ac:dyDescent="0.25">
      <c r="A191" s="229" t="s">
        <v>174</v>
      </c>
      <c r="B191" s="174"/>
      <c r="C191" s="174"/>
      <c r="D191" s="174">
        <v>749</v>
      </c>
      <c r="E191" s="174"/>
      <c r="F191" s="174"/>
      <c r="G191" s="174">
        <v>45</v>
      </c>
      <c r="H191" s="174"/>
      <c r="I191" s="174"/>
      <c r="J191" s="174"/>
      <c r="K191" s="174"/>
      <c r="L191" s="174"/>
      <c r="M191" s="174">
        <v>794</v>
      </c>
      <c r="N191" s="177">
        <f t="shared" si="2"/>
        <v>0.15037878787878789</v>
      </c>
    </row>
    <row r="192" spans="1:14" x14ac:dyDescent="0.25">
      <c r="A192" s="223" t="s">
        <v>244</v>
      </c>
      <c r="B192" s="224"/>
      <c r="C192" s="224">
        <v>43</v>
      </c>
      <c r="D192" s="224">
        <v>6893</v>
      </c>
      <c r="E192" s="224">
        <v>1520</v>
      </c>
      <c r="F192" s="224">
        <v>677</v>
      </c>
      <c r="G192" s="224">
        <v>30495</v>
      </c>
      <c r="H192" s="224">
        <v>81</v>
      </c>
      <c r="I192" s="224">
        <v>2489</v>
      </c>
      <c r="J192" s="224">
        <v>14038</v>
      </c>
      <c r="K192" s="224">
        <v>8908</v>
      </c>
      <c r="L192" s="224">
        <v>5829</v>
      </c>
      <c r="M192" s="224">
        <v>70973</v>
      </c>
      <c r="N192" s="225">
        <f t="shared" si="2"/>
        <v>13.44185606060606</v>
      </c>
    </row>
    <row r="193" spans="1:14" x14ac:dyDescent="0.25">
      <c r="A193" s="226" t="s">
        <v>232</v>
      </c>
      <c r="B193" s="227"/>
      <c r="C193" s="227"/>
      <c r="D193" s="227">
        <v>689</v>
      </c>
      <c r="E193" s="227"/>
      <c r="F193" s="227"/>
      <c r="G193" s="227">
        <v>1988</v>
      </c>
      <c r="H193" s="227"/>
      <c r="I193" s="227">
        <v>78</v>
      </c>
      <c r="J193" s="227">
        <v>360</v>
      </c>
      <c r="K193" s="227"/>
      <c r="L193" s="227"/>
      <c r="M193" s="227">
        <v>3115</v>
      </c>
      <c r="N193" s="228">
        <f t="shared" si="2"/>
        <v>0.58996212121212122</v>
      </c>
    </row>
    <row r="194" spans="1:14" x14ac:dyDescent="0.25">
      <c r="A194" s="229">
        <v>1963</v>
      </c>
      <c r="B194" s="174"/>
      <c r="C194" s="174"/>
      <c r="D194" s="174">
        <v>42</v>
      </c>
      <c r="E194" s="174"/>
      <c r="F194" s="174"/>
      <c r="G194" s="174">
        <v>794</v>
      </c>
      <c r="H194" s="174"/>
      <c r="I194" s="174"/>
      <c r="J194" s="174"/>
      <c r="K194" s="174"/>
      <c r="L194" s="174"/>
      <c r="M194" s="174">
        <v>836</v>
      </c>
      <c r="N194" s="177">
        <f t="shared" si="2"/>
        <v>0.15833333333333333</v>
      </c>
    </row>
    <row r="195" spans="1:14" x14ac:dyDescent="0.25">
      <c r="A195" s="229">
        <v>1964</v>
      </c>
      <c r="B195" s="174"/>
      <c r="C195" s="174"/>
      <c r="D195" s="174">
        <v>127</v>
      </c>
      <c r="E195" s="174"/>
      <c r="F195" s="174"/>
      <c r="G195" s="174"/>
      <c r="H195" s="174"/>
      <c r="I195" s="174"/>
      <c r="J195" s="174"/>
      <c r="K195" s="174"/>
      <c r="L195" s="174"/>
      <c r="M195" s="174">
        <v>127</v>
      </c>
      <c r="N195" s="177">
        <f t="shared" si="2"/>
        <v>2.4053030303030302E-2</v>
      </c>
    </row>
    <row r="196" spans="1:14" x14ac:dyDescent="0.25">
      <c r="A196" s="229">
        <v>1965</v>
      </c>
      <c r="B196" s="174"/>
      <c r="C196" s="174"/>
      <c r="D196" s="174">
        <v>45</v>
      </c>
      <c r="E196" s="174"/>
      <c r="F196" s="174"/>
      <c r="G196" s="174">
        <v>51</v>
      </c>
      <c r="H196" s="174"/>
      <c r="I196" s="174"/>
      <c r="J196" s="174"/>
      <c r="K196" s="174"/>
      <c r="L196" s="174"/>
      <c r="M196" s="174">
        <v>96</v>
      </c>
      <c r="N196" s="177">
        <f t="shared" si="2"/>
        <v>1.8181818181818181E-2</v>
      </c>
    </row>
    <row r="197" spans="1:14" x14ac:dyDescent="0.25">
      <c r="A197" s="229">
        <v>1966</v>
      </c>
      <c r="B197" s="174"/>
      <c r="C197" s="174"/>
      <c r="D197" s="174"/>
      <c r="E197" s="174"/>
      <c r="F197" s="174"/>
      <c r="G197" s="174">
        <v>318</v>
      </c>
      <c r="H197" s="174"/>
      <c r="I197" s="174"/>
      <c r="J197" s="174"/>
      <c r="K197" s="174"/>
      <c r="L197" s="174"/>
      <c r="M197" s="174">
        <v>318</v>
      </c>
      <c r="N197" s="177">
        <f t="shared" si="2"/>
        <v>6.0227272727272727E-2</v>
      </c>
    </row>
    <row r="198" spans="1:14" x14ac:dyDescent="0.25">
      <c r="A198" s="229">
        <v>1968</v>
      </c>
      <c r="B198" s="174"/>
      <c r="C198" s="174"/>
      <c r="D198" s="174"/>
      <c r="E198" s="174"/>
      <c r="F198" s="174"/>
      <c r="G198" s="174">
        <v>261</v>
      </c>
      <c r="H198" s="174"/>
      <c r="I198" s="174"/>
      <c r="J198" s="174"/>
      <c r="K198" s="174"/>
      <c r="L198" s="174"/>
      <c r="M198" s="174">
        <v>261</v>
      </c>
      <c r="N198" s="177">
        <f t="shared" si="2"/>
        <v>4.9431818181818181E-2</v>
      </c>
    </row>
    <row r="199" spans="1:14" x14ac:dyDescent="0.25">
      <c r="A199" s="229">
        <v>1970</v>
      </c>
      <c r="B199" s="174"/>
      <c r="C199" s="174"/>
      <c r="D199" s="174"/>
      <c r="E199" s="174"/>
      <c r="F199" s="174"/>
      <c r="G199" s="174">
        <v>53</v>
      </c>
      <c r="H199" s="174"/>
      <c r="I199" s="174"/>
      <c r="J199" s="174"/>
      <c r="K199" s="174"/>
      <c r="L199" s="174"/>
      <c r="M199" s="174">
        <v>53</v>
      </c>
      <c r="N199" s="177">
        <f t="shared" ref="N199:N262" si="3">M199/5280</f>
        <v>1.0037878787878788E-2</v>
      </c>
    </row>
    <row r="200" spans="1:14" x14ac:dyDescent="0.25">
      <c r="A200" s="229">
        <v>1971</v>
      </c>
      <c r="B200" s="174"/>
      <c r="C200" s="174"/>
      <c r="D200" s="174">
        <v>42</v>
      </c>
      <c r="E200" s="174"/>
      <c r="F200" s="174"/>
      <c r="G200" s="174">
        <v>205</v>
      </c>
      <c r="H200" s="174"/>
      <c r="I200" s="174"/>
      <c r="J200" s="174">
        <v>360</v>
      </c>
      <c r="K200" s="174"/>
      <c r="L200" s="174"/>
      <c r="M200" s="174">
        <v>607</v>
      </c>
      <c r="N200" s="177">
        <f t="shared" si="3"/>
        <v>0.11496212121212121</v>
      </c>
    </row>
    <row r="201" spans="1:14" x14ac:dyDescent="0.25">
      <c r="A201" s="229">
        <v>1972</v>
      </c>
      <c r="B201" s="174"/>
      <c r="C201" s="174"/>
      <c r="D201" s="174">
        <v>54</v>
      </c>
      <c r="E201" s="174"/>
      <c r="F201" s="174"/>
      <c r="G201" s="174">
        <v>107</v>
      </c>
      <c r="H201" s="174"/>
      <c r="I201" s="174"/>
      <c r="J201" s="174"/>
      <c r="K201" s="174"/>
      <c r="L201" s="174"/>
      <c r="M201" s="174">
        <v>161</v>
      </c>
      <c r="N201" s="177">
        <f t="shared" si="3"/>
        <v>3.0492424242424241E-2</v>
      </c>
    </row>
    <row r="202" spans="1:14" x14ac:dyDescent="0.25">
      <c r="A202" s="229">
        <v>1978</v>
      </c>
      <c r="B202" s="174"/>
      <c r="C202" s="174"/>
      <c r="D202" s="174"/>
      <c r="E202" s="174"/>
      <c r="F202" s="174"/>
      <c r="G202" s="174">
        <v>52</v>
      </c>
      <c r="H202" s="174"/>
      <c r="I202" s="174"/>
      <c r="J202" s="174"/>
      <c r="K202" s="174"/>
      <c r="L202" s="174"/>
      <c r="M202" s="174">
        <v>52</v>
      </c>
      <c r="N202" s="177">
        <f t="shared" si="3"/>
        <v>9.8484848484848477E-3</v>
      </c>
    </row>
    <row r="203" spans="1:14" x14ac:dyDescent="0.25">
      <c r="A203" s="229">
        <v>1980</v>
      </c>
      <c r="B203" s="174"/>
      <c r="C203" s="174"/>
      <c r="D203" s="174"/>
      <c r="E203" s="174"/>
      <c r="F203" s="174"/>
      <c r="G203" s="174">
        <v>40</v>
      </c>
      <c r="H203" s="174"/>
      <c r="I203" s="174"/>
      <c r="J203" s="174"/>
      <c r="K203" s="174"/>
      <c r="L203" s="174"/>
      <c r="M203" s="174">
        <v>40</v>
      </c>
      <c r="N203" s="177">
        <f t="shared" si="3"/>
        <v>7.575757575757576E-3</v>
      </c>
    </row>
    <row r="204" spans="1:14" x14ac:dyDescent="0.25">
      <c r="A204" s="229">
        <v>1983</v>
      </c>
      <c r="B204" s="174"/>
      <c r="C204" s="174"/>
      <c r="D204" s="174">
        <v>21</v>
      </c>
      <c r="E204" s="174"/>
      <c r="F204" s="174"/>
      <c r="G204" s="174"/>
      <c r="H204" s="174"/>
      <c r="I204" s="174"/>
      <c r="J204" s="174"/>
      <c r="K204" s="174"/>
      <c r="L204" s="174"/>
      <c r="M204" s="174">
        <v>21</v>
      </c>
      <c r="N204" s="177">
        <f t="shared" si="3"/>
        <v>3.9772727272727269E-3</v>
      </c>
    </row>
    <row r="205" spans="1:14" x14ac:dyDescent="0.25">
      <c r="A205" s="229">
        <v>1985</v>
      </c>
      <c r="B205" s="174"/>
      <c r="C205" s="174"/>
      <c r="D205" s="174">
        <v>121</v>
      </c>
      <c r="E205" s="174"/>
      <c r="F205" s="174"/>
      <c r="G205" s="174"/>
      <c r="H205" s="174"/>
      <c r="I205" s="174"/>
      <c r="J205" s="174"/>
      <c r="K205" s="174"/>
      <c r="L205" s="174"/>
      <c r="M205" s="174">
        <v>121</v>
      </c>
      <c r="N205" s="177">
        <f t="shared" si="3"/>
        <v>2.2916666666666665E-2</v>
      </c>
    </row>
    <row r="206" spans="1:14" x14ac:dyDescent="0.25">
      <c r="A206" s="229" t="s">
        <v>174</v>
      </c>
      <c r="B206" s="174"/>
      <c r="C206" s="174"/>
      <c r="D206" s="174">
        <v>237</v>
      </c>
      <c r="E206" s="174"/>
      <c r="F206" s="174"/>
      <c r="G206" s="174">
        <v>107</v>
      </c>
      <c r="H206" s="174"/>
      <c r="I206" s="174">
        <v>78</v>
      </c>
      <c r="J206" s="174"/>
      <c r="K206" s="174"/>
      <c r="L206" s="174"/>
      <c r="M206" s="174">
        <v>422</v>
      </c>
      <c r="N206" s="177">
        <f t="shared" si="3"/>
        <v>7.9924242424242425E-2</v>
      </c>
    </row>
    <row r="207" spans="1:14" x14ac:dyDescent="0.25">
      <c r="A207" s="226" t="s">
        <v>233</v>
      </c>
      <c r="B207" s="227"/>
      <c r="C207" s="227"/>
      <c r="D207" s="227">
        <v>980</v>
      </c>
      <c r="E207" s="227"/>
      <c r="F207" s="227"/>
      <c r="G207" s="227">
        <v>5796</v>
      </c>
      <c r="H207" s="227"/>
      <c r="I207" s="227"/>
      <c r="J207" s="227">
        <v>359</v>
      </c>
      <c r="K207" s="227"/>
      <c r="L207" s="227"/>
      <c r="M207" s="227">
        <v>7135</v>
      </c>
      <c r="N207" s="228">
        <f t="shared" si="3"/>
        <v>1.3513257575757576</v>
      </c>
    </row>
    <row r="208" spans="1:14" x14ac:dyDescent="0.25">
      <c r="A208" s="229">
        <v>1956</v>
      </c>
      <c r="B208" s="174"/>
      <c r="C208" s="174"/>
      <c r="D208" s="174">
        <v>48</v>
      </c>
      <c r="E208" s="174"/>
      <c r="F208" s="174"/>
      <c r="G208" s="174">
        <v>252</v>
      </c>
      <c r="H208" s="174"/>
      <c r="I208" s="174"/>
      <c r="J208" s="174"/>
      <c r="K208" s="174"/>
      <c r="L208" s="174"/>
      <c r="M208" s="174">
        <v>300</v>
      </c>
      <c r="N208" s="177">
        <f t="shared" si="3"/>
        <v>5.6818181818181816E-2</v>
      </c>
    </row>
    <row r="209" spans="1:14" x14ac:dyDescent="0.25">
      <c r="A209" s="229">
        <v>1959</v>
      </c>
      <c r="B209" s="174"/>
      <c r="C209" s="174"/>
      <c r="D209" s="174"/>
      <c r="E209" s="174"/>
      <c r="F209" s="174"/>
      <c r="G209" s="174">
        <v>1132</v>
      </c>
      <c r="H209" s="174"/>
      <c r="I209" s="174"/>
      <c r="J209" s="174"/>
      <c r="K209" s="174"/>
      <c r="L209" s="174"/>
      <c r="M209" s="174">
        <v>1132</v>
      </c>
      <c r="N209" s="177">
        <f t="shared" si="3"/>
        <v>0.21439393939393939</v>
      </c>
    </row>
    <row r="210" spans="1:14" x14ac:dyDescent="0.25">
      <c r="A210" s="229">
        <v>1961</v>
      </c>
      <c r="B210" s="174"/>
      <c r="C210" s="174"/>
      <c r="D210" s="174">
        <v>164</v>
      </c>
      <c r="E210" s="174"/>
      <c r="F210" s="174"/>
      <c r="G210" s="174"/>
      <c r="H210" s="174"/>
      <c r="I210" s="174"/>
      <c r="J210" s="174"/>
      <c r="K210" s="174"/>
      <c r="L210" s="174"/>
      <c r="M210" s="174">
        <v>164</v>
      </c>
      <c r="N210" s="177">
        <f t="shared" si="3"/>
        <v>3.1060606060606059E-2</v>
      </c>
    </row>
    <row r="211" spans="1:14" x14ac:dyDescent="0.25">
      <c r="A211" s="229">
        <v>1963</v>
      </c>
      <c r="B211" s="174"/>
      <c r="C211" s="174"/>
      <c r="D211" s="174">
        <v>12</v>
      </c>
      <c r="E211" s="174"/>
      <c r="F211" s="174"/>
      <c r="G211" s="174"/>
      <c r="H211" s="174"/>
      <c r="I211" s="174"/>
      <c r="J211" s="174"/>
      <c r="K211" s="174"/>
      <c r="L211" s="174"/>
      <c r="M211" s="174">
        <v>12</v>
      </c>
      <c r="N211" s="177">
        <f t="shared" si="3"/>
        <v>2.2727272727272726E-3</v>
      </c>
    </row>
    <row r="212" spans="1:14" x14ac:dyDescent="0.25">
      <c r="A212" s="229">
        <v>1965</v>
      </c>
      <c r="B212" s="174"/>
      <c r="C212" s="174"/>
      <c r="D212" s="174">
        <v>105</v>
      </c>
      <c r="E212" s="174"/>
      <c r="F212" s="174"/>
      <c r="G212" s="174">
        <v>284</v>
      </c>
      <c r="H212" s="174"/>
      <c r="I212" s="174"/>
      <c r="J212" s="174"/>
      <c r="K212" s="174"/>
      <c r="L212" s="174"/>
      <c r="M212" s="174">
        <v>389</v>
      </c>
      <c r="N212" s="177">
        <f t="shared" si="3"/>
        <v>7.367424242424242E-2</v>
      </c>
    </row>
    <row r="213" spans="1:14" x14ac:dyDescent="0.25">
      <c r="A213" s="229">
        <v>1966</v>
      </c>
      <c r="B213" s="174"/>
      <c r="C213" s="174"/>
      <c r="D213" s="174">
        <v>147</v>
      </c>
      <c r="E213" s="174"/>
      <c r="F213" s="174"/>
      <c r="G213" s="174">
        <v>131</v>
      </c>
      <c r="H213" s="174"/>
      <c r="I213" s="174"/>
      <c r="J213" s="174">
        <v>241</v>
      </c>
      <c r="K213" s="174"/>
      <c r="L213" s="174"/>
      <c r="M213" s="174">
        <v>519</v>
      </c>
      <c r="N213" s="177">
        <f t="shared" si="3"/>
        <v>9.8295454545454547E-2</v>
      </c>
    </row>
    <row r="214" spans="1:14" x14ac:dyDescent="0.25">
      <c r="A214" s="229">
        <v>1967</v>
      </c>
      <c r="B214" s="174"/>
      <c r="C214" s="174"/>
      <c r="D214" s="174">
        <v>176</v>
      </c>
      <c r="E214" s="174"/>
      <c r="F214" s="174"/>
      <c r="G214" s="174">
        <v>1218</v>
      </c>
      <c r="H214" s="174"/>
      <c r="I214" s="174"/>
      <c r="J214" s="174"/>
      <c r="K214" s="174"/>
      <c r="L214" s="174"/>
      <c r="M214" s="174">
        <v>1394</v>
      </c>
      <c r="N214" s="177">
        <f t="shared" si="3"/>
        <v>0.26401515151515154</v>
      </c>
    </row>
    <row r="215" spans="1:14" x14ac:dyDescent="0.25">
      <c r="A215" s="229">
        <v>1969</v>
      </c>
      <c r="B215" s="174"/>
      <c r="C215" s="174"/>
      <c r="D215" s="174"/>
      <c r="E215" s="174"/>
      <c r="F215" s="174"/>
      <c r="G215" s="174">
        <v>54</v>
      </c>
      <c r="H215" s="174"/>
      <c r="I215" s="174"/>
      <c r="J215" s="174"/>
      <c r="K215" s="174"/>
      <c r="L215" s="174"/>
      <c r="M215" s="174">
        <v>54</v>
      </c>
      <c r="N215" s="177">
        <f t="shared" si="3"/>
        <v>1.0227272727272727E-2</v>
      </c>
    </row>
    <row r="216" spans="1:14" x14ac:dyDescent="0.25">
      <c r="A216" s="229">
        <v>1970</v>
      </c>
      <c r="B216" s="174"/>
      <c r="C216" s="174"/>
      <c r="D216" s="174"/>
      <c r="E216" s="174"/>
      <c r="F216" s="174"/>
      <c r="G216" s="174">
        <v>871</v>
      </c>
      <c r="H216" s="174"/>
      <c r="I216" s="174"/>
      <c r="J216" s="174"/>
      <c r="K216" s="174"/>
      <c r="L216" s="174"/>
      <c r="M216" s="174">
        <v>871</v>
      </c>
      <c r="N216" s="177">
        <f t="shared" si="3"/>
        <v>0.1649621212121212</v>
      </c>
    </row>
    <row r="217" spans="1:14" x14ac:dyDescent="0.25">
      <c r="A217" s="229">
        <v>1971</v>
      </c>
      <c r="B217" s="174"/>
      <c r="C217" s="174"/>
      <c r="D217" s="174"/>
      <c r="E217" s="174"/>
      <c r="F217" s="174"/>
      <c r="G217" s="174">
        <v>75</v>
      </c>
      <c r="H217" s="174"/>
      <c r="I217" s="174"/>
      <c r="J217" s="174"/>
      <c r="K217" s="174"/>
      <c r="L217" s="174"/>
      <c r="M217" s="174">
        <v>75</v>
      </c>
      <c r="N217" s="177">
        <f t="shared" si="3"/>
        <v>1.4204545454545454E-2</v>
      </c>
    </row>
    <row r="218" spans="1:14" x14ac:dyDescent="0.25">
      <c r="A218" s="229">
        <v>1973</v>
      </c>
      <c r="B218" s="174"/>
      <c r="C218" s="174"/>
      <c r="D218" s="174"/>
      <c r="E218" s="174"/>
      <c r="F218" s="174"/>
      <c r="G218" s="174">
        <v>44</v>
      </c>
      <c r="H218" s="174"/>
      <c r="I218" s="174"/>
      <c r="J218" s="174"/>
      <c r="K218" s="174"/>
      <c r="L218" s="174"/>
      <c r="M218" s="174">
        <v>44</v>
      </c>
      <c r="N218" s="177">
        <f t="shared" si="3"/>
        <v>8.3333333333333332E-3</v>
      </c>
    </row>
    <row r="219" spans="1:14" x14ac:dyDescent="0.25">
      <c r="A219" s="229">
        <v>1980</v>
      </c>
      <c r="B219" s="174"/>
      <c r="C219" s="174"/>
      <c r="D219" s="174">
        <v>42</v>
      </c>
      <c r="E219" s="174"/>
      <c r="F219" s="174"/>
      <c r="G219" s="174"/>
      <c r="H219" s="174"/>
      <c r="I219" s="174"/>
      <c r="J219" s="174"/>
      <c r="K219" s="174"/>
      <c r="L219" s="174"/>
      <c r="M219" s="174">
        <v>42</v>
      </c>
      <c r="N219" s="177">
        <f t="shared" si="3"/>
        <v>7.9545454545454537E-3</v>
      </c>
    </row>
    <row r="220" spans="1:14" x14ac:dyDescent="0.25">
      <c r="A220" s="229" t="s">
        <v>174</v>
      </c>
      <c r="B220" s="174"/>
      <c r="C220" s="174"/>
      <c r="D220" s="174">
        <v>286</v>
      </c>
      <c r="E220" s="174"/>
      <c r="F220" s="174"/>
      <c r="G220" s="174">
        <v>1735</v>
      </c>
      <c r="H220" s="174"/>
      <c r="I220" s="174"/>
      <c r="J220" s="174">
        <v>118</v>
      </c>
      <c r="K220" s="174"/>
      <c r="L220" s="174"/>
      <c r="M220" s="174">
        <v>2139</v>
      </c>
      <c r="N220" s="177">
        <f t="shared" si="3"/>
        <v>0.40511363636363634</v>
      </c>
    </row>
    <row r="221" spans="1:14" x14ac:dyDescent="0.25">
      <c r="A221" s="226" t="s">
        <v>234</v>
      </c>
      <c r="B221" s="227"/>
      <c r="C221" s="227"/>
      <c r="D221" s="227">
        <v>1602</v>
      </c>
      <c r="E221" s="227"/>
      <c r="F221" s="227"/>
      <c r="G221" s="227">
        <v>8493</v>
      </c>
      <c r="H221" s="227"/>
      <c r="I221" s="227"/>
      <c r="J221" s="227"/>
      <c r="K221" s="227"/>
      <c r="L221" s="227"/>
      <c r="M221" s="227">
        <v>10095</v>
      </c>
      <c r="N221" s="228">
        <f t="shared" si="3"/>
        <v>1.9119318181818181</v>
      </c>
    </row>
    <row r="222" spans="1:14" x14ac:dyDescent="0.25">
      <c r="A222" s="229">
        <v>1957</v>
      </c>
      <c r="B222" s="174"/>
      <c r="C222" s="174"/>
      <c r="D222" s="174">
        <v>358</v>
      </c>
      <c r="E222" s="174"/>
      <c r="F222" s="174"/>
      <c r="G222" s="174">
        <v>172</v>
      </c>
      <c r="H222" s="174"/>
      <c r="I222" s="174"/>
      <c r="J222" s="174"/>
      <c r="K222" s="174"/>
      <c r="L222" s="174"/>
      <c r="M222" s="174">
        <v>530</v>
      </c>
      <c r="N222" s="177">
        <f t="shared" si="3"/>
        <v>0.10037878787878787</v>
      </c>
    </row>
    <row r="223" spans="1:14" x14ac:dyDescent="0.25">
      <c r="A223" s="229">
        <v>1958</v>
      </c>
      <c r="B223" s="174"/>
      <c r="C223" s="174"/>
      <c r="D223" s="174">
        <v>635</v>
      </c>
      <c r="E223" s="174"/>
      <c r="F223" s="174"/>
      <c r="G223" s="174">
        <v>1091</v>
      </c>
      <c r="H223" s="174"/>
      <c r="I223" s="174"/>
      <c r="J223" s="174"/>
      <c r="K223" s="174"/>
      <c r="L223" s="174"/>
      <c r="M223" s="174">
        <v>1726</v>
      </c>
      <c r="N223" s="177">
        <f t="shared" si="3"/>
        <v>0.3268939393939394</v>
      </c>
    </row>
    <row r="224" spans="1:14" x14ac:dyDescent="0.25">
      <c r="A224" s="229">
        <v>1959</v>
      </c>
      <c r="B224" s="174"/>
      <c r="C224" s="174"/>
      <c r="D224" s="174">
        <v>127</v>
      </c>
      <c r="E224" s="174"/>
      <c r="F224" s="174"/>
      <c r="G224" s="174"/>
      <c r="H224" s="174"/>
      <c r="I224" s="174"/>
      <c r="J224" s="174"/>
      <c r="K224" s="174"/>
      <c r="L224" s="174"/>
      <c r="M224" s="174">
        <v>127</v>
      </c>
      <c r="N224" s="177">
        <f t="shared" si="3"/>
        <v>2.4053030303030302E-2</v>
      </c>
    </row>
    <row r="225" spans="1:14" x14ac:dyDescent="0.25">
      <c r="A225" s="229">
        <v>1960</v>
      </c>
      <c r="B225" s="174"/>
      <c r="C225" s="174"/>
      <c r="D225" s="174">
        <v>72</v>
      </c>
      <c r="E225" s="174"/>
      <c r="F225" s="174"/>
      <c r="G225" s="174"/>
      <c r="H225" s="174"/>
      <c r="I225" s="174"/>
      <c r="J225" s="174"/>
      <c r="K225" s="174"/>
      <c r="L225" s="174"/>
      <c r="M225" s="174">
        <v>72</v>
      </c>
      <c r="N225" s="177">
        <f t="shared" si="3"/>
        <v>1.3636363636363636E-2</v>
      </c>
    </row>
    <row r="226" spans="1:14" x14ac:dyDescent="0.25">
      <c r="A226" s="229">
        <v>1961</v>
      </c>
      <c r="B226" s="174"/>
      <c r="C226" s="174"/>
      <c r="D226" s="174"/>
      <c r="E226" s="174"/>
      <c r="F226" s="174"/>
      <c r="G226" s="174">
        <v>2</v>
      </c>
      <c r="H226" s="174"/>
      <c r="I226" s="174"/>
      <c r="J226" s="174"/>
      <c r="K226" s="174"/>
      <c r="L226" s="174"/>
      <c r="M226" s="174">
        <v>2</v>
      </c>
      <c r="N226" s="177">
        <f t="shared" si="3"/>
        <v>3.7878787878787879E-4</v>
      </c>
    </row>
    <row r="227" spans="1:14" x14ac:dyDescent="0.25">
      <c r="A227" s="229">
        <v>1963</v>
      </c>
      <c r="B227" s="174"/>
      <c r="C227" s="174"/>
      <c r="D227" s="174">
        <v>57</v>
      </c>
      <c r="E227" s="174"/>
      <c r="F227" s="174"/>
      <c r="G227" s="174"/>
      <c r="H227" s="174"/>
      <c r="I227" s="174"/>
      <c r="J227" s="174"/>
      <c r="K227" s="174"/>
      <c r="L227" s="174"/>
      <c r="M227" s="174">
        <v>57</v>
      </c>
      <c r="N227" s="177">
        <f t="shared" si="3"/>
        <v>1.0795454545454546E-2</v>
      </c>
    </row>
    <row r="228" spans="1:14" x14ac:dyDescent="0.25">
      <c r="A228" s="229">
        <v>1964</v>
      </c>
      <c r="B228" s="174"/>
      <c r="C228" s="174"/>
      <c r="D228" s="174">
        <v>170</v>
      </c>
      <c r="E228" s="174"/>
      <c r="F228" s="174"/>
      <c r="G228" s="174">
        <v>187</v>
      </c>
      <c r="H228" s="174"/>
      <c r="I228" s="174"/>
      <c r="J228" s="174"/>
      <c r="K228" s="174"/>
      <c r="L228" s="174"/>
      <c r="M228" s="174">
        <v>357</v>
      </c>
      <c r="N228" s="177">
        <f t="shared" si="3"/>
        <v>6.7613636363636362E-2</v>
      </c>
    </row>
    <row r="229" spans="1:14" x14ac:dyDescent="0.25">
      <c r="A229" s="229">
        <v>1965</v>
      </c>
      <c r="B229" s="174"/>
      <c r="C229" s="174"/>
      <c r="D229" s="174">
        <v>2</v>
      </c>
      <c r="E229" s="174"/>
      <c r="F229" s="174"/>
      <c r="G229" s="174">
        <v>1442</v>
      </c>
      <c r="H229" s="174"/>
      <c r="I229" s="174"/>
      <c r="J229" s="174"/>
      <c r="K229" s="174"/>
      <c r="L229" s="174"/>
      <c r="M229" s="174">
        <v>1444</v>
      </c>
      <c r="N229" s="177">
        <f t="shared" si="3"/>
        <v>0.2734848484848485</v>
      </c>
    </row>
    <row r="230" spans="1:14" x14ac:dyDescent="0.25">
      <c r="A230" s="229">
        <v>1966</v>
      </c>
      <c r="B230" s="174"/>
      <c r="C230" s="174"/>
      <c r="D230" s="174"/>
      <c r="E230" s="174"/>
      <c r="F230" s="174"/>
      <c r="G230" s="174">
        <v>459</v>
      </c>
      <c r="H230" s="174"/>
      <c r="I230" s="174"/>
      <c r="J230" s="174"/>
      <c r="K230" s="174"/>
      <c r="L230" s="174"/>
      <c r="M230" s="174">
        <v>459</v>
      </c>
      <c r="N230" s="177">
        <f t="shared" si="3"/>
        <v>8.693181818181818E-2</v>
      </c>
    </row>
    <row r="231" spans="1:14" x14ac:dyDescent="0.25">
      <c r="A231" s="229">
        <v>1975</v>
      </c>
      <c r="B231" s="174"/>
      <c r="C231" s="174"/>
      <c r="D231" s="174"/>
      <c r="E231" s="174"/>
      <c r="F231" s="174"/>
      <c r="G231" s="174">
        <v>47</v>
      </c>
      <c r="H231" s="174"/>
      <c r="I231" s="174"/>
      <c r="J231" s="174"/>
      <c r="K231" s="174"/>
      <c r="L231" s="174"/>
      <c r="M231" s="174">
        <v>47</v>
      </c>
      <c r="N231" s="177">
        <f t="shared" si="3"/>
        <v>8.9015151515151516E-3</v>
      </c>
    </row>
    <row r="232" spans="1:14" x14ac:dyDescent="0.25">
      <c r="A232" s="229">
        <v>1978</v>
      </c>
      <c r="B232" s="174"/>
      <c r="C232" s="174"/>
      <c r="D232" s="174"/>
      <c r="E232" s="174"/>
      <c r="F232" s="174"/>
      <c r="G232" s="174">
        <v>459</v>
      </c>
      <c r="H232" s="174"/>
      <c r="I232" s="174"/>
      <c r="J232" s="174"/>
      <c r="K232" s="174"/>
      <c r="L232" s="174"/>
      <c r="M232" s="174">
        <v>459</v>
      </c>
      <c r="N232" s="177">
        <f t="shared" si="3"/>
        <v>8.693181818181818E-2</v>
      </c>
    </row>
    <row r="233" spans="1:14" x14ac:dyDescent="0.25">
      <c r="A233" s="229">
        <v>1980</v>
      </c>
      <c r="B233" s="174"/>
      <c r="C233" s="174"/>
      <c r="D233" s="174"/>
      <c r="E233" s="174"/>
      <c r="F233" s="174"/>
      <c r="G233" s="174">
        <v>32</v>
      </c>
      <c r="H233" s="174"/>
      <c r="I233" s="174"/>
      <c r="J233" s="174"/>
      <c r="K233" s="174"/>
      <c r="L233" s="174"/>
      <c r="M233" s="174">
        <v>32</v>
      </c>
      <c r="N233" s="177">
        <f t="shared" si="3"/>
        <v>6.0606060606060606E-3</v>
      </c>
    </row>
    <row r="234" spans="1:14" x14ac:dyDescent="0.25">
      <c r="A234" s="229">
        <v>1981</v>
      </c>
      <c r="B234" s="174"/>
      <c r="C234" s="174"/>
      <c r="D234" s="174">
        <v>30</v>
      </c>
      <c r="E234" s="174"/>
      <c r="F234" s="174"/>
      <c r="G234" s="174"/>
      <c r="H234" s="174"/>
      <c r="I234" s="174"/>
      <c r="J234" s="174"/>
      <c r="K234" s="174"/>
      <c r="L234" s="174"/>
      <c r="M234" s="174">
        <v>30</v>
      </c>
      <c r="N234" s="177">
        <f t="shared" si="3"/>
        <v>5.681818181818182E-3</v>
      </c>
    </row>
    <row r="235" spans="1:14" x14ac:dyDescent="0.25">
      <c r="A235" s="229" t="s">
        <v>174</v>
      </c>
      <c r="B235" s="174"/>
      <c r="C235" s="174"/>
      <c r="D235" s="174">
        <v>151</v>
      </c>
      <c r="E235" s="174"/>
      <c r="F235" s="174"/>
      <c r="G235" s="174">
        <v>4602</v>
      </c>
      <c r="H235" s="174"/>
      <c r="I235" s="174"/>
      <c r="J235" s="174"/>
      <c r="K235" s="174"/>
      <c r="L235" s="174"/>
      <c r="M235" s="174">
        <v>4753</v>
      </c>
      <c r="N235" s="177">
        <f t="shared" si="3"/>
        <v>0.9001893939393939</v>
      </c>
    </row>
    <row r="236" spans="1:14" x14ac:dyDescent="0.25">
      <c r="A236" s="226" t="s">
        <v>235</v>
      </c>
      <c r="B236" s="227"/>
      <c r="C236" s="227"/>
      <c r="D236" s="227">
        <v>720</v>
      </c>
      <c r="E236" s="227"/>
      <c r="F236" s="227"/>
      <c r="G236" s="227">
        <v>1441</v>
      </c>
      <c r="H236" s="227"/>
      <c r="I236" s="227">
        <v>475</v>
      </c>
      <c r="J236" s="227"/>
      <c r="K236" s="227"/>
      <c r="L236" s="227"/>
      <c r="M236" s="227">
        <v>2636</v>
      </c>
      <c r="N236" s="228">
        <f t="shared" si="3"/>
        <v>0.49924242424242427</v>
      </c>
    </row>
    <row r="237" spans="1:14" x14ac:dyDescent="0.25">
      <c r="A237" s="229">
        <v>1962</v>
      </c>
      <c r="B237" s="174"/>
      <c r="C237" s="174"/>
      <c r="D237" s="174"/>
      <c r="E237" s="174"/>
      <c r="F237" s="174"/>
      <c r="G237" s="174">
        <v>238</v>
      </c>
      <c r="H237" s="174"/>
      <c r="I237" s="174"/>
      <c r="J237" s="174"/>
      <c r="K237" s="174"/>
      <c r="L237" s="174"/>
      <c r="M237" s="174">
        <v>238</v>
      </c>
      <c r="N237" s="177">
        <f t="shared" si="3"/>
        <v>4.5075757575757575E-2</v>
      </c>
    </row>
    <row r="238" spans="1:14" x14ac:dyDescent="0.25">
      <c r="A238" s="229">
        <v>1964</v>
      </c>
      <c r="B238" s="174"/>
      <c r="C238" s="174"/>
      <c r="D238" s="174"/>
      <c r="E238" s="174"/>
      <c r="F238" s="174"/>
      <c r="G238" s="174">
        <v>487</v>
      </c>
      <c r="H238" s="174"/>
      <c r="I238" s="174"/>
      <c r="J238" s="174"/>
      <c r="K238" s="174"/>
      <c r="L238" s="174"/>
      <c r="M238" s="174">
        <v>487</v>
      </c>
      <c r="N238" s="177">
        <f t="shared" si="3"/>
        <v>9.2234848484848489E-2</v>
      </c>
    </row>
    <row r="239" spans="1:14" x14ac:dyDescent="0.25">
      <c r="A239" s="229">
        <v>1965</v>
      </c>
      <c r="B239" s="174"/>
      <c r="C239" s="174"/>
      <c r="D239" s="174"/>
      <c r="E239" s="174"/>
      <c r="F239" s="174"/>
      <c r="G239" s="174">
        <v>144</v>
      </c>
      <c r="H239" s="174"/>
      <c r="I239" s="174"/>
      <c r="J239" s="174"/>
      <c r="K239" s="174"/>
      <c r="L239" s="174"/>
      <c r="M239" s="174">
        <v>144</v>
      </c>
      <c r="N239" s="177">
        <f t="shared" si="3"/>
        <v>2.7272727272727271E-2</v>
      </c>
    </row>
    <row r="240" spans="1:14" x14ac:dyDescent="0.25">
      <c r="A240" s="229">
        <v>1966</v>
      </c>
      <c r="B240" s="174"/>
      <c r="C240" s="174"/>
      <c r="D240" s="174"/>
      <c r="E240" s="174"/>
      <c r="F240" s="174"/>
      <c r="G240" s="174">
        <v>145</v>
      </c>
      <c r="H240" s="174"/>
      <c r="I240" s="174"/>
      <c r="J240" s="174"/>
      <c r="K240" s="174"/>
      <c r="L240" s="174"/>
      <c r="M240" s="174">
        <v>145</v>
      </c>
      <c r="N240" s="177">
        <f t="shared" si="3"/>
        <v>2.7462121212121212E-2</v>
      </c>
    </row>
    <row r="241" spans="1:14" x14ac:dyDescent="0.25">
      <c r="A241" s="229">
        <v>1969</v>
      </c>
      <c r="B241" s="174"/>
      <c r="C241" s="174"/>
      <c r="D241" s="174">
        <v>55</v>
      </c>
      <c r="E241" s="174"/>
      <c r="F241" s="174"/>
      <c r="G241" s="174">
        <v>320</v>
      </c>
      <c r="H241" s="174"/>
      <c r="I241" s="174">
        <v>253</v>
      </c>
      <c r="J241" s="174"/>
      <c r="K241" s="174"/>
      <c r="L241" s="174"/>
      <c r="M241" s="174">
        <v>628</v>
      </c>
      <c r="N241" s="177">
        <f t="shared" si="3"/>
        <v>0.11893939393939394</v>
      </c>
    </row>
    <row r="242" spans="1:14" x14ac:dyDescent="0.25">
      <c r="A242" s="229">
        <v>1976</v>
      </c>
      <c r="B242" s="174"/>
      <c r="C242" s="174"/>
      <c r="D242" s="174">
        <v>45</v>
      </c>
      <c r="E242" s="174"/>
      <c r="F242" s="174"/>
      <c r="G242" s="174"/>
      <c r="H242" s="174"/>
      <c r="I242" s="174"/>
      <c r="J242" s="174"/>
      <c r="K242" s="174"/>
      <c r="L242" s="174"/>
      <c r="M242" s="174">
        <v>45</v>
      </c>
      <c r="N242" s="177">
        <f t="shared" si="3"/>
        <v>8.5227272727272721E-3</v>
      </c>
    </row>
    <row r="243" spans="1:14" x14ac:dyDescent="0.25">
      <c r="A243" s="229">
        <v>1978</v>
      </c>
      <c r="B243" s="174"/>
      <c r="C243" s="174"/>
      <c r="D243" s="174"/>
      <c r="E243" s="174"/>
      <c r="F243" s="174"/>
      <c r="G243" s="174">
        <v>63</v>
      </c>
      <c r="H243" s="174"/>
      <c r="I243" s="174"/>
      <c r="J243" s="174"/>
      <c r="K243" s="174"/>
      <c r="L243" s="174"/>
      <c r="M243" s="174">
        <v>63</v>
      </c>
      <c r="N243" s="177">
        <f t="shared" si="3"/>
        <v>1.1931818181818182E-2</v>
      </c>
    </row>
    <row r="244" spans="1:14" x14ac:dyDescent="0.25">
      <c r="A244" s="229">
        <v>1980</v>
      </c>
      <c r="B244" s="174"/>
      <c r="C244" s="174"/>
      <c r="D244" s="174"/>
      <c r="E244" s="174"/>
      <c r="F244" s="174"/>
      <c r="G244" s="174"/>
      <c r="H244" s="174"/>
      <c r="I244" s="174">
        <v>60</v>
      </c>
      <c r="J244" s="174"/>
      <c r="K244" s="174"/>
      <c r="L244" s="174"/>
      <c r="M244" s="174">
        <v>60</v>
      </c>
      <c r="N244" s="177">
        <f t="shared" si="3"/>
        <v>1.1363636363636364E-2</v>
      </c>
    </row>
    <row r="245" spans="1:14" x14ac:dyDescent="0.25">
      <c r="A245" s="229">
        <v>2004</v>
      </c>
      <c r="B245" s="174"/>
      <c r="C245" s="174"/>
      <c r="D245" s="174"/>
      <c r="E245" s="174"/>
      <c r="F245" s="174"/>
      <c r="G245" s="174"/>
      <c r="H245" s="174"/>
      <c r="I245" s="174">
        <v>162</v>
      </c>
      <c r="J245" s="174"/>
      <c r="K245" s="174"/>
      <c r="L245" s="174"/>
      <c r="M245" s="174">
        <v>162</v>
      </c>
      <c r="N245" s="177">
        <f t="shared" si="3"/>
        <v>3.0681818181818182E-2</v>
      </c>
    </row>
    <row r="246" spans="1:14" x14ac:dyDescent="0.25">
      <c r="A246" s="229" t="s">
        <v>174</v>
      </c>
      <c r="B246" s="174"/>
      <c r="C246" s="174"/>
      <c r="D246" s="174">
        <v>620</v>
      </c>
      <c r="E246" s="174"/>
      <c r="F246" s="174"/>
      <c r="G246" s="174">
        <v>44</v>
      </c>
      <c r="H246" s="174"/>
      <c r="I246" s="174"/>
      <c r="J246" s="174"/>
      <c r="K246" s="174"/>
      <c r="L246" s="174"/>
      <c r="M246" s="174">
        <v>664</v>
      </c>
      <c r="N246" s="177">
        <f t="shared" si="3"/>
        <v>0.12575757575757576</v>
      </c>
    </row>
    <row r="247" spans="1:14" x14ac:dyDescent="0.25">
      <c r="A247" s="226" t="s">
        <v>236</v>
      </c>
      <c r="B247" s="227"/>
      <c r="C247" s="227"/>
      <c r="D247" s="227">
        <v>191</v>
      </c>
      <c r="E247" s="227"/>
      <c r="F247" s="227"/>
      <c r="G247" s="227"/>
      <c r="H247" s="227"/>
      <c r="I247" s="227">
        <v>300</v>
      </c>
      <c r="J247" s="227">
        <v>264</v>
      </c>
      <c r="K247" s="227">
        <v>150</v>
      </c>
      <c r="L247" s="227">
        <v>3863</v>
      </c>
      <c r="M247" s="227">
        <v>4768</v>
      </c>
      <c r="N247" s="228">
        <f t="shared" si="3"/>
        <v>0.90303030303030307</v>
      </c>
    </row>
    <row r="248" spans="1:14" x14ac:dyDescent="0.25">
      <c r="A248" s="229" t="s">
        <v>174</v>
      </c>
      <c r="B248" s="174"/>
      <c r="C248" s="174"/>
      <c r="D248" s="174">
        <v>191</v>
      </c>
      <c r="E248" s="174"/>
      <c r="F248" s="174"/>
      <c r="G248" s="174"/>
      <c r="H248" s="174"/>
      <c r="I248" s="174">
        <v>300</v>
      </c>
      <c r="J248" s="174">
        <v>264</v>
      </c>
      <c r="K248" s="174">
        <v>150</v>
      </c>
      <c r="L248" s="174">
        <v>3863</v>
      </c>
      <c r="M248" s="174">
        <v>4768</v>
      </c>
      <c r="N248" s="177">
        <f t="shared" si="3"/>
        <v>0.90303030303030307</v>
      </c>
    </row>
    <row r="249" spans="1:14" x14ac:dyDescent="0.25">
      <c r="A249" s="226" t="s">
        <v>237</v>
      </c>
      <c r="B249" s="227"/>
      <c r="C249" s="227"/>
      <c r="D249" s="227"/>
      <c r="E249" s="227"/>
      <c r="F249" s="227"/>
      <c r="G249" s="227">
        <v>252</v>
      </c>
      <c r="H249" s="227"/>
      <c r="I249" s="227"/>
      <c r="J249" s="227"/>
      <c r="K249" s="227"/>
      <c r="L249" s="227"/>
      <c r="M249" s="227">
        <v>252</v>
      </c>
      <c r="N249" s="228">
        <f t="shared" si="3"/>
        <v>4.7727272727272729E-2</v>
      </c>
    </row>
    <row r="250" spans="1:14" x14ac:dyDescent="0.25">
      <c r="A250" s="229" t="s">
        <v>174</v>
      </c>
      <c r="B250" s="174"/>
      <c r="C250" s="174"/>
      <c r="D250" s="174"/>
      <c r="E250" s="174"/>
      <c r="F250" s="174"/>
      <c r="G250" s="174">
        <v>252</v>
      </c>
      <c r="H250" s="174"/>
      <c r="I250" s="174"/>
      <c r="J250" s="174"/>
      <c r="K250" s="174"/>
      <c r="L250" s="174"/>
      <c r="M250" s="174">
        <v>252</v>
      </c>
      <c r="N250" s="177">
        <f t="shared" si="3"/>
        <v>4.7727272727272729E-2</v>
      </c>
    </row>
    <row r="251" spans="1:14" x14ac:dyDescent="0.25">
      <c r="A251" s="226" t="s">
        <v>238</v>
      </c>
      <c r="B251" s="227"/>
      <c r="C251" s="227">
        <v>43</v>
      </c>
      <c r="D251" s="227">
        <v>700</v>
      </c>
      <c r="E251" s="227"/>
      <c r="F251" s="227">
        <v>12</v>
      </c>
      <c r="G251" s="227">
        <v>1455</v>
      </c>
      <c r="H251" s="227"/>
      <c r="I251" s="227"/>
      <c r="J251" s="227">
        <v>1086</v>
      </c>
      <c r="K251" s="227"/>
      <c r="L251" s="227"/>
      <c r="M251" s="227">
        <v>3296</v>
      </c>
      <c r="N251" s="228">
        <f t="shared" si="3"/>
        <v>0.62424242424242427</v>
      </c>
    </row>
    <row r="252" spans="1:14" x14ac:dyDescent="0.25">
      <c r="A252" s="229">
        <v>1979</v>
      </c>
      <c r="B252" s="174"/>
      <c r="C252" s="174"/>
      <c r="D252" s="174">
        <v>48</v>
      </c>
      <c r="E252" s="174"/>
      <c r="F252" s="174"/>
      <c r="G252" s="174"/>
      <c r="H252" s="174"/>
      <c r="I252" s="174"/>
      <c r="J252" s="174"/>
      <c r="K252" s="174"/>
      <c r="L252" s="174"/>
      <c r="M252" s="174">
        <v>48</v>
      </c>
      <c r="N252" s="177">
        <f t="shared" si="3"/>
        <v>9.0909090909090905E-3</v>
      </c>
    </row>
    <row r="253" spans="1:14" x14ac:dyDescent="0.25">
      <c r="A253" s="229" t="s">
        <v>174</v>
      </c>
      <c r="B253" s="174"/>
      <c r="C253" s="174">
        <v>43</v>
      </c>
      <c r="D253" s="174">
        <v>652</v>
      </c>
      <c r="E253" s="174"/>
      <c r="F253" s="174">
        <v>12</v>
      </c>
      <c r="G253" s="174">
        <v>1455</v>
      </c>
      <c r="H253" s="174"/>
      <c r="I253" s="174"/>
      <c r="J253" s="174">
        <v>1086</v>
      </c>
      <c r="K253" s="174"/>
      <c r="L253" s="174"/>
      <c r="M253" s="174">
        <v>3248</v>
      </c>
      <c r="N253" s="177">
        <f t="shared" si="3"/>
        <v>0.61515151515151512</v>
      </c>
    </row>
    <row r="254" spans="1:14" x14ac:dyDescent="0.25">
      <c r="A254" s="226" t="s">
        <v>239</v>
      </c>
      <c r="B254" s="227"/>
      <c r="C254" s="227"/>
      <c r="D254" s="227">
        <v>201</v>
      </c>
      <c r="E254" s="227"/>
      <c r="F254" s="227">
        <v>156</v>
      </c>
      <c r="G254" s="227">
        <v>5598</v>
      </c>
      <c r="H254" s="227"/>
      <c r="I254" s="227"/>
      <c r="J254" s="227">
        <v>2185</v>
      </c>
      <c r="K254" s="227"/>
      <c r="L254" s="227"/>
      <c r="M254" s="227">
        <v>8140</v>
      </c>
      <c r="N254" s="228">
        <f t="shared" si="3"/>
        <v>1.5416666666666667</v>
      </c>
    </row>
    <row r="255" spans="1:14" x14ac:dyDescent="0.25">
      <c r="A255" s="229">
        <v>1984</v>
      </c>
      <c r="B255" s="174"/>
      <c r="C255" s="174"/>
      <c r="D255" s="174"/>
      <c r="E255" s="174"/>
      <c r="F255" s="174"/>
      <c r="G255" s="174"/>
      <c r="H255" s="174"/>
      <c r="I255" s="174"/>
      <c r="J255" s="174">
        <v>356</v>
      </c>
      <c r="K255" s="174"/>
      <c r="L255" s="174"/>
      <c r="M255" s="174">
        <v>356</v>
      </c>
      <c r="N255" s="177">
        <f t="shared" si="3"/>
        <v>6.7424242424242428E-2</v>
      </c>
    </row>
    <row r="256" spans="1:14" x14ac:dyDescent="0.25">
      <c r="A256" s="229">
        <v>1991</v>
      </c>
      <c r="B256" s="174"/>
      <c r="C256" s="174"/>
      <c r="D256" s="174"/>
      <c r="E256" s="174"/>
      <c r="F256" s="174"/>
      <c r="G256" s="174"/>
      <c r="H256" s="174"/>
      <c r="I256" s="174"/>
      <c r="J256" s="174">
        <v>95</v>
      </c>
      <c r="K256" s="174"/>
      <c r="L256" s="174"/>
      <c r="M256" s="174">
        <v>95</v>
      </c>
      <c r="N256" s="177">
        <f t="shared" si="3"/>
        <v>1.7992424242424244E-2</v>
      </c>
    </row>
    <row r="257" spans="1:14" x14ac:dyDescent="0.25">
      <c r="A257" s="229">
        <v>1994</v>
      </c>
      <c r="B257" s="174"/>
      <c r="C257" s="174"/>
      <c r="D257" s="174"/>
      <c r="E257" s="174"/>
      <c r="F257" s="174"/>
      <c r="G257" s="174">
        <v>7</v>
      </c>
      <c r="H257" s="174"/>
      <c r="I257" s="174"/>
      <c r="J257" s="174"/>
      <c r="K257" s="174"/>
      <c r="L257" s="174"/>
      <c r="M257" s="174">
        <v>7</v>
      </c>
      <c r="N257" s="177">
        <f t="shared" si="3"/>
        <v>1.3257575757575758E-3</v>
      </c>
    </row>
    <row r="258" spans="1:14" x14ac:dyDescent="0.25">
      <c r="A258" s="229" t="s">
        <v>174</v>
      </c>
      <c r="B258" s="174"/>
      <c r="C258" s="174"/>
      <c r="D258" s="174">
        <v>201</v>
      </c>
      <c r="E258" s="174"/>
      <c r="F258" s="174">
        <v>156</v>
      </c>
      <c r="G258" s="174">
        <v>5591</v>
      </c>
      <c r="H258" s="174"/>
      <c r="I258" s="174"/>
      <c r="J258" s="174">
        <v>1734</v>
      </c>
      <c r="K258" s="174"/>
      <c r="L258" s="174"/>
      <c r="M258" s="174">
        <v>7682</v>
      </c>
      <c r="N258" s="177">
        <f t="shared" si="3"/>
        <v>1.4549242424242423</v>
      </c>
    </row>
    <row r="259" spans="1:14" x14ac:dyDescent="0.25">
      <c r="A259" s="226" t="s">
        <v>240</v>
      </c>
      <c r="B259" s="227"/>
      <c r="C259" s="227"/>
      <c r="D259" s="227">
        <v>1796</v>
      </c>
      <c r="E259" s="227">
        <v>1286</v>
      </c>
      <c r="F259" s="227">
        <v>509</v>
      </c>
      <c r="G259" s="227">
        <v>3671</v>
      </c>
      <c r="H259" s="227">
        <v>81</v>
      </c>
      <c r="I259" s="227">
        <v>1451</v>
      </c>
      <c r="J259" s="227">
        <v>2286</v>
      </c>
      <c r="K259" s="227">
        <v>8758</v>
      </c>
      <c r="L259" s="227">
        <v>1966</v>
      </c>
      <c r="M259" s="227">
        <v>21804</v>
      </c>
      <c r="N259" s="228">
        <f t="shared" si="3"/>
        <v>4.1295454545454549</v>
      </c>
    </row>
    <row r="260" spans="1:14" x14ac:dyDescent="0.25">
      <c r="A260" s="229">
        <v>1986</v>
      </c>
      <c r="B260" s="174"/>
      <c r="C260" s="174"/>
      <c r="D260" s="174"/>
      <c r="E260" s="174"/>
      <c r="F260" s="174"/>
      <c r="G260" s="174"/>
      <c r="H260" s="174"/>
      <c r="I260" s="174">
        <v>40</v>
      </c>
      <c r="J260" s="174"/>
      <c r="K260" s="174"/>
      <c r="L260" s="174"/>
      <c r="M260" s="174">
        <v>40</v>
      </c>
      <c r="N260" s="177">
        <f t="shared" si="3"/>
        <v>7.575757575757576E-3</v>
      </c>
    </row>
    <row r="261" spans="1:14" x14ac:dyDescent="0.25">
      <c r="A261" s="229">
        <v>1989</v>
      </c>
      <c r="B261" s="174"/>
      <c r="C261" s="174"/>
      <c r="D261" s="174"/>
      <c r="E261" s="174"/>
      <c r="F261" s="174"/>
      <c r="G261" s="174"/>
      <c r="H261" s="174"/>
      <c r="I261" s="174"/>
      <c r="J261" s="174">
        <v>182</v>
      </c>
      <c r="K261" s="174"/>
      <c r="L261" s="174"/>
      <c r="M261" s="174">
        <v>182</v>
      </c>
      <c r="N261" s="177">
        <f t="shared" si="3"/>
        <v>3.446969696969697E-2</v>
      </c>
    </row>
    <row r="262" spans="1:14" x14ac:dyDescent="0.25">
      <c r="A262" s="229">
        <v>2007</v>
      </c>
      <c r="B262" s="174"/>
      <c r="C262" s="174"/>
      <c r="D262" s="174">
        <v>1582</v>
      </c>
      <c r="E262" s="174">
        <v>200</v>
      </c>
      <c r="F262" s="174">
        <v>509</v>
      </c>
      <c r="G262" s="174">
        <v>1257</v>
      </c>
      <c r="H262" s="174">
        <v>81</v>
      </c>
      <c r="I262" s="174"/>
      <c r="J262" s="174"/>
      <c r="K262" s="174"/>
      <c r="L262" s="174"/>
      <c r="M262" s="174">
        <v>3629</v>
      </c>
      <c r="N262" s="177">
        <f t="shared" si="3"/>
        <v>0.68731060606060601</v>
      </c>
    </row>
    <row r="263" spans="1:14" x14ac:dyDescent="0.25">
      <c r="A263" s="229" t="s">
        <v>174</v>
      </c>
      <c r="B263" s="174"/>
      <c r="C263" s="174"/>
      <c r="D263" s="174">
        <v>214</v>
      </c>
      <c r="E263" s="174">
        <v>1086</v>
      </c>
      <c r="F263" s="174"/>
      <c r="G263" s="174">
        <v>2414</v>
      </c>
      <c r="H263" s="174"/>
      <c r="I263" s="174">
        <v>1411</v>
      </c>
      <c r="J263" s="174">
        <v>2104</v>
      </c>
      <c r="K263" s="174">
        <v>8758</v>
      </c>
      <c r="L263" s="174">
        <v>1966</v>
      </c>
      <c r="M263" s="174">
        <v>17953</v>
      </c>
      <c r="N263" s="177">
        <f t="shared" ref="N263:N267" si="4">M263/5280</f>
        <v>3.4001893939393941</v>
      </c>
    </row>
    <row r="264" spans="1:14" x14ac:dyDescent="0.25">
      <c r="A264" s="226" t="s">
        <v>241</v>
      </c>
      <c r="B264" s="227"/>
      <c r="C264" s="227"/>
      <c r="D264" s="227">
        <v>14</v>
      </c>
      <c r="E264" s="227">
        <v>234</v>
      </c>
      <c r="F264" s="227"/>
      <c r="G264" s="227">
        <v>1801</v>
      </c>
      <c r="H264" s="227"/>
      <c r="I264" s="227">
        <v>185</v>
      </c>
      <c r="J264" s="227">
        <v>7498</v>
      </c>
      <c r="K264" s="227"/>
      <c r="L264" s="227"/>
      <c r="M264" s="227">
        <v>9732</v>
      </c>
      <c r="N264" s="228">
        <f t="shared" si="4"/>
        <v>1.8431818181818183</v>
      </c>
    </row>
    <row r="265" spans="1:14" x14ac:dyDescent="0.25">
      <c r="A265" s="229">
        <v>1997</v>
      </c>
      <c r="B265" s="174"/>
      <c r="C265" s="174"/>
      <c r="D265" s="174"/>
      <c r="E265" s="174"/>
      <c r="F265" s="174"/>
      <c r="G265" s="174"/>
      <c r="H265" s="174"/>
      <c r="I265" s="174"/>
      <c r="J265" s="174">
        <v>1561</v>
      </c>
      <c r="K265" s="174"/>
      <c r="L265" s="174"/>
      <c r="M265" s="174">
        <v>1561</v>
      </c>
      <c r="N265" s="177">
        <f t="shared" si="4"/>
        <v>0.2956439393939394</v>
      </c>
    </row>
    <row r="266" spans="1:14" x14ac:dyDescent="0.25">
      <c r="A266" s="229" t="s">
        <v>174</v>
      </c>
      <c r="B266" s="174"/>
      <c r="C266" s="174"/>
      <c r="D266" s="174">
        <v>14</v>
      </c>
      <c r="E266" s="174">
        <v>234</v>
      </c>
      <c r="F266" s="174"/>
      <c r="G266" s="174">
        <v>1801</v>
      </c>
      <c r="H266" s="174"/>
      <c r="I266" s="174">
        <v>185</v>
      </c>
      <c r="J266" s="174">
        <v>5937</v>
      </c>
      <c r="K266" s="174"/>
      <c r="L266" s="174"/>
      <c r="M266" s="174">
        <v>8171</v>
      </c>
      <c r="N266" s="177">
        <f t="shared" si="4"/>
        <v>1.5475378787878789</v>
      </c>
    </row>
    <row r="267" spans="1:14" x14ac:dyDescent="0.25">
      <c r="A267" s="230" t="s">
        <v>245</v>
      </c>
      <c r="B267" s="231">
        <v>473</v>
      </c>
      <c r="C267" s="231">
        <v>20552</v>
      </c>
      <c r="D267" s="231">
        <v>41739</v>
      </c>
      <c r="E267" s="231">
        <v>7472</v>
      </c>
      <c r="F267" s="231">
        <v>4015</v>
      </c>
      <c r="G267" s="231">
        <v>838663</v>
      </c>
      <c r="H267" s="231">
        <v>81</v>
      </c>
      <c r="I267" s="231">
        <v>46813</v>
      </c>
      <c r="J267" s="231">
        <v>76491</v>
      </c>
      <c r="K267" s="231">
        <v>13717</v>
      </c>
      <c r="L267" s="231">
        <v>11965</v>
      </c>
      <c r="M267" s="231">
        <v>1061981</v>
      </c>
      <c r="N267" s="232">
        <f t="shared" si="4"/>
        <v>201.13276515151514</v>
      </c>
    </row>
  </sheetData>
  <mergeCells count="1">
    <mergeCell ref="A4:N4"/>
  </mergeCells>
  <pageMargins left="0.7" right="0.7" top="0.75" bottom="0.75" header="0.3" footer="0.3"/>
  <pageSetup scale="52" fitToHeight="0" orientation="portrait" verticalDpi="0" r:id="rId1"/>
  <rowBreaks count="3" manualBreakCount="3">
    <brk id="86" max="16383" man="1"/>
    <brk id="171" max="16383" man="1"/>
    <brk id="253"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3"/>
  <sheetViews>
    <sheetView workbookViewId="0">
      <selection activeCell="G32" sqref="G32"/>
    </sheetView>
  </sheetViews>
  <sheetFormatPr defaultRowHeight="15" x14ac:dyDescent="0.25"/>
  <cols>
    <col min="2" max="2" width="47.7109375" customWidth="1"/>
    <col min="3" max="3" width="11.5703125" bestFit="1" customWidth="1"/>
    <col min="4" max="4" width="7.140625" customWidth="1"/>
    <col min="5" max="5" width="14.28515625" bestFit="1" customWidth="1"/>
    <col min="9" max="9" width="13.28515625" bestFit="1" customWidth="1"/>
  </cols>
  <sheetData>
    <row r="1" spans="1:9" x14ac:dyDescent="0.25">
      <c r="A1" s="167" t="s">
        <v>51</v>
      </c>
      <c r="F1" s="168" t="s">
        <v>137</v>
      </c>
    </row>
    <row r="2" spans="1:9" x14ac:dyDescent="0.25">
      <c r="A2" s="167" t="s">
        <v>129</v>
      </c>
    </row>
    <row r="3" spans="1:9" x14ac:dyDescent="0.25">
      <c r="A3" s="167"/>
    </row>
    <row r="8" spans="1:9" x14ac:dyDescent="0.25">
      <c r="C8" s="190" t="s">
        <v>156</v>
      </c>
      <c r="D8" s="190"/>
      <c r="E8" s="190"/>
    </row>
    <row r="9" spans="1:9" x14ac:dyDescent="0.25">
      <c r="C9" s="184" t="s">
        <v>155</v>
      </c>
      <c r="D9" s="176"/>
      <c r="E9" s="184" t="s">
        <v>159</v>
      </c>
    </row>
    <row r="10" spans="1:9" x14ac:dyDescent="0.25">
      <c r="A10" t="s">
        <v>158</v>
      </c>
      <c r="C10" s="100">
        <v>3054247</v>
      </c>
      <c r="E10" s="178">
        <v>6894000</v>
      </c>
      <c r="F10" s="169" t="s">
        <v>130</v>
      </c>
      <c r="I10" s="177"/>
    </row>
    <row r="11" spans="1:9" x14ac:dyDescent="0.25">
      <c r="A11" t="s">
        <v>154</v>
      </c>
      <c r="C11" s="101">
        <v>195000</v>
      </c>
      <c r="E11" s="173">
        <v>450000</v>
      </c>
      <c r="F11" s="169" t="s">
        <v>131</v>
      </c>
    </row>
    <row r="12" spans="1:9" x14ac:dyDescent="0.25">
      <c r="A12" t="s">
        <v>132</v>
      </c>
      <c r="C12" s="101">
        <v>254000</v>
      </c>
      <c r="E12" s="174">
        <f>C12</f>
        <v>254000</v>
      </c>
      <c r="F12" s="169" t="s">
        <v>133</v>
      </c>
    </row>
    <row r="13" spans="1:9" x14ac:dyDescent="0.25">
      <c r="A13" t="s">
        <v>134</v>
      </c>
      <c r="C13" s="104">
        <v>202000</v>
      </c>
      <c r="E13" s="175">
        <f>C13</f>
        <v>202000</v>
      </c>
      <c r="F13" s="169" t="s">
        <v>135</v>
      </c>
    </row>
    <row r="14" spans="1:9" x14ac:dyDescent="0.25">
      <c r="C14" s="101">
        <f>SUM(C10:C13)</f>
        <v>3705247</v>
      </c>
      <c r="D14" s="169"/>
      <c r="E14" s="101">
        <f>SUM(E10:E13)</f>
        <v>7800000</v>
      </c>
    </row>
    <row r="16" spans="1:9" ht="15" customHeight="1" x14ac:dyDescent="0.25">
      <c r="A16" s="170" t="s">
        <v>130</v>
      </c>
      <c r="B16" s="189" t="s">
        <v>165</v>
      </c>
      <c r="C16" s="189"/>
      <c r="D16" s="189"/>
      <c r="E16" s="189"/>
      <c r="F16" s="189"/>
    </row>
    <row r="17" spans="1:6" x14ac:dyDescent="0.25">
      <c r="A17" s="170"/>
      <c r="B17" s="189"/>
      <c r="C17" s="189"/>
      <c r="D17" s="189"/>
      <c r="E17" s="189"/>
      <c r="F17" s="189"/>
    </row>
    <row r="18" spans="1:6" x14ac:dyDescent="0.25">
      <c r="A18" s="170"/>
      <c r="B18" s="189"/>
      <c r="C18" s="189"/>
      <c r="D18" s="189"/>
      <c r="E18" s="189"/>
      <c r="F18" s="189"/>
    </row>
    <row r="19" spans="1:6" x14ac:dyDescent="0.25">
      <c r="A19" s="170"/>
      <c r="B19" s="189"/>
      <c r="C19" s="189"/>
      <c r="D19" s="189"/>
      <c r="E19" s="189"/>
      <c r="F19" s="189"/>
    </row>
    <row r="20" spans="1:6" x14ac:dyDescent="0.25">
      <c r="A20" s="170"/>
      <c r="B20" s="189"/>
      <c r="C20" s="189"/>
      <c r="D20" s="189"/>
      <c r="E20" s="189"/>
      <c r="F20" s="189"/>
    </row>
    <row r="21" spans="1:6" x14ac:dyDescent="0.25">
      <c r="A21" s="170"/>
      <c r="B21" s="189"/>
      <c r="C21" s="189"/>
      <c r="D21" s="189"/>
      <c r="E21" s="189"/>
      <c r="F21" s="189"/>
    </row>
    <row r="22" spans="1:6" x14ac:dyDescent="0.25">
      <c r="A22" s="170"/>
    </row>
    <row r="23" spans="1:6" x14ac:dyDescent="0.25">
      <c r="A23" s="170" t="s">
        <v>131</v>
      </c>
      <c r="B23" s="191" t="s">
        <v>157</v>
      </c>
      <c r="C23" s="191"/>
      <c r="D23" s="191"/>
      <c r="E23" s="191"/>
      <c r="F23" s="191"/>
    </row>
    <row r="24" spans="1:6" x14ac:dyDescent="0.25">
      <c r="A24" s="170"/>
      <c r="B24" s="191"/>
      <c r="C24" s="191"/>
      <c r="D24" s="191"/>
      <c r="E24" s="191"/>
      <c r="F24" s="191"/>
    </row>
    <row r="25" spans="1:6" x14ac:dyDescent="0.25">
      <c r="A25" s="170"/>
    </row>
    <row r="26" spans="1:6" x14ac:dyDescent="0.25">
      <c r="A26" s="170" t="s">
        <v>133</v>
      </c>
      <c r="B26" s="192" t="s">
        <v>166</v>
      </c>
      <c r="C26" s="192"/>
      <c r="D26" s="192"/>
      <c r="E26" s="192"/>
      <c r="F26" s="192"/>
    </row>
    <row r="27" spans="1:6" x14ac:dyDescent="0.25">
      <c r="A27" s="170"/>
      <c r="B27" s="192"/>
      <c r="C27" s="192"/>
      <c r="D27" s="192"/>
      <c r="E27" s="192"/>
      <c r="F27" s="192"/>
    </row>
    <row r="28" spans="1:6" x14ac:dyDescent="0.25">
      <c r="A28" s="170"/>
      <c r="B28" s="192"/>
      <c r="C28" s="192"/>
      <c r="D28" s="192"/>
      <c r="E28" s="192"/>
      <c r="F28" s="192"/>
    </row>
    <row r="29" spans="1:6" x14ac:dyDescent="0.25">
      <c r="A29" s="170"/>
      <c r="B29" s="171"/>
      <c r="C29" s="171"/>
      <c r="D29" s="171"/>
      <c r="E29" s="171"/>
      <c r="F29" s="171"/>
    </row>
    <row r="30" spans="1:6" ht="15" customHeight="1" x14ac:dyDescent="0.25">
      <c r="A30" s="170" t="s">
        <v>135</v>
      </c>
      <c r="B30" s="192" t="s">
        <v>167</v>
      </c>
      <c r="C30" s="192"/>
      <c r="D30" s="192"/>
      <c r="E30" s="192"/>
      <c r="F30" s="192"/>
    </row>
    <row r="31" spans="1:6" x14ac:dyDescent="0.25">
      <c r="A31" s="170"/>
      <c r="B31" s="192"/>
      <c r="C31" s="192"/>
      <c r="D31" s="192"/>
      <c r="E31" s="192"/>
      <c r="F31" s="192"/>
    </row>
    <row r="32" spans="1:6" x14ac:dyDescent="0.25">
      <c r="A32" s="170"/>
      <c r="B32" s="192"/>
      <c r="C32" s="192"/>
      <c r="D32" s="192"/>
      <c r="E32" s="192"/>
      <c r="F32" s="192"/>
    </row>
    <row r="33" spans="1:1" x14ac:dyDescent="0.25">
      <c r="A33" s="170"/>
    </row>
  </sheetData>
  <mergeCells count="5">
    <mergeCell ref="C8:E8"/>
    <mergeCell ref="B23:F24"/>
    <mergeCell ref="B30:F32"/>
    <mergeCell ref="B26:F28"/>
    <mergeCell ref="B16:F21"/>
  </mergeCells>
  <pageMargins left="0.7" right="0.7" top="0.75" bottom="0.75" header="0.3" footer="0.3"/>
  <pageSetup scale="91"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6"/>
  <sheetViews>
    <sheetView zoomScaleNormal="100" workbookViewId="0">
      <selection activeCell="B116" sqref="B116"/>
    </sheetView>
  </sheetViews>
  <sheetFormatPr defaultRowHeight="15" x14ac:dyDescent="0.25"/>
  <cols>
    <col min="1" max="1" width="45.5703125" bestFit="1" customWidth="1"/>
    <col min="2" max="2" width="15.140625" bestFit="1" customWidth="1"/>
    <col min="3" max="12" width="14.7109375" customWidth="1"/>
    <col min="257" max="257" width="36.85546875" bestFit="1" customWidth="1"/>
    <col min="258" max="258" width="11.42578125" customWidth="1"/>
    <col min="259" max="265" width="15" customWidth="1"/>
    <col min="266" max="266" width="0" hidden="1" customWidth="1"/>
    <col min="267" max="267" width="15" customWidth="1"/>
    <col min="513" max="513" width="36.85546875" bestFit="1" customWidth="1"/>
    <col min="514" max="514" width="11.42578125" customWidth="1"/>
    <col min="515" max="521" width="15" customWidth="1"/>
    <col min="522" max="522" width="0" hidden="1" customWidth="1"/>
    <col min="523" max="523" width="15" customWidth="1"/>
    <col min="769" max="769" width="36.85546875" bestFit="1" customWidth="1"/>
    <col min="770" max="770" width="11.42578125" customWidth="1"/>
    <col min="771" max="777" width="15" customWidth="1"/>
    <col min="778" max="778" width="0" hidden="1" customWidth="1"/>
    <col min="779" max="779" width="15" customWidth="1"/>
    <col min="1025" max="1025" width="36.85546875" bestFit="1" customWidth="1"/>
    <col min="1026" max="1026" width="11.42578125" customWidth="1"/>
    <col min="1027" max="1033" width="15" customWidth="1"/>
    <col min="1034" max="1034" width="0" hidden="1" customWidth="1"/>
    <col min="1035" max="1035" width="15" customWidth="1"/>
    <col min="1281" max="1281" width="36.85546875" bestFit="1" customWidth="1"/>
    <col min="1282" max="1282" width="11.42578125" customWidth="1"/>
    <col min="1283" max="1289" width="15" customWidth="1"/>
    <col min="1290" max="1290" width="0" hidden="1" customWidth="1"/>
    <col min="1291" max="1291" width="15" customWidth="1"/>
    <col min="1537" max="1537" width="36.85546875" bestFit="1" customWidth="1"/>
    <col min="1538" max="1538" width="11.42578125" customWidth="1"/>
    <col min="1539" max="1545" width="15" customWidth="1"/>
    <col min="1546" max="1546" width="0" hidden="1" customWidth="1"/>
    <col min="1547" max="1547" width="15" customWidth="1"/>
    <col min="1793" max="1793" width="36.85546875" bestFit="1" customWidth="1"/>
    <col min="1794" max="1794" width="11.42578125" customWidth="1"/>
    <col min="1795" max="1801" width="15" customWidth="1"/>
    <col min="1802" max="1802" width="0" hidden="1" customWidth="1"/>
    <col min="1803" max="1803" width="15" customWidth="1"/>
    <col min="2049" max="2049" width="36.85546875" bestFit="1" customWidth="1"/>
    <col min="2050" max="2050" width="11.42578125" customWidth="1"/>
    <col min="2051" max="2057" width="15" customWidth="1"/>
    <col min="2058" max="2058" width="0" hidden="1" customWidth="1"/>
    <col min="2059" max="2059" width="15" customWidth="1"/>
    <col min="2305" max="2305" width="36.85546875" bestFit="1" customWidth="1"/>
    <col min="2306" max="2306" width="11.42578125" customWidth="1"/>
    <col min="2307" max="2313" width="15" customWidth="1"/>
    <col min="2314" max="2314" width="0" hidden="1" customWidth="1"/>
    <col min="2315" max="2315" width="15" customWidth="1"/>
    <col min="2561" max="2561" width="36.85546875" bestFit="1" customWidth="1"/>
    <col min="2562" max="2562" width="11.42578125" customWidth="1"/>
    <col min="2563" max="2569" width="15" customWidth="1"/>
    <col min="2570" max="2570" width="0" hidden="1" customWidth="1"/>
    <col min="2571" max="2571" width="15" customWidth="1"/>
    <col min="2817" max="2817" width="36.85546875" bestFit="1" customWidth="1"/>
    <col min="2818" max="2818" width="11.42578125" customWidth="1"/>
    <col min="2819" max="2825" width="15" customWidth="1"/>
    <col min="2826" max="2826" width="0" hidden="1" customWidth="1"/>
    <col min="2827" max="2827" width="15" customWidth="1"/>
    <col min="3073" max="3073" width="36.85546875" bestFit="1" customWidth="1"/>
    <col min="3074" max="3074" width="11.42578125" customWidth="1"/>
    <col min="3075" max="3081" width="15" customWidth="1"/>
    <col min="3082" max="3082" width="0" hidden="1" customWidth="1"/>
    <col min="3083" max="3083" width="15" customWidth="1"/>
    <col min="3329" max="3329" width="36.85546875" bestFit="1" customWidth="1"/>
    <col min="3330" max="3330" width="11.42578125" customWidth="1"/>
    <col min="3331" max="3337" width="15" customWidth="1"/>
    <col min="3338" max="3338" width="0" hidden="1" customWidth="1"/>
    <col min="3339" max="3339" width="15" customWidth="1"/>
    <col min="3585" max="3585" width="36.85546875" bestFit="1" customWidth="1"/>
    <col min="3586" max="3586" width="11.42578125" customWidth="1"/>
    <col min="3587" max="3593" width="15" customWidth="1"/>
    <col min="3594" max="3594" width="0" hidden="1" customWidth="1"/>
    <col min="3595" max="3595" width="15" customWidth="1"/>
    <col min="3841" max="3841" width="36.85546875" bestFit="1" customWidth="1"/>
    <col min="3842" max="3842" width="11.42578125" customWidth="1"/>
    <col min="3843" max="3849" width="15" customWidth="1"/>
    <col min="3850" max="3850" width="0" hidden="1" customWidth="1"/>
    <col min="3851" max="3851" width="15" customWidth="1"/>
    <col min="4097" max="4097" width="36.85546875" bestFit="1" customWidth="1"/>
    <col min="4098" max="4098" width="11.42578125" customWidth="1"/>
    <col min="4099" max="4105" width="15" customWidth="1"/>
    <col min="4106" max="4106" width="0" hidden="1" customWidth="1"/>
    <col min="4107" max="4107" width="15" customWidth="1"/>
    <col min="4353" max="4353" width="36.85546875" bestFit="1" customWidth="1"/>
    <col min="4354" max="4354" width="11.42578125" customWidth="1"/>
    <col min="4355" max="4361" width="15" customWidth="1"/>
    <col min="4362" max="4362" width="0" hidden="1" customWidth="1"/>
    <col min="4363" max="4363" width="15" customWidth="1"/>
    <col min="4609" max="4609" width="36.85546875" bestFit="1" customWidth="1"/>
    <col min="4610" max="4610" width="11.42578125" customWidth="1"/>
    <col min="4611" max="4617" width="15" customWidth="1"/>
    <col min="4618" max="4618" width="0" hidden="1" customWidth="1"/>
    <col min="4619" max="4619" width="15" customWidth="1"/>
    <col min="4865" max="4865" width="36.85546875" bestFit="1" customWidth="1"/>
    <col min="4866" max="4866" width="11.42578125" customWidth="1"/>
    <col min="4867" max="4873" width="15" customWidth="1"/>
    <col min="4874" max="4874" width="0" hidden="1" customWidth="1"/>
    <col min="4875" max="4875" width="15" customWidth="1"/>
    <col min="5121" max="5121" width="36.85546875" bestFit="1" customWidth="1"/>
    <col min="5122" max="5122" width="11.42578125" customWidth="1"/>
    <col min="5123" max="5129" width="15" customWidth="1"/>
    <col min="5130" max="5130" width="0" hidden="1" customWidth="1"/>
    <col min="5131" max="5131" width="15" customWidth="1"/>
    <col min="5377" max="5377" width="36.85546875" bestFit="1" customWidth="1"/>
    <col min="5378" max="5378" width="11.42578125" customWidth="1"/>
    <col min="5379" max="5385" width="15" customWidth="1"/>
    <col min="5386" max="5386" width="0" hidden="1" customWidth="1"/>
    <col min="5387" max="5387" width="15" customWidth="1"/>
    <col min="5633" max="5633" width="36.85546875" bestFit="1" customWidth="1"/>
    <col min="5634" max="5634" width="11.42578125" customWidth="1"/>
    <col min="5635" max="5641" width="15" customWidth="1"/>
    <col min="5642" max="5642" width="0" hidden="1" customWidth="1"/>
    <col min="5643" max="5643" width="15" customWidth="1"/>
    <col min="5889" max="5889" width="36.85546875" bestFit="1" customWidth="1"/>
    <col min="5890" max="5890" width="11.42578125" customWidth="1"/>
    <col min="5891" max="5897" width="15" customWidth="1"/>
    <col min="5898" max="5898" width="0" hidden="1" customWidth="1"/>
    <col min="5899" max="5899" width="15" customWidth="1"/>
    <col min="6145" max="6145" width="36.85546875" bestFit="1" customWidth="1"/>
    <col min="6146" max="6146" width="11.42578125" customWidth="1"/>
    <col min="6147" max="6153" width="15" customWidth="1"/>
    <col min="6154" max="6154" width="0" hidden="1" customWidth="1"/>
    <col min="6155" max="6155" width="15" customWidth="1"/>
    <col min="6401" max="6401" width="36.85546875" bestFit="1" customWidth="1"/>
    <col min="6402" max="6402" width="11.42578125" customWidth="1"/>
    <col min="6403" max="6409" width="15" customWidth="1"/>
    <col min="6410" max="6410" width="0" hidden="1" customWidth="1"/>
    <col min="6411" max="6411" width="15" customWidth="1"/>
    <col min="6657" max="6657" width="36.85546875" bestFit="1" customWidth="1"/>
    <col min="6658" max="6658" width="11.42578125" customWidth="1"/>
    <col min="6659" max="6665" width="15" customWidth="1"/>
    <col min="6666" max="6666" width="0" hidden="1" customWidth="1"/>
    <col min="6667" max="6667" width="15" customWidth="1"/>
    <col min="6913" max="6913" width="36.85546875" bestFit="1" customWidth="1"/>
    <col min="6914" max="6914" width="11.42578125" customWidth="1"/>
    <col min="6915" max="6921" width="15" customWidth="1"/>
    <col min="6922" max="6922" width="0" hidden="1" customWidth="1"/>
    <col min="6923" max="6923" width="15" customWidth="1"/>
    <col min="7169" max="7169" width="36.85546875" bestFit="1" customWidth="1"/>
    <col min="7170" max="7170" width="11.42578125" customWidth="1"/>
    <col min="7171" max="7177" width="15" customWidth="1"/>
    <col min="7178" max="7178" width="0" hidden="1" customWidth="1"/>
    <col min="7179" max="7179" width="15" customWidth="1"/>
    <col min="7425" max="7425" width="36.85546875" bestFit="1" customWidth="1"/>
    <col min="7426" max="7426" width="11.42578125" customWidth="1"/>
    <col min="7427" max="7433" width="15" customWidth="1"/>
    <col min="7434" max="7434" width="0" hidden="1" customWidth="1"/>
    <col min="7435" max="7435" width="15" customWidth="1"/>
    <col min="7681" max="7681" width="36.85546875" bestFit="1" customWidth="1"/>
    <col min="7682" max="7682" width="11.42578125" customWidth="1"/>
    <col min="7683" max="7689" width="15" customWidth="1"/>
    <col min="7690" max="7690" width="0" hidden="1" customWidth="1"/>
    <col min="7691" max="7691" width="15" customWidth="1"/>
    <col min="7937" max="7937" width="36.85546875" bestFit="1" customWidth="1"/>
    <col min="7938" max="7938" width="11.42578125" customWidth="1"/>
    <col min="7939" max="7945" width="15" customWidth="1"/>
    <col min="7946" max="7946" width="0" hidden="1" customWidth="1"/>
    <col min="7947" max="7947" width="15" customWidth="1"/>
    <col min="8193" max="8193" width="36.85546875" bestFit="1" customWidth="1"/>
    <col min="8194" max="8194" width="11.42578125" customWidth="1"/>
    <col min="8195" max="8201" width="15" customWidth="1"/>
    <col min="8202" max="8202" width="0" hidden="1" customWidth="1"/>
    <col min="8203" max="8203" width="15" customWidth="1"/>
    <col min="8449" max="8449" width="36.85546875" bestFit="1" customWidth="1"/>
    <col min="8450" max="8450" width="11.42578125" customWidth="1"/>
    <col min="8451" max="8457" width="15" customWidth="1"/>
    <col min="8458" max="8458" width="0" hidden="1" customWidth="1"/>
    <col min="8459" max="8459" width="15" customWidth="1"/>
    <col min="8705" max="8705" width="36.85546875" bestFit="1" customWidth="1"/>
    <col min="8706" max="8706" width="11.42578125" customWidth="1"/>
    <col min="8707" max="8713" width="15" customWidth="1"/>
    <col min="8714" max="8714" width="0" hidden="1" customWidth="1"/>
    <col min="8715" max="8715" width="15" customWidth="1"/>
    <col min="8961" max="8961" width="36.85546875" bestFit="1" customWidth="1"/>
    <col min="8962" max="8962" width="11.42578125" customWidth="1"/>
    <col min="8963" max="8969" width="15" customWidth="1"/>
    <col min="8970" max="8970" width="0" hidden="1" customWidth="1"/>
    <col min="8971" max="8971" width="15" customWidth="1"/>
    <col min="9217" max="9217" width="36.85546875" bestFit="1" customWidth="1"/>
    <col min="9218" max="9218" width="11.42578125" customWidth="1"/>
    <col min="9219" max="9225" width="15" customWidth="1"/>
    <col min="9226" max="9226" width="0" hidden="1" customWidth="1"/>
    <col min="9227" max="9227" width="15" customWidth="1"/>
    <col min="9473" max="9473" width="36.85546875" bestFit="1" customWidth="1"/>
    <col min="9474" max="9474" width="11.42578125" customWidth="1"/>
    <col min="9475" max="9481" width="15" customWidth="1"/>
    <col min="9482" max="9482" width="0" hidden="1" customWidth="1"/>
    <col min="9483" max="9483" width="15" customWidth="1"/>
    <col min="9729" max="9729" width="36.85546875" bestFit="1" customWidth="1"/>
    <col min="9730" max="9730" width="11.42578125" customWidth="1"/>
    <col min="9731" max="9737" width="15" customWidth="1"/>
    <col min="9738" max="9738" width="0" hidden="1" customWidth="1"/>
    <col min="9739" max="9739" width="15" customWidth="1"/>
    <col min="9985" max="9985" width="36.85546875" bestFit="1" customWidth="1"/>
    <col min="9986" max="9986" width="11.42578125" customWidth="1"/>
    <col min="9987" max="9993" width="15" customWidth="1"/>
    <col min="9994" max="9994" width="0" hidden="1" customWidth="1"/>
    <col min="9995" max="9995" width="15" customWidth="1"/>
    <col min="10241" max="10241" width="36.85546875" bestFit="1" customWidth="1"/>
    <col min="10242" max="10242" width="11.42578125" customWidth="1"/>
    <col min="10243" max="10249" width="15" customWidth="1"/>
    <col min="10250" max="10250" width="0" hidden="1" customWidth="1"/>
    <col min="10251" max="10251" width="15" customWidth="1"/>
    <col min="10497" max="10497" width="36.85546875" bestFit="1" customWidth="1"/>
    <col min="10498" max="10498" width="11.42578125" customWidth="1"/>
    <col min="10499" max="10505" width="15" customWidth="1"/>
    <col min="10506" max="10506" width="0" hidden="1" customWidth="1"/>
    <col min="10507" max="10507" width="15" customWidth="1"/>
    <col min="10753" max="10753" width="36.85546875" bestFit="1" customWidth="1"/>
    <col min="10754" max="10754" width="11.42578125" customWidth="1"/>
    <col min="10755" max="10761" width="15" customWidth="1"/>
    <col min="10762" max="10762" width="0" hidden="1" customWidth="1"/>
    <col min="10763" max="10763" width="15" customWidth="1"/>
    <col min="11009" max="11009" width="36.85546875" bestFit="1" customWidth="1"/>
    <col min="11010" max="11010" width="11.42578125" customWidth="1"/>
    <col min="11011" max="11017" width="15" customWidth="1"/>
    <col min="11018" max="11018" width="0" hidden="1" customWidth="1"/>
    <col min="11019" max="11019" width="15" customWidth="1"/>
    <col min="11265" max="11265" width="36.85546875" bestFit="1" customWidth="1"/>
    <col min="11266" max="11266" width="11.42578125" customWidth="1"/>
    <col min="11267" max="11273" width="15" customWidth="1"/>
    <col min="11274" max="11274" width="0" hidden="1" customWidth="1"/>
    <col min="11275" max="11275" width="15" customWidth="1"/>
    <col min="11521" max="11521" width="36.85546875" bestFit="1" customWidth="1"/>
    <col min="11522" max="11522" width="11.42578125" customWidth="1"/>
    <col min="11523" max="11529" width="15" customWidth="1"/>
    <col min="11530" max="11530" width="0" hidden="1" customWidth="1"/>
    <col min="11531" max="11531" width="15" customWidth="1"/>
    <col min="11777" max="11777" width="36.85546875" bestFit="1" customWidth="1"/>
    <col min="11778" max="11778" width="11.42578125" customWidth="1"/>
    <col min="11779" max="11785" width="15" customWidth="1"/>
    <col min="11786" max="11786" width="0" hidden="1" customWidth="1"/>
    <col min="11787" max="11787" width="15" customWidth="1"/>
    <col min="12033" max="12033" width="36.85546875" bestFit="1" customWidth="1"/>
    <col min="12034" max="12034" width="11.42578125" customWidth="1"/>
    <col min="12035" max="12041" width="15" customWidth="1"/>
    <col min="12042" max="12042" width="0" hidden="1" customWidth="1"/>
    <col min="12043" max="12043" width="15" customWidth="1"/>
    <col min="12289" max="12289" width="36.85546875" bestFit="1" customWidth="1"/>
    <col min="12290" max="12290" width="11.42578125" customWidth="1"/>
    <col min="12291" max="12297" width="15" customWidth="1"/>
    <col min="12298" max="12298" width="0" hidden="1" customWidth="1"/>
    <col min="12299" max="12299" width="15" customWidth="1"/>
    <col min="12545" max="12545" width="36.85546875" bestFit="1" customWidth="1"/>
    <col min="12546" max="12546" width="11.42578125" customWidth="1"/>
    <col min="12547" max="12553" width="15" customWidth="1"/>
    <col min="12554" max="12554" width="0" hidden="1" customWidth="1"/>
    <col min="12555" max="12555" width="15" customWidth="1"/>
    <col min="12801" max="12801" width="36.85546875" bestFit="1" customWidth="1"/>
    <col min="12802" max="12802" width="11.42578125" customWidth="1"/>
    <col min="12803" max="12809" width="15" customWidth="1"/>
    <col min="12810" max="12810" width="0" hidden="1" customWidth="1"/>
    <col min="12811" max="12811" width="15" customWidth="1"/>
    <col min="13057" max="13057" width="36.85546875" bestFit="1" customWidth="1"/>
    <col min="13058" max="13058" width="11.42578125" customWidth="1"/>
    <col min="13059" max="13065" width="15" customWidth="1"/>
    <col min="13066" max="13066" width="0" hidden="1" customWidth="1"/>
    <col min="13067" max="13067" width="15" customWidth="1"/>
    <col min="13313" max="13313" width="36.85546875" bestFit="1" customWidth="1"/>
    <col min="13314" max="13314" width="11.42578125" customWidth="1"/>
    <col min="13315" max="13321" width="15" customWidth="1"/>
    <col min="13322" max="13322" width="0" hidden="1" customWidth="1"/>
    <col min="13323" max="13323" width="15" customWidth="1"/>
    <col min="13569" max="13569" width="36.85546875" bestFit="1" customWidth="1"/>
    <col min="13570" max="13570" width="11.42578125" customWidth="1"/>
    <col min="13571" max="13577" width="15" customWidth="1"/>
    <col min="13578" max="13578" width="0" hidden="1" customWidth="1"/>
    <col min="13579" max="13579" width="15" customWidth="1"/>
    <col min="13825" max="13825" width="36.85546875" bestFit="1" customWidth="1"/>
    <col min="13826" max="13826" width="11.42578125" customWidth="1"/>
    <col min="13827" max="13833" width="15" customWidth="1"/>
    <col min="13834" max="13834" width="0" hidden="1" customWidth="1"/>
    <col min="13835" max="13835" width="15" customWidth="1"/>
    <col min="14081" max="14081" width="36.85546875" bestFit="1" customWidth="1"/>
    <col min="14082" max="14082" width="11.42578125" customWidth="1"/>
    <col min="14083" max="14089" width="15" customWidth="1"/>
    <col min="14090" max="14090" width="0" hidden="1" customWidth="1"/>
    <col min="14091" max="14091" width="15" customWidth="1"/>
    <col min="14337" max="14337" width="36.85546875" bestFit="1" customWidth="1"/>
    <col min="14338" max="14338" width="11.42578125" customWidth="1"/>
    <col min="14339" max="14345" width="15" customWidth="1"/>
    <col min="14346" max="14346" width="0" hidden="1" customWidth="1"/>
    <col min="14347" max="14347" width="15" customWidth="1"/>
    <col min="14593" max="14593" width="36.85546875" bestFit="1" customWidth="1"/>
    <col min="14594" max="14594" width="11.42578125" customWidth="1"/>
    <col min="14595" max="14601" width="15" customWidth="1"/>
    <col min="14602" max="14602" width="0" hidden="1" customWidth="1"/>
    <col min="14603" max="14603" width="15" customWidth="1"/>
    <col min="14849" max="14849" width="36.85546875" bestFit="1" customWidth="1"/>
    <col min="14850" max="14850" width="11.42578125" customWidth="1"/>
    <col min="14851" max="14857" width="15" customWidth="1"/>
    <col min="14858" max="14858" width="0" hidden="1" customWidth="1"/>
    <col min="14859" max="14859" width="15" customWidth="1"/>
    <col min="15105" max="15105" width="36.85546875" bestFit="1" customWidth="1"/>
    <col min="15106" max="15106" width="11.42578125" customWidth="1"/>
    <col min="15107" max="15113" width="15" customWidth="1"/>
    <col min="15114" max="15114" width="0" hidden="1" customWidth="1"/>
    <col min="15115" max="15115" width="15" customWidth="1"/>
    <col min="15361" max="15361" width="36.85546875" bestFit="1" customWidth="1"/>
    <col min="15362" max="15362" width="11.42578125" customWidth="1"/>
    <col min="15363" max="15369" width="15" customWidth="1"/>
    <col min="15370" max="15370" width="0" hidden="1" customWidth="1"/>
    <col min="15371" max="15371" width="15" customWidth="1"/>
    <col min="15617" max="15617" width="36.85546875" bestFit="1" customWidth="1"/>
    <col min="15618" max="15618" width="11.42578125" customWidth="1"/>
    <col min="15619" max="15625" width="15" customWidth="1"/>
    <col min="15626" max="15626" width="0" hidden="1" customWidth="1"/>
    <col min="15627" max="15627" width="15" customWidth="1"/>
    <col min="15873" max="15873" width="36.85546875" bestFit="1" customWidth="1"/>
    <col min="15874" max="15874" width="11.42578125" customWidth="1"/>
    <col min="15875" max="15881" width="15" customWidth="1"/>
    <col min="15882" max="15882" width="0" hidden="1" customWidth="1"/>
    <col min="15883" max="15883" width="15" customWidth="1"/>
    <col min="16129" max="16129" width="36.85546875" bestFit="1" customWidth="1"/>
    <col min="16130" max="16130" width="11.42578125" customWidth="1"/>
    <col min="16131" max="16137" width="15" customWidth="1"/>
    <col min="16138" max="16138" width="0" hidden="1" customWidth="1"/>
    <col min="16139" max="16139" width="15" customWidth="1"/>
  </cols>
  <sheetData>
    <row r="1" spans="1:12" x14ac:dyDescent="0.25">
      <c r="K1" s="194" t="s">
        <v>168</v>
      </c>
    </row>
    <row r="5" spans="1:12" x14ac:dyDescent="0.25">
      <c r="A5" s="195" t="s">
        <v>169</v>
      </c>
      <c r="B5" s="195"/>
      <c r="C5" s="195"/>
      <c r="D5" s="195"/>
      <c r="E5" s="195"/>
      <c r="F5" s="195"/>
      <c r="G5" s="195"/>
      <c r="H5" s="195"/>
      <c r="I5" s="195"/>
    </row>
    <row r="7" spans="1:12" x14ac:dyDescent="0.25">
      <c r="A7" s="196" t="s">
        <v>170</v>
      </c>
      <c r="B7" s="197"/>
      <c r="C7" s="198" t="s">
        <v>171</v>
      </c>
      <c r="D7" s="199"/>
      <c r="E7" s="199"/>
      <c r="F7" s="199"/>
      <c r="G7" s="199"/>
      <c r="H7" s="199"/>
      <c r="I7" s="199"/>
      <c r="J7" s="199"/>
      <c r="K7" s="199"/>
      <c r="L7" s="200"/>
    </row>
    <row r="8" spans="1:12" x14ac:dyDescent="0.25">
      <c r="A8" s="198" t="s">
        <v>172</v>
      </c>
      <c r="B8" s="198" t="s">
        <v>173</v>
      </c>
      <c r="C8" s="201">
        <v>2010</v>
      </c>
      <c r="D8" s="202">
        <v>2011</v>
      </c>
      <c r="E8" s="202">
        <v>2012</v>
      </c>
      <c r="F8" s="202">
        <v>2013</v>
      </c>
      <c r="G8" s="202">
        <v>2014</v>
      </c>
      <c r="H8" s="202">
        <v>2015</v>
      </c>
      <c r="I8" s="202">
        <v>2016</v>
      </c>
      <c r="J8" s="202" t="s">
        <v>174</v>
      </c>
      <c r="K8" s="202">
        <v>2017</v>
      </c>
      <c r="L8" s="203" t="s">
        <v>68</v>
      </c>
    </row>
    <row r="9" spans="1:12" x14ac:dyDescent="0.25">
      <c r="A9" s="198" t="s">
        <v>175</v>
      </c>
      <c r="B9" s="198" t="s">
        <v>176</v>
      </c>
      <c r="C9" s="204">
        <v>-150</v>
      </c>
      <c r="D9" s="205">
        <v>-124</v>
      </c>
      <c r="E9" s="205">
        <v>-520</v>
      </c>
      <c r="F9" s="205">
        <v>-524</v>
      </c>
      <c r="G9" s="205">
        <v>-851</v>
      </c>
      <c r="H9" s="205">
        <v>-8</v>
      </c>
      <c r="I9" s="205">
        <v>-1535</v>
      </c>
      <c r="J9" s="205"/>
      <c r="K9" s="205">
        <v>-1311</v>
      </c>
      <c r="L9" s="206">
        <v>-5023</v>
      </c>
    </row>
    <row r="10" spans="1:12" x14ac:dyDescent="0.25">
      <c r="A10" s="207"/>
      <c r="B10" s="208" t="s">
        <v>177</v>
      </c>
      <c r="C10" s="209">
        <v>-852</v>
      </c>
      <c r="D10" s="174">
        <v>-634</v>
      </c>
      <c r="E10" s="174">
        <v>-498</v>
      </c>
      <c r="F10" s="174">
        <v>-326</v>
      </c>
      <c r="G10" s="174">
        <v>-1302</v>
      </c>
      <c r="H10" s="174">
        <v>-251</v>
      </c>
      <c r="I10" s="174">
        <v>-626</v>
      </c>
      <c r="J10" s="174"/>
      <c r="K10" s="174">
        <v>-3004</v>
      </c>
      <c r="L10" s="210">
        <v>-7493</v>
      </c>
    </row>
    <row r="11" spans="1:12" x14ac:dyDescent="0.25">
      <c r="A11" s="207"/>
      <c r="B11" s="208" t="s">
        <v>178</v>
      </c>
      <c r="C11" s="209">
        <v>-286</v>
      </c>
      <c r="D11" s="174">
        <v>-2251</v>
      </c>
      <c r="E11" s="174">
        <v>-1204</v>
      </c>
      <c r="F11" s="174">
        <v>-1900</v>
      </c>
      <c r="G11" s="174">
        <v>-2751</v>
      </c>
      <c r="H11" s="174">
        <v>-993</v>
      </c>
      <c r="I11" s="174">
        <v>-1335</v>
      </c>
      <c r="J11" s="174"/>
      <c r="K11" s="174">
        <v>-1643</v>
      </c>
      <c r="L11" s="210">
        <v>-12363</v>
      </c>
    </row>
    <row r="12" spans="1:12" x14ac:dyDescent="0.25">
      <c r="A12" s="207"/>
      <c r="B12" s="208" t="s">
        <v>179</v>
      </c>
      <c r="C12" s="209">
        <v>-106</v>
      </c>
      <c r="D12" s="174">
        <v>-275</v>
      </c>
      <c r="E12" s="174">
        <v>-85</v>
      </c>
      <c r="F12" s="174"/>
      <c r="G12" s="174">
        <v>-671</v>
      </c>
      <c r="H12" s="174">
        <v>-2003</v>
      </c>
      <c r="I12" s="174"/>
      <c r="J12" s="174"/>
      <c r="K12" s="174">
        <v>-143</v>
      </c>
      <c r="L12" s="210">
        <v>-3283</v>
      </c>
    </row>
    <row r="13" spans="1:12" x14ac:dyDescent="0.25">
      <c r="A13" s="207"/>
      <c r="B13" s="208" t="s">
        <v>180</v>
      </c>
      <c r="C13" s="209"/>
      <c r="D13" s="174"/>
      <c r="E13" s="174"/>
      <c r="F13" s="174">
        <v>-120</v>
      </c>
      <c r="G13" s="174">
        <v>-50</v>
      </c>
      <c r="H13" s="174"/>
      <c r="I13" s="174">
        <v>-91</v>
      </c>
      <c r="J13" s="174"/>
      <c r="K13" s="174">
        <v>-325</v>
      </c>
      <c r="L13" s="210">
        <v>-586</v>
      </c>
    </row>
    <row r="14" spans="1:12" x14ac:dyDescent="0.25">
      <c r="A14" s="207"/>
      <c r="B14" s="208" t="s">
        <v>181</v>
      </c>
      <c r="C14" s="209">
        <v>-347</v>
      </c>
      <c r="D14" s="174">
        <v>-180</v>
      </c>
      <c r="E14" s="174">
        <v>-494</v>
      </c>
      <c r="F14" s="174">
        <v>-471</v>
      </c>
      <c r="G14" s="174">
        <v>-108</v>
      </c>
      <c r="H14" s="174">
        <v>-334</v>
      </c>
      <c r="I14" s="174">
        <v>-1155</v>
      </c>
      <c r="J14" s="174"/>
      <c r="K14" s="174">
        <v>-954</v>
      </c>
      <c r="L14" s="210">
        <v>-4043</v>
      </c>
    </row>
    <row r="15" spans="1:12" x14ac:dyDescent="0.25">
      <c r="A15" s="207"/>
      <c r="B15" s="208" t="s">
        <v>182</v>
      </c>
      <c r="C15" s="209">
        <v>-334</v>
      </c>
      <c r="D15" s="174">
        <v>-1047</v>
      </c>
      <c r="E15" s="174">
        <v>-2351</v>
      </c>
      <c r="F15" s="174">
        <v>-1421</v>
      </c>
      <c r="G15" s="174">
        <v>-1225</v>
      </c>
      <c r="H15" s="174">
        <v>-480</v>
      </c>
      <c r="I15" s="174">
        <v>-321</v>
      </c>
      <c r="J15" s="174"/>
      <c r="K15" s="174">
        <v>-2445</v>
      </c>
      <c r="L15" s="210">
        <v>-9624</v>
      </c>
    </row>
    <row r="16" spans="1:12" x14ac:dyDescent="0.25">
      <c r="A16" s="207"/>
      <c r="B16" s="208" t="s">
        <v>183</v>
      </c>
      <c r="C16" s="209">
        <v>-534</v>
      </c>
      <c r="D16" s="174">
        <v>-578</v>
      </c>
      <c r="E16" s="174">
        <v>-234</v>
      </c>
      <c r="F16" s="174">
        <v>-123</v>
      </c>
      <c r="G16" s="174">
        <v>-1379</v>
      </c>
      <c r="H16" s="174">
        <v>-445</v>
      </c>
      <c r="I16" s="174">
        <v>-1367</v>
      </c>
      <c r="J16" s="174"/>
      <c r="K16" s="174">
        <v>-1155</v>
      </c>
      <c r="L16" s="210">
        <v>-5815</v>
      </c>
    </row>
    <row r="17" spans="1:12" x14ac:dyDescent="0.25">
      <c r="A17" s="207"/>
      <c r="B17" s="208" t="s">
        <v>184</v>
      </c>
      <c r="C17" s="209">
        <v>-1217</v>
      </c>
      <c r="D17" s="174">
        <v>-601</v>
      </c>
      <c r="E17" s="174">
        <v>-610</v>
      </c>
      <c r="F17" s="174">
        <v>-160</v>
      </c>
      <c r="G17" s="174">
        <v>-20</v>
      </c>
      <c r="H17" s="174">
        <v>-257</v>
      </c>
      <c r="I17" s="174">
        <v>-164</v>
      </c>
      <c r="J17" s="174"/>
      <c r="K17" s="174">
        <v>-1346</v>
      </c>
      <c r="L17" s="210">
        <v>-4375</v>
      </c>
    </row>
    <row r="18" spans="1:12" x14ac:dyDescent="0.25">
      <c r="A18" s="207"/>
      <c r="B18" s="208" t="s">
        <v>185</v>
      </c>
      <c r="C18" s="209"/>
      <c r="D18" s="174"/>
      <c r="E18" s="174"/>
      <c r="F18" s="174">
        <v>-117</v>
      </c>
      <c r="G18" s="174"/>
      <c r="H18" s="174"/>
      <c r="I18" s="174"/>
      <c r="J18" s="174"/>
      <c r="K18" s="174"/>
      <c r="L18" s="210">
        <v>-117</v>
      </c>
    </row>
    <row r="19" spans="1:12" x14ac:dyDescent="0.25">
      <c r="A19" s="207"/>
      <c r="B19" s="208" t="s">
        <v>186</v>
      </c>
      <c r="C19" s="209"/>
      <c r="D19" s="174">
        <v>-356</v>
      </c>
      <c r="E19" s="174"/>
      <c r="F19" s="174">
        <v>-1109</v>
      </c>
      <c r="G19" s="174">
        <v>-3752</v>
      </c>
      <c r="H19" s="174">
        <v>-555</v>
      </c>
      <c r="I19" s="174">
        <v>-592</v>
      </c>
      <c r="J19" s="174"/>
      <c r="K19" s="174">
        <v>0</v>
      </c>
      <c r="L19" s="210">
        <v>-6364</v>
      </c>
    </row>
    <row r="20" spans="1:12" x14ac:dyDescent="0.25">
      <c r="A20" s="198" t="s">
        <v>187</v>
      </c>
      <c r="B20" s="199"/>
      <c r="C20" s="204">
        <v>-3826</v>
      </c>
      <c r="D20" s="205">
        <v>-6046</v>
      </c>
      <c r="E20" s="205">
        <v>-5996</v>
      </c>
      <c r="F20" s="205">
        <v>-6271</v>
      </c>
      <c r="G20" s="205">
        <v>-12109</v>
      </c>
      <c r="H20" s="205">
        <v>-5326</v>
      </c>
      <c r="I20" s="205">
        <v>-7186</v>
      </c>
      <c r="J20" s="205"/>
      <c r="K20" s="205">
        <v>-12326</v>
      </c>
      <c r="L20" s="206">
        <v>-59086</v>
      </c>
    </row>
    <row r="21" spans="1:12" x14ac:dyDescent="0.25">
      <c r="A21" s="198" t="s">
        <v>188</v>
      </c>
      <c r="B21" s="198" t="s">
        <v>176</v>
      </c>
      <c r="C21" s="204"/>
      <c r="D21" s="205"/>
      <c r="E21" s="205">
        <v>-4</v>
      </c>
      <c r="F21" s="205">
        <v>-1</v>
      </c>
      <c r="G21" s="205">
        <v>-3</v>
      </c>
      <c r="H21" s="205">
        <v>-1</v>
      </c>
      <c r="I21" s="205">
        <v>-1</v>
      </c>
      <c r="J21" s="205"/>
      <c r="K21" s="205">
        <v>-2</v>
      </c>
      <c r="L21" s="206">
        <v>-12</v>
      </c>
    </row>
    <row r="22" spans="1:12" x14ac:dyDescent="0.25">
      <c r="A22" s="207"/>
      <c r="B22" s="208" t="s">
        <v>177</v>
      </c>
      <c r="C22" s="209">
        <v>-2666</v>
      </c>
      <c r="D22" s="174">
        <v>-815</v>
      </c>
      <c r="E22" s="174">
        <v>-1917</v>
      </c>
      <c r="F22" s="174">
        <v>-162</v>
      </c>
      <c r="G22" s="174">
        <v>-2951</v>
      </c>
      <c r="H22" s="174"/>
      <c r="I22" s="174">
        <v>-213</v>
      </c>
      <c r="J22" s="174"/>
      <c r="K22" s="174">
        <v>-310</v>
      </c>
      <c r="L22" s="210">
        <v>-9034</v>
      </c>
    </row>
    <row r="23" spans="1:12" x14ac:dyDescent="0.25">
      <c r="A23" s="207"/>
      <c r="B23" s="208" t="s">
        <v>178</v>
      </c>
      <c r="C23" s="209">
        <v>-652</v>
      </c>
      <c r="D23" s="174">
        <v>-713</v>
      </c>
      <c r="E23" s="174">
        <v>-1720</v>
      </c>
      <c r="F23" s="174">
        <v>-4631</v>
      </c>
      <c r="G23" s="174">
        <v>-1236</v>
      </c>
      <c r="H23" s="174">
        <v>-933</v>
      </c>
      <c r="I23" s="174">
        <v>-48</v>
      </c>
      <c r="J23" s="174"/>
      <c r="K23" s="174">
        <v>-1785</v>
      </c>
      <c r="L23" s="210">
        <v>-11718</v>
      </c>
    </row>
    <row r="24" spans="1:12" x14ac:dyDescent="0.25">
      <c r="A24" s="207"/>
      <c r="B24" s="208" t="s">
        <v>179</v>
      </c>
      <c r="C24" s="209"/>
      <c r="D24" s="174"/>
      <c r="E24" s="174"/>
      <c r="F24" s="174">
        <v>-1</v>
      </c>
      <c r="G24" s="174">
        <v>-1</v>
      </c>
      <c r="H24" s="174"/>
      <c r="I24" s="174"/>
      <c r="J24" s="174"/>
      <c r="K24" s="174"/>
      <c r="L24" s="210">
        <v>-2</v>
      </c>
    </row>
    <row r="25" spans="1:12" x14ac:dyDescent="0.25">
      <c r="A25" s="207"/>
      <c r="B25" s="208" t="s">
        <v>180</v>
      </c>
      <c r="C25" s="209"/>
      <c r="D25" s="174"/>
      <c r="E25" s="174">
        <v>-263</v>
      </c>
      <c r="F25" s="174"/>
      <c r="G25" s="174"/>
      <c r="H25" s="174"/>
      <c r="I25" s="174"/>
      <c r="J25" s="174"/>
      <c r="K25" s="174">
        <v>-301</v>
      </c>
      <c r="L25" s="210">
        <v>-564</v>
      </c>
    </row>
    <row r="26" spans="1:12" x14ac:dyDescent="0.25">
      <c r="A26" s="207"/>
      <c r="B26" s="208" t="s">
        <v>181</v>
      </c>
      <c r="C26" s="209">
        <v>-1127</v>
      </c>
      <c r="D26" s="174">
        <v>-4194</v>
      </c>
      <c r="E26" s="174">
        <v>-5026</v>
      </c>
      <c r="F26" s="174">
        <v>-6</v>
      </c>
      <c r="G26" s="174">
        <v>-856</v>
      </c>
      <c r="H26" s="174">
        <v>-1</v>
      </c>
      <c r="I26" s="174">
        <v>-231</v>
      </c>
      <c r="J26" s="174"/>
      <c r="K26" s="174">
        <v>-118</v>
      </c>
      <c r="L26" s="210">
        <v>-11559</v>
      </c>
    </row>
    <row r="27" spans="1:12" x14ac:dyDescent="0.25">
      <c r="A27" s="207"/>
      <c r="B27" s="208" t="s">
        <v>182</v>
      </c>
      <c r="C27" s="209">
        <v>-2445</v>
      </c>
      <c r="D27" s="174">
        <v>-2910</v>
      </c>
      <c r="E27" s="174">
        <v>-14959</v>
      </c>
      <c r="F27" s="174">
        <v>-7923</v>
      </c>
      <c r="G27" s="174">
        <v>-2243</v>
      </c>
      <c r="H27" s="174">
        <v>-2049</v>
      </c>
      <c r="I27" s="174">
        <v>-230</v>
      </c>
      <c r="J27" s="174"/>
      <c r="K27" s="174">
        <v>-19295</v>
      </c>
      <c r="L27" s="210">
        <v>-52054</v>
      </c>
    </row>
    <row r="28" spans="1:12" x14ac:dyDescent="0.25">
      <c r="A28" s="207"/>
      <c r="B28" s="208" t="s">
        <v>183</v>
      </c>
      <c r="C28" s="209">
        <v>-538</v>
      </c>
      <c r="D28" s="174"/>
      <c r="E28" s="174"/>
      <c r="F28" s="174">
        <v>-796</v>
      </c>
      <c r="G28" s="174"/>
      <c r="H28" s="174">
        <v>-350</v>
      </c>
      <c r="I28" s="174">
        <v>-370</v>
      </c>
      <c r="J28" s="174"/>
      <c r="K28" s="174"/>
      <c r="L28" s="210">
        <v>-2054</v>
      </c>
    </row>
    <row r="29" spans="1:12" x14ac:dyDescent="0.25">
      <c r="A29" s="207"/>
      <c r="B29" s="208" t="s">
        <v>184</v>
      </c>
      <c r="C29" s="209">
        <v>-188</v>
      </c>
      <c r="D29" s="174">
        <v>-958</v>
      </c>
      <c r="E29" s="174">
        <v>-780</v>
      </c>
      <c r="F29" s="174"/>
      <c r="G29" s="174"/>
      <c r="H29" s="174">
        <v>-498</v>
      </c>
      <c r="I29" s="174">
        <v>-47</v>
      </c>
      <c r="J29" s="174"/>
      <c r="K29" s="174">
        <v>-79</v>
      </c>
      <c r="L29" s="210">
        <v>-2550</v>
      </c>
    </row>
    <row r="30" spans="1:12" x14ac:dyDescent="0.25">
      <c r="A30" s="207"/>
      <c r="B30" s="208" t="s">
        <v>186</v>
      </c>
      <c r="C30" s="209">
        <v>-360</v>
      </c>
      <c r="D30" s="174">
        <v>-619</v>
      </c>
      <c r="E30" s="174">
        <v>-1</v>
      </c>
      <c r="F30" s="174">
        <v>-1</v>
      </c>
      <c r="G30" s="174">
        <v>-1</v>
      </c>
      <c r="H30" s="174">
        <v>-1</v>
      </c>
      <c r="I30" s="174">
        <v>-3</v>
      </c>
      <c r="J30" s="174"/>
      <c r="K30" s="174">
        <v>-2</v>
      </c>
      <c r="L30" s="210">
        <v>-988</v>
      </c>
    </row>
    <row r="31" spans="1:12" x14ac:dyDescent="0.25">
      <c r="A31" s="198" t="s">
        <v>189</v>
      </c>
      <c r="B31" s="199"/>
      <c r="C31" s="204">
        <v>-7976</v>
      </c>
      <c r="D31" s="205">
        <v>-10209</v>
      </c>
      <c r="E31" s="205">
        <v>-24670</v>
      </c>
      <c r="F31" s="205">
        <v>-13521</v>
      </c>
      <c r="G31" s="205">
        <v>-7291</v>
      </c>
      <c r="H31" s="205">
        <v>-3833</v>
      </c>
      <c r="I31" s="205">
        <v>-1143</v>
      </c>
      <c r="J31" s="205"/>
      <c r="K31" s="205">
        <v>-21892</v>
      </c>
      <c r="L31" s="206">
        <v>-90535</v>
      </c>
    </row>
    <row r="32" spans="1:12" x14ac:dyDescent="0.25">
      <c r="A32" s="198" t="s">
        <v>190</v>
      </c>
      <c r="B32" s="198" t="s">
        <v>181</v>
      </c>
      <c r="C32" s="204"/>
      <c r="D32" s="205"/>
      <c r="E32" s="205"/>
      <c r="F32" s="205"/>
      <c r="G32" s="205">
        <v>-1</v>
      </c>
      <c r="H32" s="205"/>
      <c r="I32" s="205"/>
      <c r="J32" s="205"/>
      <c r="K32" s="205"/>
      <c r="L32" s="206">
        <v>-1</v>
      </c>
    </row>
    <row r="33" spans="1:12" x14ac:dyDescent="0.25">
      <c r="A33" s="207"/>
      <c r="B33" s="208" t="s">
        <v>183</v>
      </c>
      <c r="C33" s="209">
        <v>-3</v>
      </c>
      <c r="D33" s="174"/>
      <c r="E33" s="174"/>
      <c r="F33" s="174"/>
      <c r="G33" s="174"/>
      <c r="H33" s="174"/>
      <c r="I33" s="174"/>
      <c r="J33" s="174"/>
      <c r="K33" s="174"/>
      <c r="L33" s="210">
        <v>-3</v>
      </c>
    </row>
    <row r="34" spans="1:12" x14ac:dyDescent="0.25">
      <c r="A34" s="207"/>
      <c r="B34" s="208" t="s">
        <v>185</v>
      </c>
      <c r="C34" s="209"/>
      <c r="D34" s="174"/>
      <c r="E34" s="174">
        <v>-48</v>
      </c>
      <c r="F34" s="174"/>
      <c r="G34" s="174"/>
      <c r="H34" s="174">
        <v>-14</v>
      </c>
      <c r="I34" s="174"/>
      <c r="J34" s="174"/>
      <c r="K34" s="174">
        <v>-128</v>
      </c>
      <c r="L34" s="210">
        <v>-190</v>
      </c>
    </row>
    <row r="35" spans="1:12" x14ac:dyDescent="0.25">
      <c r="A35" s="198" t="s">
        <v>191</v>
      </c>
      <c r="B35" s="199"/>
      <c r="C35" s="204">
        <v>-3</v>
      </c>
      <c r="D35" s="205"/>
      <c r="E35" s="205">
        <v>-48</v>
      </c>
      <c r="F35" s="205"/>
      <c r="G35" s="205">
        <v>-1</v>
      </c>
      <c r="H35" s="205">
        <v>-14</v>
      </c>
      <c r="I35" s="205"/>
      <c r="J35" s="205"/>
      <c r="K35" s="205">
        <v>-128</v>
      </c>
      <c r="L35" s="206">
        <v>-194</v>
      </c>
    </row>
    <row r="36" spans="1:12" x14ac:dyDescent="0.25">
      <c r="A36" s="198" t="s">
        <v>192</v>
      </c>
      <c r="B36" s="198" t="s">
        <v>178</v>
      </c>
      <c r="C36" s="204"/>
      <c r="D36" s="205"/>
      <c r="E36" s="205"/>
      <c r="F36" s="205"/>
      <c r="G36" s="205">
        <v>-152</v>
      </c>
      <c r="H36" s="205"/>
      <c r="I36" s="205"/>
      <c r="J36" s="205"/>
      <c r="K36" s="205"/>
      <c r="L36" s="206">
        <v>-152</v>
      </c>
    </row>
    <row r="37" spans="1:12" x14ac:dyDescent="0.25">
      <c r="A37" s="207"/>
      <c r="B37" s="208" t="s">
        <v>183</v>
      </c>
      <c r="C37" s="209"/>
      <c r="D37" s="174"/>
      <c r="E37" s="174"/>
      <c r="F37" s="174"/>
      <c r="G37" s="174">
        <v>-1650</v>
      </c>
      <c r="H37" s="174"/>
      <c r="I37" s="174"/>
      <c r="J37" s="174"/>
      <c r="K37" s="174"/>
      <c r="L37" s="210">
        <v>-1650</v>
      </c>
    </row>
    <row r="38" spans="1:12" x14ac:dyDescent="0.25">
      <c r="A38" s="198" t="s">
        <v>193</v>
      </c>
      <c r="B38" s="199"/>
      <c r="C38" s="204"/>
      <c r="D38" s="205"/>
      <c r="E38" s="205"/>
      <c r="F38" s="205"/>
      <c r="G38" s="205">
        <v>-1802</v>
      </c>
      <c r="H38" s="205"/>
      <c r="I38" s="205"/>
      <c r="J38" s="205"/>
      <c r="K38" s="205"/>
      <c r="L38" s="206">
        <v>-1802</v>
      </c>
    </row>
    <row r="39" spans="1:12" x14ac:dyDescent="0.25">
      <c r="A39" s="198" t="s">
        <v>194</v>
      </c>
      <c r="B39" s="198" t="s">
        <v>176</v>
      </c>
      <c r="C39" s="204"/>
      <c r="D39" s="205"/>
      <c r="E39" s="205">
        <v>-500</v>
      </c>
      <c r="F39" s="205"/>
      <c r="G39" s="205">
        <v>-1</v>
      </c>
      <c r="H39" s="205"/>
      <c r="I39" s="205">
        <v>-1</v>
      </c>
      <c r="J39" s="205"/>
      <c r="K39" s="205"/>
      <c r="L39" s="206">
        <v>-502</v>
      </c>
    </row>
    <row r="40" spans="1:12" x14ac:dyDescent="0.25">
      <c r="A40" s="207"/>
      <c r="B40" s="208" t="s">
        <v>178</v>
      </c>
      <c r="C40" s="209">
        <v>-177</v>
      </c>
      <c r="D40" s="174">
        <v>-73</v>
      </c>
      <c r="E40" s="174">
        <v>-3292</v>
      </c>
      <c r="F40" s="174">
        <v>-929</v>
      </c>
      <c r="G40" s="174">
        <v>-8620</v>
      </c>
      <c r="H40" s="174">
        <v>-1197</v>
      </c>
      <c r="I40" s="174">
        <v>-114</v>
      </c>
      <c r="J40" s="174"/>
      <c r="K40" s="174">
        <v>-3</v>
      </c>
      <c r="L40" s="210">
        <v>-14405</v>
      </c>
    </row>
    <row r="41" spans="1:12" x14ac:dyDescent="0.25">
      <c r="A41" s="207"/>
      <c r="B41" s="208" t="s">
        <v>179</v>
      </c>
      <c r="C41" s="209"/>
      <c r="D41" s="174"/>
      <c r="E41" s="174">
        <v>-5</v>
      </c>
      <c r="F41" s="174"/>
      <c r="G41" s="174">
        <v>-1</v>
      </c>
      <c r="H41" s="174">
        <v>-1</v>
      </c>
      <c r="I41" s="174"/>
      <c r="J41" s="174"/>
      <c r="K41" s="174"/>
      <c r="L41" s="210">
        <v>-7</v>
      </c>
    </row>
    <row r="42" spans="1:12" x14ac:dyDescent="0.25">
      <c r="A42" s="207"/>
      <c r="B42" s="208" t="s">
        <v>180</v>
      </c>
      <c r="C42" s="209"/>
      <c r="D42" s="174"/>
      <c r="E42" s="174">
        <v>-1</v>
      </c>
      <c r="F42" s="174"/>
      <c r="G42" s="174"/>
      <c r="H42" s="174"/>
      <c r="I42" s="174">
        <v>-1</v>
      </c>
      <c r="J42" s="174"/>
      <c r="K42" s="174"/>
      <c r="L42" s="210">
        <v>-2</v>
      </c>
    </row>
    <row r="43" spans="1:12" x14ac:dyDescent="0.25">
      <c r="A43" s="207"/>
      <c r="B43" s="208" t="s">
        <v>181</v>
      </c>
      <c r="C43" s="209"/>
      <c r="D43" s="174"/>
      <c r="E43" s="174">
        <v>-2114</v>
      </c>
      <c r="F43" s="174"/>
      <c r="G43" s="174">
        <v>-545</v>
      </c>
      <c r="H43" s="174">
        <v>-200</v>
      </c>
      <c r="I43" s="174"/>
      <c r="J43" s="174"/>
      <c r="K43" s="174">
        <v>-1</v>
      </c>
      <c r="L43" s="210">
        <v>-2860</v>
      </c>
    </row>
    <row r="44" spans="1:12" x14ac:dyDescent="0.25">
      <c r="A44" s="207"/>
      <c r="B44" s="208" t="s">
        <v>183</v>
      </c>
      <c r="C44" s="209"/>
      <c r="D44" s="174"/>
      <c r="E44" s="174">
        <v>-2</v>
      </c>
      <c r="F44" s="174">
        <v>-475</v>
      </c>
      <c r="G44" s="174"/>
      <c r="H44" s="174"/>
      <c r="I44" s="174"/>
      <c r="J44" s="174"/>
      <c r="K44" s="174"/>
      <c r="L44" s="210">
        <v>-477</v>
      </c>
    </row>
    <row r="45" spans="1:12" x14ac:dyDescent="0.25">
      <c r="A45" s="207"/>
      <c r="B45" s="208" t="s">
        <v>186</v>
      </c>
      <c r="C45" s="209"/>
      <c r="D45" s="174"/>
      <c r="E45" s="174">
        <v>-735</v>
      </c>
      <c r="F45" s="174"/>
      <c r="G45" s="174"/>
      <c r="H45" s="174"/>
      <c r="I45" s="174"/>
      <c r="J45" s="174"/>
      <c r="K45" s="174">
        <v>-1</v>
      </c>
      <c r="L45" s="210">
        <v>-736</v>
      </c>
    </row>
    <row r="46" spans="1:12" x14ac:dyDescent="0.25">
      <c r="A46" s="198" t="s">
        <v>195</v>
      </c>
      <c r="B46" s="199"/>
      <c r="C46" s="204">
        <v>-177</v>
      </c>
      <c r="D46" s="205">
        <v>-73</v>
      </c>
      <c r="E46" s="205">
        <v>-6649</v>
      </c>
      <c r="F46" s="205">
        <v>-1404</v>
      </c>
      <c r="G46" s="205">
        <v>-9167</v>
      </c>
      <c r="H46" s="205">
        <v>-1398</v>
      </c>
      <c r="I46" s="205">
        <v>-116</v>
      </c>
      <c r="J46" s="205"/>
      <c r="K46" s="205">
        <v>-5</v>
      </c>
      <c r="L46" s="206">
        <v>-18989</v>
      </c>
    </row>
    <row r="47" spans="1:12" x14ac:dyDescent="0.25">
      <c r="A47" s="198" t="s">
        <v>196</v>
      </c>
      <c r="B47" s="198" t="s">
        <v>183</v>
      </c>
      <c r="C47" s="204"/>
      <c r="D47" s="205"/>
      <c r="E47" s="205">
        <v>-3280</v>
      </c>
      <c r="F47" s="205"/>
      <c r="G47" s="205"/>
      <c r="H47" s="205"/>
      <c r="I47" s="205"/>
      <c r="J47" s="205"/>
      <c r="K47" s="205"/>
      <c r="L47" s="206">
        <v>-3280</v>
      </c>
    </row>
    <row r="48" spans="1:12" x14ac:dyDescent="0.25">
      <c r="A48" s="207"/>
      <c r="B48" s="208" t="s">
        <v>185</v>
      </c>
      <c r="C48" s="209"/>
      <c r="D48" s="174"/>
      <c r="E48" s="174"/>
      <c r="F48" s="174">
        <v>-63</v>
      </c>
      <c r="G48" s="174"/>
      <c r="H48" s="174"/>
      <c r="I48" s="174"/>
      <c r="J48" s="174"/>
      <c r="K48" s="174">
        <v>-101</v>
      </c>
      <c r="L48" s="210">
        <v>-164</v>
      </c>
    </row>
    <row r="49" spans="1:12" x14ac:dyDescent="0.25">
      <c r="A49" s="198" t="s">
        <v>197</v>
      </c>
      <c r="B49" s="199"/>
      <c r="C49" s="204"/>
      <c r="D49" s="205"/>
      <c r="E49" s="205">
        <v>-3280</v>
      </c>
      <c r="F49" s="205">
        <v>-63</v>
      </c>
      <c r="G49" s="205"/>
      <c r="H49" s="205"/>
      <c r="I49" s="205"/>
      <c r="J49" s="205"/>
      <c r="K49" s="205">
        <v>-101</v>
      </c>
      <c r="L49" s="206">
        <v>-3444</v>
      </c>
    </row>
    <row r="50" spans="1:12" x14ac:dyDescent="0.25">
      <c r="A50" s="198" t="s">
        <v>198</v>
      </c>
      <c r="B50" s="198" t="s">
        <v>176</v>
      </c>
      <c r="C50" s="204">
        <v>-12</v>
      </c>
      <c r="D50" s="205"/>
      <c r="E50" s="205"/>
      <c r="F50" s="205"/>
      <c r="G50" s="205"/>
      <c r="H50" s="205"/>
      <c r="I50" s="205">
        <v>-1989</v>
      </c>
      <c r="J50" s="205"/>
      <c r="K50" s="205">
        <v>-388</v>
      </c>
      <c r="L50" s="206">
        <v>-2389</v>
      </c>
    </row>
    <row r="51" spans="1:12" x14ac:dyDescent="0.25">
      <c r="A51" s="207"/>
      <c r="B51" s="208" t="s">
        <v>177</v>
      </c>
      <c r="C51" s="209">
        <v>-849</v>
      </c>
      <c r="D51" s="174">
        <v>-470</v>
      </c>
      <c r="E51" s="174">
        <v>-48</v>
      </c>
      <c r="F51" s="174"/>
      <c r="G51" s="174"/>
      <c r="H51" s="174">
        <v>-1650</v>
      </c>
      <c r="I51" s="174"/>
      <c r="J51" s="174"/>
      <c r="K51" s="174">
        <v>-15</v>
      </c>
      <c r="L51" s="210">
        <v>-3032</v>
      </c>
    </row>
    <row r="52" spans="1:12" x14ac:dyDescent="0.25">
      <c r="A52" s="207"/>
      <c r="B52" s="208" t="s">
        <v>178</v>
      </c>
      <c r="C52" s="209"/>
      <c r="D52" s="174"/>
      <c r="E52" s="174"/>
      <c r="F52" s="174"/>
      <c r="G52" s="174">
        <v>-173</v>
      </c>
      <c r="H52" s="174">
        <v>-171</v>
      </c>
      <c r="I52" s="174"/>
      <c r="J52" s="174"/>
      <c r="K52" s="174"/>
      <c r="L52" s="210">
        <v>-344</v>
      </c>
    </row>
    <row r="53" spans="1:12" x14ac:dyDescent="0.25">
      <c r="A53" s="207"/>
      <c r="B53" s="208" t="s">
        <v>179</v>
      </c>
      <c r="C53" s="209">
        <v>-4</v>
      </c>
      <c r="D53" s="174"/>
      <c r="E53" s="174"/>
      <c r="F53" s="174"/>
      <c r="G53" s="174">
        <v>-1726</v>
      </c>
      <c r="H53" s="174"/>
      <c r="I53" s="174">
        <v>-100</v>
      </c>
      <c r="J53" s="174"/>
      <c r="K53" s="174"/>
      <c r="L53" s="210">
        <v>-1830</v>
      </c>
    </row>
    <row r="54" spans="1:12" x14ac:dyDescent="0.25">
      <c r="A54" s="207"/>
      <c r="B54" s="208" t="s">
        <v>180</v>
      </c>
      <c r="C54" s="209">
        <v>-330</v>
      </c>
      <c r="D54" s="174"/>
      <c r="E54" s="174">
        <v>-55</v>
      </c>
      <c r="F54" s="174"/>
      <c r="G54" s="174"/>
      <c r="H54" s="174"/>
      <c r="I54" s="174"/>
      <c r="J54" s="174"/>
      <c r="K54" s="174"/>
      <c r="L54" s="210">
        <v>-385</v>
      </c>
    </row>
    <row r="55" spans="1:12" x14ac:dyDescent="0.25">
      <c r="A55" s="207"/>
      <c r="B55" s="208" t="s">
        <v>181</v>
      </c>
      <c r="C55" s="209"/>
      <c r="D55" s="174">
        <v>-12</v>
      </c>
      <c r="E55" s="174">
        <v>-40</v>
      </c>
      <c r="F55" s="174">
        <v>-15</v>
      </c>
      <c r="G55" s="174">
        <v>-84</v>
      </c>
      <c r="H55" s="174">
        <v>-90</v>
      </c>
      <c r="I55" s="174"/>
      <c r="J55" s="174"/>
      <c r="K55" s="174">
        <v>-74</v>
      </c>
      <c r="L55" s="210">
        <v>-315</v>
      </c>
    </row>
    <row r="56" spans="1:12" x14ac:dyDescent="0.25">
      <c r="A56" s="207"/>
      <c r="B56" s="208" t="s">
        <v>182</v>
      </c>
      <c r="C56" s="209"/>
      <c r="D56" s="174">
        <v>-150</v>
      </c>
      <c r="E56" s="174"/>
      <c r="F56" s="174"/>
      <c r="G56" s="174">
        <v>-5</v>
      </c>
      <c r="H56" s="174"/>
      <c r="I56" s="174"/>
      <c r="J56" s="174"/>
      <c r="K56" s="174">
        <v>-898</v>
      </c>
      <c r="L56" s="210">
        <v>-1053</v>
      </c>
    </row>
    <row r="57" spans="1:12" x14ac:dyDescent="0.25">
      <c r="A57" s="207"/>
      <c r="B57" s="208" t="s">
        <v>183</v>
      </c>
      <c r="C57" s="209"/>
      <c r="D57" s="174"/>
      <c r="E57" s="174">
        <v>-2</v>
      </c>
      <c r="F57" s="174">
        <v>-240</v>
      </c>
      <c r="G57" s="174"/>
      <c r="H57" s="174">
        <v>-350</v>
      </c>
      <c r="I57" s="174"/>
      <c r="J57" s="174"/>
      <c r="K57" s="174"/>
      <c r="L57" s="210">
        <v>-592</v>
      </c>
    </row>
    <row r="58" spans="1:12" x14ac:dyDescent="0.25">
      <c r="A58" s="207"/>
      <c r="B58" s="208" t="s">
        <v>184</v>
      </c>
      <c r="C58" s="209"/>
      <c r="D58" s="174"/>
      <c r="E58" s="174"/>
      <c r="F58" s="174"/>
      <c r="G58" s="174"/>
      <c r="H58" s="174">
        <v>-28</v>
      </c>
      <c r="I58" s="174"/>
      <c r="J58" s="174"/>
      <c r="K58" s="174">
        <v>-135</v>
      </c>
      <c r="L58" s="210">
        <v>-163</v>
      </c>
    </row>
    <row r="59" spans="1:12" x14ac:dyDescent="0.25">
      <c r="A59" s="207"/>
      <c r="B59" s="208" t="s">
        <v>186</v>
      </c>
      <c r="C59" s="209"/>
      <c r="D59" s="174"/>
      <c r="E59" s="174"/>
      <c r="F59" s="174"/>
      <c r="G59" s="174"/>
      <c r="H59" s="174"/>
      <c r="I59" s="174">
        <v>-100</v>
      </c>
      <c r="J59" s="174"/>
      <c r="K59" s="174"/>
      <c r="L59" s="210">
        <v>-100</v>
      </c>
    </row>
    <row r="60" spans="1:12" x14ac:dyDescent="0.25">
      <c r="A60" s="198" t="s">
        <v>199</v>
      </c>
      <c r="B60" s="199"/>
      <c r="C60" s="204">
        <v>-1195</v>
      </c>
      <c r="D60" s="205">
        <v>-632</v>
      </c>
      <c r="E60" s="205">
        <v>-145</v>
      </c>
      <c r="F60" s="205">
        <v>-255</v>
      </c>
      <c r="G60" s="205">
        <v>-1988</v>
      </c>
      <c r="H60" s="205">
        <v>-2289</v>
      </c>
      <c r="I60" s="205">
        <v>-2189</v>
      </c>
      <c r="J60" s="205"/>
      <c r="K60" s="205">
        <v>-1510</v>
      </c>
      <c r="L60" s="206">
        <v>-10203</v>
      </c>
    </row>
    <row r="61" spans="1:12" x14ac:dyDescent="0.25">
      <c r="A61" s="198" t="s">
        <v>200</v>
      </c>
      <c r="B61" s="198" t="s">
        <v>176</v>
      </c>
      <c r="C61" s="204"/>
      <c r="D61" s="205"/>
      <c r="E61" s="205">
        <v>-1</v>
      </c>
      <c r="F61" s="205"/>
      <c r="G61" s="205"/>
      <c r="H61" s="205">
        <v>-6</v>
      </c>
      <c r="I61" s="205">
        <v>-1001</v>
      </c>
      <c r="J61" s="205"/>
      <c r="K61" s="205">
        <v>-1829</v>
      </c>
      <c r="L61" s="206">
        <v>-2837</v>
      </c>
    </row>
    <row r="62" spans="1:12" x14ac:dyDescent="0.25">
      <c r="A62" s="207"/>
      <c r="B62" s="208" t="s">
        <v>177</v>
      </c>
      <c r="C62" s="209">
        <v>-735</v>
      </c>
      <c r="D62" s="174">
        <v>-2872</v>
      </c>
      <c r="E62" s="174">
        <v>-1640</v>
      </c>
      <c r="F62" s="174"/>
      <c r="G62" s="174">
        <v>-360</v>
      </c>
      <c r="H62" s="174"/>
      <c r="I62" s="174">
        <v>-312</v>
      </c>
      <c r="J62" s="174"/>
      <c r="K62" s="174">
        <v>-1751</v>
      </c>
      <c r="L62" s="210">
        <v>-7670</v>
      </c>
    </row>
    <row r="63" spans="1:12" x14ac:dyDescent="0.25">
      <c r="A63" s="207"/>
      <c r="B63" s="208" t="s">
        <v>178</v>
      </c>
      <c r="C63" s="209"/>
      <c r="D63" s="174"/>
      <c r="E63" s="174"/>
      <c r="F63" s="174">
        <v>-1827</v>
      </c>
      <c r="G63" s="174">
        <v>-2439</v>
      </c>
      <c r="H63" s="174">
        <v>-4320</v>
      </c>
      <c r="I63" s="174">
        <v>-88</v>
      </c>
      <c r="J63" s="174"/>
      <c r="K63" s="174">
        <v>-2</v>
      </c>
      <c r="L63" s="210">
        <v>-8676</v>
      </c>
    </row>
    <row r="64" spans="1:12" x14ac:dyDescent="0.25">
      <c r="A64" s="207"/>
      <c r="B64" s="208" t="s">
        <v>179</v>
      </c>
      <c r="C64" s="209"/>
      <c r="D64" s="174">
        <v>-4100</v>
      </c>
      <c r="E64" s="174">
        <v>-1225</v>
      </c>
      <c r="F64" s="174"/>
      <c r="G64" s="174"/>
      <c r="H64" s="174">
        <v>-1416</v>
      </c>
      <c r="I64" s="174"/>
      <c r="J64" s="174"/>
      <c r="K64" s="174"/>
      <c r="L64" s="210">
        <v>-6741</v>
      </c>
    </row>
    <row r="65" spans="1:12" x14ac:dyDescent="0.25">
      <c r="A65" s="207"/>
      <c r="B65" s="208" t="s">
        <v>180</v>
      </c>
      <c r="C65" s="209"/>
      <c r="D65" s="174"/>
      <c r="E65" s="174">
        <v>-1</v>
      </c>
      <c r="F65" s="174"/>
      <c r="G65" s="174"/>
      <c r="H65" s="174"/>
      <c r="I65" s="174"/>
      <c r="J65" s="174"/>
      <c r="K65" s="174"/>
      <c r="L65" s="210">
        <v>-1</v>
      </c>
    </row>
    <row r="66" spans="1:12" x14ac:dyDescent="0.25">
      <c r="A66" s="207"/>
      <c r="B66" s="208" t="s">
        <v>181</v>
      </c>
      <c r="C66" s="209">
        <v>-1856</v>
      </c>
      <c r="D66" s="174"/>
      <c r="E66" s="174">
        <v>-1850</v>
      </c>
      <c r="F66" s="174">
        <v>-771</v>
      </c>
      <c r="G66" s="174">
        <v>-1</v>
      </c>
      <c r="H66" s="174">
        <v>-3097</v>
      </c>
      <c r="I66" s="174">
        <v>-1</v>
      </c>
      <c r="J66" s="174"/>
      <c r="K66" s="174">
        <v>-926</v>
      </c>
      <c r="L66" s="210">
        <v>-8502</v>
      </c>
    </row>
    <row r="67" spans="1:12" x14ac:dyDescent="0.25">
      <c r="A67" s="207"/>
      <c r="B67" s="208" t="s">
        <v>182</v>
      </c>
      <c r="C67" s="209"/>
      <c r="D67" s="174"/>
      <c r="E67" s="174">
        <v>-383</v>
      </c>
      <c r="F67" s="174"/>
      <c r="G67" s="174">
        <v>-5</v>
      </c>
      <c r="H67" s="174"/>
      <c r="I67" s="174"/>
      <c r="J67" s="174"/>
      <c r="K67" s="174">
        <v>-851</v>
      </c>
      <c r="L67" s="210">
        <v>-1239</v>
      </c>
    </row>
    <row r="68" spans="1:12" x14ac:dyDescent="0.25">
      <c r="A68" s="207"/>
      <c r="B68" s="208" t="s">
        <v>184</v>
      </c>
      <c r="C68" s="209"/>
      <c r="D68" s="174"/>
      <c r="E68" s="174">
        <v>-45</v>
      </c>
      <c r="F68" s="174"/>
      <c r="G68" s="174"/>
      <c r="H68" s="174"/>
      <c r="I68" s="174"/>
      <c r="J68" s="174"/>
      <c r="K68" s="174"/>
      <c r="L68" s="210">
        <v>-45</v>
      </c>
    </row>
    <row r="69" spans="1:12" x14ac:dyDescent="0.25">
      <c r="A69" s="207"/>
      <c r="B69" s="208" t="s">
        <v>186</v>
      </c>
      <c r="C69" s="209">
        <v>-1300</v>
      </c>
      <c r="D69" s="174"/>
      <c r="E69" s="174"/>
      <c r="F69" s="174"/>
      <c r="G69" s="174">
        <v>-15</v>
      </c>
      <c r="H69" s="174"/>
      <c r="I69" s="174"/>
      <c r="J69" s="174"/>
      <c r="K69" s="174"/>
      <c r="L69" s="210">
        <v>-1315</v>
      </c>
    </row>
    <row r="70" spans="1:12" x14ac:dyDescent="0.25">
      <c r="A70" s="198" t="s">
        <v>201</v>
      </c>
      <c r="B70" s="199"/>
      <c r="C70" s="204">
        <v>-3891</v>
      </c>
      <c r="D70" s="205">
        <v>-6972</v>
      </c>
      <c r="E70" s="205">
        <v>-5145</v>
      </c>
      <c r="F70" s="205">
        <v>-2598</v>
      </c>
      <c r="G70" s="205">
        <v>-2820</v>
      </c>
      <c r="H70" s="205">
        <v>-8839</v>
      </c>
      <c r="I70" s="205">
        <v>-1402</v>
      </c>
      <c r="J70" s="205"/>
      <c r="K70" s="205">
        <v>-5359</v>
      </c>
      <c r="L70" s="206">
        <v>-37026</v>
      </c>
    </row>
    <row r="71" spans="1:12" x14ac:dyDescent="0.25">
      <c r="A71" s="198" t="s">
        <v>202</v>
      </c>
      <c r="B71" s="198" t="s">
        <v>177</v>
      </c>
      <c r="C71" s="204">
        <v>-7</v>
      </c>
      <c r="D71" s="205"/>
      <c r="E71" s="205"/>
      <c r="F71" s="205"/>
      <c r="G71" s="205"/>
      <c r="H71" s="205"/>
      <c r="I71" s="205"/>
      <c r="J71" s="205"/>
      <c r="K71" s="205"/>
      <c r="L71" s="206">
        <v>-7</v>
      </c>
    </row>
    <row r="72" spans="1:12" x14ac:dyDescent="0.25">
      <c r="A72" s="207"/>
      <c r="B72" s="208" t="s">
        <v>183</v>
      </c>
      <c r="C72" s="209"/>
      <c r="D72" s="174"/>
      <c r="E72" s="174">
        <v>-78</v>
      </c>
      <c r="F72" s="174"/>
      <c r="G72" s="174"/>
      <c r="H72" s="174"/>
      <c r="I72" s="174"/>
      <c r="J72" s="174"/>
      <c r="K72" s="174"/>
      <c r="L72" s="210">
        <v>-78</v>
      </c>
    </row>
    <row r="73" spans="1:12" x14ac:dyDescent="0.25">
      <c r="A73" s="207"/>
      <c r="B73" s="208" t="s">
        <v>185</v>
      </c>
      <c r="C73" s="209">
        <v>-599</v>
      </c>
      <c r="D73" s="174"/>
      <c r="E73" s="174"/>
      <c r="F73" s="174"/>
      <c r="G73" s="174"/>
      <c r="H73" s="174">
        <v>-276</v>
      </c>
      <c r="I73" s="174">
        <v>-1</v>
      </c>
      <c r="J73" s="174"/>
      <c r="K73" s="174">
        <v>-1</v>
      </c>
      <c r="L73" s="210">
        <v>-877</v>
      </c>
    </row>
    <row r="74" spans="1:12" x14ac:dyDescent="0.25">
      <c r="A74" s="198" t="s">
        <v>203</v>
      </c>
      <c r="B74" s="199"/>
      <c r="C74" s="204">
        <v>-606</v>
      </c>
      <c r="D74" s="205"/>
      <c r="E74" s="205">
        <v>-78</v>
      </c>
      <c r="F74" s="205"/>
      <c r="G74" s="205"/>
      <c r="H74" s="205">
        <v>-276</v>
      </c>
      <c r="I74" s="205">
        <v>-1</v>
      </c>
      <c r="J74" s="205"/>
      <c r="K74" s="205">
        <v>-1</v>
      </c>
      <c r="L74" s="206">
        <v>-962</v>
      </c>
    </row>
    <row r="75" spans="1:12" x14ac:dyDescent="0.25">
      <c r="A75" s="198" t="s">
        <v>204</v>
      </c>
      <c r="B75" s="198" t="s">
        <v>181</v>
      </c>
      <c r="C75" s="204"/>
      <c r="D75" s="205"/>
      <c r="E75" s="205"/>
      <c r="F75" s="205"/>
      <c r="G75" s="205"/>
      <c r="H75" s="205"/>
      <c r="I75" s="205"/>
      <c r="J75" s="205"/>
      <c r="K75" s="205">
        <v>-2</v>
      </c>
      <c r="L75" s="206">
        <v>-2</v>
      </c>
    </row>
    <row r="76" spans="1:12" x14ac:dyDescent="0.25">
      <c r="A76" s="207"/>
      <c r="B76" s="208" t="s">
        <v>183</v>
      </c>
      <c r="C76" s="209"/>
      <c r="D76" s="174"/>
      <c r="E76" s="174">
        <v>-18</v>
      </c>
      <c r="F76" s="174"/>
      <c r="G76" s="174"/>
      <c r="H76" s="174"/>
      <c r="I76" s="174"/>
      <c r="J76" s="174"/>
      <c r="K76" s="174"/>
      <c r="L76" s="210">
        <v>-18</v>
      </c>
    </row>
    <row r="77" spans="1:12" x14ac:dyDescent="0.25">
      <c r="A77" s="198" t="s">
        <v>205</v>
      </c>
      <c r="B77" s="199"/>
      <c r="C77" s="204"/>
      <c r="D77" s="205"/>
      <c r="E77" s="205">
        <v>-18</v>
      </c>
      <c r="F77" s="205"/>
      <c r="G77" s="205"/>
      <c r="H77" s="205"/>
      <c r="I77" s="205"/>
      <c r="J77" s="205"/>
      <c r="K77" s="205">
        <v>-2</v>
      </c>
      <c r="L77" s="206">
        <v>-20</v>
      </c>
    </row>
    <row r="78" spans="1:12" x14ac:dyDescent="0.25">
      <c r="A78" s="198" t="s">
        <v>206</v>
      </c>
      <c r="B78" s="198" t="s">
        <v>176</v>
      </c>
      <c r="C78" s="204">
        <v>-3438</v>
      </c>
      <c r="D78" s="205"/>
      <c r="E78" s="205"/>
      <c r="F78" s="205"/>
      <c r="G78" s="205"/>
      <c r="H78" s="205"/>
      <c r="I78" s="205"/>
      <c r="J78" s="205"/>
      <c r="K78" s="205"/>
      <c r="L78" s="206">
        <v>-3438</v>
      </c>
    </row>
    <row r="79" spans="1:12" x14ac:dyDescent="0.25">
      <c r="A79" s="207"/>
      <c r="B79" s="208" t="s">
        <v>178</v>
      </c>
      <c r="C79" s="209">
        <v>-1009</v>
      </c>
      <c r="D79" s="174"/>
      <c r="E79" s="174">
        <v>-2142</v>
      </c>
      <c r="F79" s="174"/>
      <c r="G79" s="174">
        <v>-44</v>
      </c>
      <c r="H79" s="174">
        <v>-720</v>
      </c>
      <c r="I79" s="174"/>
      <c r="J79" s="174"/>
      <c r="K79" s="174">
        <v>-623</v>
      </c>
      <c r="L79" s="210">
        <v>-4538</v>
      </c>
    </row>
    <row r="80" spans="1:12" x14ac:dyDescent="0.25">
      <c r="A80" s="207"/>
      <c r="B80" s="208" t="s">
        <v>179</v>
      </c>
      <c r="C80" s="209"/>
      <c r="D80" s="174"/>
      <c r="E80" s="174"/>
      <c r="F80" s="174">
        <v>-942</v>
      </c>
      <c r="G80" s="174"/>
      <c r="H80" s="174"/>
      <c r="I80" s="174">
        <v>-548</v>
      </c>
      <c r="J80" s="174"/>
      <c r="K80" s="174"/>
      <c r="L80" s="210">
        <v>-1490</v>
      </c>
    </row>
    <row r="81" spans="1:12" x14ac:dyDescent="0.25">
      <c r="A81" s="207"/>
      <c r="B81" s="208" t="s">
        <v>181</v>
      </c>
      <c r="C81" s="209"/>
      <c r="D81" s="174"/>
      <c r="E81" s="174"/>
      <c r="F81" s="174"/>
      <c r="G81" s="174">
        <v>-593</v>
      </c>
      <c r="H81" s="174"/>
      <c r="I81" s="174"/>
      <c r="J81" s="174"/>
      <c r="K81" s="174">
        <v>-1681</v>
      </c>
      <c r="L81" s="210">
        <v>-2274</v>
      </c>
    </row>
    <row r="82" spans="1:12" x14ac:dyDescent="0.25">
      <c r="A82" s="207"/>
      <c r="B82" s="208" t="s">
        <v>182</v>
      </c>
      <c r="C82" s="209"/>
      <c r="D82" s="174"/>
      <c r="E82" s="174"/>
      <c r="F82" s="174"/>
      <c r="G82" s="174">
        <v>-14</v>
      </c>
      <c r="H82" s="174">
        <v>-40</v>
      </c>
      <c r="I82" s="174"/>
      <c r="J82" s="174"/>
      <c r="K82" s="174"/>
      <c r="L82" s="210">
        <v>-54</v>
      </c>
    </row>
    <row r="83" spans="1:12" x14ac:dyDescent="0.25">
      <c r="A83" s="207"/>
      <c r="B83" s="208" t="s">
        <v>183</v>
      </c>
      <c r="C83" s="209"/>
      <c r="D83" s="174"/>
      <c r="E83" s="174"/>
      <c r="F83" s="174"/>
      <c r="G83" s="174"/>
      <c r="H83" s="174"/>
      <c r="I83" s="174"/>
      <c r="J83" s="174"/>
      <c r="K83" s="174">
        <v>-1</v>
      </c>
      <c r="L83" s="210">
        <v>-1</v>
      </c>
    </row>
    <row r="84" spans="1:12" x14ac:dyDescent="0.25">
      <c r="A84" s="198" t="s">
        <v>207</v>
      </c>
      <c r="B84" s="199"/>
      <c r="C84" s="204">
        <v>-4447</v>
      </c>
      <c r="D84" s="205"/>
      <c r="E84" s="205">
        <v>-2142</v>
      </c>
      <c r="F84" s="205">
        <v>-942</v>
      </c>
      <c r="G84" s="205">
        <v>-651</v>
      </c>
      <c r="H84" s="205">
        <v>-760</v>
      </c>
      <c r="I84" s="205">
        <v>-548</v>
      </c>
      <c r="J84" s="205"/>
      <c r="K84" s="205">
        <v>-2305</v>
      </c>
      <c r="L84" s="206">
        <v>-11795</v>
      </c>
    </row>
    <row r="85" spans="1:12" x14ac:dyDescent="0.25">
      <c r="A85" s="198" t="s">
        <v>208</v>
      </c>
      <c r="B85" s="198" t="s">
        <v>182</v>
      </c>
      <c r="C85" s="204"/>
      <c r="D85" s="205"/>
      <c r="E85" s="205">
        <v>0</v>
      </c>
      <c r="F85" s="205"/>
      <c r="G85" s="205"/>
      <c r="H85" s="205"/>
      <c r="I85" s="205"/>
      <c r="J85" s="205"/>
      <c r="K85" s="205"/>
      <c r="L85" s="206">
        <v>0</v>
      </c>
    </row>
    <row r="86" spans="1:12" x14ac:dyDescent="0.25">
      <c r="A86" s="207"/>
      <c r="B86" s="208" t="s">
        <v>185</v>
      </c>
      <c r="C86" s="209"/>
      <c r="D86" s="174">
        <v>-132</v>
      </c>
      <c r="E86" s="174">
        <v>-8</v>
      </c>
      <c r="F86" s="174"/>
      <c r="G86" s="174">
        <v>-10</v>
      </c>
      <c r="H86" s="174">
        <v>-67</v>
      </c>
      <c r="I86" s="174"/>
      <c r="J86" s="174"/>
      <c r="K86" s="174"/>
      <c r="L86" s="210">
        <v>-217</v>
      </c>
    </row>
    <row r="87" spans="1:12" x14ac:dyDescent="0.25">
      <c r="A87" s="198" t="s">
        <v>209</v>
      </c>
      <c r="B87" s="199"/>
      <c r="C87" s="204"/>
      <c r="D87" s="205">
        <v>-132</v>
      </c>
      <c r="E87" s="205">
        <v>-8</v>
      </c>
      <c r="F87" s="205"/>
      <c r="G87" s="205">
        <v>-10</v>
      </c>
      <c r="H87" s="205">
        <v>-67</v>
      </c>
      <c r="I87" s="205"/>
      <c r="J87" s="205"/>
      <c r="K87" s="205"/>
      <c r="L87" s="206">
        <v>-217</v>
      </c>
    </row>
    <row r="88" spans="1:12" x14ac:dyDescent="0.25">
      <c r="A88" s="198" t="s">
        <v>210</v>
      </c>
      <c r="B88" s="198" t="s">
        <v>178</v>
      </c>
      <c r="C88" s="204"/>
      <c r="D88" s="205"/>
      <c r="E88" s="205"/>
      <c r="F88" s="205">
        <v>-1280</v>
      </c>
      <c r="G88" s="205">
        <v>-379</v>
      </c>
      <c r="H88" s="205"/>
      <c r="I88" s="205"/>
      <c r="J88" s="205"/>
      <c r="K88" s="205"/>
      <c r="L88" s="206">
        <v>-1659</v>
      </c>
    </row>
    <row r="89" spans="1:12" x14ac:dyDescent="0.25">
      <c r="A89" s="207"/>
      <c r="B89" s="208" t="s">
        <v>181</v>
      </c>
      <c r="C89" s="209">
        <v>-87</v>
      </c>
      <c r="D89" s="174"/>
      <c r="E89" s="174"/>
      <c r="F89" s="174"/>
      <c r="G89" s="174"/>
      <c r="H89" s="174"/>
      <c r="I89" s="174"/>
      <c r="J89" s="174"/>
      <c r="K89" s="174"/>
      <c r="L89" s="210">
        <v>-87</v>
      </c>
    </row>
    <row r="90" spans="1:12" x14ac:dyDescent="0.25">
      <c r="A90" s="207"/>
      <c r="B90" s="208" t="s">
        <v>182</v>
      </c>
      <c r="C90" s="209"/>
      <c r="D90" s="174"/>
      <c r="E90" s="174"/>
      <c r="F90" s="174"/>
      <c r="G90" s="174">
        <v>-12</v>
      </c>
      <c r="H90" s="174"/>
      <c r="I90" s="174"/>
      <c r="J90" s="174"/>
      <c r="K90" s="174"/>
      <c r="L90" s="210">
        <v>-12</v>
      </c>
    </row>
    <row r="91" spans="1:12" x14ac:dyDescent="0.25">
      <c r="A91" s="198" t="s">
        <v>211</v>
      </c>
      <c r="B91" s="199"/>
      <c r="C91" s="204">
        <v>-87</v>
      </c>
      <c r="D91" s="205"/>
      <c r="E91" s="205"/>
      <c r="F91" s="205">
        <v>-1280</v>
      </c>
      <c r="G91" s="205">
        <v>-391</v>
      </c>
      <c r="H91" s="205"/>
      <c r="I91" s="205"/>
      <c r="J91" s="205"/>
      <c r="K91" s="205"/>
      <c r="L91" s="206">
        <v>-1758</v>
      </c>
    </row>
    <row r="92" spans="1:12" x14ac:dyDescent="0.25">
      <c r="A92" s="198" t="s">
        <v>212</v>
      </c>
      <c r="B92" s="198" t="s">
        <v>185</v>
      </c>
      <c r="C92" s="204">
        <v>-10</v>
      </c>
      <c r="D92" s="205">
        <v>-422</v>
      </c>
      <c r="E92" s="205"/>
      <c r="F92" s="205"/>
      <c r="G92" s="205">
        <v>-765</v>
      </c>
      <c r="H92" s="205">
        <v>-27</v>
      </c>
      <c r="I92" s="205">
        <v>-661</v>
      </c>
      <c r="J92" s="205"/>
      <c r="K92" s="205">
        <v>-1221</v>
      </c>
      <c r="L92" s="206">
        <v>-3106</v>
      </c>
    </row>
    <row r="93" spans="1:12" x14ac:dyDescent="0.25">
      <c r="A93" s="198" t="s">
        <v>213</v>
      </c>
      <c r="B93" s="199"/>
      <c r="C93" s="204">
        <v>-10</v>
      </c>
      <c r="D93" s="205">
        <v>-422</v>
      </c>
      <c r="E93" s="205"/>
      <c r="F93" s="205"/>
      <c r="G93" s="205">
        <v>-765</v>
      </c>
      <c r="H93" s="205">
        <v>-27</v>
      </c>
      <c r="I93" s="205">
        <v>-661</v>
      </c>
      <c r="J93" s="205"/>
      <c r="K93" s="205">
        <v>-1221</v>
      </c>
      <c r="L93" s="206">
        <v>-3106</v>
      </c>
    </row>
    <row r="94" spans="1:12" x14ac:dyDescent="0.25">
      <c r="A94" s="198" t="s">
        <v>214</v>
      </c>
      <c r="B94" s="198" t="s">
        <v>185</v>
      </c>
      <c r="C94" s="204"/>
      <c r="D94" s="205"/>
      <c r="E94" s="205"/>
      <c r="F94" s="205"/>
      <c r="G94" s="205"/>
      <c r="H94" s="205">
        <v>-8</v>
      </c>
      <c r="I94" s="205"/>
      <c r="J94" s="205"/>
      <c r="K94" s="205"/>
      <c r="L94" s="206">
        <v>-8</v>
      </c>
    </row>
    <row r="95" spans="1:12" x14ac:dyDescent="0.25">
      <c r="A95" s="198" t="s">
        <v>215</v>
      </c>
      <c r="B95" s="199"/>
      <c r="C95" s="204"/>
      <c r="D95" s="205"/>
      <c r="E95" s="205"/>
      <c r="F95" s="205"/>
      <c r="G95" s="205"/>
      <c r="H95" s="205">
        <v>-8</v>
      </c>
      <c r="I95" s="205"/>
      <c r="J95" s="205"/>
      <c r="K95" s="205"/>
      <c r="L95" s="206">
        <v>-8</v>
      </c>
    </row>
    <row r="96" spans="1:12" x14ac:dyDescent="0.25">
      <c r="A96" s="198" t="s">
        <v>216</v>
      </c>
      <c r="B96" s="198" t="s">
        <v>176</v>
      </c>
      <c r="C96" s="204">
        <v>-33</v>
      </c>
      <c r="D96" s="205">
        <v>-3160</v>
      </c>
      <c r="E96" s="205">
        <v>-228</v>
      </c>
      <c r="F96" s="205">
        <v>-119</v>
      </c>
      <c r="G96" s="205">
        <v>-512</v>
      </c>
      <c r="H96" s="205">
        <v>-50</v>
      </c>
      <c r="I96" s="205">
        <v>-234</v>
      </c>
      <c r="J96" s="205"/>
      <c r="K96" s="205">
        <v>-264</v>
      </c>
      <c r="L96" s="206">
        <v>-4600</v>
      </c>
    </row>
    <row r="97" spans="1:12" x14ac:dyDescent="0.25">
      <c r="A97" s="207"/>
      <c r="B97" s="208" t="s">
        <v>177</v>
      </c>
      <c r="C97" s="209"/>
      <c r="D97" s="174">
        <v>-42</v>
      </c>
      <c r="E97" s="174">
        <v>-15</v>
      </c>
      <c r="F97" s="174">
        <v>-5</v>
      </c>
      <c r="G97" s="174">
        <v>-109</v>
      </c>
      <c r="H97" s="174"/>
      <c r="I97" s="174"/>
      <c r="J97" s="174"/>
      <c r="K97" s="174">
        <v>-334</v>
      </c>
      <c r="L97" s="210">
        <v>-505</v>
      </c>
    </row>
    <row r="98" spans="1:12" x14ac:dyDescent="0.25">
      <c r="A98" s="207"/>
      <c r="B98" s="208" t="s">
        <v>178</v>
      </c>
      <c r="C98" s="209">
        <v>-238</v>
      </c>
      <c r="D98" s="174">
        <v>-557</v>
      </c>
      <c r="E98" s="174">
        <v>-945</v>
      </c>
      <c r="F98" s="174">
        <v>-620</v>
      </c>
      <c r="G98" s="174">
        <v>-765</v>
      </c>
      <c r="H98" s="174">
        <v>-395</v>
      </c>
      <c r="I98" s="174"/>
      <c r="J98" s="174"/>
      <c r="K98" s="174">
        <v>-3892</v>
      </c>
      <c r="L98" s="210">
        <v>-7412</v>
      </c>
    </row>
    <row r="99" spans="1:12" x14ac:dyDescent="0.25">
      <c r="A99" s="207"/>
      <c r="B99" s="208" t="s">
        <v>179</v>
      </c>
      <c r="C99" s="209">
        <v>-56</v>
      </c>
      <c r="D99" s="174">
        <v>-1</v>
      </c>
      <c r="E99" s="174">
        <v>-15</v>
      </c>
      <c r="F99" s="174">
        <v>-90</v>
      </c>
      <c r="G99" s="174"/>
      <c r="H99" s="174">
        <v>-40</v>
      </c>
      <c r="I99" s="174"/>
      <c r="J99" s="174"/>
      <c r="K99" s="174">
        <v>-90</v>
      </c>
      <c r="L99" s="210">
        <v>-292</v>
      </c>
    </row>
    <row r="100" spans="1:12" x14ac:dyDescent="0.25">
      <c r="A100" s="207"/>
      <c r="B100" s="208" t="s">
        <v>180</v>
      </c>
      <c r="C100" s="209">
        <v>-162</v>
      </c>
      <c r="D100" s="174">
        <v>-180</v>
      </c>
      <c r="E100" s="174">
        <v>-168</v>
      </c>
      <c r="F100" s="174">
        <v>-210</v>
      </c>
      <c r="G100" s="174">
        <v>-1020</v>
      </c>
      <c r="H100" s="174"/>
      <c r="I100" s="174"/>
      <c r="J100" s="174"/>
      <c r="K100" s="174"/>
      <c r="L100" s="210">
        <v>-1740</v>
      </c>
    </row>
    <row r="101" spans="1:12" x14ac:dyDescent="0.25">
      <c r="A101" s="207"/>
      <c r="B101" s="208" t="s">
        <v>181</v>
      </c>
      <c r="C101" s="209">
        <v>-40</v>
      </c>
      <c r="D101" s="174">
        <v>-178</v>
      </c>
      <c r="E101" s="174">
        <v>-472</v>
      </c>
      <c r="F101" s="174">
        <v>-135</v>
      </c>
      <c r="G101" s="174"/>
      <c r="H101" s="174">
        <v>-281</v>
      </c>
      <c r="I101" s="174">
        <v>-631</v>
      </c>
      <c r="J101" s="174"/>
      <c r="K101" s="174">
        <v>-786</v>
      </c>
      <c r="L101" s="210">
        <v>-2523</v>
      </c>
    </row>
    <row r="102" spans="1:12" x14ac:dyDescent="0.25">
      <c r="A102" s="207"/>
      <c r="B102" s="208" t="s">
        <v>182</v>
      </c>
      <c r="C102" s="209">
        <v>-80</v>
      </c>
      <c r="D102" s="174">
        <v>-51</v>
      </c>
      <c r="E102" s="174">
        <v>-272</v>
      </c>
      <c r="F102" s="174">
        <v>-192</v>
      </c>
      <c r="G102" s="174">
        <v>-209</v>
      </c>
      <c r="H102" s="174">
        <v>-140</v>
      </c>
      <c r="I102" s="174"/>
      <c r="J102" s="174"/>
      <c r="K102" s="174">
        <v>-435</v>
      </c>
      <c r="L102" s="210">
        <v>-1379</v>
      </c>
    </row>
    <row r="103" spans="1:12" x14ac:dyDescent="0.25">
      <c r="A103" s="207"/>
      <c r="B103" s="208" t="s">
        <v>183</v>
      </c>
      <c r="C103" s="209">
        <v>-37</v>
      </c>
      <c r="D103" s="174"/>
      <c r="E103" s="174">
        <v>-4</v>
      </c>
      <c r="F103" s="174">
        <v>-239</v>
      </c>
      <c r="G103" s="174">
        <v>-357</v>
      </c>
      <c r="H103" s="174">
        <v>-300</v>
      </c>
      <c r="I103" s="174">
        <v>-144</v>
      </c>
      <c r="J103" s="174"/>
      <c r="K103" s="174">
        <v>-139</v>
      </c>
      <c r="L103" s="210">
        <v>-1220</v>
      </c>
    </row>
    <row r="104" spans="1:12" x14ac:dyDescent="0.25">
      <c r="A104" s="207"/>
      <c r="B104" s="208" t="s">
        <v>184</v>
      </c>
      <c r="C104" s="209">
        <v>-207</v>
      </c>
      <c r="D104" s="174">
        <v>-88</v>
      </c>
      <c r="E104" s="174">
        <v>-104</v>
      </c>
      <c r="F104" s="174"/>
      <c r="G104" s="174">
        <v>-100</v>
      </c>
      <c r="H104" s="174">
        <v>-250</v>
      </c>
      <c r="I104" s="174"/>
      <c r="J104" s="174"/>
      <c r="K104" s="174">
        <v>-211</v>
      </c>
      <c r="L104" s="210">
        <v>-960</v>
      </c>
    </row>
    <row r="105" spans="1:12" x14ac:dyDescent="0.25">
      <c r="A105" s="207"/>
      <c r="B105" s="208" t="s">
        <v>185</v>
      </c>
      <c r="C105" s="209"/>
      <c r="D105" s="174"/>
      <c r="E105" s="174"/>
      <c r="F105" s="174"/>
      <c r="G105" s="174"/>
      <c r="H105" s="174"/>
      <c r="I105" s="174"/>
      <c r="J105" s="174"/>
      <c r="K105" s="174">
        <v>-154</v>
      </c>
      <c r="L105" s="210">
        <v>-154</v>
      </c>
    </row>
    <row r="106" spans="1:12" x14ac:dyDescent="0.25">
      <c r="A106" s="207"/>
      <c r="B106" s="208" t="s">
        <v>186</v>
      </c>
      <c r="C106" s="209">
        <v>-12</v>
      </c>
      <c r="D106" s="174">
        <v>-361</v>
      </c>
      <c r="E106" s="174">
        <v>-31</v>
      </c>
      <c r="F106" s="174">
        <v>-124</v>
      </c>
      <c r="G106" s="174">
        <v>-102</v>
      </c>
      <c r="H106" s="174">
        <v>-260</v>
      </c>
      <c r="I106" s="174">
        <v>-122</v>
      </c>
      <c r="J106" s="174"/>
      <c r="K106" s="174">
        <v>0</v>
      </c>
      <c r="L106" s="210">
        <v>-1012</v>
      </c>
    </row>
    <row r="107" spans="1:12" x14ac:dyDescent="0.25">
      <c r="A107" s="198" t="s">
        <v>217</v>
      </c>
      <c r="B107" s="199"/>
      <c r="C107" s="204">
        <v>-865</v>
      </c>
      <c r="D107" s="205">
        <v>-4618</v>
      </c>
      <c r="E107" s="205">
        <v>-2254</v>
      </c>
      <c r="F107" s="205">
        <v>-1734</v>
      </c>
      <c r="G107" s="205">
        <v>-3174</v>
      </c>
      <c r="H107" s="205">
        <v>-1716</v>
      </c>
      <c r="I107" s="205">
        <v>-1131</v>
      </c>
      <c r="J107" s="205"/>
      <c r="K107" s="205">
        <v>-6305</v>
      </c>
      <c r="L107" s="206">
        <v>-21797</v>
      </c>
    </row>
    <row r="108" spans="1:12" x14ac:dyDescent="0.25">
      <c r="A108" s="198" t="s">
        <v>218</v>
      </c>
      <c r="B108" s="198" t="s">
        <v>176</v>
      </c>
      <c r="C108" s="204"/>
      <c r="D108" s="205">
        <v>-35</v>
      </c>
      <c r="E108" s="205">
        <v>-48</v>
      </c>
      <c r="F108" s="205">
        <v>-1</v>
      </c>
      <c r="G108" s="205">
        <v>-2</v>
      </c>
      <c r="H108" s="205">
        <v>-2</v>
      </c>
      <c r="I108" s="205">
        <v>-312</v>
      </c>
      <c r="J108" s="205"/>
      <c r="K108" s="205">
        <v>-1966</v>
      </c>
      <c r="L108" s="206">
        <v>-2366</v>
      </c>
    </row>
    <row r="109" spans="1:12" x14ac:dyDescent="0.25">
      <c r="A109" s="207"/>
      <c r="B109" s="208" t="s">
        <v>177</v>
      </c>
      <c r="C109" s="209">
        <v>-1162</v>
      </c>
      <c r="D109" s="174">
        <v>-302</v>
      </c>
      <c r="E109" s="174">
        <v>-1987</v>
      </c>
      <c r="F109" s="174">
        <v>-20</v>
      </c>
      <c r="G109" s="174"/>
      <c r="H109" s="174"/>
      <c r="I109" s="174">
        <v>-339</v>
      </c>
      <c r="J109" s="174"/>
      <c r="K109" s="174">
        <v>-360</v>
      </c>
      <c r="L109" s="210">
        <v>-4170</v>
      </c>
    </row>
    <row r="110" spans="1:12" x14ac:dyDescent="0.25">
      <c r="A110" s="207"/>
      <c r="B110" s="208" t="s">
        <v>178</v>
      </c>
      <c r="C110" s="209"/>
      <c r="D110" s="174">
        <v>-176</v>
      </c>
      <c r="E110" s="174">
        <v>-33</v>
      </c>
      <c r="F110" s="174">
        <v>-6</v>
      </c>
      <c r="G110" s="174">
        <v>-169</v>
      </c>
      <c r="H110" s="174">
        <v>-2632</v>
      </c>
      <c r="I110" s="174"/>
      <c r="J110" s="174"/>
      <c r="K110" s="174">
        <v>-694</v>
      </c>
      <c r="L110" s="210">
        <v>-3710</v>
      </c>
    </row>
    <row r="111" spans="1:12" x14ac:dyDescent="0.25">
      <c r="A111" s="207"/>
      <c r="B111" s="208" t="s">
        <v>179</v>
      </c>
      <c r="C111" s="209">
        <v>-39</v>
      </c>
      <c r="D111" s="174">
        <v>-63</v>
      </c>
      <c r="E111" s="174"/>
      <c r="F111" s="174">
        <v>-1</v>
      </c>
      <c r="G111" s="174"/>
      <c r="H111" s="174">
        <v>-1</v>
      </c>
      <c r="I111" s="174">
        <v>-1</v>
      </c>
      <c r="J111" s="174"/>
      <c r="K111" s="174">
        <v>0</v>
      </c>
      <c r="L111" s="210">
        <v>-105</v>
      </c>
    </row>
    <row r="112" spans="1:12" x14ac:dyDescent="0.25">
      <c r="A112" s="207"/>
      <c r="B112" s="208" t="s">
        <v>180</v>
      </c>
      <c r="C112" s="209">
        <v>-244</v>
      </c>
      <c r="D112" s="174">
        <v>-430</v>
      </c>
      <c r="E112" s="174">
        <v>-68</v>
      </c>
      <c r="F112" s="174">
        <v>-1</v>
      </c>
      <c r="G112" s="174"/>
      <c r="H112" s="174">
        <v>-96</v>
      </c>
      <c r="I112" s="174"/>
      <c r="J112" s="174"/>
      <c r="K112" s="174">
        <v>-1</v>
      </c>
      <c r="L112" s="210">
        <v>-840</v>
      </c>
    </row>
    <row r="113" spans="1:12" x14ac:dyDescent="0.25">
      <c r="A113" s="207"/>
      <c r="B113" s="208" t="s">
        <v>181</v>
      </c>
      <c r="C113" s="209">
        <v>-124</v>
      </c>
      <c r="D113" s="174"/>
      <c r="E113" s="174">
        <v>-7</v>
      </c>
      <c r="F113" s="174"/>
      <c r="G113" s="174"/>
      <c r="H113" s="174">
        <v>-42</v>
      </c>
      <c r="I113" s="174">
        <v>-67</v>
      </c>
      <c r="J113" s="174"/>
      <c r="K113" s="174">
        <v>0</v>
      </c>
      <c r="L113" s="210">
        <v>-240</v>
      </c>
    </row>
    <row r="114" spans="1:12" x14ac:dyDescent="0.25">
      <c r="A114" s="207"/>
      <c r="B114" s="208" t="s">
        <v>182</v>
      </c>
      <c r="C114" s="209">
        <v>-807</v>
      </c>
      <c r="D114" s="174">
        <v>-1886</v>
      </c>
      <c r="E114" s="174">
        <v>-935</v>
      </c>
      <c r="F114" s="174">
        <v>-3282</v>
      </c>
      <c r="G114" s="174">
        <v>-231</v>
      </c>
      <c r="H114" s="174">
        <v>-981</v>
      </c>
      <c r="I114" s="174">
        <v>-136</v>
      </c>
      <c r="J114" s="174"/>
      <c r="K114" s="174">
        <v>-150</v>
      </c>
      <c r="L114" s="210">
        <v>-8408</v>
      </c>
    </row>
    <row r="115" spans="1:12" x14ac:dyDescent="0.25">
      <c r="A115" s="207"/>
      <c r="B115" s="208" t="s">
        <v>183</v>
      </c>
      <c r="C115" s="209">
        <v>-125</v>
      </c>
      <c r="D115" s="174">
        <v>-1</v>
      </c>
      <c r="E115" s="174">
        <v>-145</v>
      </c>
      <c r="F115" s="174">
        <v>-4</v>
      </c>
      <c r="G115" s="174"/>
      <c r="H115" s="174">
        <v>-30</v>
      </c>
      <c r="I115" s="174">
        <v>-40</v>
      </c>
      <c r="J115" s="174"/>
      <c r="K115" s="174"/>
      <c r="L115" s="210">
        <v>-345</v>
      </c>
    </row>
    <row r="116" spans="1:12" x14ac:dyDescent="0.25">
      <c r="A116" s="207"/>
      <c r="B116" s="208" t="s">
        <v>184</v>
      </c>
      <c r="C116" s="209"/>
      <c r="D116" s="174"/>
      <c r="E116" s="174">
        <v>-682</v>
      </c>
      <c r="F116" s="174">
        <v>-1</v>
      </c>
      <c r="G116" s="174">
        <v>-1</v>
      </c>
      <c r="H116" s="174">
        <v>-1</v>
      </c>
      <c r="I116" s="174">
        <v>-1</v>
      </c>
      <c r="J116" s="174"/>
      <c r="K116" s="174">
        <v>-2</v>
      </c>
      <c r="L116" s="210">
        <v>-688</v>
      </c>
    </row>
    <row r="117" spans="1:12" x14ac:dyDescent="0.25">
      <c r="A117" s="207"/>
      <c r="B117" s="208" t="s">
        <v>186</v>
      </c>
      <c r="C117" s="209">
        <v>-85</v>
      </c>
      <c r="D117" s="174">
        <v>-1</v>
      </c>
      <c r="E117" s="174">
        <v>-41</v>
      </c>
      <c r="F117" s="174"/>
      <c r="G117" s="174"/>
      <c r="H117" s="174">
        <v>-4</v>
      </c>
      <c r="I117" s="174">
        <v>-14</v>
      </c>
      <c r="J117" s="174"/>
      <c r="K117" s="174">
        <v>-52</v>
      </c>
      <c r="L117" s="210">
        <v>-197</v>
      </c>
    </row>
    <row r="118" spans="1:12" x14ac:dyDescent="0.25">
      <c r="A118" s="198" t="s">
        <v>219</v>
      </c>
      <c r="B118" s="199"/>
      <c r="C118" s="204">
        <v>-2586</v>
      </c>
      <c r="D118" s="205">
        <v>-2894</v>
      </c>
      <c r="E118" s="205">
        <v>-3946</v>
      </c>
      <c r="F118" s="205">
        <v>-3316</v>
      </c>
      <c r="G118" s="205">
        <v>-403</v>
      </c>
      <c r="H118" s="205">
        <v>-3789</v>
      </c>
      <c r="I118" s="205">
        <v>-910</v>
      </c>
      <c r="J118" s="205"/>
      <c r="K118" s="205">
        <v>-3225</v>
      </c>
      <c r="L118" s="206">
        <v>-21069</v>
      </c>
    </row>
    <row r="119" spans="1:12" x14ac:dyDescent="0.25">
      <c r="A119" s="198" t="s">
        <v>220</v>
      </c>
      <c r="B119" s="198" t="s">
        <v>178</v>
      </c>
      <c r="C119" s="204"/>
      <c r="D119" s="205"/>
      <c r="E119" s="205">
        <v>-31</v>
      </c>
      <c r="F119" s="205"/>
      <c r="G119" s="205"/>
      <c r="H119" s="205"/>
      <c r="I119" s="205"/>
      <c r="J119" s="205"/>
      <c r="K119" s="205"/>
      <c r="L119" s="206">
        <v>-31</v>
      </c>
    </row>
    <row r="120" spans="1:12" x14ac:dyDescent="0.25">
      <c r="A120" s="207"/>
      <c r="B120" s="208" t="s">
        <v>180</v>
      </c>
      <c r="C120" s="209"/>
      <c r="D120" s="174"/>
      <c r="E120" s="174"/>
      <c r="F120" s="174"/>
      <c r="G120" s="174">
        <v>-203</v>
      </c>
      <c r="H120" s="174"/>
      <c r="I120" s="174"/>
      <c r="J120" s="174"/>
      <c r="K120" s="174"/>
      <c r="L120" s="210">
        <v>-203</v>
      </c>
    </row>
    <row r="121" spans="1:12" ht="12.75" hidden="1" customHeight="1" x14ac:dyDescent="0.25">
      <c r="A121" s="207"/>
      <c r="B121" s="208" t="s">
        <v>181</v>
      </c>
      <c r="C121" s="209"/>
      <c r="D121" s="174"/>
      <c r="E121" s="174">
        <v>-26</v>
      </c>
      <c r="F121" s="174"/>
      <c r="G121" s="174">
        <v>-1</v>
      </c>
      <c r="H121" s="174">
        <v>-1</v>
      </c>
      <c r="I121" s="174"/>
      <c r="J121" s="174"/>
      <c r="K121" s="174"/>
      <c r="L121" s="210">
        <v>-28</v>
      </c>
    </row>
    <row r="122" spans="1:12" ht="12.75" hidden="1" customHeight="1" x14ac:dyDescent="0.25">
      <c r="A122" s="207"/>
      <c r="B122" s="208" t="s">
        <v>185</v>
      </c>
      <c r="C122" s="209"/>
      <c r="D122" s="174"/>
      <c r="E122" s="174"/>
      <c r="F122" s="174"/>
      <c r="G122" s="174"/>
      <c r="H122" s="174">
        <v>-55</v>
      </c>
      <c r="I122" s="174">
        <v>-40</v>
      </c>
      <c r="J122" s="174"/>
      <c r="K122" s="174">
        <v>-95</v>
      </c>
      <c r="L122" s="210">
        <v>-190</v>
      </c>
    </row>
    <row r="123" spans="1:12" x14ac:dyDescent="0.25">
      <c r="A123" s="198" t="s">
        <v>221</v>
      </c>
      <c r="B123" s="199"/>
      <c r="C123" s="204"/>
      <c r="D123" s="205"/>
      <c r="E123" s="205">
        <v>-57</v>
      </c>
      <c r="F123" s="205"/>
      <c r="G123" s="205">
        <v>-204</v>
      </c>
      <c r="H123" s="205">
        <v>-56</v>
      </c>
      <c r="I123" s="205">
        <v>-40</v>
      </c>
      <c r="J123" s="205"/>
      <c r="K123" s="205">
        <v>-95</v>
      </c>
      <c r="L123" s="206">
        <v>-452</v>
      </c>
    </row>
    <row r="124" spans="1:12" x14ac:dyDescent="0.25">
      <c r="A124" s="198" t="s">
        <v>174</v>
      </c>
      <c r="B124" s="198" t="s">
        <v>174</v>
      </c>
      <c r="C124" s="204"/>
      <c r="D124" s="205"/>
      <c r="E124" s="205"/>
      <c r="F124" s="205"/>
      <c r="G124" s="205"/>
      <c r="H124" s="205"/>
      <c r="I124" s="205"/>
      <c r="J124" s="205"/>
      <c r="K124" s="205"/>
      <c r="L124" s="206"/>
    </row>
    <row r="125" spans="1:12" ht="12.75" customHeight="1" x14ac:dyDescent="0.25">
      <c r="A125" s="198" t="s">
        <v>222</v>
      </c>
      <c r="B125" s="199"/>
      <c r="C125" s="204"/>
      <c r="D125" s="205"/>
      <c r="E125" s="205"/>
      <c r="F125" s="205"/>
      <c r="G125" s="205"/>
      <c r="H125" s="205"/>
      <c r="I125" s="205"/>
      <c r="J125" s="205"/>
      <c r="K125" s="205"/>
      <c r="L125" s="206"/>
    </row>
    <row r="126" spans="1:12" x14ac:dyDescent="0.25">
      <c r="A126" s="211" t="s">
        <v>68</v>
      </c>
      <c r="B126" s="212"/>
      <c r="C126" s="213">
        <v>-25669</v>
      </c>
      <c r="D126" s="214">
        <v>-31998</v>
      </c>
      <c r="E126" s="214">
        <v>-54436</v>
      </c>
      <c r="F126" s="214">
        <v>-31384</v>
      </c>
      <c r="G126" s="214">
        <v>-40776</v>
      </c>
      <c r="H126" s="214">
        <v>-28398</v>
      </c>
      <c r="I126" s="214">
        <v>-15327</v>
      </c>
      <c r="J126" s="214"/>
      <c r="K126" s="214">
        <v>-54475</v>
      </c>
      <c r="L126" s="215">
        <v>-282463</v>
      </c>
    </row>
    <row r="131" spans="1:8" x14ac:dyDescent="0.25">
      <c r="A131" s="216" t="s">
        <v>223</v>
      </c>
      <c r="B131" s="217" t="s">
        <v>224</v>
      </c>
      <c r="C131" s="217"/>
      <c r="D131" s="217"/>
      <c r="E131" s="217"/>
      <c r="F131" s="217"/>
      <c r="G131" s="217"/>
      <c r="H131" s="217"/>
    </row>
    <row r="132" spans="1:8" x14ac:dyDescent="0.25">
      <c r="B132" s="217"/>
      <c r="C132" s="217"/>
      <c r="D132" s="217"/>
      <c r="E132" s="217"/>
      <c r="F132" s="217"/>
      <c r="G132" s="217"/>
      <c r="H132" s="217"/>
    </row>
    <row r="133" spans="1:8" x14ac:dyDescent="0.25">
      <c r="B133" s="217"/>
      <c r="C133" s="217"/>
      <c r="D133" s="217"/>
      <c r="E133" s="217"/>
      <c r="F133" s="217"/>
      <c r="G133" s="217"/>
      <c r="H133" s="217"/>
    </row>
    <row r="134" spans="1:8" x14ac:dyDescent="0.25">
      <c r="B134" s="217"/>
      <c r="C134" s="217"/>
      <c r="D134" s="217"/>
      <c r="E134" s="217"/>
      <c r="F134" s="217"/>
      <c r="G134" s="217"/>
      <c r="H134" s="217"/>
    </row>
    <row r="135" spans="1:8" x14ac:dyDescent="0.25">
      <c r="B135" s="217"/>
      <c r="C135" s="217"/>
      <c r="D135" s="217"/>
      <c r="E135" s="217"/>
      <c r="F135" s="217"/>
      <c r="G135" s="217"/>
      <c r="H135" s="217"/>
    </row>
    <row r="136" spans="1:8" x14ac:dyDescent="0.25">
      <c r="B136" s="217"/>
      <c r="C136" s="217"/>
      <c r="D136" s="217"/>
      <c r="E136" s="217"/>
      <c r="F136" s="217"/>
      <c r="G136" s="217"/>
      <c r="H136" s="217"/>
    </row>
  </sheetData>
  <mergeCells count="2">
    <mergeCell ref="A5:I5"/>
    <mergeCell ref="B131:H136"/>
  </mergeCells>
  <pageMargins left="0.7" right="0.7" top="0.75" bottom="0.75" header="0.3" footer="0.3"/>
  <pageSetup scale="43" fitToHeight="0" orientation="portrait" verticalDpi="0" r:id="rId1"/>
  <rowBreaks count="1" manualBreakCount="1">
    <brk id="106"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1"/>
  <sheetViews>
    <sheetView workbookViewId="0">
      <selection activeCell="O36" sqref="O36"/>
    </sheetView>
  </sheetViews>
  <sheetFormatPr defaultRowHeight="15" x14ac:dyDescent="0.25"/>
  <sheetData>
    <row r="1" spans="1:11" x14ac:dyDescent="0.25">
      <c r="B1">
        <v>1</v>
      </c>
      <c r="C1">
        <v>2</v>
      </c>
      <c r="D1">
        <v>3</v>
      </c>
      <c r="E1">
        <v>4</v>
      </c>
      <c r="F1">
        <v>5</v>
      </c>
      <c r="G1">
        <v>6</v>
      </c>
      <c r="H1">
        <v>7</v>
      </c>
      <c r="I1">
        <v>8</v>
      </c>
    </row>
    <row r="2" spans="1:11" x14ac:dyDescent="0.25">
      <c r="A2">
        <v>7</v>
      </c>
      <c r="B2" s="8">
        <v>0.14285999999999999</v>
      </c>
      <c r="C2" s="8">
        <v>0.24490000000000001</v>
      </c>
      <c r="D2" s="8">
        <v>0.17491999999999999</v>
      </c>
      <c r="E2" s="8">
        <v>0.12495000000000001</v>
      </c>
      <c r="F2" s="8">
        <v>8.9249999999999996E-2</v>
      </c>
      <c r="G2" s="8">
        <v>8.9249999999999996E-2</v>
      </c>
      <c r="H2" s="8">
        <v>8.9249999999999996E-2</v>
      </c>
      <c r="I2" s="8">
        <v>4.462E-2</v>
      </c>
      <c r="J2" s="8"/>
      <c r="K2" s="8"/>
    </row>
    <row r="3" spans="1:11" x14ac:dyDescent="0.25">
      <c r="A3">
        <v>15</v>
      </c>
      <c r="B3" s="8">
        <v>0.05</v>
      </c>
      <c r="C3" s="8">
        <v>9.5000000000000001E-2</v>
      </c>
      <c r="D3" s="8">
        <v>8.5500000000000007E-2</v>
      </c>
      <c r="E3" s="8">
        <v>7.6950000000000005E-2</v>
      </c>
      <c r="F3" s="8">
        <v>6.9250000000000006E-2</v>
      </c>
      <c r="G3" s="8">
        <v>6.2330000000000003E-2</v>
      </c>
      <c r="H3" s="8">
        <v>5.9049999999999998E-2</v>
      </c>
      <c r="I3" s="8">
        <v>5.9049999999999998E-2</v>
      </c>
      <c r="J3" s="8">
        <v>5.9049999999999998E-2</v>
      </c>
      <c r="K3" s="8"/>
    </row>
    <row r="4" spans="1:11" x14ac:dyDescent="0.25">
      <c r="A4">
        <v>20</v>
      </c>
      <c r="B4" s="8">
        <v>3.7499999999999999E-2</v>
      </c>
      <c r="C4" s="8">
        <v>7.2190000000000004E-2</v>
      </c>
      <c r="D4" s="8">
        <v>6.6769999999999996E-2</v>
      </c>
      <c r="E4" s="8">
        <v>6.1769999999999999E-2</v>
      </c>
      <c r="F4" s="8">
        <v>5.713E-2</v>
      </c>
      <c r="G4" s="8">
        <v>5.2850000000000001E-2</v>
      </c>
      <c r="H4" s="8">
        <v>4.888E-2</v>
      </c>
      <c r="I4" s="8">
        <v>4.5220000000000003E-2</v>
      </c>
      <c r="J4" s="8">
        <v>4.462E-2</v>
      </c>
      <c r="K4" s="8"/>
    </row>
    <row r="21" spans="4:4" x14ac:dyDescent="0.25">
      <c r="D21" s="15"/>
    </row>
  </sheetData>
  <pageMargins left="0.7" right="0.7" top="0.75" bottom="0.75" header="0.3" footer="0.3"/>
  <pageSetup scale="98"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40"/>
  <sheetViews>
    <sheetView zoomScaleNormal="100" workbookViewId="0">
      <selection activeCell="G31" sqref="G31"/>
    </sheetView>
  </sheetViews>
  <sheetFormatPr defaultColWidth="9.140625" defaultRowHeight="15" x14ac:dyDescent="0.25"/>
  <cols>
    <col min="1" max="1" width="14.42578125" style="15" customWidth="1"/>
    <col min="2" max="2" width="18.5703125" style="15" bestFit="1" customWidth="1"/>
    <col min="3" max="3" width="12.7109375" style="15" customWidth="1"/>
    <col min="4" max="4" width="14.28515625" style="15" customWidth="1"/>
    <col min="5" max="5" width="10.7109375" style="15" customWidth="1"/>
    <col min="6" max="6" width="12.7109375" style="15" customWidth="1"/>
    <col min="7" max="7" width="12.42578125" style="15" bestFit="1" customWidth="1"/>
    <col min="8" max="8" width="13.140625" style="15" bestFit="1" customWidth="1"/>
    <col min="9" max="9" width="2.7109375" style="15" customWidth="1"/>
    <col min="10" max="10" width="10.7109375" style="15" customWidth="1"/>
    <col min="11" max="11" width="8.140625" style="15" bestFit="1" customWidth="1"/>
    <col min="12" max="12" width="12.7109375" style="15" customWidth="1"/>
    <col min="13" max="14" width="11.28515625" style="15" bestFit="1" customWidth="1"/>
    <col min="15" max="15" width="8.42578125" style="15" bestFit="1" customWidth="1"/>
    <col min="16" max="16" width="11.28515625" style="15" bestFit="1" customWidth="1"/>
    <col min="17" max="17" width="2.7109375" style="15" customWidth="1"/>
    <col min="18" max="18" width="13.7109375" style="15" bestFit="1" customWidth="1"/>
    <col min="19" max="19" width="7.7109375" style="15" bestFit="1" customWidth="1"/>
    <col min="20" max="20" width="7.42578125" style="15" bestFit="1" customWidth="1"/>
    <col min="21" max="16384" width="9.140625" style="15"/>
  </cols>
  <sheetData>
    <row r="1" spans="1:21" x14ac:dyDescent="0.25">
      <c r="A1" s="37" t="s">
        <v>26</v>
      </c>
      <c r="B1" s="59">
        <v>2010</v>
      </c>
      <c r="F1" s="15" t="s">
        <v>66</v>
      </c>
    </row>
    <row r="2" spans="1:21" x14ac:dyDescent="0.25">
      <c r="A2" s="37" t="s">
        <v>47</v>
      </c>
      <c r="D2" s="60" t="s">
        <v>71</v>
      </c>
    </row>
    <row r="3" spans="1:21" x14ac:dyDescent="0.25">
      <c r="D3" s="1" t="s">
        <v>37</v>
      </c>
      <c r="F3" s="186" t="s">
        <v>35</v>
      </c>
      <c r="G3" s="186"/>
      <c r="H3" s="186"/>
      <c r="J3" s="61" t="s">
        <v>34</v>
      </c>
      <c r="T3" s="61"/>
      <c r="U3" s="61"/>
    </row>
    <row r="4" spans="1:21" x14ac:dyDescent="0.25">
      <c r="C4" s="1">
        <v>2010</v>
      </c>
      <c r="D4" s="1" t="s">
        <v>25</v>
      </c>
      <c r="F4" s="62"/>
      <c r="G4" s="62" t="s">
        <v>2</v>
      </c>
      <c r="H4" s="62"/>
      <c r="J4" s="1" t="s">
        <v>42</v>
      </c>
      <c r="O4" s="1" t="s">
        <v>70</v>
      </c>
      <c r="P4" s="1" t="s">
        <v>70</v>
      </c>
    </row>
    <row r="5" spans="1:21" x14ac:dyDescent="0.25">
      <c r="C5" s="2" t="s">
        <v>21</v>
      </c>
      <c r="D5" s="63">
        <v>8</v>
      </c>
      <c r="F5" s="2" t="s">
        <v>22</v>
      </c>
      <c r="G5" s="2" t="s">
        <v>17</v>
      </c>
      <c r="H5" s="2" t="s">
        <v>23</v>
      </c>
      <c r="J5" s="2" t="s">
        <v>43</v>
      </c>
      <c r="O5" s="2" t="s">
        <v>14</v>
      </c>
      <c r="P5" s="2" t="s">
        <v>16</v>
      </c>
    </row>
    <row r="6" spans="1:21" x14ac:dyDescent="0.25">
      <c r="A6" s="15">
        <v>1</v>
      </c>
      <c r="B6" s="15" t="s">
        <v>48</v>
      </c>
      <c r="C6" s="3">
        <f>329963+486787</f>
        <v>816750</v>
      </c>
      <c r="D6" s="9">
        <v>3.1E-2</v>
      </c>
      <c r="F6" s="3">
        <v>-164574</v>
      </c>
      <c r="G6" s="11">
        <f>ROUND(IF(D$5=1,-0.5*D6*C6,-D6*C6),0)</f>
        <v>-25319</v>
      </c>
      <c r="H6" s="11">
        <f t="shared" ref="H6:H11" si="0">SUM(F6:G6)</f>
        <v>-189893</v>
      </c>
      <c r="J6" s="19">
        <f t="shared" ref="J6:J11" si="1">C6+H6</f>
        <v>626857</v>
      </c>
      <c r="O6" s="64">
        <v>1E-4</v>
      </c>
      <c r="P6" s="7">
        <f>ROUND(IF(D$5=1,-0.5*O6*C6,-O6*C6),0)</f>
        <v>-82</v>
      </c>
    </row>
    <row r="7" spans="1:21" x14ac:dyDescent="0.25">
      <c r="A7" s="15">
        <v>2</v>
      </c>
      <c r="B7" s="15" t="s">
        <v>0</v>
      </c>
      <c r="C7" s="3">
        <f>23974</f>
        <v>23974</v>
      </c>
      <c r="D7" s="9">
        <v>2.3300000000000001E-2</v>
      </c>
      <c r="F7" s="3">
        <v>-3633</v>
      </c>
      <c r="G7" s="11">
        <f>ROUND(IF(D$5=1,-0.5*D7*C7,-D7*C7),0)</f>
        <v>-559</v>
      </c>
      <c r="H7" s="11">
        <f t="shared" si="0"/>
        <v>-4192</v>
      </c>
      <c r="J7" s="19">
        <f t="shared" si="1"/>
        <v>19782</v>
      </c>
      <c r="O7" s="64">
        <v>2.0000000000000001E-4</v>
      </c>
      <c r="P7" s="19">
        <f>ROUND(IF(D$5=1,-0.5*O7*C7,-O7*C7),0)</f>
        <v>-5</v>
      </c>
    </row>
    <row r="8" spans="1:21" x14ac:dyDescent="0.25">
      <c r="A8" s="15">
        <v>3</v>
      </c>
      <c r="B8" s="15" t="s">
        <v>1</v>
      </c>
      <c r="C8" s="3">
        <f>118268</f>
        <v>118268</v>
      </c>
      <c r="D8" s="9">
        <v>2.69E-2</v>
      </c>
      <c r="F8" s="3">
        <v>-20677</v>
      </c>
      <c r="G8" s="11">
        <f>ROUND(IF(D$5=1,-0.5*D8*C8,-D8*C8),0)</f>
        <v>-3181</v>
      </c>
      <c r="H8" s="11">
        <f t="shared" si="0"/>
        <v>-23858</v>
      </c>
      <c r="J8" s="19">
        <f t="shared" si="1"/>
        <v>94410</v>
      </c>
      <c r="O8" s="64">
        <v>4.1999999999999997E-3</v>
      </c>
      <c r="P8" s="19">
        <f>ROUND(IF(D$5=1,-0.5*O8*C8,-O8*C8),0)</f>
        <v>-497</v>
      </c>
    </row>
    <row r="9" spans="1:21" x14ac:dyDescent="0.25">
      <c r="A9" s="15">
        <v>4</v>
      </c>
      <c r="B9" s="15" t="s">
        <v>19</v>
      </c>
      <c r="C9" s="3">
        <v>0</v>
      </c>
      <c r="D9" s="9">
        <v>2.2499999999999999E-2</v>
      </c>
      <c r="F9" s="3">
        <v>0</v>
      </c>
      <c r="G9" s="11">
        <f>ROUND(IF(D$5=1,-0.5*D9*C9,-D9*C9),0)</f>
        <v>0</v>
      </c>
      <c r="H9" s="11">
        <f t="shared" si="0"/>
        <v>0</v>
      </c>
      <c r="J9" s="19">
        <f t="shared" si="1"/>
        <v>0</v>
      </c>
      <c r="O9" s="64">
        <v>0</v>
      </c>
      <c r="P9" s="19">
        <f>IF(D$5=1,-0.5*O9*C9,-O9*C9)</f>
        <v>0</v>
      </c>
    </row>
    <row r="10" spans="1:21" x14ac:dyDescent="0.25">
      <c r="A10" s="15">
        <v>5</v>
      </c>
      <c r="B10" s="15" t="s">
        <v>18</v>
      </c>
      <c r="C10" s="3">
        <v>0</v>
      </c>
      <c r="D10" s="9">
        <v>2.0500000000000001E-2</v>
      </c>
      <c r="F10" s="3">
        <v>0</v>
      </c>
      <c r="G10" s="11">
        <f>ROUND(IF(D$5=1,-0.5*D10*C10,-D10*C10),0)</f>
        <v>0</v>
      </c>
      <c r="H10" s="11">
        <f t="shared" si="0"/>
        <v>0</v>
      </c>
      <c r="J10" s="19">
        <f t="shared" si="1"/>
        <v>0</v>
      </c>
      <c r="O10" s="64">
        <v>0</v>
      </c>
      <c r="P10" s="19">
        <f>IF(D$5=1,-0.5*O10*C10,-O10*C10)</f>
        <v>0</v>
      </c>
    </row>
    <row r="11" spans="1:21" x14ac:dyDescent="0.25">
      <c r="A11" s="15">
        <v>6</v>
      </c>
      <c r="B11" s="15" t="s">
        <v>63</v>
      </c>
      <c r="C11" s="5">
        <v>615796</v>
      </c>
      <c r="D11" s="10" t="s">
        <v>62</v>
      </c>
      <c r="E11" s="65"/>
      <c r="F11" s="5">
        <v>-3795</v>
      </c>
      <c r="G11" s="17">
        <f>P12</f>
        <v>-584</v>
      </c>
      <c r="H11" s="17">
        <f t="shared" si="0"/>
        <v>-4379</v>
      </c>
      <c r="J11" s="21">
        <f t="shared" si="1"/>
        <v>611417</v>
      </c>
      <c r="O11" s="66">
        <v>0</v>
      </c>
      <c r="P11" s="21">
        <f>IF(D$5=1,-0.5*O11*C11,-O11*C11)</f>
        <v>0</v>
      </c>
    </row>
    <row r="12" spans="1:21" x14ac:dyDescent="0.25">
      <c r="C12" s="11">
        <f>SUM(C5:C11)</f>
        <v>1574788</v>
      </c>
      <c r="D12" s="11"/>
      <c r="F12" s="3">
        <f>SUM(F5:F11)</f>
        <v>-192679</v>
      </c>
      <c r="G12" s="11">
        <f>SUM(G5:G11)</f>
        <v>-29643</v>
      </c>
      <c r="H12" s="11">
        <f>SUM(H5:H11)</f>
        <v>-222322</v>
      </c>
      <c r="J12" s="19">
        <f>SUM(J6:J11)</f>
        <v>1352466</v>
      </c>
      <c r="O12" s="19"/>
      <c r="P12" s="7">
        <f>SUM(P5:P11)</f>
        <v>-584</v>
      </c>
    </row>
    <row r="13" spans="1:21" ht="14.25" customHeight="1" x14ac:dyDescent="0.25">
      <c r="C13" s="11"/>
      <c r="D13" s="11"/>
      <c r="E13" s="11"/>
      <c r="F13" s="11"/>
      <c r="M13" s="1"/>
      <c r="N13" s="16"/>
    </row>
    <row r="14" spans="1:21" x14ac:dyDescent="0.25">
      <c r="J14" s="15" t="s">
        <v>66</v>
      </c>
      <c r="M14" s="1"/>
      <c r="N14" s="16"/>
    </row>
    <row r="15" spans="1:21" x14ac:dyDescent="0.25">
      <c r="D15" s="1"/>
    </row>
    <row r="16" spans="1:21" x14ac:dyDescent="0.25">
      <c r="C16" s="16"/>
      <c r="D16" s="1" t="s">
        <v>29</v>
      </c>
      <c r="E16" s="16"/>
      <c r="F16" s="16"/>
      <c r="G16" s="67">
        <v>0.5</v>
      </c>
      <c r="H16" s="16"/>
      <c r="J16" s="68"/>
      <c r="K16" s="1" t="s">
        <v>24</v>
      </c>
      <c r="L16" s="186" t="s">
        <v>36</v>
      </c>
      <c r="M16" s="186"/>
      <c r="N16" s="186"/>
      <c r="O16" s="186"/>
      <c r="P16" s="186"/>
      <c r="R16" s="61" t="s">
        <v>15</v>
      </c>
    </row>
    <row r="17" spans="1:18" x14ac:dyDescent="0.25">
      <c r="C17" s="1" t="s">
        <v>34</v>
      </c>
      <c r="D17" s="1" t="s">
        <v>17</v>
      </c>
      <c r="E17" s="1" t="s">
        <v>15</v>
      </c>
      <c r="F17" s="1" t="s">
        <v>15</v>
      </c>
      <c r="G17" s="1" t="s">
        <v>28</v>
      </c>
      <c r="H17" s="1" t="s">
        <v>32</v>
      </c>
      <c r="J17" s="1"/>
      <c r="K17" s="1" t="s">
        <v>27</v>
      </c>
      <c r="L17" s="1"/>
      <c r="M17" s="1" t="s">
        <v>15</v>
      </c>
      <c r="N17" s="1" t="s">
        <v>28</v>
      </c>
      <c r="O17" s="1" t="s">
        <v>24</v>
      </c>
      <c r="P17" s="1"/>
      <c r="R17" s="1" t="s">
        <v>42</v>
      </c>
    </row>
    <row r="18" spans="1:18" x14ac:dyDescent="0.25">
      <c r="C18" s="2" t="s">
        <v>21</v>
      </c>
      <c r="D18" s="2" t="s">
        <v>30</v>
      </c>
      <c r="E18" s="2" t="s">
        <v>17</v>
      </c>
      <c r="F18" s="2" t="s">
        <v>31</v>
      </c>
      <c r="G18" s="2" t="s">
        <v>2</v>
      </c>
      <c r="H18" s="2" t="s">
        <v>33</v>
      </c>
      <c r="J18" s="2" t="s">
        <v>20</v>
      </c>
      <c r="K18" s="2">
        <f>D5</f>
        <v>8</v>
      </c>
      <c r="L18" s="2" t="s">
        <v>22</v>
      </c>
      <c r="M18" s="2" t="s">
        <v>17</v>
      </c>
      <c r="N18" s="2" t="s">
        <v>16</v>
      </c>
      <c r="O18" s="2" t="s">
        <v>16</v>
      </c>
      <c r="P18" s="2" t="s">
        <v>23</v>
      </c>
      <c r="R18" s="2" t="s">
        <v>43</v>
      </c>
    </row>
    <row r="19" spans="1:18" x14ac:dyDescent="0.25">
      <c r="A19" s="15">
        <v>7</v>
      </c>
      <c r="B19" s="15" t="s">
        <v>48</v>
      </c>
      <c r="C19" s="11">
        <f>'2010'!C6</f>
        <v>816750</v>
      </c>
      <c r="D19" s="12">
        <v>0.94499999999999995</v>
      </c>
      <c r="E19" s="11">
        <f>C19*-D19</f>
        <v>-771828.75</v>
      </c>
      <c r="F19" s="19">
        <f>C19+E19</f>
        <v>44921.25</v>
      </c>
      <c r="G19" s="19">
        <f>F19*-$G$16</f>
        <v>-22460.625</v>
      </c>
      <c r="H19" s="69">
        <f t="shared" ref="H19:H24" si="2">F19+G19</f>
        <v>22460.625</v>
      </c>
      <c r="J19" s="15">
        <v>15</v>
      </c>
      <c r="K19" s="70">
        <f>IFERROR(VLOOKUP(J19,'Tax Rates'!$A$1:$Z$12,'2010'!$K$18+1,FALSE),0)</f>
        <v>5.9049999999999998E-2</v>
      </c>
      <c r="L19" s="71">
        <v>-806486</v>
      </c>
      <c r="M19" s="19">
        <v>0</v>
      </c>
      <c r="N19" s="19">
        <v>0</v>
      </c>
      <c r="O19" s="11">
        <f>ROUND(K19*-H19,0)</f>
        <v>-1326</v>
      </c>
      <c r="P19" s="72">
        <f t="shared" ref="P19:P24" si="3">SUM(L19:O19)</f>
        <v>-807812</v>
      </c>
      <c r="R19" s="19">
        <f>C19+P19</f>
        <v>8938</v>
      </c>
    </row>
    <row r="20" spans="1:18" x14ac:dyDescent="0.25">
      <c r="A20" s="15">
        <v>8</v>
      </c>
      <c r="B20" s="15" t="s">
        <v>0</v>
      </c>
      <c r="C20" s="11">
        <f>'2010'!C7</f>
        <v>23974</v>
      </c>
      <c r="D20" s="12">
        <v>1</v>
      </c>
      <c r="E20" s="11">
        <f>C20*-D20</f>
        <v>-23974</v>
      </c>
      <c r="F20" s="19">
        <f>C20+E20</f>
        <v>0</v>
      </c>
      <c r="G20" s="19">
        <f>F20*-$G$16</f>
        <v>0</v>
      </c>
      <c r="H20" s="69">
        <f t="shared" si="2"/>
        <v>0</v>
      </c>
      <c r="J20" s="15">
        <v>15</v>
      </c>
      <c r="K20" s="70">
        <f>IFERROR(VLOOKUP(J20,'Tax Rates'!$A$1:$Z$12,'2010'!$K$18+1,FALSE),0)</f>
        <v>5.9049999999999998E-2</v>
      </c>
      <c r="L20" s="71">
        <v>-23974</v>
      </c>
      <c r="M20" s="19">
        <v>0</v>
      </c>
      <c r="N20" s="19">
        <v>0</v>
      </c>
      <c r="O20" s="11">
        <f>ROUND(K20*-H20,0)</f>
        <v>0</v>
      </c>
      <c r="P20" s="72">
        <f t="shared" si="3"/>
        <v>-23974</v>
      </c>
      <c r="R20" s="19">
        <f>C20+P20</f>
        <v>0</v>
      </c>
    </row>
    <row r="21" spans="1:18" x14ac:dyDescent="0.25">
      <c r="A21" s="15">
        <v>9</v>
      </c>
      <c r="B21" s="15" t="s">
        <v>1</v>
      </c>
      <c r="C21" s="11">
        <f>'2010'!C8</f>
        <v>118268</v>
      </c>
      <c r="D21" s="12">
        <v>0</v>
      </c>
      <c r="E21" s="11">
        <f>C21*-D21</f>
        <v>0</v>
      </c>
      <c r="F21" s="19">
        <f>C21+E21</f>
        <v>118268</v>
      </c>
      <c r="G21" s="19">
        <f>F21*-$G$16</f>
        <v>-59134</v>
      </c>
      <c r="H21" s="69">
        <f t="shared" si="2"/>
        <v>59134</v>
      </c>
      <c r="J21" s="15">
        <v>20</v>
      </c>
      <c r="K21" s="70">
        <f>IFERROR(VLOOKUP(J21,'Tax Rates'!$A$1:$Z$12,'2010'!$K$18+1,FALSE),0)</f>
        <v>4.5220000000000003E-2</v>
      </c>
      <c r="L21" s="71">
        <v>-84666</v>
      </c>
      <c r="M21" s="19">
        <v>0</v>
      </c>
      <c r="N21" s="19">
        <v>0</v>
      </c>
      <c r="O21" s="11">
        <f>ROUND(K21*-H21,0)</f>
        <v>-2674</v>
      </c>
      <c r="P21" s="72">
        <f t="shared" si="3"/>
        <v>-87340</v>
      </c>
      <c r="R21" s="19">
        <f>C21+P21</f>
        <v>30928</v>
      </c>
    </row>
    <row r="22" spans="1:18" x14ac:dyDescent="0.25">
      <c r="A22" s="15">
        <v>10</v>
      </c>
      <c r="B22" s="15" t="s">
        <v>19</v>
      </c>
      <c r="C22" s="11">
        <f>'2010'!C9</f>
        <v>0</v>
      </c>
      <c r="D22" s="12">
        <v>0</v>
      </c>
      <c r="E22" s="11">
        <f>C22*-D22</f>
        <v>0</v>
      </c>
      <c r="F22" s="19">
        <f>C22+E22</f>
        <v>0</v>
      </c>
      <c r="G22" s="19">
        <f>F22*-$G$16</f>
        <v>0</v>
      </c>
      <c r="H22" s="69">
        <f t="shared" si="2"/>
        <v>0</v>
      </c>
      <c r="J22" s="15">
        <v>7</v>
      </c>
      <c r="K22" s="70">
        <f>IFERROR(VLOOKUP(J22,'Tax Rates'!$A$1:$Z$12,'2010'!$K$18+1,FALSE),0)</f>
        <v>4.462E-2</v>
      </c>
      <c r="L22" s="71">
        <v>0</v>
      </c>
      <c r="M22" s="19">
        <v>0</v>
      </c>
      <c r="N22" s="19">
        <v>0</v>
      </c>
      <c r="O22" s="11">
        <f>ROUND(K22*-H22,0)</f>
        <v>0</v>
      </c>
      <c r="P22" s="72">
        <f t="shared" si="3"/>
        <v>0</v>
      </c>
      <c r="R22" s="19">
        <f>C22+P22</f>
        <v>0</v>
      </c>
    </row>
    <row r="23" spans="1:18" x14ac:dyDescent="0.25">
      <c r="A23" s="15">
        <v>11</v>
      </c>
      <c r="B23" s="15" t="s">
        <v>18</v>
      </c>
      <c r="C23" s="11">
        <f>'2010'!C10</f>
        <v>0</v>
      </c>
      <c r="D23" s="12">
        <v>0</v>
      </c>
      <c r="E23" s="11">
        <f>C23*-D23</f>
        <v>0</v>
      </c>
      <c r="F23" s="19">
        <f>C23+E23</f>
        <v>0</v>
      </c>
      <c r="G23" s="19">
        <f>F23*-$G$16</f>
        <v>0</v>
      </c>
      <c r="H23" s="69">
        <f t="shared" si="2"/>
        <v>0</v>
      </c>
      <c r="J23" s="15">
        <v>15</v>
      </c>
      <c r="K23" s="70">
        <f>IFERROR(VLOOKUP(J23,'Tax Rates'!$A$1:$Z$12,'2010'!$K$18+1,FALSE),0)</f>
        <v>5.9049999999999998E-2</v>
      </c>
      <c r="L23" s="71">
        <v>0</v>
      </c>
      <c r="M23" s="19">
        <v>0</v>
      </c>
      <c r="N23" s="19">
        <v>0</v>
      </c>
      <c r="O23" s="11">
        <f>ROUND(K23*-H23,0)</f>
        <v>0</v>
      </c>
      <c r="P23" s="72">
        <f t="shared" si="3"/>
        <v>0</v>
      </c>
      <c r="R23" s="19">
        <f>C23+P23</f>
        <v>0</v>
      </c>
    </row>
    <row r="24" spans="1:18" x14ac:dyDescent="0.25">
      <c r="A24" s="15">
        <v>12</v>
      </c>
      <c r="B24" s="15" t="s">
        <v>63</v>
      </c>
      <c r="C24" s="17">
        <f>'2010'!C11</f>
        <v>615796</v>
      </c>
      <c r="D24" s="13" t="s">
        <v>64</v>
      </c>
      <c r="E24" s="17">
        <v>0</v>
      </c>
      <c r="F24" s="21">
        <v>0</v>
      </c>
      <c r="G24" s="21">
        <v>0</v>
      </c>
      <c r="H24" s="73">
        <f t="shared" si="2"/>
        <v>0</v>
      </c>
      <c r="J24" s="74" t="s">
        <v>64</v>
      </c>
      <c r="K24" s="75" t="s">
        <v>64</v>
      </c>
      <c r="L24" s="76">
        <v>0</v>
      </c>
      <c r="M24" s="21">
        <v>0</v>
      </c>
      <c r="N24" s="77">
        <v>0</v>
      </c>
      <c r="O24" s="17">
        <v>0</v>
      </c>
      <c r="P24" s="78">
        <f t="shared" si="3"/>
        <v>0</v>
      </c>
      <c r="R24" s="79" t="s">
        <v>64</v>
      </c>
    </row>
    <row r="25" spans="1:18" x14ac:dyDescent="0.25">
      <c r="C25" s="11">
        <f>SUM(C18:C24)</f>
        <v>1574788</v>
      </c>
      <c r="E25" s="11">
        <f>SUM(E19:E24)</f>
        <v>-795802.75</v>
      </c>
      <c r="F25" s="11">
        <f>SUM(F19:F24)</f>
        <v>163189.25</v>
      </c>
      <c r="G25" s="11">
        <f>SUM(G19:G24)</f>
        <v>-81594.625</v>
      </c>
      <c r="H25" s="72">
        <f>SUM(H19:H24)</f>
        <v>81594.625</v>
      </c>
      <c r="L25" s="72">
        <f>SUM(L19:L24)</f>
        <v>-915126</v>
      </c>
      <c r="M25" s="11">
        <f>SUM(M19:M24)</f>
        <v>0</v>
      </c>
      <c r="N25" s="11">
        <f>SUM(N19:N24)</f>
        <v>0</v>
      </c>
      <c r="O25" s="11">
        <f>SUM(O19:O24)</f>
        <v>-4000</v>
      </c>
      <c r="P25" s="72">
        <f>SUM(P19:P24)</f>
        <v>-919126</v>
      </c>
      <c r="R25" s="19">
        <f>SUM(R19:R24)</f>
        <v>39866</v>
      </c>
    </row>
    <row r="26" spans="1:18" x14ac:dyDescent="0.25">
      <c r="C26" s="11"/>
      <c r="E26" s="11"/>
      <c r="F26" s="11"/>
      <c r="G26" s="11"/>
      <c r="H26" s="72"/>
      <c r="J26" s="72"/>
      <c r="K26" s="11"/>
      <c r="L26" s="11"/>
      <c r="M26" s="11"/>
      <c r="N26" s="72"/>
    </row>
    <row r="28" spans="1:18" x14ac:dyDescent="0.25">
      <c r="E28" s="11"/>
      <c r="F28" s="61" t="s">
        <v>49</v>
      </c>
      <c r="H28" s="80"/>
    </row>
    <row r="29" spans="1:18" x14ac:dyDescent="0.25">
      <c r="D29" s="186" t="s">
        <v>38</v>
      </c>
      <c r="E29" s="186"/>
      <c r="F29" s="61" t="s">
        <v>40</v>
      </c>
      <c r="G29" s="61" t="s">
        <v>61</v>
      </c>
      <c r="H29" s="1" t="s">
        <v>39</v>
      </c>
    </row>
    <row r="30" spans="1:18" x14ac:dyDescent="0.25">
      <c r="D30" s="2" t="s">
        <v>34</v>
      </c>
      <c r="E30" s="2" t="s">
        <v>15</v>
      </c>
      <c r="F30" s="2" t="s">
        <v>41</v>
      </c>
      <c r="G30" s="2" t="s">
        <v>14</v>
      </c>
      <c r="H30" s="2" t="s">
        <v>3</v>
      </c>
    </row>
    <row r="31" spans="1:18" x14ac:dyDescent="0.25">
      <c r="A31" s="15">
        <v>13</v>
      </c>
      <c r="B31" s="15" t="s">
        <v>48</v>
      </c>
      <c r="D31" s="19">
        <f>'2010'!J6</f>
        <v>626857</v>
      </c>
      <c r="E31" s="19">
        <f>'2010'!R19</f>
        <v>8938</v>
      </c>
      <c r="F31" s="19">
        <f>E31-D31</f>
        <v>-617919</v>
      </c>
      <c r="G31" s="9">
        <v>0.37959999999999999</v>
      </c>
      <c r="H31" s="19">
        <f>ROUND(F31*0.3796,0)</f>
        <v>-234562</v>
      </c>
    </row>
    <row r="32" spans="1:18" x14ac:dyDescent="0.25">
      <c r="A32" s="15">
        <v>14</v>
      </c>
      <c r="B32" s="15" t="s">
        <v>0</v>
      </c>
      <c r="D32" s="19">
        <f>'2010'!J7</f>
        <v>19782</v>
      </c>
      <c r="E32" s="19">
        <f>'2010'!R20</f>
        <v>0</v>
      </c>
      <c r="F32" s="19">
        <f>E32-D32</f>
        <v>-19782</v>
      </c>
      <c r="G32" s="80">
        <f>G31</f>
        <v>0.37959999999999999</v>
      </c>
      <c r="H32" s="19">
        <f t="shared" ref="H32:H36" si="4">ROUND(F32*0.3796,0)</f>
        <v>-7509</v>
      </c>
    </row>
    <row r="33" spans="1:8" x14ac:dyDescent="0.25">
      <c r="A33" s="15">
        <v>15</v>
      </c>
      <c r="B33" s="15" t="s">
        <v>1</v>
      </c>
      <c r="D33" s="19">
        <f>'2010'!J8</f>
        <v>94410</v>
      </c>
      <c r="E33" s="19">
        <f>'2010'!R21</f>
        <v>30928</v>
      </c>
      <c r="F33" s="19">
        <f>E33-D33</f>
        <v>-63482</v>
      </c>
      <c r="G33" s="80">
        <f>G31</f>
        <v>0.37959999999999999</v>
      </c>
      <c r="H33" s="19">
        <f t="shared" si="4"/>
        <v>-24098</v>
      </c>
    </row>
    <row r="34" spans="1:8" x14ac:dyDescent="0.25">
      <c r="A34" s="15">
        <v>16</v>
      </c>
      <c r="B34" s="15" t="s">
        <v>19</v>
      </c>
      <c r="D34" s="19">
        <f>'2010'!J9</f>
        <v>0</v>
      </c>
      <c r="E34" s="19">
        <f>'2010'!R22</f>
        <v>0</v>
      </c>
      <c r="F34" s="19">
        <f>E34-D34</f>
        <v>0</v>
      </c>
      <c r="G34" s="80">
        <f>G31</f>
        <v>0.37959999999999999</v>
      </c>
      <c r="H34" s="19">
        <f t="shared" si="4"/>
        <v>0</v>
      </c>
    </row>
    <row r="35" spans="1:8" x14ac:dyDescent="0.25">
      <c r="A35" s="15">
        <v>17</v>
      </c>
      <c r="B35" s="15" t="s">
        <v>18</v>
      </c>
      <c r="D35" s="19">
        <f>'2010'!J10</f>
        <v>0</v>
      </c>
      <c r="E35" s="19">
        <f>'2010'!R23</f>
        <v>0</v>
      </c>
      <c r="F35" s="19">
        <f>E35-D35</f>
        <v>0</v>
      </c>
      <c r="G35" s="80">
        <f>G31</f>
        <v>0.37959999999999999</v>
      </c>
      <c r="H35" s="19">
        <f t="shared" si="4"/>
        <v>0</v>
      </c>
    </row>
    <row r="36" spans="1:8" x14ac:dyDescent="0.25">
      <c r="A36" s="15">
        <v>18</v>
      </c>
      <c r="B36" s="15" t="s">
        <v>63</v>
      </c>
      <c r="D36" s="21">
        <f>'2010'!J11</f>
        <v>611417</v>
      </c>
      <c r="E36" s="79" t="s">
        <v>64</v>
      </c>
      <c r="F36" s="21">
        <f>-D36</f>
        <v>-611417</v>
      </c>
      <c r="G36" s="81">
        <f>G31</f>
        <v>0.37959999999999999</v>
      </c>
      <c r="H36" s="21">
        <f t="shared" si="4"/>
        <v>-232094</v>
      </c>
    </row>
    <row r="37" spans="1:8" x14ac:dyDescent="0.25">
      <c r="D37" s="19">
        <f>SUM(D31:D36)</f>
        <v>1352466</v>
      </c>
      <c r="E37" s="19">
        <f>SUM(E31:E36)</f>
        <v>39866</v>
      </c>
      <c r="F37" s="19">
        <f>SUM(F31:F36)</f>
        <v>-1312600</v>
      </c>
      <c r="H37" s="19">
        <f>SUM(H31:H36)</f>
        <v>-498263</v>
      </c>
    </row>
    <row r="39" spans="1:8" x14ac:dyDescent="0.25">
      <c r="A39" s="65" t="s">
        <v>71</v>
      </c>
      <c r="B39" s="15" t="s">
        <v>74</v>
      </c>
    </row>
    <row r="40" spans="1:8" x14ac:dyDescent="0.25">
      <c r="A40" s="65"/>
    </row>
  </sheetData>
  <mergeCells count="3">
    <mergeCell ref="D29:E29"/>
    <mergeCell ref="F3:H3"/>
    <mergeCell ref="L16:P16"/>
  </mergeCells>
  <pageMargins left="0.7" right="0.7" top="0.75" bottom="0.75" header="0.3" footer="0.3"/>
  <pageSetup scale="60" orientation="landscape" cellComments="asDisplayed" r:id="rId1"/>
  <headerFooter>
    <oddHeader>&amp;RSchedule II - 2010</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40"/>
  <sheetViews>
    <sheetView zoomScaleNormal="100" workbookViewId="0">
      <selection activeCell="G31" sqref="G31"/>
    </sheetView>
  </sheetViews>
  <sheetFormatPr defaultColWidth="9.140625" defaultRowHeight="15" x14ac:dyDescent="0.25"/>
  <cols>
    <col min="1" max="1" width="14.42578125" style="15" customWidth="1"/>
    <col min="2" max="2" width="18.5703125" style="15" bestFit="1" customWidth="1"/>
    <col min="3" max="4" width="12.7109375" style="15" customWidth="1"/>
    <col min="5" max="5" width="11.28515625" style="15" bestFit="1" customWidth="1"/>
    <col min="6" max="6" width="12.7109375" style="15" customWidth="1"/>
    <col min="7" max="7" width="12.42578125" style="15" bestFit="1" customWidth="1"/>
    <col min="8" max="8" width="13.140625" style="15" bestFit="1" customWidth="1"/>
    <col min="9" max="9" width="2.7109375" style="15" customWidth="1"/>
    <col min="10" max="10" width="10.7109375" style="15" customWidth="1"/>
    <col min="11" max="11" width="8.140625" style="15" bestFit="1" customWidth="1"/>
    <col min="12" max="12" width="12.7109375" style="15" customWidth="1"/>
    <col min="13" max="14" width="11.28515625" style="15" bestFit="1" customWidth="1"/>
    <col min="15" max="15" width="8.42578125" style="15" bestFit="1" customWidth="1"/>
    <col min="16" max="16" width="11.28515625" style="15" bestFit="1" customWidth="1"/>
    <col min="17" max="17" width="2.7109375" style="15" customWidth="1"/>
    <col min="18" max="18" width="13.7109375" style="15" bestFit="1" customWidth="1"/>
    <col min="19" max="19" width="7.7109375" style="15" bestFit="1" customWidth="1"/>
    <col min="20" max="20" width="7.42578125" style="15" bestFit="1" customWidth="1"/>
    <col min="21" max="16384" width="9.140625" style="15"/>
  </cols>
  <sheetData>
    <row r="1" spans="1:18" x14ac:dyDescent="0.25">
      <c r="A1" s="37" t="s">
        <v>26</v>
      </c>
      <c r="B1" s="59">
        <v>2011</v>
      </c>
    </row>
    <row r="2" spans="1:18" x14ac:dyDescent="0.25">
      <c r="A2" s="37" t="s">
        <v>47</v>
      </c>
      <c r="D2" s="82" t="s">
        <v>71</v>
      </c>
      <c r="F2" s="186" t="s">
        <v>35</v>
      </c>
      <c r="G2" s="186"/>
      <c r="H2" s="186"/>
    </row>
    <row r="3" spans="1:18" x14ac:dyDescent="0.25">
      <c r="D3" s="1" t="s">
        <v>37</v>
      </c>
      <c r="F3" s="16"/>
      <c r="G3" s="82" t="s">
        <v>71</v>
      </c>
      <c r="H3" s="16"/>
      <c r="J3" s="61" t="s">
        <v>34</v>
      </c>
    </row>
    <row r="4" spans="1:18" x14ac:dyDescent="0.25">
      <c r="C4" s="1">
        <v>2011</v>
      </c>
      <c r="D4" s="1" t="s">
        <v>25</v>
      </c>
      <c r="F4" s="1"/>
      <c r="G4" s="1" t="s">
        <v>2</v>
      </c>
      <c r="H4" s="1"/>
      <c r="J4" s="1" t="s">
        <v>42</v>
      </c>
      <c r="O4" s="1" t="s">
        <v>70</v>
      </c>
      <c r="P4" s="1" t="s">
        <v>70</v>
      </c>
    </row>
    <row r="5" spans="1:18" x14ac:dyDescent="0.25">
      <c r="C5" s="2" t="s">
        <v>21</v>
      </c>
      <c r="D5" s="63">
        <v>7</v>
      </c>
      <c r="F5" s="2" t="s">
        <v>22</v>
      </c>
      <c r="G5" s="2" t="s">
        <v>17</v>
      </c>
      <c r="H5" s="2" t="s">
        <v>23</v>
      </c>
      <c r="J5" s="2" t="s">
        <v>43</v>
      </c>
      <c r="O5" s="2" t="s">
        <v>14</v>
      </c>
      <c r="P5" s="2" t="s">
        <v>16</v>
      </c>
    </row>
    <row r="6" spans="1:18" x14ac:dyDescent="0.25">
      <c r="A6" s="15">
        <v>1</v>
      </c>
      <c r="B6" s="15" t="s">
        <v>48</v>
      </c>
      <c r="C6" s="3">
        <f>467774+361177</f>
        <v>828951</v>
      </c>
      <c r="D6" s="9">
        <v>3.1E-2</v>
      </c>
      <c r="F6" s="3">
        <v>-141334</v>
      </c>
      <c r="G6" s="11">
        <f>ROUND(IF(D$5=1,-0.5*D6*C6,-D6*C6),0)</f>
        <v>-25697</v>
      </c>
      <c r="H6" s="11">
        <f t="shared" ref="H6:H11" si="0">SUM(F6:G6)</f>
        <v>-167031</v>
      </c>
      <c r="J6" s="19">
        <f t="shared" ref="J6:J11" si="1">C6+H6</f>
        <v>661920</v>
      </c>
      <c r="O6" s="64">
        <v>1E-4</v>
      </c>
      <c r="P6" s="7">
        <f>ROUND(IF(D$5=1,-0.5*O6*C6,-O6*C6),0)</f>
        <v>-83</v>
      </c>
    </row>
    <row r="7" spans="1:18" x14ac:dyDescent="0.25">
      <c r="A7" s="15">
        <v>2</v>
      </c>
      <c r="B7" s="15" t="s">
        <v>0</v>
      </c>
      <c r="C7" s="3">
        <v>88312</v>
      </c>
      <c r="D7" s="9">
        <v>2.3300000000000001E-2</v>
      </c>
      <c r="F7" s="3">
        <v>-11319</v>
      </c>
      <c r="G7" s="11">
        <f>ROUND(IF(D$5=1,-0.5*D7*C7,-D7*C7),0)</f>
        <v>-2058</v>
      </c>
      <c r="H7" s="11">
        <f t="shared" si="0"/>
        <v>-13377</v>
      </c>
      <c r="J7" s="19">
        <f t="shared" si="1"/>
        <v>74935</v>
      </c>
      <c r="O7" s="64">
        <v>2.0000000000000001E-4</v>
      </c>
      <c r="P7" s="19">
        <f>ROUND(IF(D$5=1,-0.5*O7*C7,-O7*C7),0)</f>
        <v>-18</v>
      </c>
    </row>
    <row r="8" spans="1:18" x14ac:dyDescent="0.25">
      <c r="A8" s="15">
        <v>3</v>
      </c>
      <c r="B8" s="15" t="s">
        <v>1</v>
      </c>
      <c r="C8" s="3">
        <f>120134+262941</f>
        <v>383075</v>
      </c>
      <c r="D8" s="9">
        <v>2.69E-2</v>
      </c>
      <c r="F8" s="3">
        <v>-56677</v>
      </c>
      <c r="G8" s="11">
        <f>ROUND(IF(D$5=1,-0.5*D8*C8,-D8*C8),0)</f>
        <v>-10305</v>
      </c>
      <c r="H8" s="11">
        <f t="shared" si="0"/>
        <v>-66982</v>
      </c>
      <c r="J8" s="19">
        <f t="shared" si="1"/>
        <v>316093</v>
      </c>
      <c r="O8" s="64">
        <v>4.1999999999999997E-3</v>
      </c>
      <c r="P8" s="19">
        <f>ROUND(IF(D$5=1,-0.5*O8*C8,-O8*C8),0)</f>
        <v>-1609</v>
      </c>
    </row>
    <row r="9" spans="1:18" x14ac:dyDescent="0.25">
      <c r="A9" s="15">
        <v>4</v>
      </c>
      <c r="B9" s="15" t="s">
        <v>19</v>
      </c>
      <c r="C9" s="3">
        <v>0</v>
      </c>
      <c r="D9" s="9">
        <v>2.2499999999999999E-2</v>
      </c>
      <c r="F9" s="3">
        <v>0</v>
      </c>
      <c r="G9" s="11">
        <f>ROUND(IF(D$5=1,-0.5*D9*C9,-D9*C9),0)</f>
        <v>0</v>
      </c>
      <c r="H9" s="11">
        <f t="shared" si="0"/>
        <v>0</v>
      </c>
      <c r="J9" s="19">
        <f t="shared" si="1"/>
        <v>0</v>
      </c>
      <c r="O9" s="64">
        <v>0</v>
      </c>
      <c r="P9" s="19">
        <f>IF(D$5=1,-0.5*O9*C9,-O9*C9)</f>
        <v>0</v>
      </c>
    </row>
    <row r="10" spans="1:18" x14ac:dyDescent="0.25">
      <c r="A10" s="15">
        <v>5</v>
      </c>
      <c r="B10" s="15" t="s">
        <v>18</v>
      </c>
      <c r="C10" s="3">
        <v>0</v>
      </c>
      <c r="D10" s="9">
        <v>2.0500000000000001E-2</v>
      </c>
      <c r="F10" s="3">
        <v>0</v>
      </c>
      <c r="G10" s="11">
        <f>ROUND(IF(D$5=1,-0.5*D10*C10,-D10*C10),0)</f>
        <v>0</v>
      </c>
      <c r="H10" s="11">
        <f t="shared" si="0"/>
        <v>0</v>
      </c>
      <c r="J10" s="19">
        <f t="shared" si="1"/>
        <v>0</v>
      </c>
      <c r="O10" s="64">
        <v>0</v>
      </c>
      <c r="P10" s="19">
        <f>IF(D$5=1,-0.5*O10*C10,-O10*C10)</f>
        <v>0</v>
      </c>
    </row>
    <row r="11" spans="1:18" x14ac:dyDescent="0.25">
      <c r="A11" s="15">
        <v>6</v>
      </c>
      <c r="B11" s="15" t="s">
        <v>63</v>
      </c>
      <c r="C11" s="5">
        <f>3849+425917</f>
        <v>429766</v>
      </c>
      <c r="D11" s="10" t="s">
        <v>62</v>
      </c>
      <c r="F11" s="5">
        <v>-9405</v>
      </c>
      <c r="G11" s="17">
        <f>P12</f>
        <v>-1710</v>
      </c>
      <c r="H11" s="17">
        <f t="shared" si="0"/>
        <v>-11115</v>
      </c>
      <c r="J11" s="21">
        <f t="shared" si="1"/>
        <v>418651</v>
      </c>
      <c r="O11" s="66">
        <v>0</v>
      </c>
      <c r="P11" s="21">
        <f>IF(D$5=1,-0.5*O11*C11,-O11*C11)</f>
        <v>0</v>
      </c>
    </row>
    <row r="12" spans="1:18" x14ac:dyDescent="0.25">
      <c r="C12" s="11">
        <f>SUM(C6:C11)</f>
        <v>1730104</v>
      </c>
      <c r="D12" s="11"/>
      <c r="F12" s="3">
        <f>SUM(F5:F11)</f>
        <v>-218735</v>
      </c>
      <c r="G12" s="11">
        <f>SUM(G5:G11)</f>
        <v>-39770</v>
      </c>
      <c r="H12" s="11">
        <f>SUM(H5:H11)</f>
        <v>-258505</v>
      </c>
      <c r="J12" s="19">
        <f>SUM(J6:J11)</f>
        <v>1471599</v>
      </c>
      <c r="O12" s="19"/>
      <c r="P12" s="7">
        <f>SUM(P5:P11)</f>
        <v>-1710</v>
      </c>
    </row>
    <row r="13" spans="1:18" ht="14.25" customHeight="1" x14ac:dyDescent="0.25">
      <c r="C13" s="11"/>
      <c r="D13" s="11"/>
      <c r="E13" s="11"/>
      <c r="F13" s="11"/>
      <c r="M13" s="1"/>
      <c r="N13" s="16"/>
    </row>
    <row r="14" spans="1:18" x14ac:dyDescent="0.25">
      <c r="M14" s="1"/>
      <c r="N14" s="16"/>
    </row>
    <row r="15" spans="1:18" x14ac:dyDescent="0.25">
      <c r="D15" s="1"/>
    </row>
    <row r="16" spans="1:18" x14ac:dyDescent="0.25">
      <c r="C16" s="16"/>
      <c r="D16" s="1" t="s">
        <v>29</v>
      </c>
      <c r="E16" s="16"/>
      <c r="F16" s="16"/>
      <c r="G16" s="67">
        <v>1</v>
      </c>
      <c r="H16" s="16"/>
      <c r="J16" s="68"/>
      <c r="K16" s="1" t="s">
        <v>24</v>
      </c>
      <c r="L16" s="186" t="s">
        <v>36</v>
      </c>
      <c r="M16" s="186"/>
      <c r="N16" s="186"/>
      <c r="O16" s="186"/>
      <c r="P16" s="186"/>
      <c r="R16" s="61" t="s">
        <v>15</v>
      </c>
    </row>
    <row r="17" spans="1:18" x14ac:dyDescent="0.25">
      <c r="C17" s="1" t="s">
        <v>34</v>
      </c>
      <c r="D17" s="1" t="s">
        <v>17</v>
      </c>
      <c r="E17" s="1" t="s">
        <v>15</v>
      </c>
      <c r="F17" s="1" t="s">
        <v>15</v>
      </c>
      <c r="G17" s="1" t="s">
        <v>28</v>
      </c>
      <c r="H17" s="1" t="s">
        <v>32</v>
      </c>
      <c r="J17" s="1"/>
      <c r="K17" s="1" t="s">
        <v>27</v>
      </c>
      <c r="L17" s="1"/>
      <c r="M17" s="1" t="s">
        <v>15</v>
      </c>
      <c r="N17" s="1" t="s">
        <v>28</v>
      </c>
      <c r="O17" s="1" t="s">
        <v>24</v>
      </c>
      <c r="P17" s="1"/>
      <c r="R17" s="1" t="s">
        <v>42</v>
      </c>
    </row>
    <row r="18" spans="1:18" x14ac:dyDescent="0.25">
      <c r="C18" s="2" t="s">
        <v>21</v>
      </c>
      <c r="D18" s="2" t="s">
        <v>30</v>
      </c>
      <c r="E18" s="2" t="s">
        <v>17</v>
      </c>
      <c r="F18" s="2" t="s">
        <v>31</v>
      </c>
      <c r="G18" s="2" t="s">
        <v>2</v>
      </c>
      <c r="H18" s="2" t="s">
        <v>33</v>
      </c>
      <c r="J18" s="2" t="s">
        <v>20</v>
      </c>
      <c r="K18" s="2">
        <f>D5</f>
        <v>7</v>
      </c>
      <c r="L18" s="2" t="s">
        <v>22</v>
      </c>
      <c r="M18" s="2" t="s">
        <v>17</v>
      </c>
      <c r="N18" s="2" t="s">
        <v>16</v>
      </c>
      <c r="O18" s="2" t="s">
        <v>16</v>
      </c>
      <c r="P18" s="2" t="s">
        <v>23</v>
      </c>
      <c r="R18" s="2" t="s">
        <v>43</v>
      </c>
    </row>
    <row r="19" spans="1:18" x14ac:dyDescent="0.25">
      <c r="A19" s="15">
        <v>7</v>
      </c>
      <c r="B19" s="15" t="s">
        <v>48</v>
      </c>
      <c r="C19" s="11">
        <f t="shared" ref="C19:C24" si="2">C6</f>
        <v>828951</v>
      </c>
      <c r="D19" s="12">
        <v>0.71</v>
      </c>
      <c r="E19" s="11">
        <f>C19*-D19</f>
        <v>-588555.21</v>
      </c>
      <c r="F19" s="19">
        <f>C19+E19</f>
        <v>240395.79000000004</v>
      </c>
      <c r="G19" s="19">
        <f>F19*-$G$16</f>
        <v>-240395.79000000004</v>
      </c>
      <c r="H19" s="69">
        <f t="shared" ref="H19:H24" si="3">F19+G19</f>
        <v>0</v>
      </c>
      <c r="J19" s="15">
        <v>15</v>
      </c>
      <c r="K19" s="70">
        <f>IFERROR(VLOOKUP(J19,'Tax Rates'!$A$1:$Z$12,$K$18+1,FALSE),0)</f>
        <v>5.9049999999999998E-2</v>
      </c>
      <c r="L19" s="71">
        <v>-828951</v>
      </c>
      <c r="M19" s="19">
        <v>0</v>
      </c>
      <c r="N19" s="19">
        <v>0</v>
      </c>
      <c r="O19" s="11">
        <f>ROUND(K19*-H19,0)</f>
        <v>0</v>
      </c>
      <c r="P19" s="72">
        <f t="shared" ref="P19:P24" si="4">SUM(L19:O19)</f>
        <v>-828951</v>
      </c>
      <c r="R19" s="19">
        <f>C19+P19</f>
        <v>0</v>
      </c>
    </row>
    <row r="20" spans="1:18" x14ac:dyDescent="0.25">
      <c r="A20" s="15">
        <v>8</v>
      </c>
      <c r="B20" s="15" t="s">
        <v>0</v>
      </c>
      <c r="C20" s="40">
        <f t="shared" si="2"/>
        <v>88312</v>
      </c>
      <c r="D20" s="14">
        <f>-E20/C20</f>
        <v>0.93963447776066678</v>
      </c>
      <c r="E20" s="3">
        <f>-21362-61619</f>
        <v>-82981</v>
      </c>
      <c r="F20" s="19">
        <f>C20+E20</f>
        <v>5331</v>
      </c>
      <c r="G20" s="19">
        <f>F20*-$G$16</f>
        <v>-5331</v>
      </c>
      <c r="H20" s="69">
        <f t="shared" si="3"/>
        <v>0</v>
      </c>
      <c r="J20" s="15">
        <v>15</v>
      </c>
      <c r="K20" s="70">
        <f>IFERROR(VLOOKUP(J20,'Tax Rates'!$A$1:$Z$12,$K$18+1,FALSE),0)</f>
        <v>5.9049999999999998E-2</v>
      </c>
      <c r="L20" s="71">
        <v>-88312</v>
      </c>
      <c r="M20" s="19">
        <v>0</v>
      </c>
      <c r="N20" s="19">
        <v>0</v>
      </c>
      <c r="O20" s="11">
        <f>ROUND(K20*-H20,0)</f>
        <v>0</v>
      </c>
      <c r="P20" s="72">
        <f t="shared" si="4"/>
        <v>-88312</v>
      </c>
      <c r="R20" s="19">
        <f>C20+P20</f>
        <v>0</v>
      </c>
    </row>
    <row r="21" spans="1:18" x14ac:dyDescent="0.25">
      <c r="A21" s="15">
        <v>9</v>
      </c>
      <c r="B21" s="15" t="s">
        <v>1</v>
      </c>
      <c r="C21" s="40">
        <f t="shared" si="2"/>
        <v>383075</v>
      </c>
      <c r="D21" s="12">
        <v>1</v>
      </c>
      <c r="E21" s="11">
        <f>C21*-D21</f>
        <v>-383075</v>
      </c>
      <c r="F21" s="19">
        <f>C21+E21</f>
        <v>0</v>
      </c>
      <c r="G21" s="19">
        <f>F21*-$G$16</f>
        <v>0</v>
      </c>
      <c r="H21" s="69">
        <f t="shared" si="3"/>
        <v>0</v>
      </c>
      <c r="J21" s="15">
        <v>20</v>
      </c>
      <c r="K21" s="70">
        <f>IFERROR(VLOOKUP(J21,'Tax Rates'!$A$1:$Z$12,$K$18+1,FALSE),0)</f>
        <v>4.888E-2</v>
      </c>
      <c r="L21" s="71">
        <v>-383075</v>
      </c>
      <c r="M21" s="19">
        <v>0</v>
      </c>
      <c r="N21" s="19">
        <v>0</v>
      </c>
      <c r="O21" s="11">
        <f>ROUND(K21*-H21,0)</f>
        <v>0</v>
      </c>
      <c r="P21" s="72">
        <f t="shared" si="4"/>
        <v>-383075</v>
      </c>
      <c r="R21" s="19">
        <f>C21+P21</f>
        <v>0</v>
      </c>
    </row>
    <row r="22" spans="1:18" x14ac:dyDescent="0.25">
      <c r="A22" s="15">
        <v>10</v>
      </c>
      <c r="B22" s="15" t="s">
        <v>19</v>
      </c>
      <c r="C22" s="40">
        <f t="shared" si="2"/>
        <v>0</v>
      </c>
      <c r="D22" s="12">
        <v>0</v>
      </c>
      <c r="E22" s="11">
        <f>C22*-D22</f>
        <v>0</v>
      </c>
      <c r="F22" s="19">
        <f>C22+E22</f>
        <v>0</v>
      </c>
      <c r="G22" s="19">
        <f>F22*-$G$16</f>
        <v>0</v>
      </c>
      <c r="H22" s="69">
        <f t="shared" si="3"/>
        <v>0</v>
      </c>
      <c r="J22" s="15">
        <v>7</v>
      </c>
      <c r="K22" s="70">
        <f>IFERROR(VLOOKUP(J22,'Tax Rates'!$A$1:$Z$12,$K$18+1,FALSE),0)</f>
        <v>8.9249999999999996E-2</v>
      </c>
      <c r="L22" s="71">
        <v>0</v>
      </c>
      <c r="M22" s="19">
        <f>E22</f>
        <v>0</v>
      </c>
      <c r="N22" s="19">
        <v>0</v>
      </c>
      <c r="O22" s="11">
        <f>ROUND(K22*-H22,0)</f>
        <v>0</v>
      </c>
      <c r="P22" s="72">
        <f t="shared" si="4"/>
        <v>0</v>
      </c>
      <c r="R22" s="19">
        <f>C22+P22</f>
        <v>0</v>
      </c>
    </row>
    <row r="23" spans="1:18" x14ac:dyDescent="0.25">
      <c r="A23" s="15">
        <v>11</v>
      </c>
      <c r="B23" s="15" t="s">
        <v>18</v>
      </c>
      <c r="C23" s="40">
        <f t="shared" si="2"/>
        <v>0</v>
      </c>
      <c r="D23" s="12">
        <v>0</v>
      </c>
      <c r="E23" s="11">
        <f>C23*-D23</f>
        <v>0</v>
      </c>
      <c r="F23" s="19">
        <f>C23+E23</f>
        <v>0</v>
      </c>
      <c r="G23" s="19">
        <f>F23*-$G$16</f>
        <v>0</v>
      </c>
      <c r="H23" s="69">
        <f t="shared" si="3"/>
        <v>0</v>
      </c>
      <c r="J23" s="15">
        <v>15</v>
      </c>
      <c r="K23" s="70">
        <f>IFERROR(VLOOKUP(J23,'Tax Rates'!$A$1:$Z$12,$K$18+1,FALSE),0)</f>
        <v>5.9049999999999998E-2</v>
      </c>
      <c r="L23" s="71">
        <v>0</v>
      </c>
      <c r="M23" s="19">
        <f>E23</f>
        <v>0</v>
      </c>
      <c r="N23" s="19">
        <v>0</v>
      </c>
      <c r="O23" s="11">
        <f>ROUND(K23*-H23,0)</f>
        <v>0</v>
      </c>
      <c r="P23" s="72">
        <f t="shared" si="4"/>
        <v>0</v>
      </c>
      <c r="R23" s="19">
        <f>C23+P23</f>
        <v>0</v>
      </c>
    </row>
    <row r="24" spans="1:18" x14ac:dyDescent="0.25">
      <c r="A24" s="15">
        <v>12</v>
      </c>
      <c r="B24" s="15" t="s">
        <v>63</v>
      </c>
      <c r="C24" s="17">
        <f t="shared" si="2"/>
        <v>429766</v>
      </c>
      <c r="D24" s="13" t="s">
        <v>64</v>
      </c>
      <c r="E24" s="17">
        <v>0</v>
      </c>
      <c r="F24" s="21">
        <v>0</v>
      </c>
      <c r="G24" s="21">
        <v>0</v>
      </c>
      <c r="H24" s="73">
        <f t="shared" si="3"/>
        <v>0</v>
      </c>
      <c r="J24" s="74" t="s">
        <v>64</v>
      </c>
      <c r="K24" s="75" t="s">
        <v>64</v>
      </c>
      <c r="L24" s="76">
        <v>0</v>
      </c>
      <c r="M24" s="21">
        <f>E24</f>
        <v>0</v>
      </c>
      <c r="N24" s="77">
        <f>G24</f>
        <v>0</v>
      </c>
      <c r="O24" s="17">
        <v>0</v>
      </c>
      <c r="P24" s="78">
        <f t="shared" si="4"/>
        <v>0</v>
      </c>
      <c r="R24" s="79" t="s">
        <v>64</v>
      </c>
    </row>
    <row r="25" spans="1:18" x14ac:dyDescent="0.25">
      <c r="C25" s="11">
        <f>SUM(C18:C24)</f>
        <v>1730104</v>
      </c>
      <c r="E25" s="11">
        <f>SUM(E19:E24)</f>
        <v>-1054611.21</v>
      </c>
      <c r="F25" s="11">
        <f>SUM(F19:F24)</f>
        <v>245726.79000000004</v>
      </c>
      <c r="G25" s="11">
        <f>SUM(G19:G24)</f>
        <v>-245726.79000000004</v>
      </c>
      <c r="H25" s="72">
        <f>SUM(H19:H24)</f>
        <v>0</v>
      </c>
      <c r="L25" s="72">
        <f>SUM(L19:L24)</f>
        <v>-1300338</v>
      </c>
      <c r="M25" s="11">
        <f>SUM(M19:M24)</f>
        <v>0</v>
      </c>
      <c r="N25" s="11">
        <f>SUM(N19:N24)</f>
        <v>0</v>
      </c>
      <c r="O25" s="11">
        <f>SUM(O19:O24)</f>
        <v>0</v>
      </c>
      <c r="P25" s="72">
        <f>SUM(P19:P24)</f>
        <v>-1300338</v>
      </c>
      <c r="R25" s="19">
        <f>SUM(R19:R24)</f>
        <v>0</v>
      </c>
    </row>
    <row r="26" spans="1:18" x14ac:dyDescent="0.25">
      <c r="C26" s="11"/>
      <c r="E26" s="11"/>
      <c r="F26" s="11"/>
      <c r="G26" s="11"/>
      <c r="H26" s="72"/>
      <c r="J26" s="72"/>
      <c r="K26" s="11"/>
      <c r="L26" s="11"/>
      <c r="M26" s="11"/>
      <c r="N26" s="72"/>
    </row>
    <row r="28" spans="1:18" x14ac:dyDescent="0.25">
      <c r="E28" s="11"/>
      <c r="F28" s="61" t="s">
        <v>49</v>
      </c>
      <c r="H28" s="80"/>
    </row>
    <row r="29" spans="1:18" x14ac:dyDescent="0.25">
      <c r="D29" s="186" t="s">
        <v>38</v>
      </c>
      <c r="E29" s="186"/>
      <c r="F29" s="61" t="s">
        <v>40</v>
      </c>
      <c r="G29" s="61" t="s">
        <v>61</v>
      </c>
      <c r="H29" s="1" t="s">
        <v>39</v>
      </c>
    </row>
    <row r="30" spans="1:18" x14ac:dyDescent="0.25">
      <c r="D30" s="2" t="s">
        <v>34</v>
      </c>
      <c r="E30" s="2" t="s">
        <v>15</v>
      </c>
      <c r="F30" s="2" t="s">
        <v>41</v>
      </c>
      <c r="G30" s="2" t="s">
        <v>14</v>
      </c>
      <c r="H30" s="2" t="s">
        <v>3</v>
      </c>
    </row>
    <row r="31" spans="1:18" x14ac:dyDescent="0.25">
      <c r="A31" s="15">
        <v>13</v>
      </c>
      <c r="B31" s="15" t="s">
        <v>48</v>
      </c>
      <c r="D31" s="19">
        <f t="shared" ref="D31:D36" si="5">J6</f>
        <v>661920</v>
      </c>
      <c r="E31" s="19">
        <f t="shared" ref="E31:E36" si="6">R19</f>
        <v>0</v>
      </c>
      <c r="F31" s="19">
        <f>E31-D31</f>
        <v>-661920</v>
      </c>
      <c r="G31" s="9">
        <v>0.37959999999999999</v>
      </c>
      <c r="H31" s="19">
        <f t="shared" ref="H31:H36" si="7">F31*0.3796</f>
        <v>-251264.83199999999</v>
      </c>
    </row>
    <row r="32" spans="1:18" x14ac:dyDescent="0.25">
      <c r="A32" s="15">
        <v>14</v>
      </c>
      <c r="B32" s="15" t="s">
        <v>0</v>
      </c>
      <c r="D32" s="20">
        <f t="shared" si="5"/>
        <v>74935</v>
      </c>
      <c r="E32" s="19">
        <f t="shared" si="6"/>
        <v>0</v>
      </c>
      <c r="F32" s="19">
        <f>E32-D32</f>
        <v>-74935</v>
      </c>
      <c r="G32" s="80">
        <f>G31</f>
        <v>0.37959999999999999</v>
      </c>
      <c r="H32" s="19">
        <f t="shared" si="7"/>
        <v>-28445.326000000001</v>
      </c>
    </row>
    <row r="33" spans="1:8" x14ac:dyDescent="0.25">
      <c r="A33" s="15">
        <v>15</v>
      </c>
      <c r="B33" s="15" t="s">
        <v>1</v>
      </c>
      <c r="D33" s="20">
        <f t="shared" si="5"/>
        <v>316093</v>
      </c>
      <c r="E33" s="19">
        <f t="shared" si="6"/>
        <v>0</v>
      </c>
      <c r="F33" s="19">
        <f>E33-D33</f>
        <v>-316093</v>
      </c>
      <c r="G33" s="80">
        <f>G31</f>
        <v>0.37959999999999999</v>
      </c>
      <c r="H33" s="19">
        <f t="shared" si="7"/>
        <v>-119988.9028</v>
      </c>
    </row>
    <row r="34" spans="1:8" x14ac:dyDescent="0.25">
      <c r="A34" s="15">
        <v>16</v>
      </c>
      <c r="B34" s="15" t="s">
        <v>19</v>
      </c>
      <c r="D34" s="20">
        <f t="shared" si="5"/>
        <v>0</v>
      </c>
      <c r="E34" s="19">
        <f t="shared" si="6"/>
        <v>0</v>
      </c>
      <c r="F34" s="19">
        <f>E34-D34</f>
        <v>0</v>
      </c>
      <c r="G34" s="80">
        <f>G31</f>
        <v>0.37959999999999999</v>
      </c>
      <c r="H34" s="19">
        <f t="shared" si="7"/>
        <v>0</v>
      </c>
    </row>
    <row r="35" spans="1:8" x14ac:dyDescent="0.25">
      <c r="A35" s="15">
        <v>17</v>
      </c>
      <c r="B35" s="15" t="s">
        <v>18</v>
      </c>
      <c r="D35" s="20">
        <f t="shared" si="5"/>
        <v>0</v>
      </c>
      <c r="E35" s="19">
        <f t="shared" si="6"/>
        <v>0</v>
      </c>
      <c r="F35" s="19">
        <f>E35-D35</f>
        <v>0</v>
      </c>
      <c r="G35" s="80">
        <f>G31</f>
        <v>0.37959999999999999</v>
      </c>
      <c r="H35" s="19">
        <f t="shared" si="7"/>
        <v>0</v>
      </c>
    </row>
    <row r="36" spans="1:8" x14ac:dyDescent="0.25">
      <c r="A36" s="15">
        <v>18</v>
      </c>
      <c r="B36" s="15" t="s">
        <v>63</v>
      </c>
      <c r="D36" s="21">
        <f t="shared" si="5"/>
        <v>418651</v>
      </c>
      <c r="E36" s="79" t="str">
        <f t="shared" si="6"/>
        <v>NA</v>
      </c>
      <c r="F36" s="21">
        <f>-D36</f>
        <v>-418651</v>
      </c>
      <c r="G36" s="81">
        <f>G31</f>
        <v>0.37959999999999999</v>
      </c>
      <c r="H36" s="21">
        <f t="shared" si="7"/>
        <v>-158919.91959999999</v>
      </c>
    </row>
    <row r="37" spans="1:8" x14ac:dyDescent="0.25">
      <c r="D37" s="19">
        <f>SUM(D31:D36)</f>
        <v>1471599</v>
      </c>
      <c r="E37" s="19">
        <f>SUM(E31:E36)</f>
        <v>0</v>
      </c>
      <c r="F37" s="19">
        <f>SUM(F31:F36)</f>
        <v>-1471599</v>
      </c>
      <c r="H37" s="19">
        <f>SUM(H31:H36)</f>
        <v>-558618.9804</v>
      </c>
    </row>
    <row r="39" spans="1:8" x14ac:dyDescent="0.25">
      <c r="A39" s="83" t="s">
        <v>71</v>
      </c>
      <c r="B39" s="15" t="s">
        <v>74</v>
      </c>
    </row>
    <row r="40" spans="1:8" x14ac:dyDescent="0.25">
      <c r="A40" s="83"/>
    </row>
  </sheetData>
  <mergeCells count="3">
    <mergeCell ref="F2:H2"/>
    <mergeCell ref="L16:P16"/>
    <mergeCell ref="D29:E29"/>
  </mergeCells>
  <pageMargins left="0.7" right="0.7" top="0.75" bottom="0.75" header="0.3" footer="0.3"/>
  <pageSetup scale="60" orientation="landscape" r:id="rId1"/>
  <headerFooter>
    <oddHeader>&amp;RSchedule II - 2011</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40"/>
  <sheetViews>
    <sheetView zoomScaleNormal="100" workbookViewId="0">
      <selection activeCell="G31" sqref="G31"/>
    </sheetView>
  </sheetViews>
  <sheetFormatPr defaultColWidth="9.140625" defaultRowHeight="15" x14ac:dyDescent="0.25"/>
  <cols>
    <col min="1" max="1" width="14.42578125" style="15" customWidth="1"/>
    <col min="2" max="2" width="18.5703125" style="15" bestFit="1" customWidth="1"/>
    <col min="3" max="4" width="12.7109375" style="15" customWidth="1"/>
    <col min="5" max="5" width="11.28515625" style="15" bestFit="1" customWidth="1"/>
    <col min="6" max="6" width="12.7109375" style="15" customWidth="1"/>
    <col min="7" max="7" width="12.42578125" style="15" bestFit="1" customWidth="1"/>
    <col min="8" max="8" width="13.140625" style="15" bestFit="1" customWidth="1"/>
    <col min="9" max="9" width="2.7109375" style="15" customWidth="1"/>
    <col min="10" max="10" width="10.7109375" style="15" customWidth="1"/>
    <col min="11" max="11" width="8.140625" style="15" bestFit="1" customWidth="1"/>
    <col min="12" max="12" width="12.7109375" style="15" customWidth="1"/>
    <col min="13" max="14" width="11.28515625" style="15" bestFit="1" customWidth="1"/>
    <col min="15" max="15" width="8.42578125" style="15" bestFit="1" customWidth="1"/>
    <col min="16" max="16" width="11.28515625" style="15" bestFit="1" customWidth="1"/>
    <col min="17" max="17" width="2.7109375" style="15" customWidth="1"/>
    <col min="18" max="18" width="13.7109375" style="15" bestFit="1" customWidth="1"/>
    <col min="19" max="19" width="7.7109375" style="15" bestFit="1" customWidth="1"/>
    <col min="20" max="20" width="7.42578125" style="15" bestFit="1" customWidth="1"/>
    <col min="21" max="16384" width="9.140625" style="15"/>
  </cols>
  <sheetData>
    <row r="1" spans="1:18" x14ac:dyDescent="0.25">
      <c r="A1" s="37" t="s">
        <v>26</v>
      </c>
      <c r="B1" s="59">
        <v>2012</v>
      </c>
    </row>
    <row r="2" spans="1:18" x14ac:dyDescent="0.25">
      <c r="A2" s="37" t="s">
        <v>47</v>
      </c>
      <c r="D2" s="82" t="s">
        <v>71</v>
      </c>
      <c r="F2" s="186" t="s">
        <v>35</v>
      </c>
      <c r="G2" s="186"/>
      <c r="H2" s="186"/>
    </row>
    <row r="3" spans="1:18" x14ac:dyDescent="0.25">
      <c r="D3" s="1" t="s">
        <v>37</v>
      </c>
      <c r="F3" s="16"/>
      <c r="G3" s="82" t="s">
        <v>71</v>
      </c>
      <c r="H3" s="16"/>
      <c r="J3" s="61" t="s">
        <v>34</v>
      </c>
    </row>
    <row r="4" spans="1:18" x14ac:dyDescent="0.25">
      <c r="C4" s="1">
        <v>2012</v>
      </c>
      <c r="D4" s="1" t="s">
        <v>25</v>
      </c>
      <c r="F4" s="1"/>
      <c r="G4" s="1" t="s">
        <v>2</v>
      </c>
      <c r="H4" s="1"/>
      <c r="J4" s="1" t="s">
        <v>42</v>
      </c>
      <c r="O4" s="1" t="s">
        <v>70</v>
      </c>
      <c r="P4" s="1" t="s">
        <v>70</v>
      </c>
    </row>
    <row r="5" spans="1:18" x14ac:dyDescent="0.25">
      <c r="C5" s="2" t="s">
        <v>21</v>
      </c>
      <c r="D5" s="63">
        <v>6</v>
      </c>
      <c r="F5" s="2" t="s">
        <v>22</v>
      </c>
      <c r="G5" s="2" t="s">
        <v>17</v>
      </c>
      <c r="H5" s="2" t="s">
        <v>23</v>
      </c>
      <c r="J5" s="2" t="s">
        <v>43</v>
      </c>
      <c r="O5" s="2" t="s">
        <v>14</v>
      </c>
      <c r="P5" s="2" t="s">
        <v>16</v>
      </c>
    </row>
    <row r="6" spans="1:18" x14ac:dyDescent="0.25">
      <c r="A6" s="15">
        <v>1</v>
      </c>
      <c r="B6" s="15" t="s">
        <v>48</v>
      </c>
      <c r="C6" s="3">
        <f>1546783+617748</f>
        <v>2164531</v>
      </c>
      <c r="D6" s="9">
        <v>3.1E-2</v>
      </c>
      <c r="F6" s="3">
        <v>-301950</v>
      </c>
      <c r="G6" s="11">
        <f>ROUND(IF(D$5=1,-0.5*D6*C6,-D6*C6),0)</f>
        <v>-67100</v>
      </c>
      <c r="H6" s="11">
        <f t="shared" ref="H6:H11" si="0">SUM(F6:G6)</f>
        <v>-369050</v>
      </c>
      <c r="J6" s="19">
        <f t="shared" ref="J6:J11" si="1">C6+H6</f>
        <v>1795481</v>
      </c>
      <c r="O6" s="64">
        <v>1E-4</v>
      </c>
      <c r="P6" s="7">
        <f>ROUND(IF(D$5=1,-0.5*O6*C6,-O6*C6),0)</f>
        <v>-216</v>
      </c>
    </row>
    <row r="7" spans="1:18" x14ac:dyDescent="0.25">
      <c r="A7" s="15">
        <v>2</v>
      </c>
      <c r="B7" s="15" t="s">
        <v>0</v>
      </c>
      <c r="C7" s="3">
        <v>31604</v>
      </c>
      <c r="D7" s="9">
        <v>2.3300000000000001E-2</v>
      </c>
      <c r="F7" s="3">
        <v>-3312</v>
      </c>
      <c r="G7" s="11">
        <f>ROUND(IF(D$5=1,-0.5*D7*C7,-D7*C7),0)</f>
        <v>-736</v>
      </c>
      <c r="H7" s="11">
        <f t="shared" si="0"/>
        <v>-4048</v>
      </c>
      <c r="J7" s="19">
        <f t="shared" si="1"/>
        <v>27556</v>
      </c>
      <c r="O7" s="64">
        <v>2.0000000000000001E-4</v>
      </c>
      <c r="P7" s="19">
        <f>ROUND(IF(D$5=1,-0.5*O7*C7,-O7*C7),0)</f>
        <v>-6</v>
      </c>
    </row>
    <row r="8" spans="1:18" x14ac:dyDescent="0.25">
      <c r="A8" s="15">
        <v>3</v>
      </c>
      <c r="B8" s="15" t="s">
        <v>1</v>
      </c>
      <c r="C8" s="3">
        <f>306201+425927</f>
        <v>732128</v>
      </c>
      <c r="D8" s="9">
        <v>2.69E-2</v>
      </c>
      <c r="F8" s="3">
        <v>-88623</v>
      </c>
      <c r="G8" s="11">
        <f>ROUND(IF(D$5=1,-0.5*D8*C8,-D8*C8),0)</f>
        <v>-19694</v>
      </c>
      <c r="H8" s="11">
        <f t="shared" si="0"/>
        <v>-108317</v>
      </c>
      <c r="J8" s="19">
        <f t="shared" si="1"/>
        <v>623811</v>
      </c>
      <c r="O8" s="64">
        <v>4.1999999999999997E-3</v>
      </c>
      <c r="P8" s="19">
        <f>ROUND(IF(D$5=1,-0.5*O8*C8,-O8*C8),0)</f>
        <v>-3075</v>
      </c>
    </row>
    <row r="9" spans="1:18" x14ac:dyDescent="0.25">
      <c r="A9" s="15">
        <v>4</v>
      </c>
      <c r="B9" s="15" t="s">
        <v>19</v>
      </c>
      <c r="C9" s="3">
        <v>0</v>
      </c>
      <c r="D9" s="9">
        <v>2.2499999999999999E-2</v>
      </c>
      <c r="F9" s="3">
        <v>0</v>
      </c>
      <c r="G9" s="11">
        <f>ROUND(IF(D$5=1,-0.5*D9*C9,-D9*C9),0)</f>
        <v>0</v>
      </c>
      <c r="H9" s="11">
        <f t="shared" si="0"/>
        <v>0</v>
      </c>
      <c r="J9" s="19">
        <f t="shared" si="1"/>
        <v>0</v>
      </c>
      <c r="O9" s="64">
        <v>0</v>
      </c>
      <c r="P9" s="19">
        <f>IF(D$5=1,-0.5*O9*C9,-O9*C9)</f>
        <v>0</v>
      </c>
    </row>
    <row r="10" spans="1:18" x14ac:dyDescent="0.25">
      <c r="A10" s="15">
        <v>5</v>
      </c>
      <c r="B10" s="15" t="s">
        <v>18</v>
      </c>
      <c r="C10" s="3">
        <v>0</v>
      </c>
      <c r="D10" s="9">
        <v>2.0500000000000001E-2</v>
      </c>
      <c r="F10" s="3">
        <v>0</v>
      </c>
      <c r="G10" s="11">
        <f>ROUND(IF(D$5=1,-0.5*D10*C10,-D10*C10),0)</f>
        <v>0</v>
      </c>
      <c r="H10" s="11">
        <f t="shared" si="0"/>
        <v>0</v>
      </c>
      <c r="J10" s="19">
        <f t="shared" si="1"/>
        <v>0</v>
      </c>
      <c r="O10" s="64">
        <v>0</v>
      </c>
      <c r="P10" s="19">
        <f>IF(D$5=1,-0.5*O10*C10,-O10*C10)</f>
        <v>0</v>
      </c>
    </row>
    <row r="11" spans="1:18" x14ac:dyDescent="0.25">
      <c r="A11" s="15">
        <v>6</v>
      </c>
      <c r="B11" s="15" t="s">
        <v>63</v>
      </c>
      <c r="C11" s="5">
        <v>868008</v>
      </c>
      <c r="D11" s="10" t="s">
        <v>62</v>
      </c>
      <c r="F11" s="5">
        <v>-14836</v>
      </c>
      <c r="G11" s="17">
        <f>P12</f>
        <v>-3297</v>
      </c>
      <c r="H11" s="17">
        <f t="shared" si="0"/>
        <v>-18133</v>
      </c>
      <c r="J11" s="21">
        <f t="shared" si="1"/>
        <v>849875</v>
      </c>
      <c r="O11" s="66">
        <v>0</v>
      </c>
      <c r="P11" s="21">
        <f>IF(D$5=1,-0.5*O11*C11,-O11*C11)</f>
        <v>0</v>
      </c>
    </row>
    <row r="12" spans="1:18" x14ac:dyDescent="0.25">
      <c r="C12" s="11">
        <f>SUM(C6:C11)</f>
        <v>3796271</v>
      </c>
      <c r="D12" s="11"/>
      <c r="F12" s="3">
        <f>SUM(F5:F11)</f>
        <v>-408721</v>
      </c>
      <c r="G12" s="11">
        <f>SUM(G5:G11)</f>
        <v>-90827</v>
      </c>
      <c r="H12" s="11">
        <f>SUM(H5:H11)</f>
        <v>-499548</v>
      </c>
      <c r="J12" s="19">
        <f>SUM(J6:J11)</f>
        <v>3296723</v>
      </c>
      <c r="O12" s="19"/>
      <c r="P12" s="7">
        <f>SUM(P5:P11)</f>
        <v>-3297</v>
      </c>
    </row>
    <row r="13" spans="1:18" ht="14.25" customHeight="1" x14ac:dyDescent="0.25">
      <c r="C13" s="11"/>
      <c r="D13" s="11"/>
      <c r="E13" s="11"/>
      <c r="F13" s="11"/>
      <c r="M13" s="1"/>
      <c r="N13" s="16"/>
    </row>
    <row r="14" spans="1:18" x14ac:dyDescent="0.25">
      <c r="M14" s="1"/>
      <c r="N14" s="16"/>
    </row>
    <row r="15" spans="1:18" x14ac:dyDescent="0.25">
      <c r="D15" s="1"/>
    </row>
    <row r="16" spans="1:18" x14ac:dyDescent="0.25">
      <c r="C16" s="16"/>
      <c r="D16" s="1" t="s">
        <v>29</v>
      </c>
      <c r="E16" s="16"/>
      <c r="F16" s="16"/>
      <c r="G16" s="67">
        <v>0.5</v>
      </c>
      <c r="H16" s="16"/>
      <c r="J16" s="68"/>
      <c r="K16" s="1" t="s">
        <v>24</v>
      </c>
      <c r="L16" s="186" t="s">
        <v>36</v>
      </c>
      <c r="M16" s="186"/>
      <c r="N16" s="186"/>
      <c r="O16" s="186"/>
      <c r="P16" s="186"/>
      <c r="R16" s="61" t="s">
        <v>15</v>
      </c>
    </row>
    <row r="17" spans="1:18" x14ac:dyDescent="0.25">
      <c r="C17" s="1" t="s">
        <v>34</v>
      </c>
      <c r="D17" s="1" t="s">
        <v>17</v>
      </c>
      <c r="E17" s="1" t="s">
        <v>15</v>
      </c>
      <c r="F17" s="1" t="s">
        <v>15</v>
      </c>
      <c r="G17" s="1" t="s">
        <v>28</v>
      </c>
      <c r="H17" s="1" t="s">
        <v>32</v>
      </c>
      <c r="J17" s="1"/>
      <c r="K17" s="1" t="s">
        <v>27</v>
      </c>
      <c r="L17" s="1"/>
      <c r="M17" s="1" t="s">
        <v>15</v>
      </c>
      <c r="N17" s="1" t="s">
        <v>28</v>
      </c>
      <c r="O17" s="1" t="s">
        <v>24</v>
      </c>
      <c r="P17" s="1"/>
      <c r="R17" s="1" t="s">
        <v>42</v>
      </c>
    </row>
    <row r="18" spans="1:18" x14ac:dyDescent="0.25">
      <c r="C18" s="2" t="s">
        <v>21</v>
      </c>
      <c r="D18" s="2" t="s">
        <v>30</v>
      </c>
      <c r="E18" s="2" t="s">
        <v>17</v>
      </c>
      <c r="F18" s="2" t="s">
        <v>31</v>
      </c>
      <c r="G18" s="2" t="s">
        <v>2</v>
      </c>
      <c r="H18" s="2" t="s">
        <v>33</v>
      </c>
      <c r="J18" s="2" t="s">
        <v>20</v>
      </c>
      <c r="K18" s="2">
        <f>D5</f>
        <v>6</v>
      </c>
      <c r="L18" s="2" t="s">
        <v>22</v>
      </c>
      <c r="M18" s="2" t="s">
        <v>17</v>
      </c>
      <c r="N18" s="2" t="s">
        <v>16</v>
      </c>
      <c r="O18" s="2" t="s">
        <v>16</v>
      </c>
      <c r="P18" s="2" t="s">
        <v>23</v>
      </c>
      <c r="R18" s="2" t="s">
        <v>43</v>
      </c>
    </row>
    <row r="19" spans="1:18" x14ac:dyDescent="0.25">
      <c r="A19" s="15">
        <v>7</v>
      </c>
      <c r="B19" s="15" t="s">
        <v>48</v>
      </c>
      <c r="C19" s="11">
        <f t="shared" ref="C19:C24" si="2">C6</f>
        <v>2164531</v>
      </c>
      <c r="D19" s="12">
        <v>0.93</v>
      </c>
      <c r="E19" s="11">
        <f>ROUND(C19*-D19,0)</f>
        <v>-2013014</v>
      </c>
      <c r="F19" s="19">
        <f>C19+E19</f>
        <v>151517</v>
      </c>
      <c r="G19" s="19">
        <f t="shared" ref="G19:G24" si="3">ROUND(F19*-$G$16,0)</f>
        <v>-75759</v>
      </c>
      <c r="H19" s="69">
        <f t="shared" ref="H19:H24" si="4">F19+G19</f>
        <v>75758</v>
      </c>
      <c r="J19" s="15">
        <v>15</v>
      </c>
      <c r="K19" s="70">
        <f>IFERROR(VLOOKUP(J19,'Tax Rates'!$A$1:$Z$12,$K$18+1,FALSE),0)</f>
        <v>6.2330000000000003E-2</v>
      </c>
      <c r="L19" s="71">
        <v>-2117311</v>
      </c>
      <c r="M19" s="19">
        <v>0</v>
      </c>
      <c r="N19" s="19">
        <v>0</v>
      </c>
      <c r="O19" s="11">
        <f>ROUND(K19*-H19,0)</f>
        <v>-4722</v>
      </c>
      <c r="P19" s="72">
        <f t="shared" ref="P19:P24" si="5">SUM(L19:O19)</f>
        <v>-2122033</v>
      </c>
      <c r="R19" s="19">
        <f>C19+P19</f>
        <v>42498</v>
      </c>
    </row>
    <row r="20" spans="1:18" x14ac:dyDescent="0.25">
      <c r="A20" s="15">
        <v>8</v>
      </c>
      <c r="B20" s="15" t="s">
        <v>0</v>
      </c>
      <c r="C20" s="40">
        <f t="shared" si="2"/>
        <v>31604</v>
      </c>
      <c r="D20" s="14">
        <v>1.3162890773319801E-2</v>
      </c>
      <c r="E20" s="11">
        <f>ROUND(C20*-D20,0)</f>
        <v>-416</v>
      </c>
      <c r="F20" s="19">
        <f>C20+E20</f>
        <v>31188</v>
      </c>
      <c r="G20" s="19">
        <f t="shared" si="3"/>
        <v>-15594</v>
      </c>
      <c r="H20" s="69">
        <f t="shared" si="4"/>
        <v>15594</v>
      </c>
      <c r="J20" s="15">
        <v>15</v>
      </c>
      <c r="K20" s="70">
        <f>IFERROR(VLOOKUP(J20,'Tax Rates'!$A$1:$Z$12,$K$18+1,FALSE),0)</f>
        <v>6.2330000000000003E-2</v>
      </c>
      <c r="L20" s="71">
        <v>-21884</v>
      </c>
      <c r="M20" s="19">
        <v>0</v>
      </c>
      <c r="N20" s="19">
        <v>0</v>
      </c>
      <c r="O20" s="11">
        <f>ROUND(K20*-H20,0)</f>
        <v>-972</v>
      </c>
      <c r="P20" s="72">
        <f t="shared" si="5"/>
        <v>-22856</v>
      </c>
      <c r="R20" s="19">
        <f>C20+P20</f>
        <v>8748</v>
      </c>
    </row>
    <row r="21" spans="1:18" x14ac:dyDescent="0.25">
      <c r="A21" s="15">
        <v>9</v>
      </c>
      <c r="B21" s="15" t="s">
        <v>1</v>
      </c>
      <c r="C21" s="40">
        <f t="shared" si="2"/>
        <v>732128</v>
      </c>
      <c r="D21" s="12">
        <v>1</v>
      </c>
      <c r="E21" s="11">
        <f>ROUND(C21*-D21,0)</f>
        <v>-732128</v>
      </c>
      <c r="F21" s="19">
        <f>C21+E21</f>
        <v>0</v>
      </c>
      <c r="G21" s="20">
        <f t="shared" si="3"/>
        <v>0</v>
      </c>
      <c r="H21" s="69">
        <f t="shared" si="4"/>
        <v>0</v>
      </c>
      <c r="J21" s="15">
        <v>20</v>
      </c>
      <c r="K21" s="70">
        <f>IFERROR(VLOOKUP(J21,'Tax Rates'!$A$1:$Z$12,$K$18+1,FALSE),0)</f>
        <v>5.2850000000000001E-2</v>
      </c>
      <c r="L21" s="71">
        <v>-732128</v>
      </c>
      <c r="M21" s="19">
        <v>0</v>
      </c>
      <c r="N21" s="19">
        <f>G21</f>
        <v>0</v>
      </c>
      <c r="O21" s="11">
        <f>ROUND(K21*-H21,0)</f>
        <v>0</v>
      </c>
      <c r="P21" s="72">
        <f t="shared" si="5"/>
        <v>-732128</v>
      </c>
      <c r="R21" s="19">
        <f>C21+P21</f>
        <v>0</v>
      </c>
    </row>
    <row r="22" spans="1:18" x14ac:dyDescent="0.25">
      <c r="A22" s="15">
        <v>10</v>
      </c>
      <c r="B22" s="15" t="s">
        <v>19</v>
      </c>
      <c r="C22" s="40">
        <f t="shared" si="2"/>
        <v>0</v>
      </c>
      <c r="D22" s="12">
        <v>0</v>
      </c>
      <c r="E22" s="11">
        <f>ROUND(C22*-D22,0)</f>
        <v>0</v>
      </c>
      <c r="F22" s="19">
        <f>C22+E22</f>
        <v>0</v>
      </c>
      <c r="G22" s="20">
        <f t="shared" si="3"/>
        <v>0</v>
      </c>
      <c r="H22" s="69">
        <f t="shared" si="4"/>
        <v>0</v>
      </c>
      <c r="J22" s="15">
        <v>7</v>
      </c>
      <c r="K22" s="70">
        <f>IFERROR(VLOOKUP(J22,'Tax Rates'!$A$1:$Z$12,$K$18+1,FALSE),0)</f>
        <v>8.9249999999999996E-2</v>
      </c>
      <c r="L22" s="71">
        <v>0</v>
      </c>
      <c r="M22" s="19">
        <f>E22</f>
        <v>0</v>
      </c>
      <c r="N22" s="19">
        <f>G22</f>
        <v>0</v>
      </c>
      <c r="O22" s="11">
        <f>ROUND(K22*-H22,0)</f>
        <v>0</v>
      </c>
      <c r="P22" s="72">
        <f t="shared" si="5"/>
        <v>0</v>
      </c>
      <c r="R22" s="19">
        <f>C22+P22</f>
        <v>0</v>
      </c>
    </row>
    <row r="23" spans="1:18" x14ac:dyDescent="0.25">
      <c r="A23" s="15">
        <v>11</v>
      </c>
      <c r="B23" s="15" t="s">
        <v>18</v>
      </c>
      <c r="C23" s="40">
        <f t="shared" si="2"/>
        <v>0</v>
      </c>
      <c r="D23" s="12">
        <v>0</v>
      </c>
      <c r="E23" s="11">
        <f>ROUND(C23*-D23,0)</f>
        <v>0</v>
      </c>
      <c r="F23" s="19">
        <f>C23+E23</f>
        <v>0</v>
      </c>
      <c r="G23" s="20">
        <f t="shared" si="3"/>
        <v>0</v>
      </c>
      <c r="H23" s="69">
        <f t="shared" si="4"/>
        <v>0</v>
      </c>
      <c r="J23" s="15">
        <v>15</v>
      </c>
      <c r="K23" s="70">
        <f>IFERROR(VLOOKUP(J23,'Tax Rates'!$A$1:$Z$12,$K$18+1,FALSE),0)</f>
        <v>6.2330000000000003E-2</v>
      </c>
      <c r="L23" s="71">
        <v>0</v>
      </c>
      <c r="M23" s="19">
        <f>E23</f>
        <v>0</v>
      </c>
      <c r="N23" s="19">
        <f>G23</f>
        <v>0</v>
      </c>
      <c r="O23" s="11">
        <f>ROUND(K23*-H23,0)</f>
        <v>0</v>
      </c>
      <c r="P23" s="72">
        <f t="shared" si="5"/>
        <v>0</v>
      </c>
      <c r="R23" s="19">
        <f>C23+P23</f>
        <v>0</v>
      </c>
    </row>
    <row r="24" spans="1:18" x14ac:dyDescent="0.25">
      <c r="A24" s="15">
        <v>12</v>
      </c>
      <c r="B24" s="15" t="s">
        <v>63</v>
      </c>
      <c r="C24" s="17">
        <f t="shared" si="2"/>
        <v>868008</v>
      </c>
      <c r="D24" s="13" t="s">
        <v>64</v>
      </c>
      <c r="E24" s="17">
        <v>0</v>
      </c>
      <c r="F24" s="21">
        <v>0</v>
      </c>
      <c r="G24" s="21">
        <f t="shared" si="3"/>
        <v>0</v>
      </c>
      <c r="H24" s="73">
        <f t="shared" si="4"/>
        <v>0</v>
      </c>
      <c r="J24" s="74" t="s">
        <v>64</v>
      </c>
      <c r="K24" s="75" t="s">
        <v>64</v>
      </c>
      <c r="L24" s="76">
        <v>0</v>
      </c>
      <c r="M24" s="21">
        <f>E24</f>
        <v>0</v>
      </c>
      <c r="N24" s="77">
        <f>G24</f>
        <v>0</v>
      </c>
      <c r="O24" s="17">
        <v>0</v>
      </c>
      <c r="P24" s="78">
        <f t="shared" si="5"/>
        <v>0</v>
      </c>
      <c r="R24" s="79" t="s">
        <v>64</v>
      </c>
    </row>
    <row r="25" spans="1:18" x14ac:dyDescent="0.25">
      <c r="C25" s="11">
        <f>SUM(C18:C24)</f>
        <v>3796271</v>
      </c>
      <c r="E25" s="11">
        <f>SUM(E19:E24)</f>
        <v>-2745558</v>
      </c>
      <c r="F25" s="11">
        <f>SUM(F19:F24)</f>
        <v>182705</v>
      </c>
      <c r="G25" s="11">
        <f>SUM(G19:G24)</f>
        <v>-91353</v>
      </c>
      <c r="H25" s="72">
        <f>SUM(H19:H24)</f>
        <v>91352</v>
      </c>
      <c r="L25" s="72">
        <f>SUM(L19:L24)</f>
        <v>-2871323</v>
      </c>
      <c r="M25" s="11">
        <f>SUM(M19:M24)</f>
        <v>0</v>
      </c>
      <c r="N25" s="11">
        <f>SUM(N19:N24)</f>
        <v>0</v>
      </c>
      <c r="O25" s="11">
        <f>SUM(O19:O24)</f>
        <v>-5694</v>
      </c>
      <c r="P25" s="72">
        <f>SUM(P19:P24)</f>
        <v>-2877017</v>
      </c>
      <c r="R25" s="19">
        <f>SUM(R19:R24)</f>
        <v>51246</v>
      </c>
    </row>
    <row r="26" spans="1:18" x14ac:dyDescent="0.25">
      <c r="C26" s="11"/>
      <c r="E26" s="11"/>
      <c r="F26" s="11"/>
      <c r="G26" s="11"/>
      <c r="H26" s="72"/>
      <c r="J26" s="72"/>
      <c r="K26" s="11"/>
      <c r="L26" s="11"/>
      <c r="M26" s="11"/>
      <c r="N26" s="72"/>
    </row>
    <row r="28" spans="1:18" x14ac:dyDescent="0.25">
      <c r="E28" s="11"/>
      <c r="F28" s="61" t="s">
        <v>49</v>
      </c>
      <c r="H28" s="80"/>
    </row>
    <row r="29" spans="1:18" x14ac:dyDescent="0.25">
      <c r="D29" s="186" t="s">
        <v>38</v>
      </c>
      <c r="E29" s="186"/>
      <c r="F29" s="61" t="s">
        <v>40</v>
      </c>
      <c r="G29" s="61" t="s">
        <v>61</v>
      </c>
      <c r="H29" s="1" t="s">
        <v>39</v>
      </c>
    </row>
    <row r="30" spans="1:18" x14ac:dyDescent="0.25">
      <c r="D30" s="2" t="s">
        <v>34</v>
      </c>
      <c r="E30" s="2" t="s">
        <v>15</v>
      </c>
      <c r="F30" s="2" t="s">
        <v>41</v>
      </c>
      <c r="G30" s="2" t="s">
        <v>14</v>
      </c>
      <c r="H30" s="2" t="s">
        <v>3</v>
      </c>
    </row>
    <row r="31" spans="1:18" x14ac:dyDescent="0.25">
      <c r="A31" s="15">
        <v>13</v>
      </c>
      <c r="B31" s="15" t="s">
        <v>48</v>
      </c>
      <c r="D31" s="19">
        <f t="shared" ref="D31:D36" si="6">J6</f>
        <v>1795481</v>
      </c>
      <c r="E31" s="19">
        <f t="shared" ref="E31:E36" si="7">R19</f>
        <v>42498</v>
      </c>
      <c r="F31" s="19">
        <f>E31-D31</f>
        <v>-1752983</v>
      </c>
      <c r="G31" s="9">
        <v>0.37959999999999999</v>
      </c>
      <c r="H31" s="19">
        <f>ROUND(F31*0.3796,0)</f>
        <v>-665432</v>
      </c>
    </row>
    <row r="32" spans="1:18" x14ac:dyDescent="0.25">
      <c r="A32" s="15">
        <v>14</v>
      </c>
      <c r="B32" s="15" t="s">
        <v>0</v>
      </c>
      <c r="D32" s="20">
        <f t="shared" si="6"/>
        <v>27556</v>
      </c>
      <c r="E32" s="19">
        <f t="shared" si="7"/>
        <v>8748</v>
      </c>
      <c r="F32" s="19">
        <f>E32-D32</f>
        <v>-18808</v>
      </c>
      <c r="G32" s="80">
        <f>G31</f>
        <v>0.37959999999999999</v>
      </c>
      <c r="H32" s="19">
        <f t="shared" ref="H32:H36" si="8">ROUND(F32*0.3796,0)</f>
        <v>-7140</v>
      </c>
    </row>
    <row r="33" spans="1:8" x14ac:dyDescent="0.25">
      <c r="A33" s="15">
        <v>15</v>
      </c>
      <c r="B33" s="15" t="s">
        <v>1</v>
      </c>
      <c r="D33" s="20">
        <f t="shared" si="6"/>
        <v>623811</v>
      </c>
      <c r="E33" s="19">
        <f t="shared" si="7"/>
        <v>0</v>
      </c>
      <c r="F33" s="19">
        <f>E33-D33</f>
        <v>-623811</v>
      </c>
      <c r="G33" s="80">
        <f>G31</f>
        <v>0.37959999999999999</v>
      </c>
      <c r="H33" s="19">
        <f t="shared" si="8"/>
        <v>-236799</v>
      </c>
    </row>
    <row r="34" spans="1:8" x14ac:dyDescent="0.25">
      <c r="A34" s="15">
        <v>16</v>
      </c>
      <c r="B34" s="15" t="s">
        <v>19</v>
      </c>
      <c r="D34" s="20">
        <f t="shared" si="6"/>
        <v>0</v>
      </c>
      <c r="E34" s="19">
        <f t="shared" si="7"/>
        <v>0</v>
      </c>
      <c r="F34" s="19">
        <f>E34-D34</f>
        <v>0</v>
      </c>
      <c r="G34" s="80">
        <f>G31</f>
        <v>0.37959999999999999</v>
      </c>
      <c r="H34" s="19">
        <f t="shared" si="8"/>
        <v>0</v>
      </c>
    </row>
    <row r="35" spans="1:8" x14ac:dyDescent="0.25">
      <c r="A35" s="15">
        <v>17</v>
      </c>
      <c r="B35" s="15" t="s">
        <v>18</v>
      </c>
      <c r="D35" s="20">
        <f t="shared" si="6"/>
        <v>0</v>
      </c>
      <c r="E35" s="19">
        <f t="shared" si="7"/>
        <v>0</v>
      </c>
      <c r="F35" s="19">
        <f>E35-D35</f>
        <v>0</v>
      </c>
      <c r="G35" s="80">
        <f>G31</f>
        <v>0.37959999999999999</v>
      </c>
      <c r="H35" s="19">
        <f t="shared" si="8"/>
        <v>0</v>
      </c>
    </row>
    <row r="36" spans="1:8" x14ac:dyDescent="0.25">
      <c r="A36" s="15">
        <v>18</v>
      </c>
      <c r="B36" s="15" t="s">
        <v>63</v>
      </c>
      <c r="D36" s="21">
        <f t="shared" si="6"/>
        <v>849875</v>
      </c>
      <c r="E36" s="79" t="str">
        <f t="shared" si="7"/>
        <v>NA</v>
      </c>
      <c r="F36" s="21">
        <f>-D36</f>
        <v>-849875</v>
      </c>
      <c r="G36" s="81">
        <f>G31</f>
        <v>0.37959999999999999</v>
      </c>
      <c r="H36" s="21">
        <f t="shared" si="8"/>
        <v>-322613</v>
      </c>
    </row>
    <row r="37" spans="1:8" x14ac:dyDescent="0.25">
      <c r="D37" s="19">
        <f>SUM(D31:D36)</f>
        <v>3296723</v>
      </c>
      <c r="E37" s="19">
        <f>SUM(E31:E36)</f>
        <v>51246</v>
      </c>
      <c r="F37" s="19">
        <f>SUM(F31:F36)</f>
        <v>-3245477</v>
      </c>
      <c r="H37" s="19">
        <f>SUM(H31:H36)</f>
        <v>-1231984</v>
      </c>
    </row>
    <row r="39" spans="1:8" x14ac:dyDescent="0.25">
      <c r="A39" s="83" t="s">
        <v>71</v>
      </c>
      <c r="B39" s="15" t="s">
        <v>74</v>
      </c>
    </row>
    <row r="40" spans="1:8" x14ac:dyDescent="0.25">
      <c r="A40" s="83"/>
    </row>
  </sheetData>
  <mergeCells count="3">
    <mergeCell ref="F2:H2"/>
    <mergeCell ref="L16:P16"/>
    <mergeCell ref="D29:E29"/>
  </mergeCells>
  <pageMargins left="0.7" right="0.7" top="0.75" bottom="0.75" header="0.3" footer="0.3"/>
  <pageSetup scale="60" orientation="landscape" verticalDpi="0" r:id="rId1"/>
  <headerFooter>
    <oddHeader>&amp;RSchedule II - 2012</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40"/>
  <sheetViews>
    <sheetView zoomScaleNormal="100" workbookViewId="0">
      <selection activeCell="G31" sqref="G31"/>
    </sheetView>
  </sheetViews>
  <sheetFormatPr defaultColWidth="9.140625" defaultRowHeight="15" x14ac:dyDescent="0.25"/>
  <cols>
    <col min="1" max="1" width="14.42578125" style="15" customWidth="1"/>
    <col min="2" max="2" width="18.5703125" style="15" bestFit="1" customWidth="1"/>
    <col min="3" max="4" width="12.7109375" style="15" customWidth="1"/>
    <col min="5" max="5" width="11.28515625" style="15" bestFit="1" customWidth="1"/>
    <col min="6" max="6" width="12.7109375" style="15" customWidth="1"/>
    <col min="7" max="7" width="12.42578125" style="15" bestFit="1" customWidth="1"/>
    <col min="8" max="8" width="13.140625" style="15" bestFit="1" customWidth="1"/>
    <col min="9" max="9" width="2.7109375" style="15" customWidth="1"/>
    <col min="10" max="10" width="10.7109375" style="15" customWidth="1"/>
    <col min="11" max="11" width="8.140625" style="15" bestFit="1" customWidth="1"/>
    <col min="12" max="12" width="12.7109375" style="15" customWidth="1"/>
    <col min="13" max="14" width="11.28515625" style="15" bestFit="1" customWidth="1"/>
    <col min="15" max="15" width="8.42578125" style="15" bestFit="1" customWidth="1"/>
    <col min="16" max="16" width="11.28515625" style="15" bestFit="1" customWidth="1"/>
    <col min="17" max="17" width="2.7109375" style="15" customWidth="1"/>
    <col min="18" max="18" width="13.7109375" style="15" bestFit="1" customWidth="1"/>
    <col min="19" max="19" width="7.7109375" style="15" bestFit="1" customWidth="1"/>
    <col min="20" max="20" width="7.42578125" style="15" bestFit="1" customWidth="1"/>
    <col min="21" max="16384" width="9.140625" style="15"/>
  </cols>
  <sheetData>
    <row r="1" spans="1:18" x14ac:dyDescent="0.25">
      <c r="A1" s="37" t="s">
        <v>26</v>
      </c>
      <c r="B1" s="59">
        <v>2013</v>
      </c>
    </row>
    <row r="2" spans="1:18" x14ac:dyDescent="0.25">
      <c r="A2" s="37" t="s">
        <v>47</v>
      </c>
      <c r="D2" s="82" t="s">
        <v>71</v>
      </c>
      <c r="F2" s="186" t="s">
        <v>35</v>
      </c>
      <c r="G2" s="186"/>
      <c r="H2" s="186"/>
    </row>
    <row r="3" spans="1:18" x14ac:dyDescent="0.25">
      <c r="D3" s="1" t="s">
        <v>37</v>
      </c>
      <c r="F3" s="16"/>
      <c r="G3" s="82" t="s">
        <v>71</v>
      </c>
      <c r="H3" s="16"/>
      <c r="J3" s="61" t="s">
        <v>34</v>
      </c>
    </row>
    <row r="4" spans="1:18" x14ac:dyDescent="0.25">
      <c r="C4" s="1">
        <v>2013</v>
      </c>
      <c r="D4" s="1" t="s">
        <v>25</v>
      </c>
      <c r="F4" s="1"/>
      <c r="G4" s="1" t="s">
        <v>2</v>
      </c>
      <c r="H4" s="1"/>
      <c r="J4" s="1" t="s">
        <v>42</v>
      </c>
      <c r="O4" s="1" t="s">
        <v>70</v>
      </c>
      <c r="P4" s="1" t="s">
        <v>70</v>
      </c>
    </row>
    <row r="5" spans="1:18" x14ac:dyDescent="0.25">
      <c r="C5" s="2" t="s">
        <v>21</v>
      </c>
      <c r="D5" s="63">
        <v>5</v>
      </c>
      <c r="F5" s="2" t="s">
        <v>22</v>
      </c>
      <c r="G5" s="2" t="s">
        <v>17</v>
      </c>
      <c r="H5" s="2" t="s">
        <v>23</v>
      </c>
      <c r="J5" s="2" t="s">
        <v>43</v>
      </c>
      <c r="O5" s="2" t="s">
        <v>14</v>
      </c>
      <c r="P5" s="2" t="s">
        <v>16</v>
      </c>
    </row>
    <row r="6" spans="1:18" x14ac:dyDescent="0.25">
      <c r="A6" s="15">
        <v>1</v>
      </c>
      <c r="B6" s="15" t="s">
        <v>48</v>
      </c>
      <c r="C6" s="3">
        <v>1672265</v>
      </c>
      <c r="D6" s="9">
        <v>3.1E-2</v>
      </c>
      <c r="F6" s="3">
        <v>-181440</v>
      </c>
      <c r="G6" s="11">
        <f>ROUND(IF(D$5=1,-0.5*D6*C6,-D6*C6),0)</f>
        <v>-51840</v>
      </c>
      <c r="H6" s="11">
        <f t="shared" ref="H6:H11" si="0">SUM(F6:G6)</f>
        <v>-233280</v>
      </c>
      <c r="J6" s="19">
        <f t="shared" ref="J6:J11" si="1">C6+H6</f>
        <v>1438985</v>
      </c>
      <c r="O6" s="64">
        <v>1E-4</v>
      </c>
      <c r="P6" s="7">
        <f>ROUND(IF(D$5=1,-0.5*O6*C6,-O6*C6),0)</f>
        <v>-167</v>
      </c>
    </row>
    <row r="7" spans="1:18" x14ac:dyDescent="0.25">
      <c r="A7" s="15">
        <v>2</v>
      </c>
      <c r="B7" s="15" t="s">
        <v>0</v>
      </c>
      <c r="C7" s="3">
        <v>0</v>
      </c>
      <c r="D7" s="9">
        <v>2.3300000000000001E-2</v>
      </c>
      <c r="F7" s="3">
        <v>0</v>
      </c>
      <c r="G7" s="11">
        <f>ROUND(IF(D$5=1,-0.5*D7*C7,-D7*C7),0)</f>
        <v>0</v>
      </c>
      <c r="H7" s="11">
        <f t="shared" si="0"/>
        <v>0</v>
      </c>
      <c r="J7" s="19">
        <f t="shared" si="1"/>
        <v>0</v>
      </c>
      <c r="O7" s="64">
        <v>2.0000000000000001E-4</v>
      </c>
      <c r="P7" s="19">
        <f>ROUND(IF(D$5=1,-0.5*O7*C7,-O7*C7),0)</f>
        <v>0</v>
      </c>
    </row>
    <row r="8" spans="1:18" x14ac:dyDescent="0.25">
      <c r="A8" s="15">
        <v>3</v>
      </c>
      <c r="B8" s="15" t="s">
        <v>1</v>
      </c>
      <c r="C8" s="3">
        <v>520370</v>
      </c>
      <c r="D8" s="9">
        <v>2.69E-2</v>
      </c>
      <c r="F8" s="3">
        <v>-48993</v>
      </c>
      <c r="G8" s="11">
        <f>ROUND(IF(D$5=1,-0.5*D8*C8,-D8*C8),0)</f>
        <v>-13998</v>
      </c>
      <c r="H8" s="11">
        <f t="shared" si="0"/>
        <v>-62991</v>
      </c>
      <c r="J8" s="19">
        <f t="shared" si="1"/>
        <v>457379</v>
      </c>
      <c r="O8" s="64">
        <v>4.1999999999999997E-3</v>
      </c>
      <c r="P8" s="19">
        <f>ROUND(IF(D$5=1,-0.5*O8*C8,-O8*C8),0)</f>
        <v>-2186</v>
      </c>
    </row>
    <row r="9" spans="1:18" x14ac:dyDescent="0.25">
      <c r="A9" s="15">
        <v>4</v>
      </c>
      <c r="B9" s="15" t="s">
        <v>19</v>
      </c>
      <c r="C9" s="3">
        <v>0</v>
      </c>
      <c r="D9" s="9">
        <v>2.2499999999999999E-2</v>
      </c>
      <c r="F9" s="3">
        <v>0</v>
      </c>
      <c r="G9" s="11">
        <f>ROUND(IF(D$5=1,-0.5*D9*C9,-D9*C9),0)</f>
        <v>0</v>
      </c>
      <c r="H9" s="11">
        <f t="shared" si="0"/>
        <v>0</v>
      </c>
      <c r="J9" s="19">
        <f t="shared" si="1"/>
        <v>0</v>
      </c>
      <c r="O9" s="64">
        <v>0</v>
      </c>
      <c r="P9" s="19">
        <f>IF(D$5=1,-0.5*O9*C9,-O9*C9)</f>
        <v>0</v>
      </c>
    </row>
    <row r="10" spans="1:18" x14ac:dyDescent="0.25">
      <c r="A10" s="15">
        <v>5</v>
      </c>
      <c r="B10" s="15" t="s">
        <v>18</v>
      </c>
      <c r="C10" s="3">
        <v>0</v>
      </c>
      <c r="D10" s="9">
        <v>2.0500000000000001E-2</v>
      </c>
      <c r="F10" s="3">
        <v>0</v>
      </c>
      <c r="G10" s="11">
        <f>ROUND(IF(D$5=1,-0.5*D10*C10,-D10*C10),0)</f>
        <v>0</v>
      </c>
      <c r="H10" s="11">
        <f t="shared" si="0"/>
        <v>0</v>
      </c>
      <c r="J10" s="19">
        <f t="shared" si="1"/>
        <v>0</v>
      </c>
      <c r="O10" s="64">
        <v>0</v>
      </c>
      <c r="P10" s="19">
        <f>IF(D$5=1,-0.5*O10*C10,-O10*C10)</f>
        <v>0</v>
      </c>
    </row>
    <row r="11" spans="1:18" x14ac:dyDescent="0.25">
      <c r="A11" s="15">
        <v>6</v>
      </c>
      <c r="B11" s="15" t="s">
        <v>63</v>
      </c>
      <c r="C11" s="5">
        <v>768907</v>
      </c>
      <c r="D11" s="10" t="s">
        <v>62</v>
      </c>
      <c r="F11" s="5">
        <v>-8236</v>
      </c>
      <c r="G11" s="17">
        <f>P12</f>
        <v>-2353</v>
      </c>
      <c r="H11" s="17">
        <f t="shared" si="0"/>
        <v>-10589</v>
      </c>
      <c r="J11" s="21">
        <f t="shared" si="1"/>
        <v>758318</v>
      </c>
      <c r="O11" s="66">
        <v>0</v>
      </c>
      <c r="P11" s="21">
        <f>IF(D$5=1,-0.5*O11*C11,-O11*C11)</f>
        <v>0</v>
      </c>
    </row>
    <row r="12" spans="1:18" x14ac:dyDescent="0.25">
      <c r="C12" s="11">
        <f>SUM(C6:C11)</f>
        <v>2961542</v>
      </c>
      <c r="D12" s="11"/>
      <c r="F12" s="3">
        <f>SUM(F5:F11)</f>
        <v>-238669</v>
      </c>
      <c r="G12" s="11">
        <f>SUM(G5:G11)</f>
        <v>-68191</v>
      </c>
      <c r="H12" s="11">
        <f>SUM(H5:H11)</f>
        <v>-306860</v>
      </c>
      <c r="J12" s="19">
        <f>SUM(J6:J11)</f>
        <v>2654682</v>
      </c>
      <c r="O12" s="19"/>
      <c r="P12" s="7">
        <f>SUM(P5:P11)</f>
        <v>-2353</v>
      </c>
    </row>
    <row r="13" spans="1:18" ht="14.25" customHeight="1" x14ac:dyDescent="0.25">
      <c r="C13" s="11"/>
      <c r="D13" s="11"/>
      <c r="E13" s="11"/>
      <c r="F13" s="11"/>
      <c r="M13" s="1"/>
      <c r="N13" s="16"/>
    </row>
    <row r="14" spans="1:18" x14ac:dyDescent="0.25">
      <c r="M14" s="1"/>
      <c r="N14" s="16"/>
    </row>
    <row r="15" spans="1:18" x14ac:dyDescent="0.25">
      <c r="D15" s="1"/>
    </row>
    <row r="16" spans="1:18" x14ac:dyDescent="0.25">
      <c r="C16" s="16"/>
      <c r="D16" s="1" t="s">
        <v>29</v>
      </c>
      <c r="E16" s="16"/>
      <c r="F16" s="16"/>
      <c r="G16" s="67">
        <v>0.5</v>
      </c>
      <c r="H16" s="16"/>
      <c r="J16" s="68"/>
      <c r="K16" s="1" t="s">
        <v>24</v>
      </c>
      <c r="L16" s="186" t="s">
        <v>36</v>
      </c>
      <c r="M16" s="186"/>
      <c r="N16" s="186"/>
      <c r="O16" s="186"/>
      <c r="P16" s="186"/>
      <c r="R16" s="61" t="s">
        <v>15</v>
      </c>
    </row>
    <row r="17" spans="1:18" x14ac:dyDescent="0.25">
      <c r="C17" s="1" t="s">
        <v>34</v>
      </c>
      <c r="D17" s="1" t="s">
        <v>17</v>
      </c>
      <c r="E17" s="1" t="s">
        <v>15</v>
      </c>
      <c r="F17" s="1" t="s">
        <v>15</v>
      </c>
      <c r="G17" s="1" t="s">
        <v>28</v>
      </c>
      <c r="H17" s="1" t="s">
        <v>32</v>
      </c>
      <c r="J17" s="1"/>
      <c r="K17" s="1" t="s">
        <v>27</v>
      </c>
      <c r="L17" s="1"/>
      <c r="M17" s="1" t="s">
        <v>15</v>
      </c>
      <c r="N17" s="1" t="s">
        <v>28</v>
      </c>
      <c r="O17" s="1" t="s">
        <v>24</v>
      </c>
      <c r="P17" s="1"/>
      <c r="R17" s="1" t="s">
        <v>42</v>
      </c>
    </row>
    <row r="18" spans="1:18" x14ac:dyDescent="0.25">
      <c r="C18" s="2" t="s">
        <v>21</v>
      </c>
      <c r="D18" s="2" t="s">
        <v>30</v>
      </c>
      <c r="E18" s="2" t="s">
        <v>17</v>
      </c>
      <c r="F18" s="2" t="s">
        <v>31</v>
      </c>
      <c r="G18" s="2" t="s">
        <v>2</v>
      </c>
      <c r="H18" s="2" t="s">
        <v>33</v>
      </c>
      <c r="J18" s="2" t="s">
        <v>20</v>
      </c>
      <c r="K18" s="2">
        <f>D5</f>
        <v>5</v>
      </c>
      <c r="L18" s="2" t="s">
        <v>22</v>
      </c>
      <c r="M18" s="2" t="s">
        <v>17</v>
      </c>
      <c r="N18" s="2" t="s">
        <v>16</v>
      </c>
      <c r="O18" s="2" t="s">
        <v>16</v>
      </c>
      <c r="P18" s="2" t="s">
        <v>23</v>
      </c>
      <c r="R18" s="2" t="s">
        <v>43</v>
      </c>
    </row>
    <row r="19" spans="1:18" x14ac:dyDescent="0.25">
      <c r="A19" s="15">
        <v>7</v>
      </c>
      <c r="B19" s="15" t="s">
        <v>48</v>
      </c>
      <c r="C19" s="11">
        <f t="shared" ref="C19:C24" si="2">C6</f>
        <v>1672265</v>
      </c>
      <c r="D19" s="12">
        <v>1</v>
      </c>
      <c r="E19" s="11">
        <f>ROUND(C19*-D19,0)</f>
        <v>-1672265</v>
      </c>
      <c r="F19" s="19">
        <f>C19+E19</f>
        <v>0</v>
      </c>
      <c r="G19" s="19">
        <f t="shared" ref="G19:G24" si="3">ROUND(F19*-$G$16,0)</f>
        <v>0</v>
      </c>
      <c r="H19" s="69">
        <f t="shared" ref="H19:H24" si="4">F19+G19</f>
        <v>0</v>
      </c>
      <c r="J19" s="15">
        <v>15</v>
      </c>
      <c r="K19" s="70">
        <f>IFERROR(VLOOKUP(J19,'Tax Rates'!$A$1:$Z$12,$K$18+1,FALSE),0)</f>
        <v>6.9250000000000006E-2</v>
      </c>
      <c r="L19" s="71">
        <v>-1672265</v>
      </c>
      <c r="M19" s="19"/>
      <c r="N19" s="19">
        <f t="shared" ref="N19:N24" si="5">G19</f>
        <v>0</v>
      </c>
      <c r="O19" s="11">
        <f>ROUND(K19*-H19,0)</f>
        <v>0</v>
      </c>
      <c r="P19" s="72">
        <f t="shared" ref="P19:P24" si="6">SUM(L19:O19)</f>
        <v>-1672265</v>
      </c>
      <c r="R19" s="19">
        <f>C19+P19</f>
        <v>0</v>
      </c>
    </row>
    <row r="20" spans="1:18" x14ac:dyDescent="0.25">
      <c r="A20" s="15">
        <v>8</v>
      </c>
      <c r="B20" s="15" t="s">
        <v>0</v>
      </c>
      <c r="C20" s="40">
        <f t="shared" si="2"/>
        <v>0</v>
      </c>
      <c r="D20" s="14">
        <v>0</v>
      </c>
      <c r="E20" s="11">
        <f>ROUND(C20*-D20,0)</f>
        <v>0</v>
      </c>
      <c r="F20" s="19">
        <f>C20+E20</f>
        <v>0</v>
      </c>
      <c r="G20" s="19">
        <f t="shared" si="3"/>
        <v>0</v>
      </c>
      <c r="H20" s="69">
        <f t="shared" si="4"/>
        <v>0</v>
      </c>
      <c r="J20" s="15">
        <v>15</v>
      </c>
      <c r="K20" s="70">
        <f>IFERROR(VLOOKUP(J20,'Tax Rates'!$A$1:$Z$12,$K$18+1,FALSE),0)</f>
        <v>6.9250000000000006E-2</v>
      </c>
      <c r="L20" s="71">
        <v>0</v>
      </c>
      <c r="M20" s="19">
        <f>E20</f>
        <v>0</v>
      </c>
      <c r="N20" s="19">
        <f t="shared" si="5"/>
        <v>0</v>
      </c>
      <c r="O20" s="11">
        <f>ROUND(K20*-H20,0)</f>
        <v>0</v>
      </c>
      <c r="P20" s="72">
        <f t="shared" si="6"/>
        <v>0</v>
      </c>
      <c r="R20" s="19">
        <f>C20+P20</f>
        <v>0</v>
      </c>
    </row>
    <row r="21" spans="1:18" x14ac:dyDescent="0.25">
      <c r="A21" s="15">
        <v>9</v>
      </c>
      <c r="B21" s="15" t="s">
        <v>1</v>
      </c>
      <c r="C21" s="40">
        <f t="shared" si="2"/>
        <v>520370</v>
      </c>
      <c r="D21" s="12">
        <v>1</v>
      </c>
      <c r="E21" s="11">
        <f>ROUND(C21*-D21,0)</f>
        <v>-520370</v>
      </c>
      <c r="F21" s="19">
        <f>C21+E21</f>
        <v>0</v>
      </c>
      <c r="G21" s="20">
        <f t="shared" si="3"/>
        <v>0</v>
      </c>
      <c r="H21" s="69">
        <f t="shared" si="4"/>
        <v>0</v>
      </c>
      <c r="J21" s="15">
        <v>20</v>
      </c>
      <c r="K21" s="70">
        <f>IFERROR(VLOOKUP(J21,'Tax Rates'!$A$1:$Z$12,$K$18+1,FALSE),0)</f>
        <v>5.713E-2</v>
      </c>
      <c r="L21" s="71">
        <v>-520370</v>
      </c>
      <c r="M21" s="19"/>
      <c r="N21" s="19">
        <f t="shared" si="5"/>
        <v>0</v>
      </c>
      <c r="O21" s="11">
        <f>ROUND(K21*-H21,0)</f>
        <v>0</v>
      </c>
      <c r="P21" s="72">
        <f t="shared" si="6"/>
        <v>-520370</v>
      </c>
      <c r="R21" s="19">
        <f>C21+P21</f>
        <v>0</v>
      </c>
    </row>
    <row r="22" spans="1:18" x14ac:dyDescent="0.25">
      <c r="A22" s="15">
        <v>10</v>
      </c>
      <c r="B22" s="15" t="s">
        <v>19</v>
      </c>
      <c r="C22" s="40">
        <f t="shared" si="2"/>
        <v>0</v>
      </c>
      <c r="D22" s="12">
        <v>0</v>
      </c>
      <c r="E22" s="11">
        <f>ROUND(C22*-D22,0)</f>
        <v>0</v>
      </c>
      <c r="F22" s="19">
        <f>C22+E22</f>
        <v>0</v>
      </c>
      <c r="G22" s="20">
        <f t="shared" si="3"/>
        <v>0</v>
      </c>
      <c r="H22" s="69">
        <f t="shared" si="4"/>
        <v>0</v>
      </c>
      <c r="J22" s="15">
        <v>7</v>
      </c>
      <c r="K22" s="70">
        <f>IFERROR(VLOOKUP(J22,'Tax Rates'!$A$1:$Z$12,$K$18+1,FALSE),0)</f>
        <v>8.9249999999999996E-2</v>
      </c>
      <c r="L22" s="71">
        <v>0</v>
      </c>
      <c r="M22" s="19">
        <f>E22</f>
        <v>0</v>
      </c>
      <c r="N22" s="19">
        <f t="shared" si="5"/>
        <v>0</v>
      </c>
      <c r="O22" s="11">
        <f>ROUND(K22*-H22,0)</f>
        <v>0</v>
      </c>
      <c r="P22" s="72">
        <f t="shared" si="6"/>
        <v>0</v>
      </c>
      <c r="R22" s="19">
        <f>C22+P22</f>
        <v>0</v>
      </c>
    </row>
    <row r="23" spans="1:18" x14ac:dyDescent="0.25">
      <c r="A23" s="15">
        <v>11</v>
      </c>
      <c r="B23" s="15" t="s">
        <v>18</v>
      </c>
      <c r="C23" s="40">
        <f t="shared" si="2"/>
        <v>0</v>
      </c>
      <c r="D23" s="12">
        <v>0</v>
      </c>
      <c r="E23" s="11">
        <f>ROUND(C23*-D23,0)</f>
        <v>0</v>
      </c>
      <c r="F23" s="19">
        <f>C23+E23</f>
        <v>0</v>
      </c>
      <c r="G23" s="20">
        <f t="shared" si="3"/>
        <v>0</v>
      </c>
      <c r="H23" s="69">
        <f t="shared" si="4"/>
        <v>0</v>
      </c>
      <c r="J23" s="15">
        <v>15</v>
      </c>
      <c r="K23" s="70">
        <f>IFERROR(VLOOKUP(J23,'Tax Rates'!$A$1:$Z$12,$K$18+1,FALSE),0)</f>
        <v>6.9250000000000006E-2</v>
      </c>
      <c r="L23" s="71">
        <v>0</v>
      </c>
      <c r="M23" s="19">
        <f>E23</f>
        <v>0</v>
      </c>
      <c r="N23" s="19">
        <f t="shared" si="5"/>
        <v>0</v>
      </c>
      <c r="O23" s="11">
        <f>ROUND(K23*-H23,0)</f>
        <v>0</v>
      </c>
      <c r="P23" s="72">
        <f t="shared" si="6"/>
        <v>0</v>
      </c>
      <c r="R23" s="19">
        <f>C23+P23</f>
        <v>0</v>
      </c>
    </row>
    <row r="24" spans="1:18" x14ac:dyDescent="0.25">
      <c r="A24" s="15">
        <v>12</v>
      </c>
      <c r="B24" s="15" t="s">
        <v>63</v>
      </c>
      <c r="C24" s="17">
        <f t="shared" si="2"/>
        <v>768907</v>
      </c>
      <c r="D24" s="13" t="s">
        <v>64</v>
      </c>
      <c r="E24" s="17">
        <v>0</v>
      </c>
      <c r="F24" s="21">
        <v>0</v>
      </c>
      <c r="G24" s="21">
        <f t="shared" si="3"/>
        <v>0</v>
      </c>
      <c r="H24" s="73">
        <f t="shared" si="4"/>
        <v>0</v>
      </c>
      <c r="J24" s="74" t="s">
        <v>64</v>
      </c>
      <c r="K24" s="75" t="s">
        <v>64</v>
      </c>
      <c r="L24" s="76">
        <v>0</v>
      </c>
      <c r="M24" s="21">
        <f>E24</f>
        <v>0</v>
      </c>
      <c r="N24" s="77">
        <f t="shared" si="5"/>
        <v>0</v>
      </c>
      <c r="O24" s="17">
        <v>0</v>
      </c>
      <c r="P24" s="78">
        <f t="shared" si="6"/>
        <v>0</v>
      </c>
      <c r="R24" s="79" t="s">
        <v>64</v>
      </c>
    </row>
    <row r="25" spans="1:18" x14ac:dyDescent="0.25">
      <c r="C25" s="11">
        <f>SUM(C18:C24)</f>
        <v>2961542</v>
      </c>
      <c r="E25" s="11">
        <f>SUM(E19:E24)</f>
        <v>-2192635</v>
      </c>
      <c r="F25" s="11">
        <f>SUM(F19:F24)</f>
        <v>0</v>
      </c>
      <c r="G25" s="11">
        <f>SUM(G19:G24)</f>
        <v>0</v>
      </c>
      <c r="H25" s="72">
        <f>SUM(H19:H24)</f>
        <v>0</v>
      </c>
      <c r="L25" s="72">
        <f>SUM(L19:L24)</f>
        <v>-2192635</v>
      </c>
      <c r="M25" s="11">
        <f>SUM(M19:M24)</f>
        <v>0</v>
      </c>
      <c r="N25" s="11">
        <f>SUM(N19:N24)</f>
        <v>0</v>
      </c>
      <c r="O25" s="11">
        <f>SUM(O19:O24)</f>
        <v>0</v>
      </c>
      <c r="P25" s="72">
        <f>SUM(P19:P24)</f>
        <v>-2192635</v>
      </c>
      <c r="R25" s="19">
        <f>SUM(R19:R24)</f>
        <v>0</v>
      </c>
    </row>
    <row r="26" spans="1:18" x14ac:dyDescent="0.25">
      <c r="C26" s="11"/>
      <c r="E26" s="11"/>
      <c r="F26" s="11"/>
      <c r="G26" s="11"/>
      <c r="H26" s="72"/>
      <c r="J26" s="72"/>
      <c r="K26" s="11"/>
      <c r="L26" s="11"/>
      <c r="M26" s="11"/>
      <c r="N26" s="72"/>
    </row>
    <row r="28" spans="1:18" x14ac:dyDescent="0.25">
      <c r="E28" s="11"/>
      <c r="F28" s="61" t="s">
        <v>49</v>
      </c>
      <c r="H28" s="80"/>
    </row>
    <row r="29" spans="1:18" x14ac:dyDescent="0.25">
      <c r="D29" s="186" t="s">
        <v>38</v>
      </c>
      <c r="E29" s="186"/>
      <c r="F29" s="61" t="s">
        <v>40</v>
      </c>
      <c r="G29" s="61" t="s">
        <v>61</v>
      </c>
      <c r="H29" s="1" t="s">
        <v>39</v>
      </c>
    </row>
    <row r="30" spans="1:18" x14ac:dyDescent="0.25">
      <c r="D30" s="2" t="s">
        <v>34</v>
      </c>
      <c r="E30" s="2" t="s">
        <v>15</v>
      </c>
      <c r="F30" s="2" t="s">
        <v>41</v>
      </c>
      <c r="G30" s="2" t="s">
        <v>14</v>
      </c>
      <c r="H30" s="2" t="s">
        <v>3</v>
      </c>
    </row>
    <row r="31" spans="1:18" x14ac:dyDescent="0.25">
      <c r="A31" s="15">
        <v>13</v>
      </c>
      <c r="B31" s="15" t="s">
        <v>48</v>
      </c>
      <c r="D31" s="19">
        <f t="shared" ref="D31:D36" si="7">J6</f>
        <v>1438985</v>
      </c>
      <c r="E31" s="19">
        <f t="shared" ref="E31:E36" si="8">R19</f>
        <v>0</v>
      </c>
      <c r="F31" s="19">
        <f>E31-D31</f>
        <v>-1438985</v>
      </c>
      <c r="G31" s="9">
        <v>0.37959999999999999</v>
      </c>
      <c r="H31" s="19">
        <f>ROUND(F31*0.3796,0)</f>
        <v>-546239</v>
      </c>
    </row>
    <row r="32" spans="1:18" x14ac:dyDescent="0.25">
      <c r="A32" s="15">
        <v>14</v>
      </c>
      <c r="B32" s="15" t="s">
        <v>0</v>
      </c>
      <c r="D32" s="20">
        <f t="shared" si="7"/>
        <v>0</v>
      </c>
      <c r="E32" s="19">
        <f t="shared" si="8"/>
        <v>0</v>
      </c>
      <c r="F32" s="19">
        <f>E32-D32</f>
        <v>0</v>
      </c>
      <c r="G32" s="80">
        <f>G31</f>
        <v>0.37959999999999999</v>
      </c>
      <c r="H32" s="19">
        <f t="shared" ref="H32:H36" si="9">ROUND(F32*0.3796,0)</f>
        <v>0</v>
      </c>
    </row>
    <row r="33" spans="1:8" x14ac:dyDescent="0.25">
      <c r="A33" s="15">
        <v>15</v>
      </c>
      <c r="B33" s="15" t="s">
        <v>1</v>
      </c>
      <c r="D33" s="20">
        <f t="shared" si="7"/>
        <v>457379</v>
      </c>
      <c r="E33" s="19">
        <f t="shared" si="8"/>
        <v>0</v>
      </c>
      <c r="F33" s="19">
        <f>E33-D33</f>
        <v>-457379</v>
      </c>
      <c r="G33" s="80">
        <f>G31</f>
        <v>0.37959999999999999</v>
      </c>
      <c r="H33" s="19">
        <f t="shared" si="9"/>
        <v>-173621</v>
      </c>
    </row>
    <row r="34" spans="1:8" x14ac:dyDescent="0.25">
      <c r="A34" s="15">
        <v>16</v>
      </c>
      <c r="B34" s="15" t="s">
        <v>19</v>
      </c>
      <c r="D34" s="20">
        <f t="shared" si="7"/>
        <v>0</v>
      </c>
      <c r="E34" s="19">
        <f t="shared" si="8"/>
        <v>0</v>
      </c>
      <c r="F34" s="19">
        <f>E34-D34</f>
        <v>0</v>
      </c>
      <c r="G34" s="80">
        <f>G31</f>
        <v>0.37959999999999999</v>
      </c>
      <c r="H34" s="19">
        <f t="shared" si="9"/>
        <v>0</v>
      </c>
    </row>
    <row r="35" spans="1:8" x14ac:dyDescent="0.25">
      <c r="A35" s="15">
        <v>17</v>
      </c>
      <c r="B35" s="15" t="s">
        <v>18</v>
      </c>
      <c r="D35" s="20">
        <f t="shared" si="7"/>
        <v>0</v>
      </c>
      <c r="E35" s="19">
        <f t="shared" si="8"/>
        <v>0</v>
      </c>
      <c r="F35" s="19">
        <f>E35-D35</f>
        <v>0</v>
      </c>
      <c r="G35" s="80">
        <f>G31</f>
        <v>0.37959999999999999</v>
      </c>
      <c r="H35" s="19">
        <f t="shared" si="9"/>
        <v>0</v>
      </c>
    </row>
    <row r="36" spans="1:8" x14ac:dyDescent="0.25">
      <c r="A36" s="15">
        <v>18</v>
      </c>
      <c r="B36" s="15" t="s">
        <v>63</v>
      </c>
      <c r="D36" s="21">
        <f t="shared" si="7"/>
        <v>758318</v>
      </c>
      <c r="E36" s="79" t="str">
        <f t="shared" si="8"/>
        <v>NA</v>
      </c>
      <c r="F36" s="21">
        <f>-D36</f>
        <v>-758318</v>
      </c>
      <c r="G36" s="81">
        <f>G31</f>
        <v>0.37959999999999999</v>
      </c>
      <c r="H36" s="21">
        <f t="shared" si="9"/>
        <v>-287858</v>
      </c>
    </row>
    <row r="37" spans="1:8" x14ac:dyDescent="0.25">
      <c r="D37" s="19">
        <f>SUM(D31:D36)</f>
        <v>2654682</v>
      </c>
      <c r="E37" s="19">
        <f>SUM(E31:E36)</f>
        <v>0</v>
      </c>
      <c r="F37" s="19">
        <f>SUM(F31:F36)</f>
        <v>-2654682</v>
      </c>
      <c r="H37" s="19">
        <f>SUM(H31:H36)</f>
        <v>-1007718</v>
      </c>
    </row>
    <row r="39" spans="1:8" x14ac:dyDescent="0.25">
      <c r="A39" s="83" t="s">
        <v>71</v>
      </c>
      <c r="B39" s="15" t="s">
        <v>74</v>
      </c>
    </row>
    <row r="40" spans="1:8" x14ac:dyDescent="0.25">
      <c r="A40" s="83"/>
    </row>
  </sheetData>
  <mergeCells count="3">
    <mergeCell ref="F2:H2"/>
    <mergeCell ref="L16:P16"/>
    <mergeCell ref="D29:E29"/>
  </mergeCells>
  <pageMargins left="0.7" right="0.7" top="0.75" bottom="0.75" header="0.3" footer="0.3"/>
  <pageSetup scale="60" orientation="landscape" verticalDpi="0" r:id="rId1"/>
  <headerFooter>
    <oddHeader>&amp;RSchedule II - 2013</odd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40"/>
  <sheetViews>
    <sheetView zoomScaleNormal="100" workbookViewId="0">
      <selection activeCell="G31" sqref="G31"/>
    </sheetView>
  </sheetViews>
  <sheetFormatPr defaultColWidth="9.140625" defaultRowHeight="15" x14ac:dyDescent="0.25"/>
  <cols>
    <col min="1" max="1" width="14.42578125" style="15" customWidth="1"/>
    <col min="2" max="2" width="18.5703125" style="15" bestFit="1" customWidth="1"/>
    <col min="3" max="4" width="12.7109375" style="15" customWidth="1"/>
    <col min="5" max="5" width="11.28515625" style="15" bestFit="1" customWidth="1"/>
    <col min="6" max="6" width="12.7109375" style="15" customWidth="1"/>
    <col min="7" max="7" width="12.42578125" style="15" bestFit="1" customWidth="1"/>
    <col min="8" max="8" width="13.140625" style="15" bestFit="1" customWidth="1"/>
    <col min="9" max="9" width="2.7109375" style="15" customWidth="1"/>
    <col min="10" max="10" width="10.7109375" style="15" customWidth="1"/>
    <col min="11" max="11" width="8.140625" style="15" bestFit="1" customWidth="1"/>
    <col min="12" max="12" width="12.7109375" style="15" customWidth="1"/>
    <col min="13" max="14" width="11.28515625" style="15" bestFit="1" customWidth="1"/>
    <col min="15" max="15" width="8.42578125" style="15" bestFit="1" customWidth="1"/>
    <col min="16" max="16" width="11.28515625" style="15" bestFit="1" customWidth="1"/>
    <col min="17" max="17" width="2.7109375" style="15" customWidth="1"/>
    <col min="18" max="18" width="13.7109375" style="15" bestFit="1" customWidth="1"/>
    <col min="19" max="19" width="7.7109375" style="15" bestFit="1" customWidth="1"/>
    <col min="20" max="20" width="7.42578125" style="15" bestFit="1" customWidth="1"/>
    <col min="21" max="16384" width="9.140625" style="15"/>
  </cols>
  <sheetData>
    <row r="1" spans="1:18" x14ac:dyDescent="0.25">
      <c r="A1" s="37" t="s">
        <v>26</v>
      </c>
      <c r="B1" s="59">
        <v>2014</v>
      </c>
    </row>
    <row r="2" spans="1:18" x14ac:dyDescent="0.25">
      <c r="A2" s="37" t="s">
        <v>47</v>
      </c>
      <c r="D2" s="82" t="s">
        <v>71</v>
      </c>
      <c r="F2" s="186" t="s">
        <v>35</v>
      </c>
      <c r="G2" s="186"/>
      <c r="H2" s="186"/>
    </row>
    <row r="3" spans="1:18" x14ac:dyDescent="0.25">
      <c r="D3" s="1" t="s">
        <v>37</v>
      </c>
      <c r="F3" s="16"/>
      <c r="G3" s="82" t="s">
        <v>71</v>
      </c>
      <c r="H3" s="16"/>
      <c r="J3" s="61" t="s">
        <v>34</v>
      </c>
    </row>
    <row r="4" spans="1:18" x14ac:dyDescent="0.25">
      <c r="C4" s="1">
        <v>2014</v>
      </c>
      <c r="D4" s="1" t="s">
        <v>25</v>
      </c>
      <c r="F4" s="1"/>
      <c r="G4" s="1" t="s">
        <v>2</v>
      </c>
      <c r="H4" s="1"/>
      <c r="J4" s="1" t="s">
        <v>42</v>
      </c>
      <c r="O4" s="1" t="s">
        <v>70</v>
      </c>
      <c r="P4" s="1" t="s">
        <v>70</v>
      </c>
    </row>
    <row r="5" spans="1:18" x14ac:dyDescent="0.25">
      <c r="C5" s="97" t="s">
        <v>21</v>
      </c>
      <c r="D5" s="63">
        <v>4</v>
      </c>
      <c r="F5" s="97" t="s">
        <v>22</v>
      </c>
      <c r="G5" s="97" t="s">
        <v>17</v>
      </c>
      <c r="H5" s="97" t="s">
        <v>23</v>
      </c>
      <c r="J5" s="97" t="s">
        <v>43</v>
      </c>
      <c r="O5" s="97" t="s">
        <v>14</v>
      </c>
      <c r="P5" s="97" t="s">
        <v>16</v>
      </c>
    </row>
    <row r="6" spans="1:18" x14ac:dyDescent="0.25">
      <c r="A6" s="15">
        <v>1</v>
      </c>
      <c r="B6" s="15" t="s">
        <v>48</v>
      </c>
      <c r="C6" s="3">
        <v>1281613</v>
      </c>
      <c r="D6" s="9">
        <v>3.1E-2</v>
      </c>
      <c r="F6" s="3">
        <v>-99325</v>
      </c>
      <c r="G6" s="11">
        <f>ROUND(IF(D$5=1,-0.5*D6*C6,-D6*C6),0)</f>
        <v>-39730</v>
      </c>
      <c r="H6" s="11">
        <f t="shared" ref="H6:H11" si="0">SUM(F6:G6)</f>
        <v>-139055</v>
      </c>
      <c r="J6" s="19">
        <f t="shared" ref="J6:J11" si="1">C6+H6</f>
        <v>1142558</v>
      </c>
      <c r="O6" s="64">
        <v>1E-4</v>
      </c>
      <c r="P6" s="7">
        <f>ROUND(IF(D$5=1,-0.5*O6*C6,-O6*C6),0)</f>
        <v>-128</v>
      </c>
    </row>
    <row r="7" spans="1:18" x14ac:dyDescent="0.25">
      <c r="A7" s="15">
        <v>2</v>
      </c>
      <c r="B7" s="15" t="s">
        <v>0</v>
      </c>
      <c r="C7" s="3">
        <v>500</v>
      </c>
      <c r="D7" s="9">
        <v>2.3300000000000001E-2</v>
      </c>
      <c r="F7" s="3">
        <v>-30</v>
      </c>
      <c r="G7" s="11">
        <f>ROUND(IF(D$5=1,-0.5*D7*C7,-D7*C7),0)</f>
        <v>-12</v>
      </c>
      <c r="H7" s="11">
        <f t="shared" si="0"/>
        <v>-42</v>
      </c>
      <c r="J7" s="19">
        <f t="shared" si="1"/>
        <v>458</v>
      </c>
      <c r="O7" s="64">
        <v>2.0000000000000001E-4</v>
      </c>
      <c r="P7" s="19">
        <f>ROUND(IF(D$5=1,-0.5*O7*C7,-O7*C7),0)</f>
        <v>0</v>
      </c>
    </row>
    <row r="8" spans="1:18" x14ac:dyDescent="0.25">
      <c r="A8" s="15">
        <v>3</v>
      </c>
      <c r="B8" s="15" t="s">
        <v>1</v>
      </c>
      <c r="C8" s="3">
        <v>396014</v>
      </c>
      <c r="D8" s="9">
        <v>2.69E-2</v>
      </c>
      <c r="F8" s="3">
        <v>-26632</v>
      </c>
      <c r="G8" s="11">
        <f>ROUND(IF(D$5=1,-0.5*D8*C8,-D8*C8),0)</f>
        <v>-10653</v>
      </c>
      <c r="H8" s="11">
        <f t="shared" si="0"/>
        <v>-37285</v>
      </c>
      <c r="J8" s="19">
        <f t="shared" si="1"/>
        <v>358729</v>
      </c>
      <c r="O8" s="64">
        <v>4.1999999999999997E-3</v>
      </c>
      <c r="P8" s="19">
        <f>ROUND(IF(D$5=1,-0.5*O8*C8,-O8*C8),0)</f>
        <v>-1663</v>
      </c>
    </row>
    <row r="9" spans="1:18" x14ac:dyDescent="0.25">
      <c r="A9" s="15">
        <v>4</v>
      </c>
      <c r="B9" s="15" t="s">
        <v>19</v>
      </c>
      <c r="C9" s="3">
        <v>0</v>
      </c>
      <c r="D9" s="9">
        <v>2.2499999999999999E-2</v>
      </c>
      <c r="F9" s="3">
        <v>0</v>
      </c>
      <c r="G9" s="11">
        <f>ROUND(IF(D$5=1,-0.5*D9*C9,-D9*C9),0)</f>
        <v>0</v>
      </c>
      <c r="H9" s="11">
        <f t="shared" si="0"/>
        <v>0</v>
      </c>
      <c r="J9" s="19">
        <f t="shared" si="1"/>
        <v>0</v>
      </c>
      <c r="O9" s="64">
        <v>0</v>
      </c>
      <c r="P9" s="19">
        <f>IF(D$5=1,-0.5*O9*C9,-O9*C9)</f>
        <v>0</v>
      </c>
    </row>
    <row r="10" spans="1:18" x14ac:dyDescent="0.25">
      <c r="A10" s="15">
        <v>5</v>
      </c>
      <c r="B10" s="15" t="s">
        <v>18</v>
      </c>
      <c r="C10" s="3">
        <v>0</v>
      </c>
      <c r="D10" s="9">
        <v>2.0500000000000001E-2</v>
      </c>
      <c r="F10" s="3">
        <v>0</v>
      </c>
      <c r="G10" s="11">
        <f>ROUND(IF(D$5=1,-0.5*D10*C10,-D10*C10),0)</f>
        <v>0</v>
      </c>
      <c r="H10" s="11">
        <f t="shared" si="0"/>
        <v>0</v>
      </c>
      <c r="J10" s="19">
        <f t="shared" si="1"/>
        <v>0</v>
      </c>
      <c r="O10" s="64">
        <v>0</v>
      </c>
      <c r="P10" s="19">
        <f>IF(D$5=1,-0.5*O10*C10,-O10*C10)</f>
        <v>0</v>
      </c>
    </row>
    <row r="11" spans="1:18" x14ac:dyDescent="0.25">
      <c r="A11" s="15">
        <v>6</v>
      </c>
      <c r="B11" s="15" t="s">
        <v>63</v>
      </c>
      <c r="C11" s="5">
        <v>165239</v>
      </c>
      <c r="D11" s="10" t="s">
        <v>62</v>
      </c>
      <c r="F11" s="5">
        <v>-4478</v>
      </c>
      <c r="G11" s="17">
        <f>P12</f>
        <v>-1791</v>
      </c>
      <c r="H11" s="17">
        <f t="shared" si="0"/>
        <v>-6269</v>
      </c>
      <c r="J11" s="21">
        <f t="shared" si="1"/>
        <v>158970</v>
      </c>
      <c r="O11" s="66">
        <v>0</v>
      </c>
      <c r="P11" s="21">
        <f>IF(D$5=1,-0.5*O11*C11,-O11*C11)</f>
        <v>0</v>
      </c>
    </row>
    <row r="12" spans="1:18" x14ac:dyDescent="0.25">
      <c r="C12" s="11">
        <f>SUM(C6:C11)</f>
        <v>1843366</v>
      </c>
      <c r="D12" s="11"/>
      <c r="F12" s="3">
        <f>SUM(F5:F11)</f>
        <v>-130465</v>
      </c>
      <c r="G12" s="11">
        <f>SUM(G5:G11)</f>
        <v>-52186</v>
      </c>
      <c r="H12" s="11">
        <f>SUM(H5:H11)</f>
        <v>-182651</v>
      </c>
      <c r="J12" s="19">
        <f>SUM(J6:J11)</f>
        <v>1660715</v>
      </c>
      <c r="O12" s="19"/>
      <c r="P12" s="7">
        <f>SUM(P5:P11)</f>
        <v>-1791</v>
      </c>
    </row>
    <row r="13" spans="1:18" ht="14.25" customHeight="1" x14ac:dyDescent="0.25">
      <c r="C13" s="11"/>
      <c r="D13" s="11"/>
      <c r="E13" s="11"/>
      <c r="F13" s="11"/>
      <c r="M13" s="1"/>
      <c r="N13" s="16"/>
    </row>
    <row r="14" spans="1:18" x14ac:dyDescent="0.25">
      <c r="M14" s="1"/>
      <c r="N14" s="16"/>
    </row>
    <row r="15" spans="1:18" x14ac:dyDescent="0.25">
      <c r="D15" s="1"/>
    </row>
    <row r="16" spans="1:18" x14ac:dyDescent="0.25">
      <c r="C16" s="16"/>
      <c r="D16" s="1" t="s">
        <v>29</v>
      </c>
      <c r="E16" s="16"/>
      <c r="F16" s="16"/>
      <c r="G16" s="67">
        <v>0.5</v>
      </c>
      <c r="H16" s="16"/>
      <c r="J16" s="68"/>
      <c r="K16" s="1" t="s">
        <v>24</v>
      </c>
      <c r="L16" s="186" t="s">
        <v>36</v>
      </c>
      <c r="M16" s="186"/>
      <c r="N16" s="186"/>
      <c r="O16" s="186"/>
      <c r="P16" s="186"/>
      <c r="R16" s="61" t="s">
        <v>15</v>
      </c>
    </row>
    <row r="17" spans="1:18" x14ac:dyDescent="0.25">
      <c r="C17" s="1" t="s">
        <v>34</v>
      </c>
      <c r="D17" s="1" t="s">
        <v>17</v>
      </c>
      <c r="E17" s="1" t="s">
        <v>15</v>
      </c>
      <c r="F17" s="1" t="s">
        <v>15</v>
      </c>
      <c r="G17" s="1" t="s">
        <v>28</v>
      </c>
      <c r="H17" s="1" t="s">
        <v>32</v>
      </c>
      <c r="J17" s="1"/>
      <c r="K17" s="1" t="s">
        <v>27</v>
      </c>
      <c r="L17" s="1"/>
      <c r="M17" s="1" t="s">
        <v>15</v>
      </c>
      <c r="N17" s="1" t="s">
        <v>28</v>
      </c>
      <c r="O17" s="1" t="s">
        <v>24</v>
      </c>
      <c r="P17" s="1"/>
      <c r="R17" s="1" t="s">
        <v>42</v>
      </c>
    </row>
    <row r="18" spans="1:18" x14ac:dyDescent="0.25">
      <c r="C18" s="97" t="s">
        <v>21</v>
      </c>
      <c r="D18" s="97" t="s">
        <v>30</v>
      </c>
      <c r="E18" s="97" t="s">
        <v>17</v>
      </c>
      <c r="F18" s="97" t="s">
        <v>31</v>
      </c>
      <c r="G18" s="97" t="s">
        <v>2</v>
      </c>
      <c r="H18" s="97" t="s">
        <v>33</v>
      </c>
      <c r="J18" s="97" t="s">
        <v>20</v>
      </c>
      <c r="K18" s="97">
        <f>D5</f>
        <v>4</v>
      </c>
      <c r="L18" s="97" t="s">
        <v>22</v>
      </c>
      <c r="M18" s="97" t="s">
        <v>17</v>
      </c>
      <c r="N18" s="97" t="s">
        <v>16</v>
      </c>
      <c r="O18" s="97" t="s">
        <v>16</v>
      </c>
      <c r="P18" s="97" t="s">
        <v>23</v>
      </c>
      <c r="R18" s="97" t="s">
        <v>43</v>
      </c>
    </row>
    <row r="19" spans="1:18" x14ac:dyDescent="0.25">
      <c r="A19" s="15">
        <v>7</v>
      </c>
      <c r="B19" s="15" t="s">
        <v>48</v>
      </c>
      <c r="C19" s="11">
        <f t="shared" ref="C19:C24" si="2">C6</f>
        <v>1281613</v>
      </c>
      <c r="D19" s="12">
        <v>1</v>
      </c>
      <c r="E19" s="11">
        <f>ROUND(C19*-D19,0)</f>
        <v>-1281613</v>
      </c>
      <c r="F19" s="19">
        <f>C19+E19</f>
        <v>0</v>
      </c>
      <c r="G19" s="19">
        <f t="shared" ref="G19:G24" si="3">ROUND(F19*-$G$16,0)</f>
        <v>0</v>
      </c>
      <c r="H19" s="69">
        <f t="shared" ref="H19:H24" si="4">F19+G19</f>
        <v>0</v>
      </c>
      <c r="J19" s="15">
        <v>15</v>
      </c>
      <c r="K19" s="70">
        <f>IFERROR(VLOOKUP(J19,'Tax Rates'!$A$1:$Z$12,$K$18+1,FALSE),0)</f>
        <v>7.6950000000000005E-2</v>
      </c>
      <c r="L19" s="71">
        <v>-1281613</v>
      </c>
      <c r="M19" s="19">
        <v>0</v>
      </c>
      <c r="N19" s="19">
        <f t="shared" ref="N19:N24" si="5">G19</f>
        <v>0</v>
      </c>
      <c r="O19" s="11">
        <f>ROUND(K19*-H19,0)</f>
        <v>0</v>
      </c>
      <c r="P19" s="72">
        <f t="shared" ref="P19:P24" si="6">SUM(L19:O19)</f>
        <v>-1281613</v>
      </c>
      <c r="R19" s="19">
        <f>C19+P19</f>
        <v>0</v>
      </c>
    </row>
    <row r="20" spans="1:18" x14ac:dyDescent="0.25">
      <c r="A20" s="15">
        <v>8</v>
      </c>
      <c r="B20" s="15" t="s">
        <v>0</v>
      </c>
      <c r="C20" s="40">
        <f t="shared" si="2"/>
        <v>500</v>
      </c>
      <c r="D20" s="14">
        <v>0</v>
      </c>
      <c r="E20" s="11">
        <f>ROUND(C20*-D20,0)</f>
        <v>0</v>
      </c>
      <c r="F20" s="19">
        <f>C20+E20</f>
        <v>500</v>
      </c>
      <c r="G20" s="19">
        <f t="shared" si="3"/>
        <v>-250</v>
      </c>
      <c r="H20" s="69">
        <f t="shared" si="4"/>
        <v>250</v>
      </c>
      <c r="J20" s="15">
        <v>15</v>
      </c>
      <c r="K20" s="70">
        <f>IFERROR(VLOOKUP(J20,'Tax Rates'!$A$1:$Z$12,$K$18+1,FALSE),0)</f>
        <v>7.6950000000000005E-2</v>
      </c>
      <c r="L20" s="71">
        <v>-308</v>
      </c>
      <c r="M20" s="19">
        <f>E20</f>
        <v>0</v>
      </c>
      <c r="N20" s="19">
        <v>0</v>
      </c>
      <c r="O20" s="11">
        <f>ROUND(K20*-H20,0)</f>
        <v>-19</v>
      </c>
      <c r="P20" s="72">
        <f t="shared" si="6"/>
        <v>-327</v>
      </c>
      <c r="R20" s="19">
        <f>C20+P20</f>
        <v>173</v>
      </c>
    </row>
    <row r="21" spans="1:18" x14ac:dyDescent="0.25">
      <c r="A21" s="15">
        <v>9</v>
      </c>
      <c r="B21" s="15" t="s">
        <v>1</v>
      </c>
      <c r="C21" s="40">
        <f t="shared" si="2"/>
        <v>396014</v>
      </c>
      <c r="D21" s="12">
        <v>1</v>
      </c>
      <c r="E21" s="11">
        <f>ROUND(C21*-D21,0)</f>
        <v>-396014</v>
      </c>
      <c r="F21" s="19">
        <f>C21+E21</f>
        <v>0</v>
      </c>
      <c r="G21" s="20">
        <f t="shared" si="3"/>
        <v>0</v>
      </c>
      <c r="H21" s="69">
        <f t="shared" si="4"/>
        <v>0</v>
      </c>
      <c r="J21" s="15">
        <v>20</v>
      </c>
      <c r="K21" s="70">
        <f>IFERROR(VLOOKUP(J21,'Tax Rates'!$A$1:$Z$12,$K$18+1,FALSE),0)</f>
        <v>6.1769999999999999E-2</v>
      </c>
      <c r="L21" s="71">
        <v>-396014</v>
      </c>
      <c r="M21" s="19">
        <v>0</v>
      </c>
      <c r="N21" s="19">
        <f t="shared" si="5"/>
        <v>0</v>
      </c>
      <c r="O21" s="11">
        <f>ROUND(K21*-H21,0)</f>
        <v>0</v>
      </c>
      <c r="P21" s="72">
        <f t="shared" si="6"/>
        <v>-396014</v>
      </c>
      <c r="R21" s="19">
        <f>C21+P21</f>
        <v>0</v>
      </c>
    </row>
    <row r="22" spans="1:18" x14ac:dyDescent="0.25">
      <c r="A22" s="15">
        <v>10</v>
      </c>
      <c r="B22" s="15" t="s">
        <v>19</v>
      </c>
      <c r="C22" s="40">
        <f t="shared" si="2"/>
        <v>0</v>
      </c>
      <c r="D22" s="12">
        <v>0</v>
      </c>
      <c r="E22" s="11">
        <f>ROUND(C22*-D22,0)</f>
        <v>0</v>
      </c>
      <c r="F22" s="19">
        <f>C22+E22</f>
        <v>0</v>
      </c>
      <c r="G22" s="20">
        <f t="shared" si="3"/>
        <v>0</v>
      </c>
      <c r="H22" s="69">
        <f t="shared" si="4"/>
        <v>0</v>
      </c>
      <c r="J22" s="15">
        <v>7</v>
      </c>
      <c r="K22" s="70">
        <f>IFERROR(VLOOKUP(J22,'Tax Rates'!$A$1:$Z$12,$K$18+1,FALSE),0)</f>
        <v>0.12495000000000001</v>
      </c>
      <c r="L22" s="71">
        <v>0</v>
      </c>
      <c r="M22" s="19">
        <f>E22</f>
        <v>0</v>
      </c>
      <c r="N22" s="19">
        <f t="shared" si="5"/>
        <v>0</v>
      </c>
      <c r="O22" s="11">
        <f>ROUND(K22*-H22,0)</f>
        <v>0</v>
      </c>
      <c r="P22" s="72">
        <f t="shared" si="6"/>
        <v>0</v>
      </c>
      <c r="R22" s="19">
        <f>C22+P22</f>
        <v>0</v>
      </c>
    </row>
    <row r="23" spans="1:18" x14ac:dyDescent="0.25">
      <c r="A23" s="15">
        <v>11</v>
      </c>
      <c r="B23" s="15" t="s">
        <v>18</v>
      </c>
      <c r="C23" s="40">
        <f t="shared" si="2"/>
        <v>0</v>
      </c>
      <c r="D23" s="12">
        <v>0</v>
      </c>
      <c r="E23" s="11">
        <f>ROUND(C23*-D23,0)</f>
        <v>0</v>
      </c>
      <c r="F23" s="19">
        <f>C23+E23</f>
        <v>0</v>
      </c>
      <c r="G23" s="20">
        <f t="shared" si="3"/>
        <v>0</v>
      </c>
      <c r="H23" s="69">
        <f t="shared" si="4"/>
        <v>0</v>
      </c>
      <c r="J23" s="15">
        <v>15</v>
      </c>
      <c r="K23" s="70">
        <f>IFERROR(VLOOKUP(J23,'Tax Rates'!$A$1:$Z$12,$K$18+1,FALSE),0)</f>
        <v>7.6950000000000005E-2</v>
      </c>
      <c r="L23" s="71">
        <v>0</v>
      </c>
      <c r="M23" s="19">
        <f>E23</f>
        <v>0</v>
      </c>
      <c r="N23" s="19">
        <f t="shared" si="5"/>
        <v>0</v>
      </c>
      <c r="O23" s="11">
        <f>ROUND(K23*-H23,0)</f>
        <v>0</v>
      </c>
      <c r="P23" s="72">
        <f t="shared" si="6"/>
        <v>0</v>
      </c>
      <c r="R23" s="19">
        <f>C23+P23</f>
        <v>0</v>
      </c>
    </row>
    <row r="24" spans="1:18" x14ac:dyDescent="0.25">
      <c r="A24" s="15">
        <v>12</v>
      </c>
      <c r="B24" s="15" t="s">
        <v>63</v>
      </c>
      <c r="C24" s="17">
        <f t="shared" si="2"/>
        <v>165239</v>
      </c>
      <c r="D24" s="13" t="s">
        <v>64</v>
      </c>
      <c r="E24" s="17">
        <v>0</v>
      </c>
      <c r="F24" s="21">
        <v>0</v>
      </c>
      <c r="G24" s="21">
        <f t="shared" si="3"/>
        <v>0</v>
      </c>
      <c r="H24" s="73">
        <f t="shared" si="4"/>
        <v>0</v>
      </c>
      <c r="J24" s="74" t="s">
        <v>64</v>
      </c>
      <c r="K24" s="75" t="s">
        <v>64</v>
      </c>
      <c r="L24" s="76">
        <v>0</v>
      </c>
      <c r="M24" s="21">
        <f>E24</f>
        <v>0</v>
      </c>
      <c r="N24" s="77">
        <f t="shared" si="5"/>
        <v>0</v>
      </c>
      <c r="O24" s="17">
        <v>0</v>
      </c>
      <c r="P24" s="78">
        <f t="shared" si="6"/>
        <v>0</v>
      </c>
      <c r="R24" s="79" t="s">
        <v>64</v>
      </c>
    </row>
    <row r="25" spans="1:18" x14ac:dyDescent="0.25">
      <c r="C25" s="11">
        <f>SUM(C18:C24)</f>
        <v>1843366</v>
      </c>
      <c r="E25" s="11">
        <f>SUM(E19:E24)</f>
        <v>-1677627</v>
      </c>
      <c r="F25" s="11">
        <f>SUM(F19:F24)</f>
        <v>500</v>
      </c>
      <c r="G25" s="11">
        <f>SUM(G19:G24)</f>
        <v>-250</v>
      </c>
      <c r="H25" s="72">
        <f>SUM(H19:H24)</f>
        <v>250</v>
      </c>
      <c r="L25" s="72">
        <f>SUM(L19:L24)</f>
        <v>-1677935</v>
      </c>
      <c r="M25" s="11">
        <f>SUM(M19:M24)</f>
        <v>0</v>
      </c>
      <c r="N25" s="11">
        <f>SUM(N19:N24)</f>
        <v>0</v>
      </c>
      <c r="O25" s="11">
        <f>SUM(O19:O24)</f>
        <v>-19</v>
      </c>
      <c r="P25" s="72">
        <f>SUM(P19:P24)</f>
        <v>-1677954</v>
      </c>
      <c r="R25" s="19">
        <f>SUM(R19:R24)</f>
        <v>173</v>
      </c>
    </row>
    <row r="26" spans="1:18" x14ac:dyDescent="0.25">
      <c r="C26" s="11"/>
      <c r="E26" s="11"/>
      <c r="F26" s="11"/>
      <c r="G26" s="11"/>
      <c r="H26" s="72"/>
      <c r="J26" s="72"/>
      <c r="K26" s="11"/>
      <c r="L26" s="11"/>
      <c r="M26" s="11"/>
      <c r="N26" s="72"/>
    </row>
    <row r="28" spans="1:18" x14ac:dyDescent="0.25">
      <c r="E28" s="11"/>
      <c r="F28" s="61" t="s">
        <v>49</v>
      </c>
      <c r="H28" s="80"/>
    </row>
    <row r="29" spans="1:18" x14ac:dyDescent="0.25">
      <c r="D29" s="186" t="s">
        <v>38</v>
      </c>
      <c r="E29" s="186"/>
      <c r="F29" s="61" t="s">
        <v>40</v>
      </c>
      <c r="G29" s="61" t="s">
        <v>61</v>
      </c>
      <c r="H29" s="1" t="s">
        <v>39</v>
      </c>
    </row>
    <row r="30" spans="1:18" x14ac:dyDescent="0.25">
      <c r="D30" s="97" t="s">
        <v>34</v>
      </c>
      <c r="E30" s="97" t="s">
        <v>15</v>
      </c>
      <c r="F30" s="97" t="s">
        <v>41</v>
      </c>
      <c r="G30" s="97" t="s">
        <v>14</v>
      </c>
      <c r="H30" s="97" t="s">
        <v>3</v>
      </c>
    </row>
    <row r="31" spans="1:18" x14ac:dyDescent="0.25">
      <c r="A31" s="15">
        <v>13</v>
      </c>
      <c r="B31" s="15" t="s">
        <v>48</v>
      </c>
      <c r="D31" s="19">
        <f t="shared" ref="D31:D36" si="7">J6</f>
        <v>1142558</v>
      </c>
      <c r="E31" s="19">
        <f t="shared" ref="E31:E36" si="8">R19</f>
        <v>0</v>
      </c>
      <c r="F31" s="19">
        <f>E31-D31</f>
        <v>-1142558</v>
      </c>
      <c r="G31" s="9">
        <v>0.37959999999999999</v>
      </c>
      <c r="H31" s="19">
        <f>ROUND(F31*0.3796,0)</f>
        <v>-433715</v>
      </c>
    </row>
    <row r="32" spans="1:18" x14ac:dyDescent="0.25">
      <c r="A32" s="15">
        <v>14</v>
      </c>
      <c r="B32" s="15" t="s">
        <v>0</v>
      </c>
      <c r="D32" s="20">
        <f t="shared" si="7"/>
        <v>458</v>
      </c>
      <c r="E32" s="19">
        <f t="shared" si="8"/>
        <v>173</v>
      </c>
      <c r="F32" s="19">
        <f>E32-D32</f>
        <v>-285</v>
      </c>
      <c r="G32" s="80">
        <f>G31</f>
        <v>0.37959999999999999</v>
      </c>
      <c r="H32" s="19">
        <f t="shared" ref="H32:H36" si="9">ROUND(F32*0.3796,0)</f>
        <v>-108</v>
      </c>
    </row>
    <row r="33" spans="1:8" x14ac:dyDescent="0.25">
      <c r="A33" s="15">
        <v>15</v>
      </c>
      <c r="B33" s="15" t="s">
        <v>1</v>
      </c>
      <c r="D33" s="20">
        <f t="shared" si="7"/>
        <v>358729</v>
      </c>
      <c r="E33" s="19">
        <f t="shared" si="8"/>
        <v>0</v>
      </c>
      <c r="F33" s="19">
        <f>E33-D33</f>
        <v>-358729</v>
      </c>
      <c r="G33" s="80">
        <f>G31</f>
        <v>0.37959999999999999</v>
      </c>
      <c r="H33" s="19">
        <f t="shared" si="9"/>
        <v>-136174</v>
      </c>
    </row>
    <row r="34" spans="1:8" x14ac:dyDescent="0.25">
      <c r="A34" s="15">
        <v>16</v>
      </c>
      <c r="B34" s="15" t="s">
        <v>19</v>
      </c>
      <c r="D34" s="20">
        <f t="shared" si="7"/>
        <v>0</v>
      </c>
      <c r="E34" s="19">
        <f t="shared" si="8"/>
        <v>0</v>
      </c>
      <c r="F34" s="19">
        <f>E34-D34</f>
        <v>0</v>
      </c>
      <c r="G34" s="80">
        <f>G31</f>
        <v>0.37959999999999999</v>
      </c>
      <c r="H34" s="19">
        <f t="shared" si="9"/>
        <v>0</v>
      </c>
    </row>
    <row r="35" spans="1:8" x14ac:dyDescent="0.25">
      <c r="A35" s="15">
        <v>17</v>
      </c>
      <c r="B35" s="15" t="s">
        <v>18</v>
      </c>
      <c r="D35" s="20">
        <f t="shared" si="7"/>
        <v>0</v>
      </c>
      <c r="E35" s="19">
        <f t="shared" si="8"/>
        <v>0</v>
      </c>
      <c r="F35" s="19">
        <f>E35-D35</f>
        <v>0</v>
      </c>
      <c r="G35" s="80">
        <f>G31</f>
        <v>0.37959999999999999</v>
      </c>
      <c r="H35" s="19">
        <f t="shared" si="9"/>
        <v>0</v>
      </c>
    </row>
    <row r="36" spans="1:8" x14ac:dyDescent="0.25">
      <c r="A36" s="15">
        <v>18</v>
      </c>
      <c r="B36" s="15" t="s">
        <v>63</v>
      </c>
      <c r="D36" s="21">
        <f t="shared" si="7"/>
        <v>158970</v>
      </c>
      <c r="E36" s="79" t="str">
        <f t="shared" si="8"/>
        <v>NA</v>
      </c>
      <c r="F36" s="21">
        <f>-D36</f>
        <v>-158970</v>
      </c>
      <c r="G36" s="81">
        <f>G31</f>
        <v>0.37959999999999999</v>
      </c>
      <c r="H36" s="21">
        <f t="shared" si="9"/>
        <v>-60345</v>
      </c>
    </row>
    <row r="37" spans="1:8" x14ac:dyDescent="0.25">
      <c r="D37" s="19">
        <f>SUM(D31:D36)</f>
        <v>1660715</v>
      </c>
      <c r="E37" s="19">
        <f>SUM(E31:E36)</f>
        <v>173</v>
      </c>
      <c r="F37" s="19">
        <f>SUM(F31:F36)</f>
        <v>-1660542</v>
      </c>
      <c r="H37" s="19">
        <f>SUM(H31:H36)</f>
        <v>-630342</v>
      </c>
    </row>
    <row r="39" spans="1:8" x14ac:dyDescent="0.25">
      <c r="A39" s="83" t="s">
        <v>71</v>
      </c>
      <c r="B39" s="15" t="s">
        <v>74</v>
      </c>
    </row>
    <row r="40" spans="1:8" x14ac:dyDescent="0.25">
      <c r="A40" s="83"/>
    </row>
  </sheetData>
  <mergeCells count="3">
    <mergeCell ref="F2:H2"/>
    <mergeCell ref="L16:P16"/>
    <mergeCell ref="D29:E29"/>
  </mergeCells>
  <pageMargins left="0.7" right="0.7" top="0.75" bottom="0.75" header="0.3" footer="0.3"/>
  <pageSetup scale="60" orientation="landscape" verticalDpi="0" r:id="rId1"/>
  <headerFooter>
    <oddHeader>&amp;RSchedule II - 2014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40"/>
  <sheetViews>
    <sheetView zoomScaleNormal="100" workbookViewId="0">
      <selection activeCell="G31" sqref="G31"/>
    </sheetView>
  </sheetViews>
  <sheetFormatPr defaultColWidth="9.140625" defaultRowHeight="15" x14ac:dyDescent="0.25"/>
  <cols>
    <col min="1" max="1" width="14.42578125" style="102" customWidth="1"/>
    <col min="2" max="2" width="18.5703125" style="102" bestFit="1" customWidth="1"/>
    <col min="3" max="4" width="12.7109375" style="102" customWidth="1"/>
    <col min="5" max="5" width="11.28515625" style="102" bestFit="1" customWidth="1"/>
    <col min="6" max="6" width="12.7109375" style="102" customWidth="1"/>
    <col min="7" max="7" width="12.42578125" style="102" bestFit="1" customWidth="1"/>
    <col min="8" max="8" width="13.140625" style="102" bestFit="1" customWidth="1"/>
    <col min="9" max="9" width="2.7109375" style="102" customWidth="1"/>
    <col min="10" max="10" width="10.7109375" style="102" customWidth="1"/>
    <col min="11" max="11" width="8.140625" style="102" bestFit="1" customWidth="1"/>
    <col min="12" max="12" width="12.7109375" style="102" customWidth="1"/>
    <col min="13" max="14" width="11.28515625" style="102" bestFit="1" customWidth="1"/>
    <col min="15" max="15" width="8.42578125" style="102" bestFit="1" customWidth="1"/>
    <col min="16" max="16" width="11.28515625" style="102" bestFit="1" customWidth="1"/>
    <col min="17" max="17" width="2.7109375" style="102" customWidth="1"/>
    <col min="18" max="18" width="13.7109375" style="102" bestFit="1" customWidth="1"/>
    <col min="19" max="19" width="7.7109375" style="102" bestFit="1" customWidth="1"/>
    <col min="20" max="20" width="7.42578125" style="102" bestFit="1" customWidth="1"/>
    <col min="21" max="16384" width="9.140625" style="102"/>
  </cols>
  <sheetData>
    <row r="1" spans="1:18" x14ac:dyDescent="0.25">
      <c r="A1" s="105" t="s">
        <v>26</v>
      </c>
      <c r="B1" s="59">
        <v>2015</v>
      </c>
    </row>
    <row r="2" spans="1:18" x14ac:dyDescent="0.25">
      <c r="A2" s="105" t="s">
        <v>47</v>
      </c>
      <c r="D2" s="82" t="s">
        <v>71</v>
      </c>
      <c r="F2" s="186" t="s">
        <v>35</v>
      </c>
      <c r="G2" s="186"/>
      <c r="H2" s="186"/>
    </row>
    <row r="3" spans="1:18" x14ac:dyDescent="0.25">
      <c r="D3" s="98" t="s">
        <v>37</v>
      </c>
      <c r="F3" s="103"/>
      <c r="G3" s="82"/>
      <c r="H3" s="103"/>
      <c r="J3" s="114" t="s">
        <v>34</v>
      </c>
    </row>
    <row r="4" spans="1:18" x14ac:dyDescent="0.25">
      <c r="C4" s="98">
        <v>2015</v>
      </c>
      <c r="D4" s="98" t="s">
        <v>25</v>
      </c>
      <c r="F4" s="98"/>
      <c r="G4" s="98" t="s">
        <v>2</v>
      </c>
      <c r="H4" s="98"/>
      <c r="J4" s="98" t="s">
        <v>42</v>
      </c>
      <c r="O4" s="98" t="s">
        <v>70</v>
      </c>
      <c r="P4" s="98" t="s">
        <v>70</v>
      </c>
    </row>
    <row r="5" spans="1:18" x14ac:dyDescent="0.25">
      <c r="C5" s="151" t="s">
        <v>21</v>
      </c>
      <c r="D5" s="63">
        <v>3</v>
      </c>
      <c r="F5" s="151" t="s">
        <v>22</v>
      </c>
      <c r="G5" s="151" t="s">
        <v>17</v>
      </c>
      <c r="H5" s="151" t="s">
        <v>23</v>
      </c>
      <c r="J5" s="151" t="s">
        <v>43</v>
      </c>
      <c r="O5" s="151" t="s">
        <v>14</v>
      </c>
      <c r="P5" s="151" t="s">
        <v>16</v>
      </c>
    </row>
    <row r="6" spans="1:18" x14ac:dyDescent="0.25">
      <c r="A6" s="102">
        <v>1</v>
      </c>
      <c r="B6" s="102" t="s">
        <v>48</v>
      </c>
      <c r="C6" s="3">
        <v>1201977</v>
      </c>
      <c r="D6" s="9">
        <v>3.1E-2</v>
      </c>
      <c r="F6" s="3">
        <v>-55892</v>
      </c>
      <c r="G6" s="101">
        <f>ROUND(IF(D$5=1,-0.5*D6*C6,-D6*C6),0)</f>
        <v>-37261</v>
      </c>
      <c r="H6" s="101">
        <f t="shared" ref="H6:H11" si="0">SUM(F6:G6)</f>
        <v>-93153</v>
      </c>
      <c r="J6" s="19">
        <f t="shared" ref="J6:J11" si="1">C6+H6</f>
        <v>1108824</v>
      </c>
      <c r="O6" s="64">
        <v>1E-4</v>
      </c>
      <c r="P6" s="100">
        <f>ROUND(IF(D$5=1,-0.5*O6*C6,-O6*C6),0)</f>
        <v>-120</v>
      </c>
    </row>
    <row r="7" spans="1:18" x14ac:dyDescent="0.25">
      <c r="A7" s="102">
        <v>2</v>
      </c>
      <c r="B7" s="102" t="s">
        <v>0</v>
      </c>
      <c r="C7" s="3">
        <v>87414</v>
      </c>
      <c r="D7" s="9">
        <v>2.3300000000000001E-2</v>
      </c>
      <c r="F7" s="3">
        <v>-3055</v>
      </c>
      <c r="G7" s="101">
        <f>ROUND(IF(D$5=1,-0.5*D7*C7,-D7*C7),0)</f>
        <v>-2037</v>
      </c>
      <c r="H7" s="101">
        <f t="shared" si="0"/>
        <v>-5092</v>
      </c>
      <c r="J7" s="19">
        <f t="shared" si="1"/>
        <v>82322</v>
      </c>
      <c r="O7" s="64">
        <v>2.0000000000000001E-4</v>
      </c>
      <c r="P7" s="19">
        <f>ROUND(IF(D$5=1,-0.5*O7*C7,-O7*C7),0)</f>
        <v>-17</v>
      </c>
    </row>
    <row r="8" spans="1:18" x14ac:dyDescent="0.25">
      <c r="A8" s="102">
        <v>3</v>
      </c>
      <c r="B8" s="102" t="s">
        <v>1</v>
      </c>
      <c r="C8" s="3">
        <v>137797</v>
      </c>
      <c r="D8" s="9">
        <v>2.69E-2</v>
      </c>
      <c r="F8" s="3">
        <v>-5560</v>
      </c>
      <c r="G8" s="101">
        <f>ROUND(IF(D$5=1,-0.5*D8*C8,-D8*C8),0)</f>
        <v>-3707</v>
      </c>
      <c r="H8" s="101">
        <f t="shared" si="0"/>
        <v>-9267</v>
      </c>
      <c r="J8" s="19">
        <f t="shared" si="1"/>
        <v>128530</v>
      </c>
      <c r="O8" s="64">
        <v>4.1999999999999997E-3</v>
      </c>
      <c r="P8" s="19">
        <f>ROUND(IF(D$5=1,-0.5*O8*C8,-O8*C8),0)</f>
        <v>-579</v>
      </c>
    </row>
    <row r="9" spans="1:18" x14ac:dyDescent="0.25">
      <c r="A9" s="102">
        <v>4</v>
      </c>
      <c r="B9" s="102" t="s">
        <v>19</v>
      </c>
      <c r="C9" s="3">
        <v>0</v>
      </c>
      <c r="D9" s="9">
        <v>2.2499999999999999E-2</v>
      </c>
      <c r="F9" s="3">
        <v>0</v>
      </c>
      <c r="G9" s="101">
        <f>ROUND(IF(D$5=1,-0.5*D9*C9,-D9*C9),0)</f>
        <v>0</v>
      </c>
      <c r="H9" s="101">
        <f t="shared" si="0"/>
        <v>0</v>
      </c>
      <c r="J9" s="19">
        <f t="shared" si="1"/>
        <v>0</v>
      </c>
      <c r="O9" s="64">
        <v>0</v>
      </c>
      <c r="P9" s="19">
        <f>IF(D$5=1,-0.5*O9*C9,-O9*C9)</f>
        <v>0</v>
      </c>
    </row>
    <row r="10" spans="1:18" x14ac:dyDescent="0.25">
      <c r="A10" s="102">
        <v>5</v>
      </c>
      <c r="B10" s="102" t="s">
        <v>18</v>
      </c>
      <c r="C10" s="3">
        <v>0</v>
      </c>
      <c r="D10" s="9">
        <v>2.0500000000000001E-2</v>
      </c>
      <c r="F10" s="3">
        <v>0</v>
      </c>
      <c r="G10" s="101">
        <f>ROUND(IF(D$5=1,-0.5*D10*C10,-D10*C10),0)</f>
        <v>0</v>
      </c>
      <c r="H10" s="101">
        <f t="shared" si="0"/>
        <v>0</v>
      </c>
      <c r="J10" s="19">
        <f t="shared" si="1"/>
        <v>0</v>
      </c>
      <c r="O10" s="64">
        <v>0</v>
      </c>
      <c r="P10" s="19">
        <f>IF(D$5=1,-0.5*O10*C10,-O10*C10)</f>
        <v>0</v>
      </c>
    </row>
    <row r="11" spans="1:18" x14ac:dyDescent="0.25">
      <c r="A11" s="102">
        <v>6</v>
      </c>
      <c r="B11" s="102" t="s">
        <v>63</v>
      </c>
      <c r="C11" s="5">
        <v>331639</v>
      </c>
      <c r="D11" s="10" t="s">
        <v>62</v>
      </c>
      <c r="F11" s="5">
        <v>-1074</v>
      </c>
      <c r="G11" s="104">
        <f>P12</f>
        <v>-716</v>
      </c>
      <c r="H11" s="104">
        <f t="shared" si="0"/>
        <v>-1790</v>
      </c>
      <c r="J11" s="21">
        <f t="shared" si="1"/>
        <v>329849</v>
      </c>
      <c r="O11" s="115">
        <v>0</v>
      </c>
      <c r="P11" s="21">
        <f>IF(D$5=1,-0.5*O11*C11,-O11*C11)</f>
        <v>0</v>
      </c>
    </row>
    <row r="12" spans="1:18" x14ac:dyDescent="0.25">
      <c r="C12" s="101">
        <f>SUM(C6:C11)</f>
        <v>1758827</v>
      </c>
      <c r="D12" s="101"/>
      <c r="F12" s="3">
        <f>SUM(F5:F11)</f>
        <v>-65581</v>
      </c>
      <c r="G12" s="101">
        <f>SUM(G5:G11)</f>
        <v>-43721</v>
      </c>
      <c r="H12" s="101">
        <f>SUM(H5:H11)</f>
        <v>-109302</v>
      </c>
      <c r="J12" s="19">
        <f>SUM(J6:J11)</f>
        <v>1649525</v>
      </c>
      <c r="O12" s="19"/>
      <c r="P12" s="100">
        <f>SUM(P5:P11)</f>
        <v>-716</v>
      </c>
    </row>
    <row r="13" spans="1:18" ht="14.25" customHeight="1" x14ac:dyDescent="0.25">
      <c r="C13" s="101"/>
      <c r="D13" s="101"/>
      <c r="E13" s="101"/>
      <c r="F13" s="101"/>
      <c r="M13" s="98"/>
      <c r="N13" s="103"/>
    </row>
    <row r="14" spans="1:18" x14ac:dyDescent="0.25">
      <c r="M14" s="98"/>
      <c r="N14" s="103"/>
    </row>
    <row r="15" spans="1:18" x14ac:dyDescent="0.25">
      <c r="D15" s="98"/>
    </row>
    <row r="16" spans="1:18" x14ac:dyDescent="0.25">
      <c r="C16" s="103"/>
      <c r="D16" s="98" t="s">
        <v>29</v>
      </c>
      <c r="E16" s="103"/>
      <c r="F16" s="103"/>
      <c r="G16" s="67">
        <v>0.5</v>
      </c>
      <c r="H16" s="103"/>
      <c r="J16" s="68"/>
      <c r="K16" s="98" t="s">
        <v>24</v>
      </c>
      <c r="L16" s="186" t="s">
        <v>36</v>
      </c>
      <c r="M16" s="186"/>
      <c r="N16" s="186"/>
      <c r="O16" s="186"/>
      <c r="P16" s="186"/>
      <c r="R16" s="114" t="s">
        <v>15</v>
      </c>
    </row>
    <row r="17" spans="1:18" x14ac:dyDescent="0.25">
      <c r="C17" s="98" t="s">
        <v>34</v>
      </c>
      <c r="D17" s="98" t="s">
        <v>17</v>
      </c>
      <c r="E17" s="98" t="s">
        <v>15</v>
      </c>
      <c r="F17" s="98" t="s">
        <v>15</v>
      </c>
      <c r="G17" s="98" t="s">
        <v>28</v>
      </c>
      <c r="H17" s="98" t="s">
        <v>32</v>
      </c>
      <c r="J17" s="98"/>
      <c r="K17" s="98" t="s">
        <v>27</v>
      </c>
      <c r="L17" s="98"/>
      <c r="M17" s="98" t="s">
        <v>15</v>
      </c>
      <c r="N17" s="98" t="s">
        <v>28</v>
      </c>
      <c r="O17" s="98" t="s">
        <v>24</v>
      </c>
      <c r="P17" s="98"/>
      <c r="R17" s="98" t="s">
        <v>42</v>
      </c>
    </row>
    <row r="18" spans="1:18" x14ac:dyDescent="0.25">
      <c r="C18" s="151" t="s">
        <v>21</v>
      </c>
      <c r="D18" s="151" t="s">
        <v>30</v>
      </c>
      <c r="E18" s="151" t="s">
        <v>17</v>
      </c>
      <c r="F18" s="151" t="s">
        <v>31</v>
      </c>
      <c r="G18" s="151" t="s">
        <v>2</v>
      </c>
      <c r="H18" s="151" t="s">
        <v>33</v>
      </c>
      <c r="J18" s="151" t="s">
        <v>20</v>
      </c>
      <c r="K18" s="151">
        <f>D5</f>
        <v>3</v>
      </c>
      <c r="L18" s="151" t="s">
        <v>22</v>
      </c>
      <c r="M18" s="151" t="s">
        <v>17</v>
      </c>
      <c r="N18" s="151" t="s">
        <v>16</v>
      </c>
      <c r="O18" s="151" t="s">
        <v>16</v>
      </c>
      <c r="P18" s="151" t="s">
        <v>23</v>
      </c>
      <c r="R18" s="151" t="s">
        <v>43</v>
      </c>
    </row>
    <row r="19" spans="1:18" x14ac:dyDescent="0.25">
      <c r="A19" s="102">
        <v>7</v>
      </c>
      <c r="B19" s="102" t="s">
        <v>48</v>
      </c>
      <c r="C19" s="101">
        <f t="shared" ref="C19:C24" si="2">C6</f>
        <v>1201977</v>
      </c>
      <c r="D19" s="12">
        <v>0.91900000000000004</v>
      </c>
      <c r="E19" s="101">
        <f>ROUND(C19*-D19,0)</f>
        <v>-1104617</v>
      </c>
      <c r="F19" s="19">
        <f>C19+E19</f>
        <v>97360</v>
      </c>
      <c r="G19" s="19">
        <f t="shared" ref="G19:G24" si="3">ROUND(F19*-$G$16,0)</f>
        <v>-48680</v>
      </c>
      <c r="H19" s="69">
        <f t="shared" ref="H19:H24" si="4">F19+G19</f>
        <v>48680</v>
      </c>
      <c r="J19" s="102">
        <v>15</v>
      </c>
      <c r="K19" s="70">
        <f>IFERROR(VLOOKUP(J19,'Tax Rates'!$A$1:$Z$12,$K$18+1,FALSE),0)</f>
        <v>8.5500000000000007E-2</v>
      </c>
      <c r="L19" s="71">
        <v>-1160356</v>
      </c>
      <c r="M19" s="19">
        <v>0</v>
      </c>
      <c r="N19" s="19">
        <v>0</v>
      </c>
      <c r="O19" s="101">
        <f>ROUND(K19*-H19,0)</f>
        <v>-4162</v>
      </c>
      <c r="P19" s="72">
        <f t="shared" ref="P19:P24" si="5">SUM(L19:O19)</f>
        <v>-1164518</v>
      </c>
      <c r="R19" s="19">
        <f>C19+P19</f>
        <v>37459</v>
      </c>
    </row>
    <row r="20" spans="1:18" x14ac:dyDescent="0.25">
      <c r="A20" s="102">
        <v>8</v>
      </c>
      <c r="B20" s="102" t="s">
        <v>0</v>
      </c>
      <c r="C20" s="107">
        <f t="shared" si="2"/>
        <v>87414</v>
      </c>
      <c r="D20" s="14">
        <f>-E20/C20</f>
        <v>0.25458164596060129</v>
      </c>
      <c r="E20" s="3">
        <v>-22254</v>
      </c>
      <c r="F20" s="19">
        <f>C20+E20</f>
        <v>65160</v>
      </c>
      <c r="G20" s="19">
        <f t="shared" si="3"/>
        <v>-32580</v>
      </c>
      <c r="H20" s="69">
        <f t="shared" si="4"/>
        <v>32580</v>
      </c>
      <c r="J20" s="102">
        <v>15</v>
      </c>
      <c r="K20" s="70">
        <f>IFERROR(VLOOKUP(J20,'Tax Rates'!$A$1:$Z$12,$K$18+1,FALSE),0)</f>
        <v>8.5500000000000007E-2</v>
      </c>
      <c r="L20" s="71">
        <v>-59558</v>
      </c>
      <c r="M20" s="19">
        <v>0</v>
      </c>
      <c r="N20" s="19">
        <v>0</v>
      </c>
      <c r="O20" s="101">
        <f>ROUND(K20*-H20,0)</f>
        <v>-2786</v>
      </c>
      <c r="P20" s="72">
        <f t="shared" si="5"/>
        <v>-62344</v>
      </c>
      <c r="R20" s="19">
        <f>C20+P20</f>
        <v>25070</v>
      </c>
    </row>
    <row r="21" spans="1:18" x14ac:dyDescent="0.25">
      <c r="A21" s="102">
        <v>9</v>
      </c>
      <c r="B21" s="102" t="s">
        <v>1</v>
      </c>
      <c r="C21" s="107">
        <f t="shared" si="2"/>
        <v>137797</v>
      </c>
      <c r="D21" s="12">
        <v>1</v>
      </c>
      <c r="E21" s="101">
        <f>ROUND(C21*-D21,0)</f>
        <v>-137797</v>
      </c>
      <c r="F21" s="19">
        <f>C21+E21</f>
        <v>0</v>
      </c>
      <c r="G21" s="20">
        <f t="shared" si="3"/>
        <v>0</v>
      </c>
      <c r="H21" s="69">
        <f t="shared" si="4"/>
        <v>0</v>
      </c>
      <c r="J21" s="102">
        <v>20</v>
      </c>
      <c r="K21" s="70">
        <f>IFERROR(VLOOKUP(J21,'Tax Rates'!$A$1:$Z$12,$K$18+1,FALSE),0)</f>
        <v>6.6769999999999996E-2</v>
      </c>
      <c r="L21" s="71">
        <v>-137797</v>
      </c>
      <c r="M21" s="19">
        <v>0</v>
      </c>
      <c r="N21" s="19">
        <f t="shared" ref="N21:N24" si="6">G21</f>
        <v>0</v>
      </c>
      <c r="O21" s="101">
        <f>ROUND(K21*-H21,0)</f>
        <v>0</v>
      </c>
      <c r="P21" s="72">
        <f t="shared" si="5"/>
        <v>-137797</v>
      </c>
      <c r="R21" s="19">
        <f>C21+P21</f>
        <v>0</v>
      </c>
    </row>
    <row r="22" spans="1:18" x14ac:dyDescent="0.25">
      <c r="A22" s="102">
        <v>10</v>
      </c>
      <c r="B22" s="102" t="s">
        <v>19</v>
      </c>
      <c r="C22" s="107">
        <f t="shared" si="2"/>
        <v>0</v>
      </c>
      <c r="D22" s="12">
        <v>0</v>
      </c>
      <c r="E22" s="101">
        <f>ROUND(C22*-D22,0)</f>
        <v>0</v>
      </c>
      <c r="F22" s="19">
        <f>C22+E22</f>
        <v>0</v>
      </c>
      <c r="G22" s="20">
        <f t="shared" si="3"/>
        <v>0</v>
      </c>
      <c r="H22" s="69">
        <f t="shared" si="4"/>
        <v>0</v>
      </c>
      <c r="J22" s="102">
        <v>7</v>
      </c>
      <c r="K22" s="70">
        <f>IFERROR(VLOOKUP(J22,'Tax Rates'!$A$1:$Z$12,$K$18+1,FALSE),0)</f>
        <v>0.17491999999999999</v>
      </c>
      <c r="L22" s="71">
        <v>0</v>
      </c>
      <c r="M22" s="19">
        <f t="shared" ref="M22:M24" si="7">E22</f>
        <v>0</v>
      </c>
      <c r="N22" s="19">
        <f t="shared" si="6"/>
        <v>0</v>
      </c>
      <c r="O22" s="101">
        <f>ROUND(K22*-H22,0)</f>
        <v>0</v>
      </c>
      <c r="P22" s="72">
        <f t="shared" si="5"/>
        <v>0</v>
      </c>
      <c r="R22" s="19">
        <f>C22+P22</f>
        <v>0</v>
      </c>
    </row>
    <row r="23" spans="1:18" x14ac:dyDescent="0.25">
      <c r="A23" s="102">
        <v>11</v>
      </c>
      <c r="B23" s="102" t="s">
        <v>18</v>
      </c>
      <c r="C23" s="107">
        <f t="shared" si="2"/>
        <v>0</v>
      </c>
      <c r="D23" s="12">
        <v>0</v>
      </c>
      <c r="E23" s="101">
        <f>ROUND(C23*-D23,0)</f>
        <v>0</v>
      </c>
      <c r="F23" s="19">
        <f>C23+E23</f>
        <v>0</v>
      </c>
      <c r="G23" s="20">
        <f t="shared" si="3"/>
        <v>0</v>
      </c>
      <c r="H23" s="69">
        <f t="shared" si="4"/>
        <v>0</v>
      </c>
      <c r="J23" s="102">
        <v>15</v>
      </c>
      <c r="K23" s="70">
        <f>IFERROR(VLOOKUP(J23,'Tax Rates'!$A$1:$Z$12,$K$18+1,FALSE),0)</f>
        <v>8.5500000000000007E-2</v>
      </c>
      <c r="L23" s="71">
        <v>0</v>
      </c>
      <c r="M23" s="19">
        <f t="shared" si="7"/>
        <v>0</v>
      </c>
      <c r="N23" s="19">
        <f t="shared" si="6"/>
        <v>0</v>
      </c>
      <c r="O23" s="101">
        <f>ROUND(K23*-H23,0)</f>
        <v>0</v>
      </c>
      <c r="P23" s="72">
        <f t="shared" si="5"/>
        <v>0</v>
      </c>
      <c r="R23" s="19">
        <f>C23+P23</f>
        <v>0</v>
      </c>
    </row>
    <row r="24" spans="1:18" x14ac:dyDescent="0.25">
      <c r="A24" s="102">
        <v>12</v>
      </c>
      <c r="B24" s="102" t="s">
        <v>63</v>
      </c>
      <c r="C24" s="104">
        <f t="shared" si="2"/>
        <v>331639</v>
      </c>
      <c r="D24" s="13" t="s">
        <v>64</v>
      </c>
      <c r="E24" s="104">
        <v>0</v>
      </c>
      <c r="F24" s="21">
        <v>0</v>
      </c>
      <c r="G24" s="21">
        <f t="shared" si="3"/>
        <v>0</v>
      </c>
      <c r="H24" s="73">
        <f t="shared" si="4"/>
        <v>0</v>
      </c>
      <c r="J24" s="74" t="s">
        <v>64</v>
      </c>
      <c r="K24" s="75" t="s">
        <v>64</v>
      </c>
      <c r="L24" s="76">
        <v>0</v>
      </c>
      <c r="M24" s="21">
        <f t="shared" si="7"/>
        <v>0</v>
      </c>
      <c r="N24" s="77">
        <f t="shared" si="6"/>
        <v>0</v>
      </c>
      <c r="O24" s="104">
        <v>0</v>
      </c>
      <c r="P24" s="78">
        <f t="shared" si="5"/>
        <v>0</v>
      </c>
      <c r="R24" s="79" t="s">
        <v>64</v>
      </c>
    </row>
    <row r="25" spans="1:18" x14ac:dyDescent="0.25">
      <c r="C25" s="101">
        <f>SUM(C18:C24)</f>
        <v>1758827</v>
      </c>
      <c r="E25" s="101">
        <f>SUM(E19:E24)</f>
        <v>-1264668</v>
      </c>
      <c r="F25" s="101">
        <f>SUM(F19:F24)</f>
        <v>162520</v>
      </c>
      <c r="G25" s="101">
        <f>SUM(G19:G24)</f>
        <v>-81260</v>
      </c>
      <c r="H25" s="72">
        <f>SUM(H19:H24)</f>
        <v>81260</v>
      </c>
      <c r="L25" s="72">
        <f>SUM(L19:L24)</f>
        <v>-1357711</v>
      </c>
      <c r="M25" s="101">
        <f>SUM(M19:M24)</f>
        <v>0</v>
      </c>
      <c r="N25" s="101">
        <f>SUM(N19:N24)</f>
        <v>0</v>
      </c>
      <c r="O25" s="101">
        <f>SUM(O19:O24)</f>
        <v>-6948</v>
      </c>
      <c r="P25" s="72">
        <f>SUM(P19:P24)</f>
        <v>-1364659</v>
      </c>
      <c r="R25" s="19">
        <f>SUM(R19:R24)</f>
        <v>62529</v>
      </c>
    </row>
    <row r="26" spans="1:18" x14ac:dyDescent="0.25">
      <c r="C26" s="101"/>
      <c r="E26" s="101"/>
      <c r="F26" s="101"/>
      <c r="G26" s="101"/>
      <c r="H26" s="72"/>
      <c r="J26" s="72"/>
      <c r="K26" s="101"/>
      <c r="L26" s="101"/>
      <c r="M26" s="101"/>
      <c r="N26" s="72"/>
    </row>
    <row r="28" spans="1:18" x14ac:dyDescent="0.25">
      <c r="E28" s="101"/>
      <c r="F28" s="114" t="s">
        <v>49</v>
      </c>
      <c r="H28" s="80"/>
    </row>
    <row r="29" spans="1:18" x14ac:dyDescent="0.25">
      <c r="D29" s="186" t="s">
        <v>38</v>
      </c>
      <c r="E29" s="186"/>
      <c r="F29" s="114" t="s">
        <v>40</v>
      </c>
      <c r="G29" s="114" t="s">
        <v>61</v>
      </c>
      <c r="H29" s="98" t="s">
        <v>39</v>
      </c>
    </row>
    <row r="30" spans="1:18" x14ac:dyDescent="0.25">
      <c r="D30" s="151" t="s">
        <v>34</v>
      </c>
      <c r="E30" s="151" t="s">
        <v>15</v>
      </c>
      <c r="F30" s="151" t="s">
        <v>41</v>
      </c>
      <c r="G30" s="151" t="s">
        <v>14</v>
      </c>
      <c r="H30" s="151" t="s">
        <v>3</v>
      </c>
    </row>
    <row r="31" spans="1:18" x14ac:dyDescent="0.25">
      <c r="A31" s="102">
        <v>13</v>
      </c>
      <c r="B31" s="102" t="s">
        <v>48</v>
      </c>
      <c r="D31" s="19">
        <f t="shared" ref="D31:D36" si="8">J6</f>
        <v>1108824</v>
      </c>
      <c r="E31" s="19">
        <f t="shared" ref="E31:E36" si="9">R19</f>
        <v>37459</v>
      </c>
      <c r="F31" s="19">
        <f>E31-D31</f>
        <v>-1071365</v>
      </c>
      <c r="G31" s="9">
        <v>0.37959999999999999</v>
      </c>
      <c r="H31" s="19">
        <f>ROUND(F31*0.3796,0)</f>
        <v>-406690</v>
      </c>
    </row>
    <row r="32" spans="1:18" x14ac:dyDescent="0.25">
      <c r="A32" s="102">
        <v>14</v>
      </c>
      <c r="B32" s="102" t="s">
        <v>0</v>
      </c>
      <c r="D32" s="20">
        <f t="shared" si="8"/>
        <v>82322</v>
      </c>
      <c r="E32" s="19">
        <f t="shared" si="9"/>
        <v>25070</v>
      </c>
      <c r="F32" s="19">
        <f>E32-D32</f>
        <v>-57252</v>
      </c>
      <c r="G32" s="80">
        <f>G31</f>
        <v>0.37959999999999999</v>
      </c>
      <c r="H32" s="19">
        <f t="shared" ref="H32:H36" si="10">ROUND(F32*0.3796,0)</f>
        <v>-21733</v>
      </c>
    </row>
    <row r="33" spans="1:8" x14ac:dyDescent="0.25">
      <c r="A33" s="102">
        <v>15</v>
      </c>
      <c r="B33" s="102" t="s">
        <v>1</v>
      </c>
      <c r="D33" s="20">
        <f t="shared" si="8"/>
        <v>128530</v>
      </c>
      <c r="E33" s="19">
        <f t="shared" si="9"/>
        <v>0</v>
      </c>
      <c r="F33" s="19">
        <f>E33-D33</f>
        <v>-128530</v>
      </c>
      <c r="G33" s="80">
        <f>G31</f>
        <v>0.37959999999999999</v>
      </c>
      <c r="H33" s="19">
        <f t="shared" si="10"/>
        <v>-48790</v>
      </c>
    </row>
    <row r="34" spans="1:8" x14ac:dyDescent="0.25">
      <c r="A34" s="102">
        <v>16</v>
      </c>
      <c r="B34" s="102" t="s">
        <v>19</v>
      </c>
      <c r="D34" s="20">
        <f t="shared" si="8"/>
        <v>0</v>
      </c>
      <c r="E34" s="19">
        <f t="shared" si="9"/>
        <v>0</v>
      </c>
      <c r="F34" s="19">
        <f>E34-D34</f>
        <v>0</v>
      </c>
      <c r="G34" s="80">
        <f>G31</f>
        <v>0.37959999999999999</v>
      </c>
      <c r="H34" s="19">
        <f t="shared" si="10"/>
        <v>0</v>
      </c>
    </row>
    <row r="35" spans="1:8" x14ac:dyDescent="0.25">
      <c r="A35" s="102">
        <v>17</v>
      </c>
      <c r="B35" s="102" t="s">
        <v>18</v>
      </c>
      <c r="D35" s="20">
        <f t="shared" si="8"/>
        <v>0</v>
      </c>
      <c r="E35" s="19">
        <f t="shared" si="9"/>
        <v>0</v>
      </c>
      <c r="F35" s="19">
        <f>E35-D35</f>
        <v>0</v>
      </c>
      <c r="G35" s="80">
        <f>G31</f>
        <v>0.37959999999999999</v>
      </c>
      <c r="H35" s="19">
        <f t="shared" si="10"/>
        <v>0</v>
      </c>
    </row>
    <row r="36" spans="1:8" x14ac:dyDescent="0.25">
      <c r="A36" s="102">
        <v>18</v>
      </c>
      <c r="B36" s="102" t="s">
        <v>63</v>
      </c>
      <c r="D36" s="21">
        <f t="shared" si="8"/>
        <v>329849</v>
      </c>
      <c r="E36" s="79" t="str">
        <f t="shared" si="9"/>
        <v>NA</v>
      </c>
      <c r="F36" s="21">
        <f>-D36</f>
        <v>-329849</v>
      </c>
      <c r="G36" s="81">
        <f>G31</f>
        <v>0.37959999999999999</v>
      </c>
      <c r="H36" s="21">
        <f t="shared" si="10"/>
        <v>-125211</v>
      </c>
    </row>
    <row r="37" spans="1:8" x14ac:dyDescent="0.25">
      <c r="D37" s="19">
        <f>SUM(D31:D36)</f>
        <v>1649525</v>
      </c>
      <c r="E37" s="19">
        <f>SUM(E31:E36)</f>
        <v>62529</v>
      </c>
      <c r="F37" s="19">
        <f>SUM(F31:F36)</f>
        <v>-1586996</v>
      </c>
      <c r="H37" s="19">
        <f>SUM(H31:H36)</f>
        <v>-602424</v>
      </c>
    </row>
    <row r="39" spans="1:8" x14ac:dyDescent="0.25">
      <c r="A39" s="83" t="s">
        <v>71</v>
      </c>
      <c r="B39" s="102" t="s">
        <v>74</v>
      </c>
    </row>
    <row r="40" spans="1:8" x14ac:dyDescent="0.25">
      <c r="A40" s="83"/>
    </row>
  </sheetData>
  <mergeCells count="3">
    <mergeCell ref="F2:H2"/>
    <mergeCell ref="L16:P16"/>
    <mergeCell ref="D29:E29"/>
  </mergeCells>
  <pageMargins left="0.7" right="0.7" top="0.75" bottom="0.75" header="0.3" footer="0.3"/>
  <pageSetup scale="60" orientation="landscape" verticalDpi="0" r:id="rId1"/>
  <headerFooter>
    <oddHeader>&amp;RSchedule II - 2015</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40"/>
  <sheetViews>
    <sheetView zoomScaleNormal="100" workbookViewId="0">
      <selection activeCell="G31" sqref="G31"/>
    </sheetView>
  </sheetViews>
  <sheetFormatPr defaultColWidth="9.140625" defaultRowHeight="15" x14ac:dyDescent="0.25"/>
  <cols>
    <col min="1" max="1" width="14.42578125" style="102" customWidth="1"/>
    <col min="2" max="2" width="18.5703125" style="102" bestFit="1" customWidth="1"/>
    <col min="3" max="4" width="12.7109375" style="102" customWidth="1"/>
    <col min="5" max="5" width="11.28515625" style="102" bestFit="1" customWidth="1"/>
    <col min="6" max="6" width="12.7109375" style="102" customWidth="1"/>
    <col min="7" max="7" width="12.42578125" style="102" bestFit="1" customWidth="1"/>
    <col min="8" max="8" width="13.140625" style="102" bestFit="1" customWidth="1"/>
    <col min="9" max="9" width="2.7109375" style="102" customWidth="1"/>
    <col min="10" max="10" width="10.7109375" style="102" customWidth="1"/>
    <col min="11" max="11" width="8.140625" style="102" bestFit="1" customWidth="1"/>
    <col min="12" max="12" width="12.7109375" style="102" customWidth="1"/>
    <col min="13" max="14" width="11.28515625" style="102" bestFit="1" customWidth="1"/>
    <col min="15" max="15" width="8.42578125" style="102" bestFit="1" customWidth="1"/>
    <col min="16" max="16" width="11.28515625" style="102" bestFit="1" customWidth="1"/>
    <col min="17" max="17" width="2.7109375" style="102" customWidth="1"/>
    <col min="18" max="18" width="13.7109375" style="102" bestFit="1" customWidth="1"/>
    <col min="19" max="19" width="7.7109375" style="102" bestFit="1" customWidth="1"/>
    <col min="20" max="20" width="7.42578125" style="102" bestFit="1" customWidth="1"/>
    <col min="21" max="16384" width="9.140625" style="102"/>
  </cols>
  <sheetData>
    <row r="1" spans="1:18" x14ac:dyDescent="0.25">
      <c r="A1" s="105" t="s">
        <v>26</v>
      </c>
      <c r="B1" s="59">
        <v>2016</v>
      </c>
    </row>
    <row r="2" spans="1:18" x14ac:dyDescent="0.25">
      <c r="A2" s="105" t="s">
        <v>47</v>
      </c>
      <c r="D2" s="82" t="s">
        <v>71</v>
      </c>
      <c r="F2" s="186" t="s">
        <v>35</v>
      </c>
      <c r="G2" s="186"/>
      <c r="H2" s="186"/>
    </row>
    <row r="3" spans="1:18" x14ac:dyDescent="0.25">
      <c r="D3" s="98" t="s">
        <v>37</v>
      </c>
      <c r="F3" s="103"/>
      <c r="G3" s="82"/>
      <c r="H3" s="103"/>
      <c r="J3" s="114" t="s">
        <v>34</v>
      </c>
    </row>
    <row r="4" spans="1:18" x14ac:dyDescent="0.25">
      <c r="C4" s="98">
        <v>2016</v>
      </c>
      <c r="D4" s="98" t="s">
        <v>25</v>
      </c>
      <c r="F4" s="98"/>
      <c r="G4" s="98" t="s">
        <v>2</v>
      </c>
      <c r="H4" s="98"/>
      <c r="J4" s="98" t="s">
        <v>42</v>
      </c>
      <c r="O4" s="98" t="s">
        <v>70</v>
      </c>
      <c r="P4" s="98" t="s">
        <v>70</v>
      </c>
    </row>
    <row r="5" spans="1:18" x14ac:dyDescent="0.25">
      <c r="C5" s="166" t="s">
        <v>21</v>
      </c>
      <c r="D5" s="63">
        <v>2</v>
      </c>
      <c r="F5" s="166" t="s">
        <v>22</v>
      </c>
      <c r="G5" s="166" t="s">
        <v>17</v>
      </c>
      <c r="H5" s="166" t="s">
        <v>23</v>
      </c>
      <c r="J5" s="166" t="s">
        <v>43</v>
      </c>
      <c r="O5" s="166" t="s">
        <v>14</v>
      </c>
      <c r="P5" s="166" t="s">
        <v>16</v>
      </c>
    </row>
    <row r="6" spans="1:18" x14ac:dyDescent="0.25">
      <c r="A6" s="102">
        <v>1</v>
      </c>
      <c r="B6" s="102" t="s">
        <v>48</v>
      </c>
      <c r="C6" s="3">
        <v>2328216</v>
      </c>
      <c r="D6" s="9">
        <v>3.1E-2</v>
      </c>
      <c r="F6" s="3">
        <v>-36087</v>
      </c>
      <c r="G6" s="101">
        <f>ROUND(IF(D$5=1,-0.5*D6*C6,-D6*C6),0)</f>
        <v>-72175</v>
      </c>
      <c r="H6" s="101">
        <f t="shared" ref="H6:H11" si="0">SUM(F6:G6)</f>
        <v>-108262</v>
      </c>
      <c r="J6" s="19">
        <f t="shared" ref="J6:J11" si="1">C6+H6</f>
        <v>2219954</v>
      </c>
      <c r="O6" s="64">
        <v>1E-4</v>
      </c>
      <c r="P6" s="100">
        <f>ROUND(IF(D$5=1,-0.5*O6*C6,-O6*C6),0)</f>
        <v>-233</v>
      </c>
    </row>
    <row r="7" spans="1:18" x14ac:dyDescent="0.25">
      <c r="A7" s="102">
        <v>2</v>
      </c>
      <c r="B7" s="102" t="s">
        <v>0</v>
      </c>
      <c r="C7" s="3">
        <v>219764</v>
      </c>
      <c r="D7" s="9">
        <v>2.3300000000000001E-2</v>
      </c>
      <c r="F7" s="3">
        <v>-2560</v>
      </c>
      <c r="G7" s="101">
        <f>ROUND(IF(D$5=1,-0.5*D7*C7,-D7*C7),0)</f>
        <v>-5121</v>
      </c>
      <c r="H7" s="101">
        <f t="shared" si="0"/>
        <v>-7681</v>
      </c>
      <c r="J7" s="19">
        <f t="shared" si="1"/>
        <v>212083</v>
      </c>
      <c r="O7" s="64">
        <v>2.0000000000000001E-4</v>
      </c>
      <c r="P7" s="19">
        <f>ROUND(IF(D$5=1,-0.5*O7*C7,-O7*C7),0)</f>
        <v>-44</v>
      </c>
    </row>
    <row r="8" spans="1:18" x14ac:dyDescent="0.25">
      <c r="A8" s="102">
        <v>3</v>
      </c>
      <c r="B8" s="102" t="s">
        <v>1</v>
      </c>
      <c r="C8" s="3">
        <v>249152</v>
      </c>
      <c r="D8" s="9">
        <v>2.69E-2</v>
      </c>
      <c r="F8" s="3">
        <v>-3351</v>
      </c>
      <c r="G8" s="101">
        <f>ROUND(IF(D$5=1,-0.5*D8*C8,-D8*C8),0)</f>
        <v>-6702</v>
      </c>
      <c r="H8" s="101">
        <f t="shared" si="0"/>
        <v>-10053</v>
      </c>
      <c r="J8" s="19">
        <f t="shared" si="1"/>
        <v>239099</v>
      </c>
      <c r="O8" s="64">
        <v>4.1999999999999997E-3</v>
      </c>
      <c r="P8" s="19">
        <f>ROUND(IF(D$5=1,-0.5*O8*C8,-O8*C8),0)</f>
        <v>-1046</v>
      </c>
    </row>
    <row r="9" spans="1:18" x14ac:dyDescent="0.25">
      <c r="A9" s="102">
        <v>4</v>
      </c>
      <c r="B9" s="102" t="s">
        <v>19</v>
      </c>
      <c r="C9" s="3">
        <v>0</v>
      </c>
      <c r="D9" s="9">
        <v>2.2499999999999999E-2</v>
      </c>
      <c r="F9" s="3">
        <v>0</v>
      </c>
      <c r="G9" s="101">
        <f>ROUND(IF(D$5=1,-0.5*D9*C9,-D9*C9),0)</f>
        <v>0</v>
      </c>
      <c r="H9" s="101">
        <f t="shared" si="0"/>
        <v>0</v>
      </c>
      <c r="J9" s="19">
        <f t="shared" si="1"/>
        <v>0</v>
      </c>
      <c r="O9" s="64">
        <v>0</v>
      </c>
      <c r="P9" s="19">
        <f>IF(D$5=1,-0.5*O9*C9,-O9*C9)</f>
        <v>0</v>
      </c>
    </row>
    <row r="10" spans="1:18" x14ac:dyDescent="0.25">
      <c r="A10" s="102">
        <v>5</v>
      </c>
      <c r="B10" s="102" t="s">
        <v>18</v>
      </c>
      <c r="C10" s="3">
        <v>0</v>
      </c>
      <c r="D10" s="9">
        <v>2.0500000000000001E-2</v>
      </c>
      <c r="F10" s="3">
        <v>0</v>
      </c>
      <c r="G10" s="101">
        <f>ROUND(IF(D$5=1,-0.5*D10*C10,-D10*C10),0)</f>
        <v>0</v>
      </c>
      <c r="H10" s="101">
        <f t="shared" si="0"/>
        <v>0</v>
      </c>
      <c r="J10" s="19">
        <f t="shared" si="1"/>
        <v>0</v>
      </c>
      <c r="O10" s="64">
        <v>0</v>
      </c>
      <c r="P10" s="19">
        <f>IF(D$5=1,-0.5*O10*C10,-O10*C10)</f>
        <v>0</v>
      </c>
    </row>
    <row r="11" spans="1:18" x14ac:dyDescent="0.25">
      <c r="A11" s="102">
        <v>6</v>
      </c>
      <c r="B11" s="102" t="s">
        <v>63</v>
      </c>
      <c r="C11" s="5">
        <v>393216</v>
      </c>
      <c r="D11" s="10" t="s">
        <v>62</v>
      </c>
      <c r="F11" s="5">
        <v>-661</v>
      </c>
      <c r="G11" s="104">
        <f>P12</f>
        <v>-1323</v>
      </c>
      <c r="H11" s="104">
        <f t="shared" si="0"/>
        <v>-1984</v>
      </c>
      <c r="J11" s="21">
        <f t="shared" si="1"/>
        <v>391232</v>
      </c>
      <c r="O11" s="115">
        <v>0</v>
      </c>
      <c r="P11" s="21">
        <f>IF(D$5=1,-0.5*O11*C11,-O11*C11)</f>
        <v>0</v>
      </c>
    </row>
    <row r="12" spans="1:18" x14ac:dyDescent="0.25">
      <c r="C12" s="101">
        <f>SUM(C6:C11)</f>
        <v>3190348</v>
      </c>
      <c r="D12" s="101"/>
      <c r="F12" s="3">
        <f>SUM(F5:F11)</f>
        <v>-42659</v>
      </c>
      <c r="G12" s="101">
        <f>SUM(G5:G11)</f>
        <v>-85321</v>
      </c>
      <c r="H12" s="101">
        <f>SUM(H5:H11)</f>
        <v>-127980</v>
      </c>
      <c r="J12" s="19">
        <f>SUM(J6:J11)</f>
        <v>3062368</v>
      </c>
      <c r="O12" s="19"/>
      <c r="P12" s="100">
        <f>SUM(P5:P11)</f>
        <v>-1323</v>
      </c>
    </row>
    <row r="13" spans="1:18" ht="14.25" customHeight="1" x14ac:dyDescent="0.25">
      <c r="C13" s="101"/>
      <c r="D13" s="101"/>
      <c r="E13" s="101"/>
      <c r="F13" s="101"/>
      <c r="M13" s="98"/>
      <c r="N13" s="103"/>
    </row>
    <row r="14" spans="1:18" x14ac:dyDescent="0.25">
      <c r="M14" s="98"/>
      <c r="N14" s="103"/>
    </row>
    <row r="15" spans="1:18" x14ac:dyDescent="0.25">
      <c r="D15" s="98"/>
    </row>
    <row r="16" spans="1:18" x14ac:dyDescent="0.25">
      <c r="C16" s="103"/>
      <c r="D16" s="98" t="s">
        <v>29</v>
      </c>
      <c r="E16" s="103"/>
      <c r="F16" s="103"/>
      <c r="G16" s="67">
        <v>0.5</v>
      </c>
      <c r="H16" s="103"/>
      <c r="J16" s="68"/>
      <c r="K16" s="98" t="s">
        <v>24</v>
      </c>
      <c r="L16" s="186" t="s">
        <v>36</v>
      </c>
      <c r="M16" s="186"/>
      <c r="N16" s="186"/>
      <c r="O16" s="186"/>
      <c r="P16" s="186"/>
      <c r="R16" s="114" t="s">
        <v>15</v>
      </c>
    </row>
    <row r="17" spans="1:18" x14ac:dyDescent="0.25">
      <c r="C17" s="98" t="s">
        <v>34</v>
      </c>
      <c r="D17" s="98" t="s">
        <v>17</v>
      </c>
      <c r="E17" s="98" t="s">
        <v>15</v>
      </c>
      <c r="F17" s="98" t="s">
        <v>15</v>
      </c>
      <c r="G17" s="98" t="s">
        <v>28</v>
      </c>
      <c r="H17" s="98" t="s">
        <v>32</v>
      </c>
      <c r="J17" s="98"/>
      <c r="K17" s="98" t="s">
        <v>27</v>
      </c>
      <c r="L17" s="98"/>
      <c r="M17" s="98" t="s">
        <v>15</v>
      </c>
      <c r="N17" s="98" t="s">
        <v>28</v>
      </c>
      <c r="O17" s="98" t="s">
        <v>24</v>
      </c>
      <c r="P17" s="98"/>
      <c r="R17" s="98" t="s">
        <v>42</v>
      </c>
    </row>
    <row r="18" spans="1:18" x14ac:dyDescent="0.25">
      <c r="C18" s="166" t="s">
        <v>21</v>
      </c>
      <c r="D18" s="166" t="s">
        <v>30</v>
      </c>
      <c r="E18" s="166" t="s">
        <v>17</v>
      </c>
      <c r="F18" s="166" t="s">
        <v>31</v>
      </c>
      <c r="G18" s="166" t="s">
        <v>2</v>
      </c>
      <c r="H18" s="166" t="s">
        <v>33</v>
      </c>
      <c r="J18" s="166" t="s">
        <v>20</v>
      </c>
      <c r="K18" s="166">
        <f>D5</f>
        <v>2</v>
      </c>
      <c r="L18" s="166" t="s">
        <v>22</v>
      </c>
      <c r="M18" s="166" t="s">
        <v>17</v>
      </c>
      <c r="N18" s="166" t="s">
        <v>16</v>
      </c>
      <c r="O18" s="166" t="s">
        <v>16</v>
      </c>
      <c r="P18" s="166" t="s">
        <v>23</v>
      </c>
      <c r="R18" s="166" t="s">
        <v>43</v>
      </c>
    </row>
    <row r="19" spans="1:18" x14ac:dyDescent="0.25">
      <c r="A19" s="102">
        <v>7</v>
      </c>
      <c r="B19" s="102" t="s">
        <v>48</v>
      </c>
      <c r="C19" s="101">
        <f t="shared" ref="C19:C24" si="2">C6</f>
        <v>2328216</v>
      </c>
      <c r="D19" s="12">
        <v>0.96899999999999997</v>
      </c>
      <c r="E19" s="101">
        <f>ROUND(C19*-D19,0)</f>
        <v>-2256041</v>
      </c>
      <c r="F19" s="19">
        <f>C19+E19</f>
        <v>72175</v>
      </c>
      <c r="G19" s="19">
        <f t="shared" ref="G19:G24" si="3">ROUND(F19*-$G$16,0)</f>
        <v>-36088</v>
      </c>
      <c r="H19" s="69">
        <f t="shared" ref="H19:H24" si="4">F19+G19</f>
        <v>36087</v>
      </c>
      <c r="J19" s="102">
        <v>15</v>
      </c>
      <c r="K19" s="70">
        <f>IFERROR(VLOOKUP(J19,'Tax Rates'!$A$1:$Z$12,$K$18+1,FALSE),0)</f>
        <v>9.5000000000000001E-2</v>
      </c>
      <c r="L19" s="71">
        <v>-2293933</v>
      </c>
      <c r="M19" s="19">
        <v>0</v>
      </c>
      <c r="N19" s="19">
        <v>0</v>
      </c>
      <c r="O19" s="101">
        <f>ROUND(K19*-H19,0)</f>
        <v>-3428</v>
      </c>
      <c r="P19" s="72">
        <f t="shared" ref="P19:P24" si="5">SUM(L19:O19)</f>
        <v>-2297361</v>
      </c>
      <c r="R19" s="19">
        <f>C19+P19</f>
        <v>30855</v>
      </c>
    </row>
    <row r="20" spans="1:18" x14ac:dyDescent="0.25">
      <c r="A20" s="102">
        <v>8</v>
      </c>
      <c r="B20" s="102" t="s">
        <v>0</v>
      </c>
      <c r="C20" s="107">
        <f t="shared" si="2"/>
        <v>219764</v>
      </c>
      <c r="D20" s="14">
        <f>-E20/C20</f>
        <v>7.5003185235070352E-2</v>
      </c>
      <c r="E20" s="3">
        <v>-16483</v>
      </c>
      <c r="F20" s="19">
        <f>C20+E20</f>
        <v>203281</v>
      </c>
      <c r="G20" s="19">
        <f t="shared" si="3"/>
        <v>-101641</v>
      </c>
      <c r="H20" s="69">
        <f t="shared" si="4"/>
        <v>101640</v>
      </c>
      <c r="J20" s="102">
        <v>15</v>
      </c>
      <c r="K20" s="70">
        <f>IFERROR(VLOOKUP(J20,'Tax Rates'!$A$1:$Z$12,$K$18+1,FALSE),0)</f>
        <v>9.5000000000000001E-2</v>
      </c>
      <c r="L20" s="71">
        <v>-123206</v>
      </c>
      <c r="M20" s="19">
        <v>0</v>
      </c>
      <c r="N20" s="19">
        <v>0</v>
      </c>
      <c r="O20" s="101">
        <f>ROUND(K20*-H20,0)</f>
        <v>-9656</v>
      </c>
      <c r="P20" s="72">
        <f t="shared" si="5"/>
        <v>-132862</v>
      </c>
      <c r="R20" s="19">
        <f>C20+P20</f>
        <v>86902</v>
      </c>
    </row>
    <row r="21" spans="1:18" x14ac:dyDescent="0.25">
      <c r="A21" s="102">
        <v>9</v>
      </c>
      <c r="B21" s="102" t="s">
        <v>1</v>
      </c>
      <c r="C21" s="107">
        <f t="shared" si="2"/>
        <v>249152</v>
      </c>
      <c r="D21" s="12">
        <v>1</v>
      </c>
      <c r="E21" s="101">
        <f>ROUND(C21*-D21,0)</f>
        <v>-249152</v>
      </c>
      <c r="F21" s="19">
        <f>C21+E21</f>
        <v>0</v>
      </c>
      <c r="G21" s="20">
        <f t="shared" si="3"/>
        <v>0</v>
      </c>
      <c r="H21" s="69">
        <f t="shared" si="4"/>
        <v>0</v>
      </c>
      <c r="J21" s="102">
        <v>20</v>
      </c>
      <c r="K21" s="70">
        <f>IFERROR(VLOOKUP(J21,'Tax Rates'!$A$1:$Z$12,$K$18+1,FALSE),0)</f>
        <v>7.2190000000000004E-2</v>
      </c>
      <c r="L21" s="71">
        <v>-249152</v>
      </c>
      <c r="M21" s="19">
        <v>0</v>
      </c>
      <c r="N21" s="19">
        <f t="shared" ref="N21:N24" si="6">G21</f>
        <v>0</v>
      </c>
      <c r="O21" s="101">
        <f>ROUND(K21*-H21,0)</f>
        <v>0</v>
      </c>
      <c r="P21" s="72">
        <f t="shared" si="5"/>
        <v>-249152</v>
      </c>
      <c r="R21" s="19">
        <f>C21+P21</f>
        <v>0</v>
      </c>
    </row>
    <row r="22" spans="1:18" x14ac:dyDescent="0.25">
      <c r="A22" s="102">
        <v>10</v>
      </c>
      <c r="B22" s="102" t="s">
        <v>19</v>
      </c>
      <c r="C22" s="107">
        <f t="shared" si="2"/>
        <v>0</v>
      </c>
      <c r="D22" s="12">
        <v>0</v>
      </c>
      <c r="E22" s="101">
        <f>ROUND(C22*-D22,0)</f>
        <v>0</v>
      </c>
      <c r="F22" s="19">
        <f>C22+E22</f>
        <v>0</v>
      </c>
      <c r="G22" s="20">
        <f t="shared" si="3"/>
        <v>0</v>
      </c>
      <c r="H22" s="69">
        <f t="shared" si="4"/>
        <v>0</v>
      </c>
      <c r="J22" s="102">
        <v>7</v>
      </c>
      <c r="K22" s="70">
        <f>IFERROR(VLOOKUP(J22,'Tax Rates'!$A$1:$Z$12,$K$18+1,FALSE),0)</f>
        <v>0.24490000000000001</v>
      </c>
      <c r="L22" s="71">
        <v>0</v>
      </c>
      <c r="M22" s="19">
        <f t="shared" ref="M22:M24" si="7">E22</f>
        <v>0</v>
      </c>
      <c r="N22" s="19">
        <f t="shared" si="6"/>
        <v>0</v>
      </c>
      <c r="O22" s="101">
        <f>ROUND(K22*-H22,0)</f>
        <v>0</v>
      </c>
      <c r="P22" s="72">
        <f t="shared" si="5"/>
        <v>0</v>
      </c>
      <c r="R22" s="19">
        <f>C22+P22</f>
        <v>0</v>
      </c>
    </row>
    <row r="23" spans="1:18" x14ac:dyDescent="0.25">
      <c r="A23" s="102">
        <v>11</v>
      </c>
      <c r="B23" s="102" t="s">
        <v>18</v>
      </c>
      <c r="C23" s="107">
        <f t="shared" si="2"/>
        <v>0</v>
      </c>
      <c r="D23" s="12">
        <v>0</v>
      </c>
      <c r="E23" s="101">
        <f>ROUND(C23*-D23,0)</f>
        <v>0</v>
      </c>
      <c r="F23" s="19">
        <f>C23+E23</f>
        <v>0</v>
      </c>
      <c r="G23" s="20">
        <f t="shared" si="3"/>
        <v>0</v>
      </c>
      <c r="H23" s="69">
        <f t="shared" si="4"/>
        <v>0</v>
      </c>
      <c r="J23" s="102">
        <v>15</v>
      </c>
      <c r="K23" s="70">
        <f>IFERROR(VLOOKUP(J23,'Tax Rates'!$A$1:$Z$12,$K$18+1,FALSE),0)</f>
        <v>9.5000000000000001E-2</v>
      </c>
      <c r="L23" s="71">
        <v>0</v>
      </c>
      <c r="M23" s="19">
        <f t="shared" si="7"/>
        <v>0</v>
      </c>
      <c r="N23" s="19">
        <f t="shared" si="6"/>
        <v>0</v>
      </c>
      <c r="O23" s="101">
        <f>ROUND(K23*-H23,0)</f>
        <v>0</v>
      </c>
      <c r="P23" s="72">
        <f t="shared" si="5"/>
        <v>0</v>
      </c>
      <c r="R23" s="19">
        <f>C23+P23</f>
        <v>0</v>
      </c>
    </row>
    <row r="24" spans="1:18" x14ac:dyDescent="0.25">
      <c r="A24" s="102">
        <v>12</v>
      </c>
      <c r="B24" s="102" t="s">
        <v>63</v>
      </c>
      <c r="C24" s="104">
        <f t="shared" si="2"/>
        <v>393216</v>
      </c>
      <c r="D24" s="13" t="s">
        <v>64</v>
      </c>
      <c r="E24" s="104">
        <v>0</v>
      </c>
      <c r="F24" s="21">
        <v>0</v>
      </c>
      <c r="G24" s="21">
        <f t="shared" si="3"/>
        <v>0</v>
      </c>
      <c r="H24" s="73">
        <f t="shared" si="4"/>
        <v>0</v>
      </c>
      <c r="J24" s="74" t="s">
        <v>64</v>
      </c>
      <c r="K24" s="75" t="s">
        <v>64</v>
      </c>
      <c r="L24" s="76">
        <v>0</v>
      </c>
      <c r="M24" s="21">
        <f t="shared" si="7"/>
        <v>0</v>
      </c>
      <c r="N24" s="77">
        <f t="shared" si="6"/>
        <v>0</v>
      </c>
      <c r="O24" s="104">
        <v>0</v>
      </c>
      <c r="P24" s="78">
        <f t="shared" si="5"/>
        <v>0</v>
      </c>
      <c r="R24" s="79" t="s">
        <v>64</v>
      </c>
    </row>
    <row r="25" spans="1:18" x14ac:dyDescent="0.25">
      <c r="C25" s="101">
        <f>SUM(C18:C24)</f>
        <v>3190348</v>
      </c>
      <c r="E25" s="101">
        <f>SUM(E19:E24)</f>
        <v>-2521676</v>
      </c>
      <c r="F25" s="101">
        <f>SUM(F19:F24)</f>
        <v>275456</v>
      </c>
      <c r="G25" s="101">
        <f>SUM(G19:G24)</f>
        <v>-137729</v>
      </c>
      <c r="H25" s="72">
        <f>SUM(H19:H24)</f>
        <v>137727</v>
      </c>
      <c r="L25" s="72">
        <f>SUM(L19:L24)</f>
        <v>-2666291</v>
      </c>
      <c r="M25" s="101">
        <f>SUM(M19:M24)</f>
        <v>0</v>
      </c>
      <c r="N25" s="101">
        <f>SUM(N19:N24)</f>
        <v>0</v>
      </c>
      <c r="O25" s="101">
        <f>SUM(O19:O24)</f>
        <v>-13084</v>
      </c>
      <c r="P25" s="72">
        <f>SUM(P19:P24)</f>
        <v>-2679375</v>
      </c>
      <c r="R25" s="19">
        <f>SUM(R19:R24)</f>
        <v>117757</v>
      </c>
    </row>
    <row r="26" spans="1:18" x14ac:dyDescent="0.25">
      <c r="C26" s="101"/>
      <c r="E26" s="101"/>
      <c r="F26" s="101"/>
      <c r="G26" s="101"/>
      <c r="H26" s="72"/>
      <c r="J26" s="72"/>
      <c r="K26" s="101"/>
      <c r="L26" s="101"/>
      <c r="M26" s="101"/>
      <c r="N26" s="72"/>
    </row>
    <row r="28" spans="1:18" x14ac:dyDescent="0.25">
      <c r="E28" s="101"/>
      <c r="F28" s="114" t="s">
        <v>49</v>
      </c>
      <c r="H28" s="80"/>
    </row>
    <row r="29" spans="1:18" x14ac:dyDescent="0.25">
      <c r="D29" s="186" t="s">
        <v>38</v>
      </c>
      <c r="E29" s="186"/>
      <c r="F29" s="114" t="s">
        <v>40</v>
      </c>
      <c r="G29" s="114" t="s">
        <v>61</v>
      </c>
      <c r="H29" s="98" t="s">
        <v>39</v>
      </c>
    </row>
    <row r="30" spans="1:18" x14ac:dyDescent="0.25">
      <c r="D30" s="166" t="s">
        <v>34</v>
      </c>
      <c r="E30" s="166" t="s">
        <v>15</v>
      </c>
      <c r="F30" s="166" t="s">
        <v>41</v>
      </c>
      <c r="G30" s="166" t="s">
        <v>14</v>
      </c>
      <c r="H30" s="166" t="s">
        <v>3</v>
      </c>
    </row>
    <row r="31" spans="1:18" x14ac:dyDescent="0.25">
      <c r="A31" s="102">
        <v>13</v>
      </c>
      <c r="B31" s="102" t="s">
        <v>48</v>
      </c>
      <c r="D31" s="19">
        <f t="shared" ref="D31:D36" si="8">J6</f>
        <v>2219954</v>
      </c>
      <c r="E31" s="19">
        <f t="shared" ref="E31:E36" si="9">R19</f>
        <v>30855</v>
      </c>
      <c r="F31" s="19">
        <f>E31-D31</f>
        <v>-2189099</v>
      </c>
      <c r="G31" s="9">
        <v>0.37959999999999999</v>
      </c>
      <c r="H31" s="19">
        <f>ROUND(F31*0.3796,0)</f>
        <v>-830982</v>
      </c>
    </row>
    <row r="32" spans="1:18" x14ac:dyDescent="0.25">
      <c r="A32" s="102">
        <v>14</v>
      </c>
      <c r="B32" s="102" t="s">
        <v>0</v>
      </c>
      <c r="D32" s="20">
        <f t="shared" si="8"/>
        <v>212083</v>
      </c>
      <c r="E32" s="19">
        <f t="shared" si="9"/>
        <v>86902</v>
      </c>
      <c r="F32" s="19">
        <f>E32-D32</f>
        <v>-125181</v>
      </c>
      <c r="G32" s="80">
        <f>G31</f>
        <v>0.37959999999999999</v>
      </c>
      <c r="H32" s="19">
        <f t="shared" ref="H32:H36" si="10">ROUND(F32*0.3796,0)</f>
        <v>-47519</v>
      </c>
    </row>
    <row r="33" spans="1:8" x14ac:dyDescent="0.25">
      <c r="A33" s="102">
        <v>15</v>
      </c>
      <c r="B33" s="102" t="s">
        <v>1</v>
      </c>
      <c r="D33" s="20">
        <f t="shared" si="8"/>
        <v>239099</v>
      </c>
      <c r="E33" s="19">
        <f t="shared" si="9"/>
        <v>0</v>
      </c>
      <c r="F33" s="19">
        <f>E33-D33</f>
        <v>-239099</v>
      </c>
      <c r="G33" s="80">
        <f>G31</f>
        <v>0.37959999999999999</v>
      </c>
      <c r="H33" s="19">
        <f t="shared" si="10"/>
        <v>-90762</v>
      </c>
    </row>
    <row r="34" spans="1:8" x14ac:dyDescent="0.25">
      <c r="A34" s="102">
        <v>16</v>
      </c>
      <c r="B34" s="102" t="s">
        <v>19</v>
      </c>
      <c r="D34" s="20">
        <f t="shared" si="8"/>
        <v>0</v>
      </c>
      <c r="E34" s="19">
        <f t="shared" si="9"/>
        <v>0</v>
      </c>
      <c r="F34" s="19">
        <f>E34-D34</f>
        <v>0</v>
      </c>
      <c r="G34" s="80">
        <f>G31</f>
        <v>0.37959999999999999</v>
      </c>
      <c r="H34" s="19">
        <f t="shared" si="10"/>
        <v>0</v>
      </c>
    </row>
    <row r="35" spans="1:8" x14ac:dyDescent="0.25">
      <c r="A35" s="102">
        <v>17</v>
      </c>
      <c r="B35" s="102" t="s">
        <v>18</v>
      </c>
      <c r="D35" s="20">
        <f t="shared" si="8"/>
        <v>0</v>
      </c>
      <c r="E35" s="19">
        <f t="shared" si="9"/>
        <v>0</v>
      </c>
      <c r="F35" s="19">
        <f>E35-D35</f>
        <v>0</v>
      </c>
      <c r="G35" s="80">
        <f>G31</f>
        <v>0.37959999999999999</v>
      </c>
      <c r="H35" s="19">
        <f t="shared" si="10"/>
        <v>0</v>
      </c>
    </row>
    <row r="36" spans="1:8" x14ac:dyDescent="0.25">
      <c r="A36" s="102">
        <v>18</v>
      </c>
      <c r="B36" s="102" t="s">
        <v>63</v>
      </c>
      <c r="D36" s="21">
        <f t="shared" si="8"/>
        <v>391232</v>
      </c>
      <c r="E36" s="79" t="str">
        <f t="shared" si="9"/>
        <v>NA</v>
      </c>
      <c r="F36" s="21">
        <f>-D36</f>
        <v>-391232</v>
      </c>
      <c r="G36" s="81">
        <f>G31</f>
        <v>0.37959999999999999</v>
      </c>
      <c r="H36" s="21">
        <f t="shared" si="10"/>
        <v>-148512</v>
      </c>
    </row>
    <row r="37" spans="1:8" x14ac:dyDescent="0.25">
      <c r="D37" s="19">
        <f>SUM(D31:D36)</f>
        <v>3062368</v>
      </c>
      <c r="E37" s="19">
        <f>SUM(E31:E36)</f>
        <v>117757</v>
      </c>
      <c r="F37" s="19">
        <f>SUM(F31:F36)</f>
        <v>-2944611</v>
      </c>
      <c r="H37" s="19">
        <f>SUM(H31:H36)</f>
        <v>-1117775</v>
      </c>
    </row>
    <row r="39" spans="1:8" x14ac:dyDescent="0.25">
      <c r="A39" s="83" t="s">
        <v>71</v>
      </c>
      <c r="B39" s="102" t="s">
        <v>74</v>
      </c>
    </row>
    <row r="40" spans="1:8" x14ac:dyDescent="0.25">
      <c r="A40" s="83"/>
    </row>
  </sheetData>
  <mergeCells count="3">
    <mergeCell ref="F2:H2"/>
    <mergeCell ref="L16:P16"/>
    <mergeCell ref="D29:E29"/>
  </mergeCells>
  <pageMargins left="0.7" right="0.7" top="0.75" bottom="0.75" header="0.3" footer="0.3"/>
  <pageSetup scale="60" orientation="landscape" verticalDpi="0" r:id="rId1"/>
  <headerFooter>
    <oddHeader>&amp;RSchedule II - 2016</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44"/>
  <sheetViews>
    <sheetView view="pageLayout" zoomScaleNormal="100" workbookViewId="0">
      <selection activeCell="C35" sqref="C35"/>
    </sheetView>
  </sheetViews>
  <sheetFormatPr defaultColWidth="9.140625" defaultRowHeight="15" x14ac:dyDescent="0.25"/>
  <cols>
    <col min="1" max="1" width="14.42578125" style="102" customWidth="1"/>
    <col min="2" max="2" width="18.5703125" style="102" bestFit="1" customWidth="1"/>
    <col min="3" max="4" width="12.7109375" style="102" customWidth="1"/>
    <col min="5" max="5" width="11.28515625" style="102" bestFit="1" customWidth="1"/>
    <col min="6" max="6" width="12.7109375" style="102" customWidth="1"/>
    <col min="7" max="7" width="12.42578125" style="102" bestFit="1" customWidth="1"/>
    <col min="8" max="8" width="13.140625" style="102" bestFit="1" customWidth="1"/>
    <col min="9" max="9" width="2.7109375" style="102" customWidth="1"/>
    <col min="10" max="10" width="10.7109375" style="102" customWidth="1"/>
    <col min="11" max="11" width="8.140625" style="102" bestFit="1" customWidth="1"/>
    <col min="12" max="12" width="12.7109375" style="102" customWidth="1"/>
    <col min="13" max="14" width="11.28515625" style="102" bestFit="1" customWidth="1"/>
    <col min="15" max="15" width="8.42578125" style="102" bestFit="1" customWidth="1"/>
    <col min="16" max="16" width="11.28515625" style="102" bestFit="1" customWidth="1"/>
    <col min="17" max="17" width="2.7109375" style="102" customWidth="1"/>
    <col min="18" max="18" width="13.7109375" style="102" bestFit="1" customWidth="1"/>
    <col min="19" max="19" width="7.7109375" style="102" bestFit="1" customWidth="1"/>
    <col min="20" max="20" width="7.42578125" style="102" bestFit="1" customWidth="1"/>
    <col min="21" max="16384" width="9.140625" style="102"/>
  </cols>
  <sheetData>
    <row r="1" spans="1:18" x14ac:dyDescent="0.25">
      <c r="A1" s="105" t="s">
        <v>26</v>
      </c>
      <c r="B1" s="59">
        <v>2017</v>
      </c>
    </row>
    <row r="2" spans="1:18" x14ac:dyDescent="0.25">
      <c r="A2" s="105" t="s">
        <v>47</v>
      </c>
      <c r="D2" s="82" t="s">
        <v>71</v>
      </c>
      <c r="F2" s="186" t="s">
        <v>35</v>
      </c>
      <c r="G2" s="186"/>
      <c r="H2" s="186"/>
    </row>
    <row r="3" spans="1:18" x14ac:dyDescent="0.25">
      <c r="D3" s="98" t="s">
        <v>37</v>
      </c>
      <c r="F3" s="103"/>
      <c r="G3" s="82" t="s">
        <v>72</v>
      </c>
      <c r="H3" s="103"/>
      <c r="J3" s="114" t="s">
        <v>34</v>
      </c>
    </row>
    <row r="4" spans="1:18" x14ac:dyDescent="0.25">
      <c r="C4" s="98">
        <v>2016</v>
      </c>
      <c r="D4" s="98" t="s">
        <v>25</v>
      </c>
      <c r="F4" s="98"/>
      <c r="G4" s="98" t="s">
        <v>2</v>
      </c>
      <c r="H4" s="98"/>
      <c r="J4" s="98" t="s">
        <v>42</v>
      </c>
      <c r="O4" s="98" t="s">
        <v>70</v>
      </c>
      <c r="P4" s="98" t="s">
        <v>70</v>
      </c>
    </row>
    <row r="5" spans="1:18" x14ac:dyDescent="0.25">
      <c r="C5" s="181" t="s">
        <v>21</v>
      </c>
      <c r="D5" s="63">
        <v>1</v>
      </c>
      <c r="F5" s="181" t="s">
        <v>22</v>
      </c>
      <c r="G5" s="181" t="s">
        <v>17</v>
      </c>
      <c r="H5" s="181" t="s">
        <v>23</v>
      </c>
      <c r="J5" s="181" t="s">
        <v>43</v>
      </c>
      <c r="O5" s="181" t="s">
        <v>14</v>
      </c>
      <c r="P5" s="181" t="s">
        <v>16</v>
      </c>
    </row>
    <row r="6" spans="1:18" x14ac:dyDescent="0.25">
      <c r="A6" s="102">
        <v>1</v>
      </c>
      <c r="B6" s="102" t="s">
        <v>48</v>
      </c>
      <c r="C6" s="3">
        <v>1891971</v>
      </c>
      <c r="D6" s="9">
        <v>3.1E-2</v>
      </c>
      <c r="F6" s="3">
        <v>0</v>
      </c>
      <c r="G6" s="101">
        <f>ROUND(IF(D$5=1,-0.5*D6*C6,-D6*C6),0)</f>
        <v>-29326</v>
      </c>
      <c r="H6" s="101">
        <f t="shared" ref="H6:H11" si="0">SUM(F6:G6)</f>
        <v>-29326</v>
      </c>
      <c r="J6" s="19">
        <f t="shared" ref="J6:J11" si="1">C6+H6</f>
        <v>1862645</v>
      </c>
      <c r="O6" s="64">
        <v>1E-4</v>
      </c>
      <c r="P6" s="100">
        <f>ROUND(IF(D$5=1,-0.5*O6*C6,-O6*C6),0)</f>
        <v>-95</v>
      </c>
    </row>
    <row r="7" spans="1:18" x14ac:dyDescent="0.25">
      <c r="A7" s="102">
        <v>2</v>
      </c>
      <c r="B7" s="102" t="s">
        <v>0</v>
      </c>
      <c r="C7" s="3">
        <v>90359</v>
      </c>
      <c r="D7" s="9">
        <v>2.3300000000000001E-2</v>
      </c>
      <c r="F7" s="3">
        <v>0</v>
      </c>
      <c r="G7" s="101">
        <f>ROUND(IF(D$5=1,-0.5*D7*C7,-D7*C7),0)</f>
        <v>-1053</v>
      </c>
      <c r="H7" s="101">
        <f t="shared" si="0"/>
        <v>-1053</v>
      </c>
      <c r="J7" s="19">
        <f t="shared" si="1"/>
        <v>89306</v>
      </c>
      <c r="O7" s="64">
        <v>2.0000000000000001E-4</v>
      </c>
      <c r="P7" s="19">
        <f>ROUND(IF(D$5=1,-0.5*O7*C7,-O7*C7),0)</f>
        <v>-9</v>
      </c>
    </row>
    <row r="8" spans="1:18" x14ac:dyDescent="0.25">
      <c r="A8" s="102">
        <v>3</v>
      </c>
      <c r="B8" s="102" t="s">
        <v>1</v>
      </c>
      <c r="C8" s="3">
        <v>185093</v>
      </c>
      <c r="D8" s="9">
        <v>2.69E-2</v>
      </c>
      <c r="F8" s="3">
        <v>0</v>
      </c>
      <c r="G8" s="101">
        <f>ROUND(IF(D$5=1,-0.5*D8*C8,-D8*C8),0)</f>
        <v>-2490</v>
      </c>
      <c r="H8" s="101">
        <f t="shared" si="0"/>
        <v>-2490</v>
      </c>
      <c r="J8" s="19">
        <f t="shared" si="1"/>
        <v>182603</v>
      </c>
      <c r="O8" s="64">
        <v>4.1999999999999997E-3</v>
      </c>
      <c r="P8" s="19">
        <f>ROUND(IF(D$5=1,-0.5*O8*C8,-O8*C8),0)</f>
        <v>-389</v>
      </c>
    </row>
    <row r="9" spans="1:18" x14ac:dyDescent="0.25">
      <c r="A9" s="102">
        <v>4</v>
      </c>
      <c r="B9" s="102" t="s">
        <v>19</v>
      </c>
      <c r="C9" s="3">
        <v>0</v>
      </c>
      <c r="D9" s="9">
        <v>2.2499999999999999E-2</v>
      </c>
      <c r="F9" s="3">
        <v>0</v>
      </c>
      <c r="G9" s="101">
        <f>ROUND(IF(D$5=1,-0.5*D9*C9,-D9*C9),0)</f>
        <v>0</v>
      </c>
      <c r="H9" s="101">
        <f t="shared" si="0"/>
        <v>0</v>
      </c>
      <c r="J9" s="19">
        <f t="shared" si="1"/>
        <v>0</v>
      </c>
      <c r="O9" s="64">
        <v>0</v>
      </c>
      <c r="P9" s="19">
        <f>IF(D$5=1,-0.5*O9*C9,-O9*C9)</f>
        <v>0</v>
      </c>
    </row>
    <row r="10" spans="1:18" x14ac:dyDescent="0.25">
      <c r="A10" s="102">
        <v>5</v>
      </c>
      <c r="B10" s="102" t="s">
        <v>18</v>
      </c>
      <c r="C10" s="3">
        <v>0</v>
      </c>
      <c r="D10" s="9">
        <v>2.0500000000000001E-2</v>
      </c>
      <c r="F10" s="3">
        <v>0</v>
      </c>
      <c r="G10" s="101">
        <f>ROUND(IF(D$5=1,-0.5*D10*C10,-D10*C10),0)</f>
        <v>0</v>
      </c>
      <c r="H10" s="101">
        <f t="shared" si="0"/>
        <v>0</v>
      </c>
      <c r="J10" s="19">
        <f t="shared" si="1"/>
        <v>0</v>
      </c>
      <c r="O10" s="64">
        <v>0</v>
      </c>
      <c r="P10" s="19">
        <f>IF(D$5=1,-0.5*O10*C10,-O10*C10)</f>
        <v>0</v>
      </c>
    </row>
    <row r="11" spans="1:18" x14ac:dyDescent="0.25">
      <c r="A11" s="102">
        <v>6</v>
      </c>
      <c r="B11" s="102" t="s">
        <v>63</v>
      </c>
      <c r="C11" s="5">
        <v>312527</v>
      </c>
      <c r="D11" s="10" t="s">
        <v>62</v>
      </c>
      <c r="F11" s="5">
        <v>0</v>
      </c>
      <c r="G11" s="104">
        <f>P12</f>
        <v>-493</v>
      </c>
      <c r="H11" s="104">
        <f t="shared" si="0"/>
        <v>-493</v>
      </c>
      <c r="J11" s="21">
        <f t="shared" si="1"/>
        <v>312034</v>
      </c>
      <c r="O11" s="115">
        <v>0</v>
      </c>
      <c r="P11" s="21">
        <f>IF(D$5=1,-0.5*O11*C11,-O11*C11)</f>
        <v>0</v>
      </c>
    </row>
    <row r="12" spans="1:18" x14ac:dyDescent="0.25">
      <c r="C12" s="101">
        <f>SUM(C6:C11)</f>
        <v>2479950</v>
      </c>
      <c r="D12" s="101"/>
      <c r="F12" s="3">
        <f>SUM(F5:F11)</f>
        <v>0</v>
      </c>
      <c r="G12" s="101">
        <f>SUM(G5:G11)</f>
        <v>-33362</v>
      </c>
      <c r="H12" s="101">
        <f>SUM(H5:H11)</f>
        <v>-33362</v>
      </c>
      <c r="J12" s="19">
        <f>SUM(J6:J11)</f>
        <v>2446588</v>
      </c>
      <c r="O12" s="19"/>
      <c r="P12" s="100">
        <f>SUM(P5:P11)</f>
        <v>-493</v>
      </c>
    </row>
    <row r="13" spans="1:18" ht="14.25" customHeight="1" x14ac:dyDescent="0.25">
      <c r="C13" s="101"/>
      <c r="D13" s="101"/>
      <c r="E13" s="101"/>
      <c r="F13" s="101"/>
      <c r="M13" s="98"/>
      <c r="N13" s="103"/>
    </row>
    <row r="14" spans="1:18" x14ac:dyDescent="0.25">
      <c r="M14" s="98"/>
      <c r="N14" s="103"/>
    </row>
    <row r="15" spans="1:18" x14ac:dyDescent="0.25">
      <c r="D15" s="98"/>
    </row>
    <row r="16" spans="1:18" x14ac:dyDescent="0.25">
      <c r="C16" s="103"/>
      <c r="D16" s="98" t="s">
        <v>29</v>
      </c>
      <c r="E16" s="103"/>
      <c r="F16" s="103"/>
      <c r="G16" s="67">
        <v>0.5</v>
      </c>
      <c r="H16" s="103"/>
      <c r="J16" s="68"/>
      <c r="K16" s="98" t="s">
        <v>24</v>
      </c>
      <c r="L16" s="186" t="s">
        <v>36</v>
      </c>
      <c r="M16" s="186"/>
      <c r="N16" s="186"/>
      <c r="O16" s="186"/>
      <c r="P16" s="186"/>
      <c r="R16" s="114" t="s">
        <v>15</v>
      </c>
    </row>
    <row r="17" spans="1:18" x14ac:dyDescent="0.25">
      <c r="C17" s="98" t="s">
        <v>34</v>
      </c>
      <c r="D17" s="98" t="s">
        <v>17</v>
      </c>
      <c r="E17" s="98" t="s">
        <v>15</v>
      </c>
      <c r="F17" s="98" t="s">
        <v>15</v>
      </c>
      <c r="G17" s="98" t="s">
        <v>28</v>
      </c>
      <c r="H17" s="98" t="s">
        <v>32</v>
      </c>
      <c r="J17" s="98"/>
      <c r="K17" s="98" t="s">
        <v>27</v>
      </c>
      <c r="L17" s="98"/>
      <c r="M17" s="98" t="s">
        <v>15</v>
      </c>
      <c r="N17" s="98" t="s">
        <v>28</v>
      </c>
      <c r="O17" s="98" t="s">
        <v>24</v>
      </c>
      <c r="P17" s="98"/>
      <c r="R17" s="98" t="s">
        <v>42</v>
      </c>
    </row>
    <row r="18" spans="1:18" x14ac:dyDescent="0.25">
      <c r="C18" s="181" t="s">
        <v>21</v>
      </c>
      <c r="D18" s="181" t="s">
        <v>30</v>
      </c>
      <c r="E18" s="181" t="s">
        <v>17</v>
      </c>
      <c r="F18" s="181" t="s">
        <v>31</v>
      </c>
      <c r="G18" s="181" t="s">
        <v>2</v>
      </c>
      <c r="H18" s="181" t="s">
        <v>33</v>
      </c>
      <c r="J18" s="181" t="s">
        <v>20</v>
      </c>
      <c r="K18" s="181">
        <f>D5</f>
        <v>1</v>
      </c>
      <c r="L18" s="181" t="s">
        <v>22</v>
      </c>
      <c r="M18" s="181" t="s">
        <v>17</v>
      </c>
      <c r="N18" s="181" t="s">
        <v>16</v>
      </c>
      <c r="O18" s="181" t="s">
        <v>16</v>
      </c>
      <c r="P18" s="181" t="s">
        <v>23</v>
      </c>
      <c r="R18" s="181" t="s">
        <v>43</v>
      </c>
    </row>
    <row r="19" spans="1:18" x14ac:dyDescent="0.25">
      <c r="A19" s="102">
        <v>7</v>
      </c>
      <c r="B19" s="102" t="s">
        <v>48</v>
      </c>
      <c r="C19" s="101">
        <f t="shared" ref="C19:C24" si="2">C6</f>
        <v>1891971</v>
      </c>
      <c r="D19" s="12">
        <v>0.98499999999999999</v>
      </c>
      <c r="E19" s="101">
        <f>ROUND(C19*-D19,0)</f>
        <v>-1863591</v>
      </c>
      <c r="F19" s="19">
        <f>C19+E19</f>
        <v>28380</v>
      </c>
      <c r="G19" s="19">
        <f t="shared" ref="G19:G24" si="3">ROUND(F19*-$G$16,0)</f>
        <v>-14190</v>
      </c>
      <c r="H19" s="69">
        <f t="shared" ref="H19:H24" si="4">F19+G19</f>
        <v>14190</v>
      </c>
      <c r="J19" s="102">
        <v>15</v>
      </c>
      <c r="K19" s="70">
        <f>IFERROR(VLOOKUP(J19,'Tax Rates'!$A$1:$Z$12,$K$18+1,FALSE),0)</f>
        <v>0.05</v>
      </c>
      <c r="L19" s="71">
        <v>0</v>
      </c>
      <c r="M19" s="19">
        <f t="shared" ref="M19:M24" si="5">E19</f>
        <v>-1863591</v>
      </c>
      <c r="N19" s="19">
        <f t="shared" ref="N19:N24" si="6">G19</f>
        <v>-14190</v>
      </c>
      <c r="O19" s="101">
        <f>ROUND(K19*-H19,0)</f>
        <v>-710</v>
      </c>
      <c r="P19" s="72">
        <f t="shared" ref="P19:P24" si="7">SUM(L19:O19)</f>
        <v>-1878491</v>
      </c>
      <c r="R19" s="19">
        <f>C19+P19</f>
        <v>13480</v>
      </c>
    </row>
    <row r="20" spans="1:18" x14ac:dyDescent="0.25">
      <c r="A20" s="102">
        <v>8</v>
      </c>
      <c r="B20" s="102" t="s">
        <v>0</v>
      </c>
      <c r="C20" s="107">
        <f t="shared" si="2"/>
        <v>90359</v>
      </c>
      <c r="D20" s="14">
        <f>-E20/C20</f>
        <v>0</v>
      </c>
      <c r="E20" s="3">
        <v>0</v>
      </c>
      <c r="F20" s="19">
        <f>C20+E20</f>
        <v>90359</v>
      </c>
      <c r="G20" s="19">
        <f t="shared" si="3"/>
        <v>-45180</v>
      </c>
      <c r="H20" s="69">
        <f t="shared" si="4"/>
        <v>45179</v>
      </c>
      <c r="J20" s="102">
        <v>15</v>
      </c>
      <c r="K20" s="70">
        <f>IFERROR(VLOOKUP(J20,'Tax Rates'!$A$1:$Z$12,$K$18+1,FALSE),0)</f>
        <v>0.05</v>
      </c>
      <c r="L20" s="71">
        <v>0</v>
      </c>
      <c r="M20" s="19">
        <f t="shared" si="5"/>
        <v>0</v>
      </c>
      <c r="N20" s="19">
        <f t="shared" si="6"/>
        <v>-45180</v>
      </c>
      <c r="O20" s="101">
        <f>ROUND(K20*-H20,0)</f>
        <v>-2259</v>
      </c>
      <c r="P20" s="72">
        <f t="shared" si="7"/>
        <v>-47439</v>
      </c>
      <c r="R20" s="19">
        <f>C20+P20</f>
        <v>42920</v>
      </c>
    </row>
    <row r="21" spans="1:18" x14ac:dyDescent="0.25">
      <c r="A21" s="102">
        <v>9</v>
      </c>
      <c r="B21" s="102" t="s">
        <v>1</v>
      </c>
      <c r="C21" s="107">
        <f t="shared" si="2"/>
        <v>185093</v>
      </c>
      <c r="D21" s="12">
        <v>1</v>
      </c>
      <c r="E21" s="101">
        <f>ROUND(C21*-D21,0)</f>
        <v>-185093</v>
      </c>
      <c r="F21" s="19">
        <f>C21+E21</f>
        <v>0</v>
      </c>
      <c r="G21" s="20">
        <f t="shared" si="3"/>
        <v>0</v>
      </c>
      <c r="H21" s="69">
        <f t="shared" si="4"/>
        <v>0</v>
      </c>
      <c r="J21" s="102">
        <v>20</v>
      </c>
      <c r="K21" s="70">
        <f>IFERROR(VLOOKUP(J21,'Tax Rates'!$A$1:$Z$12,$K$18+1,FALSE),0)</f>
        <v>3.7499999999999999E-2</v>
      </c>
      <c r="L21" s="71">
        <v>0</v>
      </c>
      <c r="M21" s="19">
        <f t="shared" si="5"/>
        <v>-185093</v>
      </c>
      <c r="N21" s="19">
        <f t="shared" si="6"/>
        <v>0</v>
      </c>
      <c r="O21" s="101">
        <f>ROUND(K21*-H21,0)</f>
        <v>0</v>
      </c>
      <c r="P21" s="72">
        <f t="shared" si="7"/>
        <v>-185093</v>
      </c>
      <c r="R21" s="19">
        <f>C21+P21</f>
        <v>0</v>
      </c>
    </row>
    <row r="22" spans="1:18" x14ac:dyDescent="0.25">
      <c r="A22" s="102">
        <v>10</v>
      </c>
      <c r="B22" s="102" t="s">
        <v>19</v>
      </c>
      <c r="C22" s="107">
        <f t="shared" si="2"/>
        <v>0</v>
      </c>
      <c r="D22" s="12">
        <v>0</v>
      </c>
      <c r="E22" s="101">
        <f>ROUND(C22*-D22,0)</f>
        <v>0</v>
      </c>
      <c r="F22" s="19">
        <f>C22+E22</f>
        <v>0</v>
      </c>
      <c r="G22" s="20">
        <f t="shared" si="3"/>
        <v>0</v>
      </c>
      <c r="H22" s="69">
        <f t="shared" si="4"/>
        <v>0</v>
      </c>
      <c r="J22" s="102">
        <v>7</v>
      </c>
      <c r="K22" s="70">
        <f>IFERROR(VLOOKUP(J22,'Tax Rates'!$A$1:$Z$12,$K$18+1,FALSE),0)</f>
        <v>0.14285999999999999</v>
      </c>
      <c r="L22" s="71">
        <v>0</v>
      </c>
      <c r="M22" s="19">
        <f t="shared" si="5"/>
        <v>0</v>
      </c>
      <c r="N22" s="19">
        <f t="shared" si="6"/>
        <v>0</v>
      </c>
      <c r="O22" s="101">
        <f>ROUND(K22*-H22,0)</f>
        <v>0</v>
      </c>
      <c r="P22" s="72">
        <f t="shared" si="7"/>
        <v>0</v>
      </c>
      <c r="R22" s="19">
        <f>C22+P22</f>
        <v>0</v>
      </c>
    </row>
    <row r="23" spans="1:18" x14ac:dyDescent="0.25">
      <c r="A23" s="102">
        <v>11</v>
      </c>
      <c r="B23" s="102" t="s">
        <v>18</v>
      </c>
      <c r="C23" s="107">
        <f t="shared" si="2"/>
        <v>0</v>
      </c>
      <c r="D23" s="12">
        <v>0</v>
      </c>
      <c r="E23" s="101">
        <f>ROUND(C23*-D23,0)</f>
        <v>0</v>
      </c>
      <c r="F23" s="19">
        <f>C23+E23</f>
        <v>0</v>
      </c>
      <c r="G23" s="20">
        <f t="shared" si="3"/>
        <v>0</v>
      </c>
      <c r="H23" s="69">
        <f t="shared" si="4"/>
        <v>0</v>
      </c>
      <c r="J23" s="102">
        <v>15</v>
      </c>
      <c r="K23" s="70">
        <f>IFERROR(VLOOKUP(J23,'Tax Rates'!$A$1:$Z$12,$K$18+1,FALSE),0)</f>
        <v>0.05</v>
      </c>
      <c r="L23" s="71">
        <v>0</v>
      </c>
      <c r="M23" s="19">
        <f t="shared" si="5"/>
        <v>0</v>
      </c>
      <c r="N23" s="19">
        <f t="shared" si="6"/>
        <v>0</v>
      </c>
      <c r="O23" s="101">
        <f>ROUND(K23*-H23,0)</f>
        <v>0</v>
      </c>
      <c r="P23" s="72">
        <f t="shared" si="7"/>
        <v>0</v>
      </c>
      <c r="R23" s="19">
        <f>C23+P23</f>
        <v>0</v>
      </c>
    </row>
    <row r="24" spans="1:18" x14ac:dyDescent="0.25">
      <c r="A24" s="102">
        <v>12</v>
      </c>
      <c r="B24" s="102" t="s">
        <v>63</v>
      </c>
      <c r="C24" s="104">
        <f t="shared" si="2"/>
        <v>312527</v>
      </c>
      <c r="D24" s="13" t="s">
        <v>64</v>
      </c>
      <c r="E24" s="104">
        <v>0</v>
      </c>
      <c r="F24" s="21">
        <v>0</v>
      </c>
      <c r="G24" s="21">
        <f t="shared" si="3"/>
        <v>0</v>
      </c>
      <c r="H24" s="73">
        <f t="shared" si="4"/>
        <v>0</v>
      </c>
      <c r="J24" s="74" t="s">
        <v>64</v>
      </c>
      <c r="K24" s="75" t="s">
        <v>64</v>
      </c>
      <c r="L24" s="76">
        <v>0</v>
      </c>
      <c r="M24" s="21">
        <f t="shared" si="5"/>
        <v>0</v>
      </c>
      <c r="N24" s="77">
        <f t="shared" si="6"/>
        <v>0</v>
      </c>
      <c r="O24" s="104">
        <v>0</v>
      </c>
      <c r="P24" s="78">
        <f t="shared" si="7"/>
        <v>0</v>
      </c>
      <c r="R24" s="79" t="s">
        <v>64</v>
      </c>
    </row>
    <row r="25" spans="1:18" x14ac:dyDescent="0.25">
      <c r="C25" s="101">
        <f>SUM(C18:C24)</f>
        <v>2479950</v>
      </c>
      <c r="E25" s="101">
        <f>SUM(E19:E24)</f>
        <v>-2048684</v>
      </c>
      <c r="F25" s="101">
        <f>SUM(F19:F24)</f>
        <v>118739</v>
      </c>
      <c r="G25" s="101">
        <f>SUM(G19:G24)</f>
        <v>-59370</v>
      </c>
      <c r="H25" s="72">
        <f>SUM(H19:H24)</f>
        <v>59369</v>
      </c>
      <c r="L25" s="72">
        <f>SUM(L19:L24)</f>
        <v>0</v>
      </c>
      <c r="M25" s="101">
        <f>SUM(M19:M24)</f>
        <v>-2048684</v>
      </c>
      <c r="N25" s="101">
        <f>SUM(N19:N24)</f>
        <v>-59370</v>
      </c>
      <c r="O25" s="101">
        <f>SUM(O19:O24)</f>
        <v>-2969</v>
      </c>
      <c r="P25" s="72">
        <f>SUM(P19:P24)</f>
        <v>-2111023</v>
      </c>
      <c r="R25" s="19">
        <f>SUM(R19:R24)</f>
        <v>56400</v>
      </c>
    </row>
    <row r="26" spans="1:18" x14ac:dyDescent="0.25">
      <c r="C26" s="101"/>
      <c r="E26" s="101"/>
      <c r="F26" s="101"/>
      <c r="G26" s="101"/>
      <c r="H26" s="72"/>
      <c r="J26" s="72"/>
      <c r="K26" s="101"/>
      <c r="L26" s="101"/>
      <c r="M26" s="101"/>
      <c r="N26" s="72"/>
    </row>
    <row r="28" spans="1:18" x14ac:dyDescent="0.25">
      <c r="E28" s="101"/>
      <c r="F28" s="114" t="s">
        <v>49</v>
      </c>
      <c r="G28" s="82" t="s">
        <v>160</v>
      </c>
      <c r="H28" s="80"/>
    </row>
    <row r="29" spans="1:18" x14ac:dyDescent="0.25">
      <c r="D29" s="186" t="s">
        <v>38</v>
      </c>
      <c r="E29" s="186"/>
      <c r="F29" s="114" t="s">
        <v>40</v>
      </c>
      <c r="G29" s="114" t="s">
        <v>61</v>
      </c>
      <c r="H29" s="98" t="s">
        <v>39</v>
      </c>
    </row>
    <row r="30" spans="1:18" x14ac:dyDescent="0.25">
      <c r="D30" s="181" t="s">
        <v>34</v>
      </c>
      <c r="E30" s="181" t="s">
        <v>15</v>
      </c>
      <c r="F30" s="181" t="s">
        <v>41</v>
      </c>
      <c r="G30" s="181" t="s">
        <v>14</v>
      </c>
      <c r="H30" s="181" t="s">
        <v>3</v>
      </c>
    </row>
    <row r="31" spans="1:18" x14ac:dyDescent="0.25">
      <c r="A31" s="102">
        <v>13</v>
      </c>
      <c r="B31" s="102" t="s">
        <v>48</v>
      </c>
      <c r="D31" s="19">
        <f t="shared" ref="D31:D36" si="8">J6</f>
        <v>1862645</v>
      </c>
      <c r="E31" s="19">
        <f t="shared" ref="E31:E36" si="9">R19</f>
        <v>13480</v>
      </c>
      <c r="F31" s="19">
        <f>E31-D31</f>
        <v>-1849165</v>
      </c>
      <c r="G31" s="9">
        <v>0.37959999999999999</v>
      </c>
      <c r="H31" s="19">
        <f>ROUND(F31*0.3796,0)</f>
        <v>-701943</v>
      </c>
    </row>
    <row r="32" spans="1:18" x14ac:dyDescent="0.25">
      <c r="A32" s="102">
        <v>14</v>
      </c>
      <c r="B32" s="102" t="s">
        <v>0</v>
      </c>
      <c r="D32" s="20">
        <f t="shared" si="8"/>
        <v>89306</v>
      </c>
      <c r="E32" s="19">
        <f t="shared" si="9"/>
        <v>42920</v>
      </c>
      <c r="F32" s="19">
        <f>E32-D32</f>
        <v>-46386</v>
      </c>
      <c r="G32" s="80">
        <f>G31</f>
        <v>0.37959999999999999</v>
      </c>
      <c r="H32" s="19">
        <f t="shared" ref="H32:H36" si="10">ROUND(F32*0.3796,0)</f>
        <v>-17608</v>
      </c>
    </row>
    <row r="33" spans="1:8" x14ac:dyDescent="0.25">
      <c r="A33" s="102">
        <v>15</v>
      </c>
      <c r="B33" s="102" t="s">
        <v>1</v>
      </c>
      <c r="D33" s="20">
        <f t="shared" si="8"/>
        <v>182603</v>
      </c>
      <c r="E33" s="19">
        <f t="shared" si="9"/>
        <v>0</v>
      </c>
      <c r="F33" s="19">
        <f>E33-D33</f>
        <v>-182603</v>
      </c>
      <c r="G33" s="80">
        <f>G31</f>
        <v>0.37959999999999999</v>
      </c>
      <c r="H33" s="19">
        <f t="shared" si="10"/>
        <v>-69316</v>
      </c>
    </row>
    <row r="34" spans="1:8" x14ac:dyDescent="0.25">
      <c r="A34" s="102">
        <v>16</v>
      </c>
      <c r="B34" s="102" t="s">
        <v>19</v>
      </c>
      <c r="D34" s="20">
        <f t="shared" si="8"/>
        <v>0</v>
      </c>
      <c r="E34" s="19">
        <f t="shared" si="9"/>
        <v>0</v>
      </c>
      <c r="F34" s="19">
        <f>E34-D34</f>
        <v>0</v>
      </c>
      <c r="G34" s="80">
        <f>G31</f>
        <v>0.37959999999999999</v>
      </c>
      <c r="H34" s="19">
        <f t="shared" si="10"/>
        <v>0</v>
      </c>
    </row>
    <row r="35" spans="1:8" x14ac:dyDescent="0.25">
      <c r="A35" s="102">
        <v>17</v>
      </c>
      <c r="B35" s="102" t="s">
        <v>18</v>
      </c>
      <c r="D35" s="20">
        <f t="shared" si="8"/>
        <v>0</v>
      </c>
      <c r="E35" s="19">
        <f t="shared" si="9"/>
        <v>0</v>
      </c>
      <c r="F35" s="19">
        <f>E35-D35</f>
        <v>0</v>
      </c>
      <c r="G35" s="80">
        <f>G31</f>
        <v>0.37959999999999999</v>
      </c>
      <c r="H35" s="19">
        <f t="shared" si="10"/>
        <v>0</v>
      </c>
    </row>
    <row r="36" spans="1:8" x14ac:dyDescent="0.25">
      <c r="A36" s="102">
        <v>18</v>
      </c>
      <c r="B36" s="102" t="s">
        <v>63</v>
      </c>
      <c r="D36" s="21">
        <f t="shared" si="8"/>
        <v>312034</v>
      </c>
      <c r="E36" s="79" t="str">
        <f t="shared" si="9"/>
        <v>NA</v>
      </c>
      <c r="F36" s="21">
        <f>-D36</f>
        <v>-312034</v>
      </c>
      <c r="G36" s="81">
        <f>G31</f>
        <v>0.37959999999999999</v>
      </c>
      <c r="H36" s="21">
        <f t="shared" si="10"/>
        <v>-118448</v>
      </c>
    </row>
    <row r="37" spans="1:8" x14ac:dyDescent="0.25">
      <c r="D37" s="19">
        <f>SUM(D31:D36)</f>
        <v>2446588</v>
      </c>
      <c r="E37" s="19">
        <f>SUM(E31:E36)</f>
        <v>56400</v>
      </c>
      <c r="F37" s="19">
        <f>SUM(F31:F36)</f>
        <v>-2390188</v>
      </c>
      <c r="H37" s="19">
        <f>SUM(H31:H36)</f>
        <v>-907315</v>
      </c>
    </row>
    <row r="39" spans="1:8" x14ac:dyDescent="0.25">
      <c r="A39" s="83" t="s">
        <v>71</v>
      </c>
      <c r="B39" s="102" t="s">
        <v>74</v>
      </c>
    </row>
    <row r="40" spans="1:8" x14ac:dyDescent="0.25">
      <c r="A40" s="83" t="s">
        <v>72</v>
      </c>
      <c r="B40" s="102" t="s">
        <v>73</v>
      </c>
    </row>
    <row r="41" spans="1:8" x14ac:dyDescent="0.25">
      <c r="A41" s="83" t="s">
        <v>160</v>
      </c>
      <c r="B41" s="102" t="s">
        <v>164</v>
      </c>
    </row>
    <row r="42" spans="1:8" x14ac:dyDescent="0.25">
      <c r="B42" s="102" t="s">
        <v>163</v>
      </c>
    </row>
    <row r="43" spans="1:8" x14ac:dyDescent="0.25">
      <c r="B43" s="102" t="s">
        <v>161</v>
      </c>
    </row>
    <row r="44" spans="1:8" x14ac:dyDescent="0.25">
      <c r="B44" s="102" t="s">
        <v>162</v>
      </c>
    </row>
  </sheetData>
  <mergeCells count="3">
    <mergeCell ref="F2:H2"/>
    <mergeCell ref="L16:P16"/>
    <mergeCell ref="D29:E29"/>
  </mergeCells>
  <pageMargins left="0.7" right="0.7" top="0.75" bottom="0.75" header="0.3" footer="0.3"/>
  <pageSetup scale="60" orientation="landscape" r:id="rId1"/>
  <headerFooter>
    <oddHeader>&amp;RSchedule II - 2017</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2010</vt:lpstr>
      <vt:lpstr>2011</vt:lpstr>
      <vt:lpstr>2012</vt:lpstr>
      <vt:lpstr>2013</vt:lpstr>
      <vt:lpstr>2014</vt:lpstr>
      <vt:lpstr>2015</vt:lpstr>
      <vt:lpstr>2016</vt:lpstr>
      <vt:lpstr>2017</vt:lpstr>
      <vt:lpstr>Schedule III</vt:lpstr>
      <vt:lpstr>Schedule IV</vt:lpstr>
      <vt:lpstr>Schedule VI</vt:lpstr>
      <vt:lpstr>Schedule VII</vt:lpstr>
      <vt:lpstr>Schedule VIII</vt:lpstr>
      <vt:lpstr>Tax Rates</vt:lpstr>
    </vt:vector>
  </TitlesOfParts>
  <Company>Delta Natural Gas Company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Matthew Wesolosky</dc:creator>
  <cp:lastModifiedBy>Matthew Wesolosky</cp:lastModifiedBy>
  <cp:lastPrinted>2018-05-07T17:08:38Z</cp:lastPrinted>
  <dcterms:created xsi:type="dcterms:W3CDTF">2010-04-18T23:26:28Z</dcterms:created>
  <dcterms:modified xsi:type="dcterms:W3CDTF">2018-05-07T17:09:50Z</dcterms:modified>
</cp:coreProperties>
</file>