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064 (2018 Tax Law Changes on WKG Storage)\Staff Set 1 Attachments\"/>
    </mc:Choice>
  </mc:AlternateContent>
  <bookViews>
    <workbookView xWindow="-15" yWindow="-15" windowWidth="28830" windowHeight="6405" tabRatio="859"/>
  </bookViews>
  <sheets>
    <sheet name="Cover" sheetId="295" r:id="rId1"/>
    <sheet name="Comparison" sheetId="346" r:id="rId2"/>
    <sheet name="Rate Design" sheetId="347" r:id="rId3"/>
    <sheet name="Schedule A COS" sheetId="260" r:id="rId4"/>
    <sheet name="Schedule B Rate Base" sheetId="36" r:id="rId5"/>
    <sheet name="WP_B-1 Inj" sheetId="314" r:id="rId6"/>
    <sheet name="WP_B-2 Prepayment" sheetId="312" r:id="rId7"/>
    <sheet name="WP_B-3 ADIT" sheetId="315" r:id="rId8"/>
    <sheet name="Schedule C" sheetId="178" r:id="rId9"/>
    <sheet name="Schedule D" sheetId="180" r:id="rId10"/>
    <sheet name="Schedule E" sheetId="174" r:id="rId11"/>
    <sheet name="WP_E-1 Expense" sheetId="349" r:id="rId12"/>
    <sheet name="Schedule F" sheetId="345" r:id="rId13"/>
    <sheet name="WP F Depreciation Rates" sheetId="344" r:id="rId14"/>
    <sheet name="Schedule G" sheetId="176" r:id="rId15"/>
    <sheet name="Schedule H" sheetId="175" r:id="rId16"/>
    <sheet name="Schedule I" sheetId="169" r:id="rId17"/>
    <sheet name="Schedule J" sheetId="34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 localSheetId="13">[1]SCHED!#REF!</definedName>
    <definedName name="\0">[1]SCHED!#REF!</definedName>
    <definedName name="\a">#N/A</definedName>
    <definedName name="\b">#N/A</definedName>
    <definedName name="\c" localSheetId="13">[2]Nonutility!$DE$652</definedName>
    <definedName name="\c">[2]Nonutility!$DE$652</definedName>
    <definedName name="\d" localSheetId="13">[3]bs!#REF!</definedName>
    <definedName name="\d">[3]bs!#REF!</definedName>
    <definedName name="\e" localSheetId="13">#REF!</definedName>
    <definedName name="\e">#REF!</definedName>
    <definedName name="\f" localSheetId="13">[2]Nonutility!$FC$942</definedName>
    <definedName name="\f">[2]Nonutility!$FC$942</definedName>
    <definedName name="\g" localSheetId="13">[2]Nonutility!$EM$604</definedName>
    <definedName name="\g">[2]Nonutility!$EM$604</definedName>
    <definedName name="\m" localSheetId="13">[4]Yield!#REF!</definedName>
    <definedName name="\m">[4]Yield!#REF!</definedName>
    <definedName name="\n" localSheetId="13">[3]bs!#REF!</definedName>
    <definedName name="\n">[3]bs!#REF!</definedName>
    <definedName name="\p" localSheetId="13">[2]Nonutility!$FC$698</definedName>
    <definedName name="\p">[2]Nonutility!$FC$698</definedName>
    <definedName name="\r" localSheetId="13">[3]bs!#REF!</definedName>
    <definedName name="\r">[3]bs!#REF!</definedName>
    <definedName name="\s" localSheetId="13">[2]Nonutility!$DE$649</definedName>
    <definedName name="\s">[2]Nonutility!$DE$649</definedName>
    <definedName name="\z" localSheetId="13">[2]Nonutility!$FC$940</definedName>
    <definedName name="\z">[2]Nonutility!$FC$940</definedName>
    <definedName name="_1" localSheetId="13">'[5]ANALYSIS - EXP'!#REF!</definedName>
    <definedName name="_1">'[5]ANALYSIS - EXP'!#REF!</definedName>
    <definedName name="_1_5" localSheetId="13">#REF!</definedName>
    <definedName name="_1_5">#REF!</definedName>
    <definedName name="_11">#N/A</definedName>
    <definedName name="_12">#N/A</definedName>
    <definedName name="_1993" localSheetId="13">[4]Yield!#REF!</definedName>
    <definedName name="_1993">[4]Yield!#REF!</definedName>
    <definedName name="_2" localSheetId="13">#REF!</definedName>
    <definedName name="_2">#REF!</definedName>
    <definedName name="_2_5" localSheetId="13">#REF!</definedName>
    <definedName name="_2_5">#REF!</definedName>
    <definedName name="_3" localSheetId="13">#REF!</definedName>
    <definedName name="_3">#REF!</definedName>
    <definedName name="_4" localSheetId="13">[6]FAIBF!#REF!</definedName>
    <definedName name="_4">[6]FAIBF!#REF!</definedName>
    <definedName name="_5" localSheetId="13">[6]FAIBF!#REF!</definedName>
    <definedName name="_5">[6]FAIBF!#REF!</definedName>
    <definedName name="_6" localSheetId="13">[6]FAIBF!#REF!</definedName>
    <definedName name="_6">[6]FAIBF!#REF!</definedName>
    <definedName name="_6A" localSheetId="13">#REF!</definedName>
    <definedName name="_6A">#REF!</definedName>
    <definedName name="_6B" localSheetId="13">#REF!</definedName>
    <definedName name="_6B">#REF!</definedName>
    <definedName name="_7" localSheetId="13">#REF!</definedName>
    <definedName name="_7">#REF!</definedName>
    <definedName name="_8" localSheetId="13">#REF!</definedName>
    <definedName name="_8">#REF!</definedName>
    <definedName name="_asd2" localSheetId="13">#REF!</definedName>
    <definedName name="_asd2">#REF!</definedName>
    <definedName name="_ASD3" localSheetId="13">#REF!</definedName>
    <definedName name="_ASD3">#REF!</definedName>
    <definedName name="_JE1" localSheetId="13">#REF!</definedName>
    <definedName name="_JE1">#REF!</definedName>
    <definedName name="_JE2" localSheetId="13">#REF!</definedName>
    <definedName name="_JE2">#REF!</definedName>
    <definedName name="_JE3" localSheetId="13">#REF!</definedName>
    <definedName name="_JE3">#REF!</definedName>
    <definedName name="_JE4" localSheetId="13">#REF!</definedName>
    <definedName name="_JE4">#REF!</definedName>
    <definedName name="_Key1" localSheetId="13" hidden="1">[2]Nonutility!$DA$609</definedName>
    <definedName name="_Key1" hidden="1">[2]Nonutility!$DA$609</definedName>
    <definedName name="_Order1" hidden="1">255</definedName>
    <definedName name="_Order2" hidden="1">255</definedName>
    <definedName name="_PL2" localSheetId="13">#REF!</definedName>
    <definedName name="_PL2">#REF!</definedName>
    <definedName name="_Regression_Int" hidden="1">1</definedName>
    <definedName name="_rid2" localSheetId="13">#REF!</definedName>
    <definedName name="_rid2">#REF!</definedName>
    <definedName name="_SCH1" localSheetId="13">#REF!</definedName>
    <definedName name="_SCH1">#REF!</definedName>
    <definedName name="_SCH2" localSheetId="13">#REF!</definedName>
    <definedName name="_SCH2">#REF!</definedName>
    <definedName name="_SCH3" localSheetId="13">#REF!</definedName>
    <definedName name="_SCH3">#REF!</definedName>
    <definedName name="_SCH4" localSheetId="13">#REF!</definedName>
    <definedName name="_SCH4">#REF!</definedName>
    <definedName name="_SCH5" localSheetId="13">#REF!</definedName>
    <definedName name="_SCH5">#REF!</definedName>
    <definedName name="_SCH61" localSheetId="13">#REF!</definedName>
    <definedName name="_SCH61">#REF!</definedName>
    <definedName name="_SCH62" localSheetId="13">#REF!</definedName>
    <definedName name="_SCH62">#REF!</definedName>
    <definedName name="_SCH63" localSheetId="13">#REF!</definedName>
    <definedName name="_SCH63">#REF!</definedName>
    <definedName name="_sch64" localSheetId="13">#REF!</definedName>
    <definedName name="_sch64">#REF!</definedName>
    <definedName name="_SCH65" localSheetId="13">#REF!</definedName>
    <definedName name="_SCH65">#REF!</definedName>
    <definedName name="_Sort" localSheetId="13" hidden="1">[2]Nonutility!$A$1:$FJ$940</definedName>
    <definedName name="_Sort" hidden="1">[2]Nonutility!$A$1:$FJ$940</definedName>
    <definedName name="_TB1" localSheetId="13">#REF!</definedName>
    <definedName name="_TB1">#REF!</definedName>
    <definedName name="_TB2" localSheetId="13">#REF!</definedName>
    <definedName name="_TB2">#REF!</definedName>
    <definedName name="_UW2">#N/A</definedName>
    <definedName name="_UW3">#N/A</definedName>
    <definedName name="A" localSheetId="13">#REF!</definedName>
    <definedName name="A">#REF!</definedName>
    <definedName name="aanjref" localSheetId="13">'[7]Normal Calendar HDD Data'!#REF!</definedName>
    <definedName name="aanjref">'[7]Normal Calendar HDD Data'!#REF!</definedName>
    <definedName name="AAS" localSheetId="13">#REF!</definedName>
    <definedName name="AAS">#REF!</definedName>
    <definedName name="Account" localSheetId="13">[8]Source!#REF!</definedName>
    <definedName name="Account">[8]Source!#REF!</definedName>
    <definedName name="Account2" localSheetId="13">[8]Source!#REF!</definedName>
    <definedName name="Account2">[8]Source!#REF!</definedName>
    <definedName name="AccountDescr" localSheetId="13">[8]Source!#REF!</definedName>
    <definedName name="AccountDescr">[8]Source!#REF!</definedName>
    <definedName name="AccountDescr2" localSheetId="13">[8]Source!#REF!</definedName>
    <definedName name="AccountDescr2">[8]Source!#REF!</definedName>
    <definedName name="ACCRUEDATE" localSheetId="13">#REF!</definedName>
    <definedName name="ACCRUEDATE">#REF!</definedName>
    <definedName name="Activity" localSheetId="13">[8]Source!#REF!</definedName>
    <definedName name="Activity">[8]Source!#REF!</definedName>
    <definedName name="Activity2" localSheetId="13">[8]Source!#REF!</definedName>
    <definedName name="Activity2">[8]Source!#REF!</definedName>
    <definedName name="ActivityDescr" localSheetId="13">[8]Source!#REF!</definedName>
    <definedName name="ActivityDescr">[8]Source!#REF!</definedName>
    <definedName name="ActivityDescr2" localSheetId="13">[8]Source!#REF!</definedName>
    <definedName name="ActivityDescr2">[8]Source!#REF!</definedName>
    <definedName name="actual" localSheetId="13">[9]summary!$G$2:$G$3577</definedName>
    <definedName name="actual">[9]summary!$G$2:$G$3577</definedName>
    <definedName name="ACwvu.ANALYSIS._.1." localSheetId="13" hidden="1">#REF!</definedName>
    <definedName name="ACwvu.ANALYSIS._.1." hidden="1">#REF!</definedName>
    <definedName name="ACwvu.ANALYSIS._.2." localSheetId="13" hidden="1">#REF!</definedName>
    <definedName name="ACwvu.ANALYSIS._.2." hidden="1">#REF!</definedName>
    <definedName name="ACwvu.grid._.lines." localSheetId="13" hidden="1">[1]JE!#REF!</definedName>
    <definedName name="ACwvu.grid._.lines." hidden="1">[1]JE!#REF!</definedName>
    <definedName name="ACwvu.OPERATING._.EXPENSES." localSheetId="13" hidden="1">#REF!</definedName>
    <definedName name="ACwvu.OPERATING._.EXPENSES." hidden="1">#REF!</definedName>
    <definedName name="adaqsdasda">"VX0100"</definedName>
    <definedName name="adasd" localSheetId="13">#REF!</definedName>
    <definedName name="adasd">#REF!</definedName>
    <definedName name="adsadb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1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5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1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5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FD" localSheetId="13">#REF!</definedName>
    <definedName name="AFD">#REF!</definedName>
    <definedName name="Affiliate" localSheetId="13">[8]Source!#REF!</definedName>
    <definedName name="Affiliate">[8]Source!#REF!</definedName>
    <definedName name="Affiliate2" localSheetId="13">[8]Source!#REF!</definedName>
    <definedName name="Affiliate2">[8]Source!#REF!</definedName>
    <definedName name="AffiliateDescr" localSheetId="13">[8]Source!#REF!</definedName>
    <definedName name="AffiliateDescr">[8]Source!#REF!</definedName>
    <definedName name="AHCESS" localSheetId="13">#REF!</definedName>
    <definedName name="AHCESS">#REF!</definedName>
    <definedName name="ALL" localSheetId="13">#REF!</definedName>
    <definedName name="ALL">#REF!</definedName>
    <definedName name="alloc">'[10]Alloc. Factors'!$A$12:$T$178</definedName>
    <definedName name="amounts" localSheetId="13">#REF!</definedName>
    <definedName name="amounts">#REF!</definedName>
    <definedName name="ANALYSIS" localSheetId="13">#REF!</definedName>
    <definedName name="ANALYSIS">#REF!</definedName>
    <definedName name="ANSWER">#N/A</definedName>
    <definedName name="APN" localSheetId="13">#REF!</definedName>
    <definedName name="APN">#REF!</definedName>
    <definedName name="APP1_1" localSheetId="13">#REF!</definedName>
    <definedName name="APP1_1">#REF!</definedName>
    <definedName name="app1_2" localSheetId="13">#REF!</definedName>
    <definedName name="app1_2">#REF!</definedName>
    <definedName name="APP2A" localSheetId="13">#REF!</definedName>
    <definedName name="APP2A">#REF!</definedName>
    <definedName name="APP2B" localSheetId="13">#REF!</definedName>
    <definedName name="APP2B">#REF!</definedName>
    <definedName name="APP2C" localSheetId="13">#REF!</definedName>
    <definedName name="APP2C">#REF!</definedName>
    <definedName name="APP3A" localSheetId="13">#REF!</definedName>
    <definedName name="APP3A">#REF!</definedName>
    <definedName name="APP3B" localSheetId="13">#REF!</definedName>
    <definedName name="APP3B">#REF!</definedName>
    <definedName name="APP3C" localSheetId="13">#REF!</definedName>
    <definedName name="APP3C">#REF!</definedName>
    <definedName name="APPENDIX_3____C" localSheetId="13">#REF!</definedName>
    <definedName name="APPENDIX_3____C">#REF!</definedName>
    <definedName name="AS2DocOpenMode" hidden="1">"AS2DocumentEdit"</definedName>
    <definedName name="AS400TB" localSheetId="13">#REF!</definedName>
    <definedName name="AS400TB">#REF!</definedName>
    <definedName name="ASD" localSheetId="4">#REF!</definedName>
    <definedName name="ASD" localSheetId="13">#REF!</definedName>
    <definedName name="ASD">#REF!</definedName>
    <definedName name="ASDGR" localSheetId="13">#REF!</definedName>
    <definedName name="ASDGR">#REF!</definedName>
    <definedName name="B" localSheetId="13">#REF!</definedName>
    <definedName name="B">#REF!</definedName>
    <definedName name="BALANCE" localSheetId="13">#REF!</definedName>
    <definedName name="BALANCE">#REF!</definedName>
    <definedName name="BALANCEDATE" localSheetId="13">#REF!</definedName>
    <definedName name="BALANCEDATE">#REF!</definedName>
    <definedName name="BalSt" localSheetId="13">[11]EssBalS!$A$4:$H$11</definedName>
    <definedName name="BalSt">[11]EssBalS!$A$4:$H$11</definedName>
    <definedName name="BARING" localSheetId="13">#REF!</definedName>
    <definedName name="BARING">#REF!</definedName>
    <definedName name="Base_Volume" localSheetId="13">#REF!</definedName>
    <definedName name="Base_Volume">#REF!</definedName>
    <definedName name="BBSS" localSheetId="13">#REF!</definedName>
    <definedName name="BBSS">#REF!</definedName>
    <definedName name="BOB" localSheetId="13">[2]Nonutility!$EK$604</definedName>
    <definedName name="BOB">[2]Nonutility!$EK$604</definedName>
    <definedName name="BS" localSheetId="13">#REF!</definedName>
    <definedName name="BS">#REF!</definedName>
    <definedName name="bu" localSheetId="13">[12]Macros!$P$31:$Q$42</definedName>
    <definedName name="bu">[12]Macros!$P$31:$Q$42</definedName>
    <definedName name="Buttress" localSheetId="0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3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12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13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5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6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localSheetId="7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_" localSheetId="13">#REF!</definedName>
    <definedName name="C_">#REF!</definedName>
    <definedName name="CADSTD" localSheetId="13">#REF!</definedName>
    <definedName name="CADSTD">#REF!</definedName>
    <definedName name="CapAct" localSheetId="13">[11]CapBud!$A$40:$EA$44</definedName>
    <definedName name="CapAct">[11]CapBud!$A$40:$EA$44</definedName>
    <definedName name="CapBud" localSheetId="13">[11]CapBud!$A$20:$EA$38</definedName>
    <definedName name="CapBud">[11]CapBud!$A$20:$EA$38</definedName>
    <definedName name="CASH1" localSheetId="13">#REF!</definedName>
    <definedName name="CASH1">#REF!</definedName>
    <definedName name="cash2" localSheetId="13">#REF!</definedName>
    <definedName name="cash2">#REF!</definedName>
    <definedName name="CIF" localSheetId="13">#REF!</definedName>
    <definedName name="CIF">#REF!</definedName>
    <definedName name="CK" localSheetId="13">'[13]Projection - ColKans'!$A$12:$K$47</definedName>
    <definedName name="CK">'[13]Projection - ColKans'!$A$12:$K$47</definedName>
    <definedName name="CKCOpStat" localSheetId="13">[11]UtOpStat!$C$260:$T$273</definedName>
    <definedName name="CKCOpStat">[11]UtOpStat!$C$260:$T$273</definedName>
    <definedName name="CKVOpStat" localSheetId="13">[11]UtOpStat!$C$275:$T$282</definedName>
    <definedName name="CKVOpStat">[11]UtOpStat!$C$275:$T$282</definedName>
    <definedName name="class">'[10]Class. Factors'!$A$13:$H$192</definedName>
    <definedName name="CO" localSheetId="13">#REF!</definedName>
    <definedName name="CO">#REF!</definedName>
    <definedName name="CODE" localSheetId="13">#REF!</definedName>
    <definedName name="CODE">#REF!</definedName>
    <definedName name="COdogno" localSheetId="0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3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12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13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5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6" hidden="1">{#N/A,#N/A,FALSE,"Ix";#N/A,#N/A,FALSE,"BS";#N/A,#N/A,FALSE,"IS";#N/A,#N/A,FALSE,"IS_YTD";#N/A,#N/A,FALSE,"Nt1";#N/A,#N/A,FALSE,"Nt 2";#N/A,#N/A,FALSE,"Nt 3";#N/A,#N/A,FALSE,"Nt 4";#N/A,#N/A,FALSE,"Nt 4 summary"}</definedName>
    <definedName name="COdogno" localSheetId="7" hidden="1">{#N/A,#N/A,FALSE,"Ix";#N/A,#N/A,FALSE,"BS";#N/A,#N/A,FALSE,"IS";#N/A,#N/A,FALSE,"IS_YTD";#N/A,#N/A,FALSE,"Nt1";#N/A,#N/A,FALSE,"Nt 2";#N/A,#N/A,FALSE,"Nt 3";#N/A,#N/A,FALSE,"Nt 4";#N/A,#N/A,FALSE,"Nt 4 summary"}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comment" localSheetId="13">#REF!</definedName>
    <definedName name="comment">#REF!</definedName>
    <definedName name="COMPANY_NAME_TO_PRINT_ON_CHECK">'[14]Drop Down Lists'!$A$2:$A$23</definedName>
    <definedName name="Completed" localSheetId="13">#REF!</definedName>
    <definedName name="Completed">#REF!</definedName>
    <definedName name="COVER" localSheetId="13">#REF!</definedName>
    <definedName name="COVER">#REF!</definedName>
    <definedName name="COVERDATE" localSheetId="13">#REF!</definedName>
    <definedName name="COVERDATE">#REF!</definedName>
    <definedName name="csAllowDetailBudgeting">1</definedName>
    <definedName name="csAllowLocalConsolidation">1</definedName>
    <definedName name="csAppName">"BudgetWeb"</definedName>
    <definedName name="csDE_MarginsGGC_Dim01">"="</definedName>
    <definedName name="csDE_MarginsGGC_Dim02">"="</definedName>
    <definedName name="csDE_MarginsGGC_Dim03">"="</definedName>
    <definedName name="csDE_MarginsGGC_Dim04" localSheetId="13">#REF!</definedName>
    <definedName name="csDE_MarginsGGC_Dim04">#REF!</definedName>
    <definedName name="csDE_MarginsGGC_Dim05">"="</definedName>
    <definedName name="csDE_MarginsGGC_Dim06">"="</definedName>
    <definedName name="csDE_MarginsGGC_Dim07">"="</definedName>
    <definedName name="csDE_MarginsGGC_Dim08">"="</definedName>
    <definedName name="csDE_MarginsGGC_Dim09">"="</definedName>
    <definedName name="csDE_MarginsGGC_Dim10">"="</definedName>
    <definedName name="csDE_MarginsGGCAnchor" localSheetId="13">#REF!</definedName>
    <definedName name="csDE_MarginsGGCAnchor">#REF!</definedName>
    <definedName name="csDE_MarginsTXU_Dim01">"="</definedName>
    <definedName name="csDE_MarginsTXU_Dim02">"="</definedName>
    <definedName name="csDE_MarginsTXU_Dim03">"="</definedName>
    <definedName name="csDE_MarginsTXU_Dim04">"="</definedName>
    <definedName name="csDE_MarginsTXU_Dim06">"="</definedName>
    <definedName name="csDE_MarginsTXU_Dim08">"="</definedName>
    <definedName name="csDE_MarginsTXU_Dim09">"="</definedName>
    <definedName name="csDE_MarginsTXU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RRENT" localSheetId="13">#REF!</definedName>
    <definedName name="CURRENT">#REF!</definedName>
    <definedName name="Customer_Charge" localSheetId="13">#REF!</definedName>
    <definedName name="Customer_Charge">#REF!</definedName>
    <definedName name="CustomerData_JurEight" localSheetId="13">'[15]Customer Data'!#REF!</definedName>
    <definedName name="CustomerData_JurEight">'[16]Customer Data'!#REF!</definedName>
    <definedName name="CustomerData_JurEleven" localSheetId="13">'[15]Customer Data'!#REF!</definedName>
    <definedName name="CustomerData_JurEleven">'[16]Customer Data'!#REF!</definedName>
    <definedName name="CustomerData_JurFive" localSheetId="13">'[15]Customer Data'!#REF!</definedName>
    <definedName name="CustomerData_JurFive">'[16]Customer Data'!#REF!</definedName>
    <definedName name="CustomerData_JurFour" localSheetId="13">'[15]Customer Data'!#REF!</definedName>
    <definedName name="CustomerData_JurFour">'[16]Customer Data'!#REF!</definedName>
    <definedName name="CustomerData_JurFourteen" localSheetId="13">'[15]Customer Data'!#REF!</definedName>
    <definedName name="CustomerData_JurFourteen">'[16]Customer Data'!#REF!</definedName>
    <definedName name="CustomerData_JurNine" localSheetId="13">'[15]Customer Data'!#REF!</definedName>
    <definedName name="CustomerData_JurNine">'[16]Customer Data'!#REF!</definedName>
    <definedName name="CustomerData_JurSeven" localSheetId="13">'[15]Customer Data'!#REF!</definedName>
    <definedName name="CustomerData_JurSeven">'[16]Customer Data'!#REF!</definedName>
    <definedName name="CustomerData_JurSix" localSheetId="13">'[15]Customer Data'!#REF!</definedName>
    <definedName name="CustomerData_JurSix">'[16]Customer Data'!#REF!</definedName>
    <definedName name="CustomerData_JurTen" localSheetId="13">'[15]Customer Data'!#REF!</definedName>
    <definedName name="CustomerData_JurTen">'[16]Customer Data'!#REF!</definedName>
    <definedName name="CustomerData_JurThirteen" localSheetId="13">'[15]Customer Data'!#REF!</definedName>
    <definedName name="CustomerData_JurThirteen">'[16]Customer Data'!#REF!</definedName>
    <definedName name="CustomerData_JurThree" localSheetId="13">'[15]Customer Data'!#REF!</definedName>
    <definedName name="CustomerData_JurThree">'[16]Customer Data'!#REF!</definedName>
    <definedName name="CustomerData_JurTwelve" localSheetId="13">'[15]Customer Data'!#REF!</definedName>
    <definedName name="CustomerData_JurTwelve">'[16]Customer Data'!#REF!</definedName>
    <definedName name="CustomerData_JurTwo" localSheetId="13">'[15]Customer Data'!#REF!</definedName>
    <definedName name="CustomerData_JurTwo">'[16]Customer Data'!#REF!</definedName>
    <definedName name="CWCRequirement" localSheetId="13">#REF!</definedName>
    <definedName name="CWCRequirement">#REF!</definedName>
    <definedName name="cy_act" localSheetId="13">#REF!</definedName>
    <definedName name="cy_act">#REF!</definedName>
    <definedName name="cy_bud" localSheetId="13">#REF!</definedName>
    <definedName name="cy_bud">#REF!</definedName>
    <definedName name="cy_v_bud" localSheetId="13">#REF!</definedName>
    <definedName name="cy_v_bud">#REF!</definedName>
    <definedName name="cy_v_py" localSheetId="13">#REF!</definedName>
    <definedName name="cy_v_py">#REF!</definedName>
    <definedName name="cyact" localSheetId="13">[17]Graph!#REF!</definedName>
    <definedName name="cyact">[17]Graph!#REF!</definedName>
    <definedName name="cybud" localSheetId="13">[17]Graph!#REF!</definedName>
    <definedName name="cybud">[17]Graph!#REF!</definedName>
    <definedName name="D" localSheetId="13">#REF!</definedName>
    <definedName name="D">#REF!</definedName>
    <definedName name="DACQ" localSheetId="13">#REF!</definedName>
    <definedName name="DACQ">#REF!</definedName>
    <definedName name="Data" localSheetId="13">#REF!</definedName>
    <definedName name="Data">#REF!</definedName>
    <definedName name="Data2">[18]Data!$A$1:$H$74</definedName>
    <definedName name="data3">[18]Sheet3!$A$1:$AY$8</definedName>
    <definedName name="Date" localSheetId="3">'[19]WP_G-7_1'!#REF!</definedName>
    <definedName name="Date" localSheetId="13">#REF!</definedName>
    <definedName name="Date">#REF!</definedName>
    <definedName name="Date1" localSheetId="13">#REF!</definedName>
    <definedName name="Date1">#REF!</definedName>
    <definedName name="DEPOSIT" localSheetId="13">#REF!</definedName>
    <definedName name="DEPOSIT">#REF!</definedName>
    <definedName name="DEPOSITS" localSheetId="13">#REF!</definedName>
    <definedName name="DEPOSITS">#REF!</definedName>
    <definedName name="DeptDescr" localSheetId="13">[8]Source!#REF!</definedName>
    <definedName name="DeptDescr">[8]Source!#REF!</definedName>
    <definedName name="DeptDescr2" localSheetId="13">[8]Source!#REF!</definedName>
    <definedName name="DeptDescr2">[8]Source!#REF!</definedName>
    <definedName name="DeptID" localSheetId="13">[8]Source!#REF!</definedName>
    <definedName name="DeptID">[8]Source!#REF!</definedName>
    <definedName name="DeptID2" localSheetId="13">[8]Source!#REF!</definedName>
    <definedName name="DeptID2">[8]Source!#REF!</definedName>
    <definedName name="DFSD" localSheetId="0" hidden="1">{#N/A,#N/A,FALSE,"Summary";#N/A,#N/A,FALSE,"Cust Sales Purchase Volumes";#N/A,#N/A,FALSE,"Gas Sales Rev";#N/A,#N/A,FALSE,"Rev-Rel Taxes";#N/A,#N/A,FALSE,"LUG";#N/A,#N/A,FALSE,"Gas Purch Expense"}</definedName>
    <definedName name="DFSD" localSheetId="3" hidden="1">{#N/A,#N/A,FALSE,"Summary";#N/A,#N/A,FALSE,"Cust Sales Purchase Volumes";#N/A,#N/A,FALSE,"Gas Sales Rev";#N/A,#N/A,FALSE,"Rev-Rel Taxes";#N/A,#N/A,FALSE,"LUG";#N/A,#N/A,FALSE,"Gas Purch Expense"}</definedName>
    <definedName name="DFSD" localSheetId="9" hidden="1">{#N/A,#N/A,FALSE,"Summary";#N/A,#N/A,FALSE,"Cust Sales Purchase Volumes";#N/A,#N/A,FALSE,"Gas Sales Rev";#N/A,#N/A,FALSE,"Rev-Rel Taxes";#N/A,#N/A,FALSE,"LUG";#N/A,#N/A,FALSE,"Gas Purch Expense"}</definedName>
    <definedName name="DFSD" localSheetId="12" hidden="1">{#N/A,#N/A,FALSE,"Summary";#N/A,#N/A,FALSE,"Cust Sales Purchase Volumes";#N/A,#N/A,FALSE,"Gas Sales Rev";#N/A,#N/A,FALSE,"Rev-Rel Taxes";#N/A,#N/A,FALSE,"LUG";#N/A,#N/A,FALSE,"Gas Purch Expense"}</definedName>
    <definedName name="DFSD" localSheetId="13" hidden="1">{#N/A,#N/A,FALSE,"Summary";#N/A,#N/A,FALSE,"Cust Sales Purchase Volumes";#N/A,#N/A,FALSE,"Gas Sales Rev";#N/A,#N/A,FALSE,"Rev-Rel Taxes";#N/A,#N/A,FALSE,"LUG";#N/A,#N/A,FALSE,"Gas Purch Expense"}</definedName>
    <definedName name="DFSD" localSheetId="5" hidden="1">{#N/A,#N/A,FALSE,"Summary";#N/A,#N/A,FALSE,"Cust Sales Purchase Volumes";#N/A,#N/A,FALSE,"Gas Sales Rev";#N/A,#N/A,FALSE,"Rev-Rel Taxes";#N/A,#N/A,FALSE,"LUG";#N/A,#N/A,FALSE,"Gas Purch Expense"}</definedName>
    <definedName name="DFSD" localSheetId="6" hidden="1">{#N/A,#N/A,FALSE,"Summary";#N/A,#N/A,FALSE,"Cust Sales Purchase Volumes";#N/A,#N/A,FALSE,"Gas Sales Rev";#N/A,#N/A,FALSE,"Rev-Rel Taxes";#N/A,#N/A,FALSE,"LUG";#N/A,#N/A,FALSE,"Gas Purch Expense"}</definedName>
    <definedName name="DFSD" localSheetId="7" hidden="1">{#N/A,#N/A,FALSE,"Summary";#N/A,#N/A,FALSE,"Cust Sales Purchase Volumes";#N/A,#N/A,FALSE,"Gas Sales Rev";#N/A,#N/A,FALSE,"Rev-Rel Taxes";#N/A,#N/A,FALSE,"LUG";#N/A,#N/A,FALSE,"Gas Purch Expense"}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SD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1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5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EC" localSheetId="13">[8]Source!#REF!</definedName>
    <definedName name="EC">[8]Source!#REF!</definedName>
    <definedName name="ECDescr" localSheetId="13">[8]Source!#REF!</definedName>
    <definedName name="ECDescr">[8]Source!#REF!</definedName>
    <definedName name="ECDescr2" localSheetId="13">[8]Source!#REF!</definedName>
    <definedName name="ECDescr2">[8]Source!#REF!</definedName>
    <definedName name="ECID" localSheetId="13">[8]Source!#REF!</definedName>
    <definedName name="ECID">[8]Source!#REF!</definedName>
    <definedName name="Eight" localSheetId="13">'[7]Jurisdiction Input'!#REF!</definedName>
    <definedName name="Eight">'[7]Jurisdiction Input'!#REF!</definedName>
    <definedName name="Elapsed" localSheetId="13">#REF!</definedName>
    <definedName name="Elapsed">#REF!</definedName>
    <definedName name="Eleven" localSheetId="13">'[7]Jurisdiction Input'!#REF!</definedName>
    <definedName name="Eleven">'[7]Jurisdiction Input'!#REF!</definedName>
    <definedName name="EPSData" localSheetId="13">[20]EssEPS!$A$8:$CJ$45</definedName>
    <definedName name="EPSData">[20]EssEPS!$A$8:$CJ$45</definedName>
    <definedName name="EXPENDITURE_TYPE_LIST">'[14]Drop Down Lists'!$G$3:$G$13</definedName>
    <definedName name="EXPENSES" localSheetId="13">#REF!</definedName>
    <definedName name="EXPENSES">#REF!</definedName>
    <definedName name="F" localSheetId="13">#REF!</definedName>
    <definedName name="F">#REF!</definedName>
    <definedName name="FAIBF" localSheetId="13">#REF!</definedName>
    <definedName name="FAIBF">#REF!</definedName>
    <definedName name="fee" localSheetId="13">#REF!</definedName>
    <definedName name="fee">#REF!</definedName>
    <definedName name="FIND" localSheetId="13">[2]Nonutility!$R$189</definedName>
    <definedName name="FIND">[2]Nonutility!$R$189</definedName>
    <definedName name="FIRST_SEMETRE" localSheetId="13">#REF!</definedName>
    <definedName name="FIRST_SEMETRE">#REF!</definedName>
    <definedName name="FIT_RATE" localSheetId="13">[2]Nonutility!$EB$597</definedName>
    <definedName name="FIT_RATE">[2]Nonutility!$EB$597</definedName>
    <definedName name="Five" localSheetId="13">'[7]Jurisdiction Input'!#REF!</definedName>
    <definedName name="Five">'[7]Jurisdiction Input'!#REF!</definedName>
    <definedName name="Four" localSheetId="13">'[7]Jurisdiction Input'!#REF!</definedName>
    <definedName name="Four">'[7]Jurisdiction Input'!#REF!</definedName>
    <definedName name="Fourteen" localSheetId="13">'[7]Jurisdiction Input'!#REF!</definedName>
    <definedName name="Fourteen">'[7]Jurisdiction Input'!#REF!</definedName>
    <definedName name="frfr" localSheetId="13">#REF!</definedName>
    <definedName name="frfr">#REF!</definedName>
    <definedName name="FY" localSheetId="13">#REF!</definedName>
    <definedName name="FY">#REF!</definedName>
    <definedName name="G" localSheetId="13">#REF!</definedName>
    <definedName name="G">#REF!</definedName>
    <definedName name="Gas_Cost_Rate" localSheetId="13">#REF!</definedName>
    <definedName name="Gas_Cost_Rate">#REF!</definedName>
    <definedName name="GOTOMENU" localSheetId="13">#REF!</definedName>
    <definedName name="GOTOMENU">#REF!</definedName>
    <definedName name="gsgd2" localSheetId="13">#REF!</definedName>
    <definedName name="gsgd2">#REF!</definedName>
    <definedName name="HDDVarM" localSheetId="13">[21]EssBalS!$A$97:$B$105</definedName>
    <definedName name="HDDVarM">[21]EssBalS!$A$97:$B$105</definedName>
    <definedName name="HDDVarY" localSheetId="13">[21]EssBalS!$D$97:$E$105</definedName>
    <definedName name="HDDVarY">[21]EssBalS!$D$97:$E$105</definedName>
    <definedName name="HERE" localSheetId="13">#REF!</definedName>
    <definedName name="HERE">#REF!</definedName>
    <definedName name="HERE1" localSheetId="13">#REF!</definedName>
    <definedName name="HERE1">#REF!</definedName>
    <definedName name="HERE2" localSheetId="13">[4]Yield!#REF!</definedName>
    <definedName name="HERE2">[4]Yield!#REF!</definedName>
    <definedName name="HERE3" localSheetId="13">#REF!</definedName>
    <definedName name="HERE3">#REF!</definedName>
    <definedName name="HERE4" localSheetId="13">#REF!</definedName>
    <definedName name="HERE4">#REF!</definedName>
    <definedName name="HERE5" localSheetId="13">#REF!</definedName>
    <definedName name="HERE5">#REF!</definedName>
    <definedName name="HERE6" localSheetId="13">#REF!</definedName>
    <definedName name="HERE6">#REF!</definedName>
    <definedName name="HERE7" localSheetId="13">#REF!</definedName>
    <definedName name="HERE7">#REF!</definedName>
    <definedName name="IAF" localSheetId="13">'[22]OVAL&amp;S.WK1'!#REF!</definedName>
    <definedName name="IAF">'[22]OVAL&amp;S.WK1'!#REF!</definedName>
    <definedName name="IBNRSLOSS" localSheetId="13">#REF!</definedName>
    <definedName name="IBNRSLOSS">#REF!</definedName>
    <definedName name="II" localSheetId="13">[2]Nonutility!$AB$246</definedName>
    <definedName name="II">[2]Nonutility!$AB$246</definedName>
    <definedName name="IIC" localSheetId="13">[2]Nonutility!$AI$351</definedName>
    <definedName name="IIC">[2]Nonutility!$AI$351</definedName>
    <definedName name="III" localSheetId="13">[2]Nonutility!$BI$420</definedName>
    <definedName name="III">[2]Nonutility!$BI$420</definedName>
    <definedName name="IIIA_BORD" localSheetId="13">[2]Nonutility!$BQ$437</definedName>
    <definedName name="IIIA_BORD">[2]Nonutility!$BQ$437</definedName>
    <definedName name="IIIPAGE_1" localSheetId="13">[2]Nonutility!$BI$427:$BO$464</definedName>
    <definedName name="IIIPAGE_1">[2]Nonutility!$BI$427:$BO$464</definedName>
    <definedName name="IIIPAGE_2" localSheetId="13">[2]Nonutility!$BI$467:$BO$501</definedName>
    <definedName name="IIIPAGE_2">[2]Nonutility!$BI$467:$BO$501</definedName>
    <definedName name="IIIPAGE_2A" localSheetId="13">[2]Nonutility!$BI$503:$BO$525</definedName>
    <definedName name="IIIPAGE_2A">[2]Nonutility!$BI$503:$BO$525</definedName>
    <definedName name="IIIPAGE_3" localSheetId="13">[2]Nonutility!$BR$427:$BW$467</definedName>
    <definedName name="IIIPAGE_3">[2]Nonutility!$BR$427:$BW$467</definedName>
    <definedName name="IIIPAGE_3A" localSheetId="13">[2]Nonutility!$BR$471:$BV$508</definedName>
    <definedName name="IIIPAGE_3A">[2]Nonutility!$BR$471:$BV$508</definedName>
    <definedName name="IIIPAGE_4" localSheetId="13">[2]Nonutility!$BY$427:$CD$467</definedName>
    <definedName name="IIIPAGE_4">[2]Nonutility!$BY$427:$CD$467</definedName>
    <definedName name="IIIPAGE_4A" localSheetId="13">[2]Nonutility!$BY$471:$CC$508</definedName>
    <definedName name="IIIPAGE_4A">[2]Nonutility!$BY$471:$CC$508</definedName>
    <definedName name="IIIPAGE_5" localSheetId="13">[2]Nonutility!$CF$427:$CK$467</definedName>
    <definedName name="IIIPAGE_5">[2]Nonutility!$CF$427:$CK$467</definedName>
    <definedName name="IIIPAGE_5A" localSheetId="13">[2]Nonutility!$CF$471:$CJ$508</definedName>
    <definedName name="IIIPAGE_5A">[2]Nonutility!$CF$471:$CJ$508</definedName>
    <definedName name="IIIPAGE_6" localSheetId="13">[2]Nonutility!$CM$427:$CR$467</definedName>
    <definedName name="IIIPAGE_6">[2]Nonutility!$CM$427:$CR$467</definedName>
    <definedName name="IIIPAGE_6A" localSheetId="13">[2]Nonutility!$CM$471:$CQ$508</definedName>
    <definedName name="IIIPAGE_6A">[2]Nonutility!$CM$471:$CQ$508</definedName>
    <definedName name="IIPAGE_1" localSheetId="13">[2]Nonutility!$AC$253:$AH$299</definedName>
    <definedName name="IIPAGE_1">[2]Nonutility!$AC$253:$AH$299</definedName>
    <definedName name="IIPAGE_1A" localSheetId="13">[2]Nonutility!$AC$302:$AJ$349</definedName>
    <definedName name="IIPAGE_1A">[2]Nonutility!$AC$302:$AJ$349</definedName>
    <definedName name="IIPAGE_2" localSheetId="13">[2]Nonutility!$AC$352:$AH$387</definedName>
    <definedName name="IIPAGE_2">[2]Nonutility!$AC$352:$AH$387</definedName>
    <definedName name="IIPAGE_2A" localSheetId="13">[2]Nonutility!$AC$393:$AH$420</definedName>
    <definedName name="IIPAGE_2A">[2]Nonutility!$AC$393:$AH$420</definedName>
    <definedName name="IIPAGEENG" localSheetId="13">[2]Nonutility!$AI$352:$AN$391</definedName>
    <definedName name="IIPAGEENG">[2]Nonutility!$AI$352:$AN$391</definedName>
    <definedName name="IIPAGEGGC" localSheetId="13">[2]Nonutility!$AO$352:$AT$391</definedName>
    <definedName name="IIPAGEGGC">[2]Nonutility!$AO$352:$AT$391</definedName>
    <definedName name="IIPAGETLA" localSheetId="13">[2]Nonutility!$AU$352:$AZ$391</definedName>
    <definedName name="IIPAGETLA">[2]Nonutility!$AU$352:$AZ$391</definedName>
    <definedName name="IIPAGEWKG" localSheetId="13">[2]Nonutility!$BA$352:$BF$391</definedName>
    <definedName name="IIPAGEWKG">[2]Nonutility!$BA$352:$BF$391</definedName>
    <definedName name="ImportedData" localSheetId="13">'[23]AA 9240 04070 Oct03-Mar06'!#REF!</definedName>
    <definedName name="ImportedData">'[23]AA 9240 04070 Oct03-Mar06'!#REF!</definedName>
    <definedName name="INCOME" localSheetId="13">#REF!</definedName>
    <definedName name="INCOME">#REF!</definedName>
    <definedName name="INCOMEDATE" localSheetId="13">#REF!</definedName>
    <definedName name="INCOMEDATE">#REF!</definedName>
    <definedName name="IncStatData" localSheetId="13">#REF!</definedName>
    <definedName name="IncStatData">#REF!</definedName>
    <definedName name="INDEX" localSheetId="13">#REF!</definedName>
    <definedName name="INDEX">#REF!</definedName>
    <definedName name="INFO" localSheetId="13">#REF!</definedName>
    <definedName name="INFO">#REF!</definedName>
    <definedName name="inrease_vols" localSheetId="13">#REF!,#REF!,#REF!,#REF!,#REF!,#REF!,#REF!</definedName>
    <definedName name="inrease_vols">#REF!,#REF!,#REF!,#REF!,#REF!,#REF!,#REF!</definedName>
    <definedName name="INVEST" localSheetId="13">#REF!</definedName>
    <definedName name="INVEST">#REF!</definedName>
    <definedName name="IPAGE_1" localSheetId="13">[2]Nonutility!$B$1:$F$49</definedName>
    <definedName name="IPAGE_1">[2]Nonutility!$B$1:$F$49</definedName>
    <definedName name="IPAGE_1A" localSheetId="13">[2]Nonutility!$B$51:$F$93</definedName>
    <definedName name="IPAGE_1A">[2]Nonutility!$B$51:$F$93</definedName>
    <definedName name="IPAGE_1B" localSheetId="13">[2]Nonutility!$B$95:$F$146</definedName>
    <definedName name="IPAGE_1B">[2]Nonutility!$B$95:$F$146</definedName>
    <definedName name="IPAGE_2" localSheetId="13">[2]Nonutility!$H$1:$N$49</definedName>
    <definedName name="IPAGE_2">[2]Nonutility!$H$1:$N$49</definedName>
    <definedName name="IPAGE_3" localSheetId="13">[2]Nonutility!$O$1:$S$49</definedName>
    <definedName name="IPAGE_3">[2]Nonutility!$O$1:$S$49</definedName>
    <definedName name="IPAGE_4" localSheetId="13">[2]Nonutility!$T$1:$X$49</definedName>
    <definedName name="IPAGE_4">[2]Nonutility!$T$1:$X$49</definedName>
    <definedName name="IPAGE_5" localSheetId="13">[2]Nonutility!$B$152:$F$199</definedName>
    <definedName name="IPAGE_5">[2]Nonutility!$B$152:$F$199</definedName>
    <definedName name="IPAGE_5A" localSheetId="13">[2]Nonutility!$B$203:$F$239</definedName>
    <definedName name="IPAGE_5A">[2]Nonutility!$B$203:$F$239</definedName>
    <definedName name="IPAGE_6" localSheetId="13">[2]Nonutility!$H$152:$M$199</definedName>
    <definedName name="IPAGE_6">[2]Nonutility!$H$152:$M$199</definedName>
    <definedName name="IPAGE_7" localSheetId="13">[2]Nonutility!$N$152:$S$199</definedName>
    <definedName name="IPAGE_7">[2]Nonutility!$N$152:$S$199</definedName>
    <definedName name="IPAGE_8" localSheetId="13">[2]Nonutility!$T$152:$X$199</definedName>
    <definedName name="IPAGE_8">[2]Nonutility!$T$152:$X$199</definedName>
    <definedName name="ISMtd" localSheetId="13">'[24]IncStmt-MTD'!$A$14:$L$44</definedName>
    <definedName name="ISMtd">'[24]IncStmt-MTD'!$A$14:$L$44</definedName>
    <definedName name="ISYtd" localSheetId="13">'[24]IncStmt-YTD'!$A$14:$L$44</definedName>
    <definedName name="ISYtd">'[24]IncStmt-YTD'!$A$14:$L$44</definedName>
    <definedName name="IV" localSheetId="13">[2]Nonutility!$CT$539</definedName>
    <definedName name="IV">[2]Nonutility!$CT$539</definedName>
    <definedName name="IVPAGE_1" localSheetId="13">[2]Nonutility!$CT$543:$CY$571</definedName>
    <definedName name="IVPAGE_1">[2]Nonutility!$CT$543:$CY$571</definedName>
    <definedName name="JOURNAL" localSheetId="13">#REF!</definedName>
    <definedName name="JOURNAL">#REF!</definedName>
    <definedName name="KeyControlFigure" localSheetId="13">#REF!</definedName>
    <definedName name="KeyControlFigure">#REF!</definedName>
    <definedName name="KY" localSheetId="13">'[25]Projection - Kentucky'!$A$12:$K$47</definedName>
    <definedName name="KY">'[25]Projection - Kentucky'!$A$12:$K$47</definedName>
    <definedName name="KYCOpStat" localSheetId="13">[11]UtOpStat!$C$174:$T$187</definedName>
    <definedName name="KYCOpStat">[11]UtOpStat!$C$174:$T$187</definedName>
    <definedName name="KYVOpStat" localSheetId="13">[11]UtOpStat!$C$189:$T$196</definedName>
    <definedName name="KYVOpStat">[11]UtOpStat!$C$189:$T$196</definedName>
    <definedName name="LA" localSheetId="13">'[26]Projection - Louisiana'!$A$12:$K$47</definedName>
    <definedName name="LA">'[26]Projection - Louisiana'!$A$12:$K$47</definedName>
    <definedName name="LCFPD" localSheetId="13">#REF!</definedName>
    <definedName name="LCFPD">#REF!</definedName>
    <definedName name="LGCOpStat" localSheetId="13">[11]UtOpStat!$C$52:$T$58</definedName>
    <definedName name="LGCOpStat">[11]UtOpStat!$C$52:$T$58</definedName>
    <definedName name="LGVOpStat" localSheetId="13">[11]UtOpStat!$C$60:$T$67</definedName>
    <definedName name="LGVOpStat">[11]UtOpStat!$C$60:$T$67</definedName>
    <definedName name="LIFECESS" localSheetId="13">#REF!</definedName>
    <definedName name="LIFECESS">#REF!</definedName>
    <definedName name="LIFEDAC" localSheetId="13">#REF!</definedName>
    <definedName name="LIFEDAC">#REF!</definedName>
    <definedName name="Location" localSheetId="13">[8]Source!#REF!</definedName>
    <definedName name="Location">[8]Source!#REF!</definedName>
    <definedName name="Location2" localSheetId="13">[8]Source!#REF!</definedName>
    <definedName name="Location2">[8]Source!#REF!</definedName>
    <definedName name="LocationDescr" localSheetId="13">[8]Source!#REF!</definedName>
    <definedName name="LocationDescr">[8]Source!#REF!</definedName>
    <definedName name="LocationDescr2" localSheetId="13">[8]Source!#REF!</definedName>
    <definedName name="LocationDescr2">[8]Source!#REF!</definedName>
    <definedName name="LOSSES" localSheetId="13">#REF!</definedName>
    <definedName name="LOSSES">#REF!</definedName>
    <definedName name="LSGD" localSheetId="4">#REF!</definedName>
    <definedName name="LSGD" localSheetId="13">#REF!</definedName>
    <definedName name="LSGD">#REF!</definedName>
    <definedName name="lu_bu" localSheetId="13">#REF!</definedName>
    <definedName name="lu_bu">#REF!</definedName>
    <definedName name="LYN" localSheetId="4">#REF!</definedName>
    <definedName name="LYN" localSheetId="13">#REF!</definedName>
    <definedName name="LYN">#REF!</definedName>
    <definedName name="lyne" localSheetId="13">#REF!</definedName>
    <definedName name="lyne">#REF!</definedName>
    <definedName name="MACROS" localSheetId="13">[2]Nonutility!$FB$692</definedName>
    <definedName name="MACROS">[2]Nonutility!$FB$692</definedName>
    <definedName name="Main_menu" localSheetId="13">#REF!</definedName>
    <definedName name="Main_menu">#REF!</definedName>
    <definedName name="MAINMENU" localSheetId="13">[4]Yield!#REF!</definedName>
    <definedName name="MAINMENU">[4]Yield!#REF!</definedName>
    <definedName name="MAR" localSheetId="13">#REF!</definedName>
    <definedName name="MAR">#REF!</definedName>
    <definedName name="MARGIN" localSheetId="13">#REF!</definedName>
    <definedName name="MARGIN">#REF!</definedName>
    <definedName name="Margin_Rates" localSheetId="13">#REF!</definedName>
    <definedName name="Margin_Rates">#REF!</definedName>
    <definedName name="MaterialsSupplies13monthAverage" localSheetId="13">#REF!</definedName>
    <definedName name="MaterialsSupplies13monthAverage">#REF!</definedName>
    <definedName name="MaterialsSuppliesDec31" localSheetId="13">#REF!</definedName>
    <definedName name="MaterialsSuppliesDec31">#REF!</definedName>
    <definedName name="MD" localSheetId="13">'[27]Projection - MidStates'!$A$12:$K$47</definedName>
    <definedName name="MD">'[27]Projection - MidStates'!$A$12:$K$47</definedName>
    <definedName name="MDCOpStat" localSheetId="13">[11]UtOpStat!$C$224:$T$230</definedName>
    <definedName name="MDCOpStat">[11]UtOpStat!$C$224:$T$230</definedName>
    <definedName name="MDVOpStat" localSheetId="13">[11]UtOpStat!$C$232:$T$239</definedName>
    <definedName name="MDVOpStat">[11]UtOpStat!$C$232:$T$239</definedName>
    <definedName name="MENU">#N/A</definedName>
    <definedName name="misc" localSheetId="13">#REF!</definedName>
    <definedName name="misc">#REF!</definedName>
    <definedName name="mo" localSheetId="13">[9]summary!$A$2:$A$3577</definedName>
    <definedName name="mo">[9]summary!$A$2:$A$3577</definedName>
    <definedName name="MONTH" localSheetId="13">#REF!</definedName>
    <definedName name="MONTH">#REF!</definedName>
    <definedName name="Month1" localSheetId="13">[28]Menu!$B$4</definedName>
    <definedName name="Month1">[29]Menu!$B$4</definedName>
    <definedName name="Month10" localSheetId="13">[28]Menu!$B$13</definedName>
    <definedName name="Month10">[29]Menu!$B$13</definedName>
    <definedName name="Month11" localSheetId="13">[28]Menu!$B$14</definedName>
    <definedName name="Month11">[29]Menu!$B$14</definedName>
    <definedName name="Month2" localSheetId="13">[28]Menu!$B$5</definedName>
    <definedName name="Month2">[29]Menu!$B$5</definedName>
    <definedName name="Month3" localSheetId="13">[28]Menu!$B$6</definedName>
    <definedName name="Month3">[29]Menu!$B$6</definedName>
    <definedName name="Month4" localSheetId="13">[28]Menu!$B$7</definedName>
    <definedName name="Month4">[29]Menu!$B$7</definedName>
    <definedName name="Month5" localSheetId="13">[28]Menu!$B$8</definedName>
    <definedName name="Month5">[29]Menu!$B$8</definedName>
    <definedName name="Month6" localSheetId="13">[28]Menu!$B$9</definedName>
    <definedName name="Month6">[29]Menu!$B$9</definedName>
    <definedName name="Month7" localSheetId="13">[28]Menu!$B$10</definedName>
    <definedName name="Month7">[29]Menu!$B$10</definedName>
    <definedName name="Month8" localSheetId="13">[28]Menu!$B$11</definedName>
    <definedName name="Month8">[29]Menu!$B$11</definedName>
    <definedName name="Month9" localSheetId="13">[28]Menu!$B$12</definedName>
    <definedName name="Month9">[29]Menu!$B$12</definedName>
    <definedName name="MONTHNUM">#N/A</definedName>
    <definedName name="MRCESS" localSheetId="13">#REF!</definedName>
    <definedName name="MRCESS">#REF!</definedName>
    <definedName name="MS" localSheetId="13">'[30]Projection - Mississippi'!$A$12:$K$47</definedName>
    <definedName name="MS">'[30]Projection - Mississippi'!$A$12:$K$47</definedName>
    <definedName name="MSCOpStat" localSheetId="13">[11]UtOpStat!$C$310:$T$316</definedName>
    <definedName name="MSCOpStat">[11]UtOpStat!$C$310:$T$316</definedName>
    <definedName name="MSVOpStat" localSheetId="13">[11]UtOpStat!$C$318:$T$325</definedName>
    <definedName name="MSVOpStat">[11]UtOpStat!$C$318:$T$325</definedName>
    <definedName name="MTCOpStat" localSheetId="13">[11]UtOpStat!$C$350:$T$359</definedName>
    <definedName name="MTCOpStat">[11]UtOpStat!$C$350:$T$359</definedName>
    <definedName name="MTVOpStat" localSheetId="13">[11]UtOpStat!$C$361:$T$368</definedName>
    <definedName name="MTVOpStat">[11]UtOpStat!$C$361:$T$368</definedName>
    <definedName name="MTX" localSheetId="13">'[31]Projection - MTX'!$A$12:$K$47</definedName>
    <definedName name="MTX">'[31]Projection - MTX'!$A$12:$K$47</definedName>
    <definedName name="NBHDD_J2" localSheetId="13">'[7]Normal Billed HDD Data'!#REF!</definedName>
    <definedName name="NBHDD_J2">'[7]Normal Billed HDD Data'!#REF!</definedName>
    <definedName name="NBHDD_J3" localSheetId="13">'[7]Normal Billed HDD Data'!#REF!</definedName>
    <definedName name="NBHDD_J3">'[7]Normal Billed HDD Data'!#REF!</definedName>
    <definedName name="NBHDD_J4" localSheetId="13">'[7]Normal Billed HDD Data'!#REF!</definedName>
    <definedName name="NBHDD_J4">'[7]Normal Billed HDD Data'!#REF!</definedName>
    <definedName name="NBHDD_J5" localSheetId="13">'[7]Normal Billed HDD Data'!#REF!</definedName>
    <definedName name="NBHDD_J5">'[7]Normal Billed HDD Data'!#REF!</definedName>
    <definedName name="NBHDD_J6" localSheetId="13">'[7]Normal Billed HDD Data'!#REF!</definedName>
    <definedName name="NBHDD_J6">'[7]Normal Billed HDD Data'!#REF!</definedName>
    <definedName name="NBHDD_J7" localSheetId="13">'[7]Normal Billed HDD Data'!#REF!</definedName>
    <definedName name="NBHDD_J7">'[7]Normal Billed HDD Data'!#REF!</definedName>
    <definedName name="Nine" localSheetId="13">'[7]Jurisdiction Input'!#REF!</definedName>
    <definedName name="Nine">'[7]Jurisdiction Input'!#REF!</definedName>
    <definedName name="njref" localSheetId="13">'[7]Normal Calendar HDD Data'!#REF!</definedName>
    <definedName name="njref">'[7]Normal Calendar HDD Data'!#REF!</definedName>
    <definedName name="Normal_Degree_Days" localSheetId="13">#REF!</definedName>
    <definedName name="Normal_Degree_Days">#REF!</definedName>
    <definedName name="NOTES1" localSheetId="13">#REF!</definedName>
    <definedName name="NOTES1">#REF!</definedName>
    <definedName name="NOTES2" localSheetId="13">#REF!</definedName>
    <definedName name="NOTES2">#REF!</definedName>
    <definedName name="NOTES3" localSheetId="13">#REF!</definedName>
    <definedName name="NOTES3">#REF!</definedName>
    <definedName name="NvsASD">"V1999-12-31"</definedName>
    <definedName name="NvsAutoDrillOk">"VY"</definedName>
    <definedName name="NvsElapsedTime">0.0000241898087551817</definedName>
    <definedName name="NvsEndTime">36692.3031251157</definedName>
    <definedName name="NvsInstLang">"VENG"</definedName>
    <definedName name="NvsInstSpec">"%,FTU_3D_TOWN,V850,FTU_3D_TOWN_TYPE,VSYS"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"%,X,RZT.ACCOUNT.nPlosion,CZF.."</definedName>
    <definedName name="NvsPanelBusUnit">"V"</definedName>
    <definedName name="NvsPanelEffdt">"V1998-12-31"</definedName>
    <definedName name="NvsPanelSetid">"VSHARE"</definedName>
    <definedName name="NvsParentRef">[32]Sheet1!$T$303</definedName>
    <definedName name="NvsReqBU">"VLSGD"</definedName>
    <definedName name="NvsReqBUOnly">"VY"</definedName>
    <definedName name="NvsTransLed">"VN"</definedName>
    <definedName name="NvsTreeASD">"V1999-12-31"</definedName>
    <definedName name="NvsValTbl.ACCOUNT">"GL_ACCOUNT_TBL"</definedName>
    <definedName name="NvsValTbl.AFFILIATE">"AFFILIATE_VW"</definedName>
    <definedName name="NvsValTbl.BUSINESS_UNIT">"BUS_UNIT_TBL_FS"</definedName>
    <definedName name="NvsValTbl.CURRENCY_CD">"CURRENCY_CD_TBL"</definedName>
    <definedName name="NvsValTbl.DEPTID">"DEPARTMENT_TBL"</definedName>
    <definedName name="NvsValTbl.TU_EC">"TU_EC_TBL"</definedName>
    <definedName name="NvsValTbl.TU_LOCATION">"TU_LOC_TBL"</definedName>
    <definedName name="OK" localSheetId="13">#REF!</definedName>
    <definedName name="OK">#REF!</definedName>
    <definedName name="OMData" localSheetId="13">[24]Essbase!$A$28:$BD$48</definedName>
    <definedName name="OMData">[24]Essbase!$A$28:$BD$48</definedName>
    <definedName name="OMLGSBud" localSheetId="13">#REF!</definedName>
    <definedName name="OMLGSBud">#REF!</definedName>
    <definedName name="OMTLABud" localSheetId="13">#REF!</definedName>
    <definedName name="OMTLABud">#REF!</definedName>
    <definedName name="One">'[7]Jurisdiction Input'!$B$5</definedName>
    <definedName name="OSLRYR" localSheetId="13">#REF!</definedName>
    <definedName name="OSLRYR">#REF!</definedName>
    <definedName name="PAGE_1">#N/A</definedName>
    <definedName name="PAGE_10">#N/A</definedName>
    <definedName name="PAGE_11">#N/A</definedName>
    <definedName name="PAGE_12">#N/A</definedName>
    <definedName name="PAGE_13">#N/A</definedName>
    <definedName name="PAGE_2">#N/A</definedName>
    <definedName name="PAGE_3">#N/A</definedName>
    <definedName name="PAGE_4">#N/A</definedName>
    <definedName name="PAGE_5">#N/A</definedName>
    <definedName name="PAGE_6">#N/A</definedName>
    <definedName name="PAGE_7">#N/A</definedName>
    <definedName name="PAGE_8">#N/A</definedName>
    <definedName name="PAGE_9">#N/A</definedName>
    <definedName name="PAGE1" localSheetId="13">#REF!</definedName>
    <definedName name="PAGE1">#REF!</definedName>
    <definedName name="PAGE6" localSheetId="13">[33]SCH1UW!#REF!</definedName>
    <definedName name="PAGE6">[33]SCH1UW!#REF!</definedName>
    <definedName name="PAGE6A" localSheetId="13">[33]SCH1UW!#REF!</definedName>
    <definedName name="PAGE6A">[33]SCH1UW!#REF!</definedName>
    <definedName name="PAGE6B" localSheetId="13">[33]SCH1UW!#REF!</definedName>
    <definedName name="PAGE6B">[33]SCH1UW!#REF!</definedName>
    <definedName name="PAID_LOSSES" localSheetId="13">#REF!</definedName>
    <definedName name="PAID_LOSSES">#REF!</definedName>
    <definedName name="PARIBAS" localSheetId="13">#REF!</definedName>
    <definedName name="PARIBAS">#REF!</definedName>
    <definedName name="pd" localSheetId="13">[34]Macro!$J$1:$K$24</definedName>
    <definedName name="pd">[34]Macro!$J$1:$K$24</definedName>
    <definedName name="PED" localSheetId="13">#REF!</definedName>
    <definedName name="PED">#REF!</definedName>
    <definedName name="Period" localSheetId="13">#REF!</definedName>
    <definedName name="Period">#REF!</definedName>
    <definedName name="PL" localSheetId="13">#REF!</definedName>
    <definedName name="PL">#REF!</definedName>
    <definedName name="PORTFOLIO" localSheetId="13">#REF!</definedName>
    <definedName name="PORTFOLIO">#REF!</definedName>
    <definedName name="PORTFOLIODATE" localSheetId="13">#REF!</definedName>
    <definedName name="PORTFOLIODATE">#REF!</definedName>
    <definedName name="ppdoo" localSheetId="0" hidden="1">{#N/A,#N/A,FALSE,"COVER.XLS";#N/A,#N/A,FALSE,"STDBS.XLS";#N/A,#N/A,FALSE,"STDPL.XLS";#N/A,#N/A,FALSE,"NOTES.XLS"}</definedName>
    <definedName name="ppdoo" localSheetId="3" hidden="1">{#N/A,#N/A,FALSE,"COVER.XLS";#N/A,#N/A,FALSE,"STDBS.XLS";#N/A,#N/A,FALSE,"STDPL.XLS";#N/A,#N/A,FALSE,"NOTES.XLS"}</definedName>
    <definedName name="ppdoo" localSheetId="12" hidden="1">{#N/A,#N/A,FALSE,"COVER.XLS";#N/A,#N/A,FALSE,"STDBS.XLS";#N/A,#N/A,FALSE,"STDPL.XLS";#N/A,#N/A,FALSE,"NOTES.XLS"}</definedName>
    <definedName name="ppdoo" localSheetId="13" hidden="1">{#N/A,#N/A,FALSE,"COVER.XLS";#N/A,#N/A,FALSE,"STDBS.XLS";#N/A,#N/A,FALSE,"STDPL.XLS";#N/A,#N/A,FALSE,"NOTES.XLS"}</definedName>
    <definedName name="ppdoo" localSheetId="5" hidden="1">{#N/A,#N/A,FALSE,"COVER.XLS";#N/A,#N/A,FALSE,"STDBS.XLS";#N/A,#N/A,FALSE,"STDPL.XLS";#N/A,#N/A,FALSE,"NOTES.XLS"}</definedName>
    <definedName name="ppdoo" localSheetId="6" hidden="1">{#N/A,#N/A,FALSE,"COVER.XLS";#N/A,#N/A,FALSE,"STDBS.XLS";#N/A,#N/A,FALSE,"STDPL.XLS";#N/A,#N/A,FALSE,"NOTES.XLS"}</definedName>
    <definedName name="ppdoo" localSheetId="7" hidden="1">{#N/A,#N/A,FALSE,"COVER.XLS";#N/A,#N/A,FALSE,"STDBS.XLS";#N/A,#N/A,FALSE,"STDPL.XLS";#N/A,#N/A,FALSE,"NOTES.XLS"}</definedName>
    <definedName name="ppdoo" hidden="1">{#N/A,#N/A,FALSE,"COVER.XLS";#N/A,#N/A,FALSE,"STDBS.XLS";#N/A,#N/A,FALSE,"STDPL.XLS";#N/A,#N/A,FALSE,"NOTES.XLS"}</definedName>
    <definedName name="PREPAREDDATE" localSheetId="13">#REF!</definedName>
    <definedName name="PREPAREDDATE">#REF!</definedName>
    <definedName name="Prepayments13monthAverage" localSheetId="13">#REF!</definedName>
    <definedName name="Prepayments13monthAverage">#REF!</definedName>
    <definedName name="PrepaymentsDec31" localSheetId="13">#REF!</definedName>
    <definedName name="PrepaymentsDec31">#REF!</definedName>
    <definedName name="print" localSheetId="13">#REF!</definedName>
    <definedName name="print">#REF!</definedName>
    <definedName name="_xlnm.Print_Area" localSheetId="1">Comparison!$A$1:$H$50</definedName>
    <definedName name="_xlnm.Print_Area" localSheetId="2">'Rate Design'!$A$1:$F$25</definedName>
    <definedName name="_xlnm.Print_Area" localSheetId="3">'Schedule A COS'!$A$1:$F$29</definedName>
    <definedName name="_xlnm.Print_Area" localSheetId="4">'Schedule B Rate Base'!$A$1:$F$31</definedName>
    <definedName name="_xlnm.Print_Area" localSheetId="8">'Schedule C'!$A$10:$I$85</definedName>
    <definedName name="_xlnm.Print_Area" localSheetId="9">'Schedule D'!$A$10:$I$85</definedName>
    <definedName name="_xlnm.Print_Area" localSheetId="10">'Schedule E'!$A$1:$F$39</definedName>
    <definedName name="_xlnm.Print_Area" localSheetId="12">'Schedule F'!$A$1:$H$91</definedName>
    <definedName name="_xlnm.Print_Area" localSheetId="14">'Schedule G'!$A$1:$E$18</definedName>
    <definedName name="_xlnm.Print_Area" localSheetId="15">'Schedule H'!$A$1:$E$27</definedName>
    <definedName name="_xlnm.Print_Area" localSheetId="16">'Schedule I'!$A$1:$D$34</definedName>
    <definedName name="_xlnm.Print_Area" localSheetId="17">'Schedule J'!$A$1:$G$33</definedName>
    <definedName name="_xlnm.Print_Area" localSheetId="13">'WP F Depreciation Rates'!$A$1:$E$72</definedName>
    <definedName name="_xlnm.Print_Area" localSheetId="5">'WP_B-1 Inj'!$A$1:$G$43</definedName>
    <definedName name="_xlnm.Print_Area" localSheetId="6">'WP_B-2 Prepayment'!$A$10:$G$47</definedName>
    <definedName name="_xlnm.Print_Area" localSheetId="7">'WP_B-3 ADIT'!$A$10:$E$86</definedName>
    <definedName name="_xlnm.Print_Area" localSheetId="11">'WP_E-1 Expense'!$B$1:$U$18</definedName>
    <definedName name="_xlnm.Print_Area">#REF!</definedName>
    <definedName name="Print_Area_MI" localSheetId="13">'[35]Short Summary'!$A$7:$E$64</definedName>
    <definedName name="Print_Area_MI">'[35]Short Summary'!$A$7:$E$64</definedName>
    <definedName name="Print_Area_MIa">'[36]Short Summary'!$A$7:$E$64</definedName>
    <definedName name="_xlnm.Print_Titles" localSheetId="8">'Schedule C'!$1:$9</definedName>
    <definedName name="_xlnm.Print_Titles" localSheetId="9">'Schedule D'!$1:$9</definedName>
    <definedName name="_xlnm.Print_Titles" localSheetId="10">'Schedule E'!$1:$9</definedName>
    <definedName name="_xlnm.Print_Titles" localSheetId="12">'Schedule F'!$1:$9</definedName>
    <definedName name="_xlnm.Print_Titles" localSheetId="13">'WP F Depreciation Rates'!$1:$9</definedName>
    <definedName name="_xlnm.Print_Titles" localSheetId="5">'WP_B-1 Inj'!$1:$9</definedName>
    <definedName name="_xlnm.Print_Titles" localSheetId="6">'WP_B-2 Prepayment'!$1:$9</definedName>
    <definedName name="_xlnm.Print_Titles" localSheetId="7">'WP_B-3 ADIT'!$A:$B,'WP_B-3 ADIT'!$1:$9</definedName>
    <definedName name="_xlnm.Print_Titles">#REF!</definedName>
    <definedName name="Print_Titles_MI" localSheetId="13">#REF!</definedName>
    <definedName name="Print_Titles_MI">#REF!</definedName>
    <definedName name="PRINT_TRAN">#N/A</definedName>
    <definedName name="print1" localSheetId="13">#REF!</definedName>
    <definedName name="print1">#REF!</definedName>
    <definedName name="PRINT2" localSheetId="13">[1]SCHED!#REF!</definedName>
    <definedName name="PRINT2">[1]SCHED!#REF!</definedName>
    <definedName name="PRINTMENU" localSheetId="13">#REF!</definedName>
    <definedName name="PRINTMENU">#REF!</definedName>
    <definedName name="PROP" localSheetId="13">#REF!</definedName>
    <definedName name="PROP">#REF!</definedName>
    <definedName name="py_act" localSheetId="13">#REF!</definedName>
    <definedName name="py_act">#REF!</definedName>
    <definedName name="pyact" localSheetId="13">[17]Graph!#REF!</definedName>
    <definedName name="pyact">[17]Graph!#REF!</definedName>
    <definedName name="Q" localSheetId="13">#REF!</definedName>
    <definedName name="Q">#REF!</definedName>
    <definedName name="qqewwe">0.0127199074049713</definedName>
    <definedName name="qweqw" localSheetId="13">#REF!</definedName>
    <definedName name="qweqw">#REF!</definedName>
    <definedName name="qweqwe">36567.80364375</definedName>
    <definedName name="qwerqerfqef">"V1999-12-31"</definedName>
    <definedName name="qwerqwe">"VN"</definedName>
    <definedName name="RATIOS" localSheetId="13">#REF!</definedName>
    <definedName name="RATIOS">#REF!</definedName>
    <definedName name="RECON" localSheetId="13">#REF!</definedName>
    <definedName name="RECON">#REF!</definedName>
    <definedName name="REPORTDATE" localSheetId="13">#REF!</definedName>
    <definedName name="REPORTDATE">#REF!</definedName>
    <definedName name="RID" localSheetId="4">#REF!</definedName>
    <definedName name="RID" localSheetId="13">#REF!</definedName>
    <definedName name="RID">#REF!</definedName>
    <definedName name="RJ" localSheetId="13">#REF!</definedName>
    <definedName name="RJ">#REF!</definedName>
    <definedName name="rqewrqer">"%"</definedName>
    <definedName name="rqwerqew" localSheetId="13">#REF!</definedName>
    <definedName name="rqwerqew">#REF!</definedName>
    <definedName name="RRF" localSheetId="13">#REF!</definedName>
    <definedName name="RRF">#REF!</definedName>
    <definedName name="rrfv" localSheetId="13">#REF!</definedName>
    <definedName name="rrfv">#REF!</definedName>
    <definedName name="sadasd" localSheetId="13">#REF!</definedName>
    <definedName name="sadasd">#REF!</definedName>
    <definedName name="SALES" localSheetId="13">#REF!</definedName>
    <definedName name="SALES">#REF!</definedName>
    <definedName name="SCHEDULE___9_B" localSheetId="13">#REF!</definedName>
    <definedName name="SCHEDULE___9_B">#REF!</definedName>
    <definedName name="SCHEDULE_6" localSheetId="13">#REF!</definedName>
    <definedName name="SCHEDULE_6">#REF!</definedName>
    <definedName name="SCHEDULE_7" localSheetId="13">#REF!</definedName>
    <definedName name="SCHEDULE_7">#REF!</definedName>
    <definedName name="SCHEDULE_GOTO_TAB" localSheetId="0">'[37]Table of Contents'!#REF!</definedName>
    <definedName name="SCHEDULE_GOTO_TAB" localSheetId="13">'[37]Table of Contents'!#REF!</definedName>
    <definedName name="SCHEDULE_GOTO_TAB" localSheetId="5">'[37]Table of Contents'!#REF!</definedName>
    <definedName name="SCHEDULE_GOTO_TAB" localSheetId="6">'[37]Table of Contents'!#REF!</definedName>
    <definedName name="SCHEDULE_GOTO_TAB" localSheetId="7">'[37]Table of Contents'!#REF!</definedName>
    <definedName name="SCHEDULE_GOTO_TAB">#REF!</definedName>
    <definedName name="SECOND_SEMESTRE" localSheetId="13">#REF!</definedName>
    <definedName name="SECOND_SEMESTRE">#REF!</definedName>
    <definedName name="segment" localSheetId="13">[34]Macro!$M$1:$N$15</definedName>
    <definedName name="segment">[34]Macro!$M$1:$N$15</definedName>
    <definedName name="SEMESTRE" localSheetId="13">#REF!</definedName>
    <definedName name="SEMESTRE">#REF!</definedName>
    <definedName name="Seven" localSheetId="13">'[7]Jurisdiction Input'!#REF!</definedName>
    <definedName name="Seven">'[7]Jurisdiction Input'!#REF!</definedName>
    <definedName name="SIRE" localSheetId="13">#REF!</definedName>
    <definedName name="SIRE">#REF!</definedName>
    <definedName name="Six" localSheetId="13">'[7]Jurisdiction Input'!#REF!</definedName>
    <definedName name="Six">'[7]Jurisdiction Input'!#REF!</definedName>
    <definedName name="SmallDate">[38]Menu!$C$3</definedName>
    <definedName name="SPECIAL_INSTRUCTIONS">'[14]Drop Down Lists'!$J$3:$J$7</definedName>
    <definedName name="Spot11" localSheetId="13">#REF!</definedName>
    <definedName name="Spot11">#REF!</definedName>
    <definedName name="Spot12" localSheetId="13">#REF!</definedName>
    <definedName name="Spot12">#REF!</definedName>
    <definedName name="Spot14" localSheetId="13">#REF!</definedName>
    <definedName name="Spot14">#REF!</definedName>
    <definedName name="Spot15" localSheetId="13">#REF!</definedName>
    <definedName name="Spot15">#REF!</definedName>
    <definedName name="Spot16" localSheetId="13">#REF!</definedName>
    <definedName name="Spot16">#REF!</definedName>
    <definedName name="Spot2" localSheetId="13">#REF!</definedName>
    <definedName name="Spot2">#REF!</definedName>
    <definedName name="Spot3" localSheetId="13">#REF!</definedName>
    <definedName name="Spot3">#REF!</definedName>
    <definedName name="Spot4" localSheetId="13">#REF!</definedName>
    <definedName name="Spot4">#REF!</definedName>
    <definedName name="SS" localSheetId="13">'[39]Projection - SSU'!$A$12:$K$47</definedName>
    <definedName name="SS">'[39]Projection - SSU'!$A$12:$K$47</definedName>
    <definedName name="SSUAllocationFactor" localSheetId="13">#REF!</definedName>
    <definedName name="SSUAllocationFactor">#REF!</definedName>
    <definedName name="StopLoss8082" localSheetId="13">#REF!</definedName>
    <definedName name="StopLoss8082">#REF!</definedName>
    <definedName name="StopLoss8385" localSheetId="13">#REF!</definedName>
    <definedName name="StopLoss8385">#REF!</definedName>
    <definedName name="Sum_Print_Out" localSheetId="13">#REF!</definedName>
    <definedName name="Sum_Print_Out">#REF!</definedName>
    <definedName name="SUMM" localSheetId="13">#REF!</definedName>
    <definedName name="SUMM">#REF!</definedName>
    <definedName name="Summary" localSheetId="13">#REF!</definedName>
    <definedName name="Summary">#REF!</definedName>
    <definedName name="swratebase" localSheetId="13">#REF!</definedName>
    <definedName name="swratebase">#REF!</definedName>
    <definedName name="Swvu.ANALYSIS._.1." localSheetId="13" hidden="1">#REF!</definedName>
    <definedName name="Swvu.ANALYSIS._.1." hidden="1">#REF!</definedName>
    <definedName name="Swvu.ANALYSIS._.2." localSheetId="13" hidden="1">#REF!</definedName>
    <definedName name="Swvu.ANALYSIS._.2." hidden="1">#REF!</definedName>
    <definedName name="Swvu.grid._.lines." localSheetId="13" hidden="1">[1]JE!#REF!</definedName>
    <definedName name="Swvu.grid._.lines." hidden="1">[1]JE!#REF!</definedName>
    <definedName name="Swvu.OPERATING._.EXPENSES." localSheetId="13" hidden="1">#REF!</definedName>
    <definedName name="Swvu.OPERATING._.EXPENSES." hidden="1">#REF!</definedName>
    <definedName name="Table1" localSheetId="13">[40]Tables!$B$3:$C$11</definedName>
    <definedName name="Table1">[41]Tables!$B$3:$C$11</definedName>
    <definedName name="TABLEI" localSheetId="13">[2]Nonutility!$DI$596:$DN$690</definedName>
    <definedName name="TABLEI">[2]Nonutility!$DI$596:$DN$690</definedName>
    <definedName name="TABLEIIA" localSheetId="13">[2]Nonutility!$DO$595:$DS$633</definedName>
    <definedName name="TABLEIIA">[2]Nonutility!$DO$595:$DS$633</definedName>
    <definedName name="TABLEIIB" localSheetId="13">[2]Nonutility!$DO$638:$DS$679</definedName>
    <definedName name="TABLEIIB">[2]Nonutility!$DO$638:$DS$679</definedName>
    <definedName name="TABLEIII" localSheetId="13">[2]Nonutility!$DT$596:$DX$686</definedName>
    <definedName name="TABLEIII">[2]Nonutility!$DT$596:$DX$686</definedName>
    <definedName name="TABLEIV" localSheetId="13">[2]Nonutility!$DZ$596:$EF$658</definedName>
    <definedName name="TABLEIV">[2]Nonutility!$DZ$596:$EF$658</definedName>
    <definedName name="TABLEV" localSheetId="13">[2]Nonutility!$EH$596:$EN$637</definedName>
    <definedName name="TABLEV">[2]Nonutility!$EH$596:$EN$637</definedName>
    <definedName name="TABLEVI" localSheetId="13">[2]Nonutility!$EP$595:$EZ$617</definedName>
    <definedName name="TABLEVI">[2]Nonutility!$EP$595:$EZ$617</definedName>
    <definedName name="Task" localSheetId="13">[8]Source!#REF!</definedName>
    <definedName name="Task">[8]Source!#REF!</definedName>
    <definedName name="Task2" localSheetId="13">[8]Source!#REF!</definedName>
    <definedName name="Task2">[8]Source!#REF!</definedName>
    <definedName name="TaskDescr" localSheetId="13">[8]Source!#REF!</definedName>
    <definedName name="TaskDescr">[8]Source!#REF!</definedName>
    <definedName name="TAXENG" localSheetId="13">[2]Nonutility!$EB$610</definedName>
    <definedName name="TAXENG">[2]Nonutility!$EB$610</definedName>
    <definedName name="TAXGGC" localSheetId="13">[2]Nonutility!$EB$611</definedName>
    <definedName name="TAXGGC">[2]Nonutility!$EB$611</definedName>
    <definedName name="TAXRATE" localSheetId="13">[2]Nonutility!$EB$596</definedName>
    <definedName name="TAXRATE">[2]Nonutility!$EB$596</definedName>
    <definedName name="TAXTLA" localSheetId="13">[2]Nonutility!$EB$612</definedName>
    <definedName name="TAXTLA">[2]Nonutility!$EB$612</definedName>
    <definedName name="TAXWKG" localSheetId="13">[2]Nonutility!$EB$613</definedName>
    <definedName name="TAXWKG">[2]Nonutility!$EB$613</definedName>
    <definedName name="tb" localSheetId="13">#REF!</definedName>
    <definedName name="tb">#REF!</definedName>
    <definedName name="tbal" localSheetId="13">#REF!</definedName>
    <definedName name="tbal">#REF!</definedName>
    <definedName name="Ten" localSheetId="13">'[7]Jurisdiction Input'!#REF!</definedName>
    <definedName name="Ten">'[7]Jurisdiction Input'!#REF!</definedName>
    <definedName name="TESTYEAR" localSheetId="13">[42]Input!$C$5</definedName>
    <definedName name="TESTYEAR">[42]Input!$C$5</definedName>
    <definedName name="TextRefCopy1" localSheetId="13">#REF!</definedName>
    <definedName name="TextRefCopy1">#REF!</definedName>
    <definedName name="TextRefCopy10" localSheetId="13">#REF!</definedName>
    <definedName name="TextRefCopy10">#REF!</definedName>
    <definedName name="TextRefCopy11" localSheetId="13">#REF!</definedName>
    <definedName name="TextRefCopy11">#REF!</definedName>
    <definedName name="TextRefCopy12" localSheetId="13">#REF!</definedName>
    <definedName name="TextRefCopy12">#REF!</definedName>
    <definedName name="TextRefCopy13" localSheetId="13">#REF!</definedName>
    <definedName name="TextRefCopy13">#REF!</definedName>
    <definedName name="TextRefCopy14" localSheetId="13">#REF!</definedName>
    <definedName name="TextRefCopy14">#REF!</definedName>
    <definedName name="TextRefCopy15" localSheetId="13">#REF!</definedName>
    <definedName name="TextRefCopy15">#REF!</definedName>
    <definedName name="TextRefCopy16" localSheetId="13">#REF!</definedName>
    <definedName name="TextRefCopy16">#REF!</definedName>
    <definedName name="TextRefCopy17" localSheetId="13">#REF!</definedName>
    <definedName name="TextRefCopy17">#REF!</definedName>
    <definedName name="TextRefCopy18" localSheetId="13">#REF!</definedName>
    <definedName name="TextRefCopy18">#REF!</definedName>
    <definedName name="TextRefCopy19" localSheetId="13">#REF!</definedName>
    <definedName name="TextRefCopy19">#REF!</definedName>
    <definedName name="TextRefCopy2" localSheetId="13">#REF!</definedName>
    <definedName name="TextRefCopy2">#REF!</definedName>
    <definedName name="TextRefCopy20" localSheetId="13">#REF!</definedName>
    <definedName name="TextRefCopy20">#REF!</definedName>
    <definedName name="TextRefCopy21" localSheetId="13">#REF!</definedName>
    <definedName name="TextRefCopy21">#REF!</definedName>
    <definedName name="TextRefCopy22" localSheetId="13">#REF!</definedName>
    <definedName name="TextRefCopy22">#REF!</definedName>
    <definedName name="TextRefCopy23" localSheetId="13">#REF!</definedName>
    <definedName name="TextRefCopy23">#REF!</definedName>
    <definedName name="TextRefCopy24" localSheetId="13">#REF!</definedName>
    <definedName name="TextRefCopy24">#REF!</definedName>
    <definedName name="TextRefCopy25" localSheetId="13">#REF!</definedName>
    <definedName name="TextRefCopy25">#REF!</definedName>
    <definedName name="TextRefCopy26" localSheetId="13">#REF!</definedName>
    <definedName name="TextRefCopy26">#REF!</definedName>
    <definedName name="TextRefCopy27" localSheetId="13">#REF!</definedName>
    <definedName name="TextRefCopy27">#REF!</definedName>
    <definedName name="TextRefCopy28" localSheetId="13">#REF!</definedName>
    <definedName name="TextRefCopy28">#REF!</definedName>
    <definedName name="TextRefCopy29" localSheetId="13">#REF!</definedName>
    <definedName name="TextRefCopy29">#REF!</definedName>
    <definedName name="TextRefCopy3" localSheetId="13">#REF!</definedName>
    <definedName name="TextRefCopy3">#REF!</definedName>
    <definedName name="TextRefCopy30" localSheetId="13">#REF!</definedName>
    <definedName name="TextRefCopy30">#REF!</definedName>
    <definedName name="TextRefCopy4" localSheetId="13">#REF!</definedName>
    <definedName name="TextRefCopy4">#REF!</definedName>
    <definedName name="TextRefCopy5" localSheetId="13">#REF!</definedName>
    <definedName name="TextRefCopy5">#REF!</definedName>
    <definedName name="TextRefCopy6" localSheetId="13">#REF!</definedName>
    <definedName name="TextRefCopy6">#REF!</definedName>
    <definedName name="TextRefCopy7" localSheetId="13">#REF!</definedName>
    <definedName name="TextRefCopy7">#REF!</definedName>
    <definedName name="TextRefCopy8" localSheetId="13">#REF!</definedName>
    <definedName name="TextRefCopy8">#REF!</definedName>
    <definedName name="TextRefCopy9" localSheetId="13">#REF!</definedName>
    <definedName name="TextRefCopy9">#REF!</definedName>
    <definedName name="TextRefCopyRangeCount" hidden="1">30</definedName>
    <definedName name="Thirteen" localSheetId="13">'[7]Jurisdiction Input'!#REF!</definedName>
    <definedName name="Thirteen">'[7]Jurisdiction Input'!#REF!</definedName>
    <definedName name="Three" localSheetId="13">'[7]Jurisdiction Input'!#REF!</definedName>
    <definedName name="Three">'[7]Jurisdiction Input'!#REF!</definedName>
    <definedName name="TLCOpStat" localSheetId="13">[11]UtOpStat!$C$95:$T$101</definedName>
    <definedName name="TLCOpStat">[11]UtOpStat!$C$95:$T$101</definedName>
    <definedName name="TLVOpStat" localSheetId="13">[11]UtOpStat!$C$103:$T$110</definedName>
    <definedName name="TLVOpStat">[11]UtOpStat!$C$103:$T$110</definedName>
    <definedName name="Total_Customers" localSheetId="13">#REF!</definedName>
    <definedName name="Total_Customers">#REF!</definedName>
    <definedName name="Total_Integration_Costs" localSheetId="13">#REF!</definedName>
    <definedName name="Total_Integration_Costs">#REF!</definedName>
    <definedName name="Total_Volume" localSheetId="13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PORT" localSheetId="13">#REF!</definedName>
    <definedName name="TRANSPORT">#REF!</definedName>
    <definedName name="trend" localSheetId="13">#REF!</definedName>
    <definedName name="trend">#REF!</definedName>
    <definedName name="trend2" localSheetId="13">#REF!</definedName>
    <definedName name="trend2">#REF!</definedName>
    <definedName name="Twelve" localSheetId="13">'[7]Jurisdiction Input'!#REF!</definedName>
    <definedName name="Twelve">'[7]Jurisdiction Input'!#REF!</definedName>
    <definedName name="Two" localSheetId="13">'[7]Jurisdiction Input'!#REF!</definedName>
    <definedName name="Two">'[7]Jurisdiction Input'!#REF!</definedName>
    <definedName name="TXCOpStat" localSheetId="13">[11]UtOpStat!$C$138:$T$144</definedName>
    <definedName name="TXCOpStat">[11]UtOpStat!$C$138:$T$144</definedName>
    <definedName name="TXVOpStat" localSheetId="13">[11]UtOpStat!$C$146:$T$154</definedName>
    <definedName name="TXVOpStat">[11]UtOpStat!$C$146:$T$154</definedName>
    <definedName name="TYPE_OF_PAYMENT">'[14]Drop Down Lists'!$N$3:$N$13</definedName>
    <definedName name="UCGCalloc" localSheetId="13">#REF!</definedName>
    <definedName name="UCGCalloc">#REF!</definedName>
    <definedName name="ucgcsumbystate" localSheetId="13">#REF!</definedName>
    <definedName name="ucgcsumbystate">#REF!</definedName>
    <definedName name="UPSRE" localSheetId="0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3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12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13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5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6" hidden="1">{#N/A,#N/A,FALSE,"Ix";#N/A,#N/A,FALSE,"BS";#N/A,#N/A,FALSE,"IS";#N/A,#N/A,FALSE,"IS_YTD";#N/A,#N/A,FALSE,"Nt1";#N/A,#N/A,FALSE,"Nt 2";#N/A,#N/A,FALSE,"Nt 3";#N/A,#N/A,FALSE,"Nt 4";#N/A,#N/A,FALSE,"Nt 4 summary"}</definedName>
    <definedName name="UPSRE" localSheetId="7" hidden="1">{#N/A,#N/A,FALSE,"Ix";#N/A,#N/A,FALSE,"BS";#N/A,#N/A,FALSE,"IS";#N/A,#N/A,FALSE,"IS_YTD";#N/A,#N/A,FALSE,"Nt1";#N/A,#N/A,FALSE,"Nt 2";#N/A,#N/A,FALSE,"Nt 3";#N/A,#N/A,FALSE,"Nt 4";#N/A,#N/A,FALSE,"Nt 4 summary"}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SSTD" localSheetId="13">#REF!</definedName>
    <definedName name="USSTD">#REF!</definedName>
    <definedName name="UTCOpStat" localSheetId="13">[11]UtOpStat!$C$9:$T$15</definedName>
    <definedName name="UTCOpStat">[11]UtOpStat!$C$9:$T$15</definedName>
    <definedName name="UTMtd" localSheetId="13">'[11]UT-IncStmt-MTD'!$D$11:$U$39</definedName>
    <definedName name="UTMtd">'[11]UT-IncStmt-MTD'!$D$11:$U$39</definedName>
    <definedName name="UTVOpStat" localSheetId="13">[11]UtOpStat!$C$17:$T$24</definedName>
    <definedName name="UTVOpStat">[11]UtOpStat!$C$17:$T$24</definedName>
    <definedName name="UTYtd" localSheetId="13">'[11]UT-IncStmt-YTD'!$D$11:$U$39</definedName>
    <definedName name="UTYtd">'[11]UT-IncStmt-YTD'!$D$11:$U$39</definedName>
    <definedName name="UW" localSheetId="13">#REF!</definedName>
    <definedName name="UW">#REF!</definedName>
    <definedName name="UW_ALAB" localSheetId="13">#REF!</definedName>
    <definedName name="UW_ALAB">#REF!</definedName>
    <definedName name="UW_ALAB2" localSheetId="13">#REF!</definedName>
    <definedName name="UW_ALAB2">#REF!</definedName>
    <definedName name="UW_GL" localSheetId="13">#REF!</definedName>
    <definedName name="UW_GL">#REF!</definedName>
    <definedName name="UW_GL2" localSheetId="13">#REF!</definedName>
    <definedName name="UW_GL2">#REF!</definedName>
    <definedName name="UW_KENT" localSheetId="13">#REF!</definedName>
    <definedName name="UW_KENT">#REF!</definedName>
    <definedName name="uw_KENT2" localSheetId="13">#REF!</definedName>
    <definedName name="uw_KENT2">#REF!</definedName>
    <definedName name="UW_SUMM" localSheetId="13">#REF!</definedName>
    <definedName name="UW_SUMM">#REF!</definedName>
    <definedName name="UWALL4QTR" localSheetId="13">#REF!</definedName>
    <definedName name="UWALL4QTR">#REF!</definedName>
    <definedName name="UWALL5TOT" localSheetId="13">#REF!</definedName>
    <definedName name="UWALL5TOT">#REF!</definedName>
    <definedName name="UWDOM4BQTR" localSheetId="13">#REF!</definedName>
    <definedName name="UWDOM4BQTR">#REF!</definedName>
    <definedName name="UWDOM5BTOT" localSheetId="13">#REF!</definedName>
    <definedName name="UWDOM5BTOT">#REF!</definedName>
    <definedName name="UWFOR4AQTR" localSheetId="13">#REF!</definedName>
    <definedName name="UWFOR4AQTR">#REF!</definedName>
    <definedName name="UWFOR5ATOT" localSheetId="13">#REF!</definedName>
    <definedName name="UWFOR5ATOT">#REF!</definedName>
    <definedName name="UWSummary1996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3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12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13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5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6" hidden="1">{#N/A,#N/A,FALSE,"cover";#N/A,#N/A,FALSE,"balance";#N/A,#N/A,FALSE,"income";#N/A,#N/A,FALSE,"notes";#N/A,#N/A,FALSE,"deposits";#N/A,#N/A,FALSE,"uwytd";#N/A,#N/A,FALSE,"g &amp; a";#N/A,#N/A,FALSE,"uwincept"}</definedName>
    <definedName name="UWSummary1996" localSheetId="7" hidden="1">{#N/A,#N/A,FALSE,"cover";#N/A,#N/A,FALSE,"balance";#N/A,#N/A,FALSE,"income";#N/A,#N/A,FALSE,"notes";#N/A,#N/A,FALSE,"deposits";#N/A,#N/A,FALSE,"uwytd";#N/A,#N/A,FALSE,"g &amp; a";#N/A,#N/A,FALSE,"uwincept"}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3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2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13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5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6" hidden="1">{#N/A,#N/A,FALSE,"cover";#N/A,#N/A,FALSE,"balance";#N/A,#N/A,FALSE,"income";#N/A,#N/A,FALSE,"notes";#N/A,#N/A,FALSE,"deposits";#N/A,#N/A,FALSE,"uwytd";#N/A,#N/A,FALSE,"g &amp; a";#N/A,#N/A,FALSE,"uwincept"}</definedName>
    <definedName name="UWSUMMARY1997" localSheetId="7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3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2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13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5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6" hidden="1">{#N/A,#N/A,FALSE,"cover";#N/A,#N/A,FALSE,"balance";#N/A,#N/A,FALSE,"income";#N/A,#N/A,FALSE,"notes";#N/A,#N/A,FALSE,"deposits";#N/A,#N/A,FALSE,"uwytd";#N/A,#N/A,FALSE,"g &amp; a";#N/A,#N/A,FALSE,"uwincept"}</definedName>
    <definedName name="UWSummary1998" localSheetId="7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0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3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2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13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5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6" hidden="1">{#N/A,#N/A,FALSE,"cover";#N/A,#N/A,FALSE,"balance";#N/A,#N/A,FALSE,"income";#N/A,#N/A,FALSE,"notes";#N/A,#N/A,FALSE,"deposits";#N/A,#N/A,FALSE,"uwytd";#N/A,#N/A,FALSE,"g &amp; a";#N/A,#N/A,FALSE,"uwincept"}</definedName>
    <definedName name="UWSUMMARY1999" localSheetId="7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V" localSheetId="13">[2]Nonutility!$DI$586</definedName>
    <definedName name="V">[2]Nonutility!$DI$586</definedName>
    <definedName name="Variables" localSheetId="13">#REF!</definedName>
    <definedName name="Variables">#REF!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2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13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5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6" hidden="1">{"Benefits Summary",#N/A,FALSE,"Benefits Info without WC Amount";"Medical and Dental Costs",#N/A,FALSE,"Benefits Info without WC Amount";"Workers' Compensation",#N/A,FALSE,"Benefits Info without WC Amount"}</definedName>
    <definedName name="wrn.Benefits." localSheetId="7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localSheetId="0" hidden="1">{#N/A,#N/A,FALSE,"Current &amp; Demand";#N/A,#N/A,FALSE,"Buttress fund 98 "}</definedName>
    <definedName name="wrn.Cash._.book." localSheetId="3" hidden="1">{#N/A,#N/A,FALSE,"Current &amp; Demand";#N/A,#N/A,FALSE,"Buttress fund 98 "}</definedName>
    <definedName name="wrn.Cash._.book." localSheetId="12" hidden="1">{#N/A,#N/A,FALSE,"Current &amp; Demand";#N/A,#N/A,FALSE,"Buttress fund 98 "}</definedName>
    <definedName name="wrn.Cash._.book." localSheetId="13" hidden="1">{#N/A,#N/A,FALSE,"Current &amp; Demand";#N/A,#N/A,FALSE,"Buttress fund 98 "}</definedName>
    <definedName name="wrn.Cash._.book." localSheetId="5" hidden="1">{#N/A,#N/A,FALSE,"Current &amp; Demand";#N/A,#N/A,FALSE,"Buttress fund 98 "}</definedName>
    <definedName name="wrn.Cash._.book." localSheetId="6" hidden="1">{#N/A,#N/A,FALSE,"Current &amp; Demand";#N/A,#N/A,FALSE,"Buttress fund 98 "}</definedName>
    <definedName name="wrn.Cash._.book." localSheetId="7" hidden="1">{#N/A,#N/A,FALSE,"Current &amp; Demand";#N/A,#N/A,FALSE,"Buttress fund 98 "}</definedName>
    <definedName name="wrn.Cash._.book." hidden="1">{#N/A,#N/A,FALSE,"Current &amp; Demand";#N/A,#N/A,FALSE,"Buttress fund 98 "}</definedName>
    <definedName name="wrn.CODOGNO._.Print._.all." localSheetId="0" hidden="1">{#N/A,#N/A,FALSE,"Cover";#N/A,#N/A,FALSE,"BS";#N/A,#N/A,FALSE,"IS"}</definedName>
    <definedName name="wrn.CODOGNO._.Print._.all." localSheetId="3" hidden="1">{#N/A,#N/A,FALSE,"Cover";#N/A,#N/A,FALSE,"BS";#N/A,#N/A,FALSE,"IS"}</definedName>
    <definedName name="wrn.CODOGNO._.Print._.all." localSheetId="12" hidden="1">{#N/A,#N/A,FALSE,"Cover";#N/A,#N/A,FALSE,"BS";#N/A,#N/A,FALSE,"IS"}</definedName>
    <definedName name="wrn.CODOGNO._.Print._.all." localSheetId="13" hidden="1">{#N/A,#N/A,FALSE,"Cover";#N/A,#N/A,FALSE,"BS";#N/A,#N/A,FALSE,"IS"}</definedName>
    <definedName name="wrn.CODOGNO._.Print._.all." localSheetId="5" hidden="1">{#N/A,#N/A,FALSE,"Cover";#N/A,#N/A,FALSE,"BS";#N/A,#N/A,FALSE,"IS"}</definedName>
    <definedName name="wrn.CODOGNO._.Print._.all." localSheetId="6" hidden="1">{#N/A,#N/A,FALSE,"Cover";#N/A,#N/A,FALSE,"BS";#N/A,#N/A,FALSE,"IS"}</definedName>
    <definedName name="wrn.CODOGNO._.Print._.all." localSheetId="7" hidden="1">{#N/A,#N/A,FALSE,"Cover";#N/A,#N/A,FALSE,"BS";#N/A,#N/A,FALSE,"IS"}</definedName>
    <definedName name="wrn.CODOGNO._.Print._.all." hidden="1">{#N/A,#N/A,FALSE,"Cover";#N/A,#N/A,FALSE,"BS";#N/A,#N/A,FALSE,"IS"}</definedName>
    <definedName name="wrn.Financial._.Statements." localSheetId="0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3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12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13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5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6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localSheetId="7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localSheetId="0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3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12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13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5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6" hidden="1">{#N/A,#N/A,FALSE,"Cover";#N/A,#N/A,FALSE,"Contents";#N/A,#N/A,FALSE,"balance";#N/A,#N/A,FALSE,"p&amp;l";#N/A,#N/A,FALSE,"notes";#N/A,#N/A,FALSE,"underwriting analysis";#N/A,#N/A,FALSE,"Solvency"}</definedName>
    <definedName name="wrn.Financial._.Stetements." localSheetId="7" hidden="1">{#N/A,#N/A,FALSE,"Cover";#N/A,#N/A,FALSE,"Contents";#N/A,#N/A,FALSE,"balance";#N/A,#N/A,FALSE,"p&amp;l";#N/A,#N/A,FALSE,"notes";#N/A,#N/A,FALSE,"underwriting analysis";#N/A,#N/A,FALSE,"Solvency"}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localSheetId="0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3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12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13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5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6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localSheetId="7" hidden="1">{#N/A,#N/A,FALSE,"TITLE";#N/A,#N/A,FALSE,"BS";#N/A,#N/A,FALSE,"IS";#N/A,#N/A,FALSE,"INVEST";#N/A,#N/A,FALSE,"ANALYSIS";#N/A,#N/A,FALSE,"TRUST LIAB";#N/A,#N/A,FALSE,"PAID LOSS";#N/A,#N/A,FALSE,"EXP";#N/A,#N/A,FALSE,"STAT"}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localSheetId="0" hidden="1">{#N/A,#N/A,FALSE,"cover";#N/A,#N/A,FALSE,"Commentary";#N/A,#N/A,FALSE,"balance";#N/A,#N/A,FALSE,"p&amp;l";#N/A,#N/A,FALSE,"notes";#N/A,#N/A,FALSE,"Solvency"}</definedName>
    <definedName name="wrn.FreeportIfs." localSheetId="3" hidden="1">{#N/A,#N/A,FALSE,"cover";#N/A,#N/A,FALSE,"Commentary";#N/A,#N/A,FALSE,"balance";#N/A,#N/A,FALSE,"p&amp;l";#N/A,#N/A,FALSE,"notes";#N/A,#N/A,FALSE,"Solvency"}</definedName>
    <definedName name="wrn.FreeportIfs." localSheetId="12" hidden="1">{#N/A,#N/A,FALSE,"cover";#N/A,#N/A,FALSE,"Commentary";#N/A,#N/A,FALSE,"balance";#N/A,#N/A,FALSE,"p&amp;l";#N/A,#N/A,FALSE,"notes";#N/A,#N/A,FALSE,"Solvency"}</definedName>
    <definedName name="wrn.FreeportIfs." localSheetId="13" hidden="1">{#N/A,#N/A,FALSE,"cover";#N/A,#N/A,FALSE,"Commentary";#N/A,#N/A,FALSE,"balance";#N/A,#N/A,FALSE,"p&amp;l";#N/A,#N/A,FALSE,"notes";#N/A,#N/A,FALSE,"Solvency"}</definedName>
    <definedName name="wrn.FreeportIfs." localSheetId="5" hidden="1">{#N/A,#N/A,FALSE,"cover";#N/A,#N/A,FALSE,"Commentary";#N/A,#N/A,FALSE,"balance";#N/A,#N/A,FALSE,"p&amp;l";#N/A,#N/A,FALSE,"notes";#N/A,#N/A,FALSE,"Solvency"}</definedName>
    <definedName name="wrn.FreeportIfs." localSheetId="6" hidden="1">{#N/A,#N/A,FALSE,"cover";#N/A,#N/A,FALSE,"Commentary";#N/A,#N/A,FALSE,"balance";#N/A,#N/A,FALSE,"p&amp;l";#N/A,#N/A,FALSE,"notes";#N/A,#N/A,FALSE,"Solvency"}</definedName>
    <definedName name="wrn.FreeportIfs." localSheetId="7" hidden="1">{#N/A,#N/A,FALSE,"cover";#N/A,#N/A,FALSE,"Commentary";#N/A,#N/A,FALSE,"balance";#N/A,#N/A,FALSE,"p&amp;l";#N/A,#N/A,FALSE,"notes";#N/A,#N/A,FALSE,"Solvency"}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localSheetId="0" hidden="1">{#N/A,#N/A,TRUE,"BS";#N/A,#N/A,TRUE,"IS";#N/A,#N/A,TRUE,"NOTES";#N/A,#N/A,TRUE,"UW"}</definedName>
    <definedName name="wrn.Haul._.Month._.End." localSheetId="3" hidden="1">{#N/A,#N/A,TRUE,"BS";#N/A,#N/A,TRUE,"IS";#N/A,#N/A,TRUE,"NOTES";#N/A,#N/A,TRUE,"UW"}</definedName>
    <definedName name="wrn.Haul._.Month._.End." localSheetId="12" hidden="1">{#N/A,#N/A,TRUE,"BS";#N/A,#N/A,TRUE,"IS";#N/A,#N/A,TRUE,"NOTES";#N/A,#N/A,TRUE,"UW"}</definedName>
    <definedName name="wrn.Haul._.Month._.End." localSheetId="13" hidden="1">{#N/A,#N/A,TRUE,"BS";#N/A,#N/A,TRUE,"IS";#N/A,#N/A,TRUE,"NOTES";#N/A,#N/A,TRUE,"UW"}</definedName>
    <definedName name="wrn.Haul._.Month._.End." localSheetId="5" hidden="1">{#N/A,#N/A,TRUE,"BS";#N/A,#N/A,TRUE,"IS";#N/A,#N/A,TRUE,"NOTES";#N/A,#N/A,TRUE,"UW"}</definedName>
    <definedName name="wrn.Haul._.Month._.End." localSheetId="6" hidden="1">{#N/A,#N/A,TRUE,"BS";#N/A,#N/A,TRUE,"IS";#N/A,#N/A,TRUE,"NOTES";#N/A,#N/A,TRUE,"UW"}</definedName>
    <definedName name="wrn.Haul._.Month._.End." localSheetId="7" hidden="1">{#N/A,#N/A,TRUE,"BS";#N/A,#N/A,TRUE,"IS";#N/A,#N/A,TRUE,"NOTES";#N/A,#N/A,TRUE,"UW"}</definedName>
    <definedName name="wrn.Haul._.Month._.End." hidden="1">{#N/A,#N/A,TRUE,"BS";#N/A,#N/A,TRUE,"IS";#N/A,#N/A,TRUE,"NOTES";#N/A,#N/A,TRUE,"UW"}</definedName>
    <definedName name="wrn.INVESTMENTS." localSheetId="0" hidden="1">{#N/A,#N/A,FALSE,"FAIBF";#N/A,#N/A,FALSE,"BARINGS";#N/A,#N/A,FALSE,"PARIBAS";#N/A,#N/A,FALSE,"VOYAGER";#N/A,#N/A,FALSE,"CIF";#N/A,#N/A,FALSE,"ALL"}</definedName>
    <definedName name="wrn.INVESTMENTS." localSheetId="3" hidden="1">{#N/A,#N/A,FALSE,"FAIBF";#N/A,#N/A,FALSE,"BARINGS";#N/A,#N/A,FALSE,"PARIBAS";#N/A,#N/A,FALSE,"VOYAGER";#N/A,#N/A,FALSE,"CIF";#N/A,#N/A,FALSE,"ALL"}</definedName>
    <definedName name="wrn.INVESTMENTS." localSheetId="12" hidden="1">{#N/A,#N/A,FALSE,"FAIBF";#N/A,#N/A,FALSE,"BARINGS";#N/A,#N/A,FALSE,"PARIBAS";#N/A,#N/A,FALSE,"VOYAGER";#N/A,#N/A,FALSE,"CIF";#N/A,#N/A,FALSE,"ALL"}</definedName>
    <definedName name="wrn.INVESTMENTS." localSheetId="13" hidden="1">{#N/A,#N/A,FALSE,"FAIBF";#N/A,#N/A,FALSE,"BARINGS";#N/A,#N/A,FALSE,"PARIBAS";#N/A,#N/A,FALSE,"VOYAGER";#N/A,#N/A,FALSE,"CIF";#N/A,#N/A,FALSE,"ALL"}</definedName>
    <definedName name="wrn.INVESTMENTS." localSheetId="5" hidden="1">{#N/A,#N/A,FALSE,"FAIBF";#N/A,#N/A,FALSE,"BARINGS";#N/A,#N/A,FALSE,"PARIBAS";#N/A,#N/A,FALSE,"VOYAGER";#N/A,#N/A,FALSE,"CIF";#N/A,#N/A,FALSE,"ALL"}</definedName>
    <definedName name="wrn.INVESTMENTS." localSheetId="6" hidden="1">{#N/A,#N/A,FALSE,"FAIBF";#N/A,#N/A,FALSE,"BARINGS";#N/A,#N/A,FALSE,"PARIBAS";#N/A,#N/A,FALSE,"VOYAGER";#N/A,#N/A,FALSE,"CIF";#N/A,#N/A,FALSE,"ALL"}</definedName>
    <definedName name="wrn.INVESTMENTS." localSheetId="7" hidden="1">{#N/A,#N/A,FALSE,"FAIBF";#N/A,#N/A,FALSE,"BARINGS";#N/A,#N/A,FALSE,"PARIBAS";#N/A,#N/A,FALSE,"VOYAGER";#N/A,#N/A,FALSE,"CIF";#N/A,#N/A,FALSE,"ALL"}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localSheetId="0" hidden="1">{#N/A,#N/A,FALSE,"Liq";#N/A,#N/A,FALSE,"Solv";#N/A,#N/A,FALSE,"MaxDiv"}</definedName>
    <definedName name="wrn.Liquidity._.and._.Solvency._.Margins." localSheetId="3" hidden="1">{#N/A,#N/A,FALSE,"Liq";#N/A,#N/A,FALSE,"Solv";#N/A,#N/A,FALSE,"MaxDiv"}</definedName>
    <definedName name="wrn.Liquidity._.and._.Solvency._.Margins." localSheetId="12" hidden="1">{#N/A,#N/A,FALSE,"Liq";#N/A,#N/A,FALSE,"Solv";#N/A,#N/A,FALSE,"MaxDiv"}</definedName>
    <definedName name="wrn.Liquidity._.and._.Solvency._.Margins." localSheetId="13" hidden="1">{#N/A,#N/A,FALSE,"Liq";#N/A,#N/A,FALSE,"Solv";#N/A,#N/A,FALSE,"MaxDiv"}</definedName>
    <definedName name="wrn.Liquidity._.and._.Solvency._.Margins." localSheetId="5" hidden="1">{#N/A,#N/A,FALSE,"Liq";#N/A,#N/A,FALSE,"Solv";#N/A,#N/A,FALSE,"MaxDiv"}</definedName>
    <definedName name="wrn.Liquidity._.and._.Solvency._.Margins." localSheetId="6" hidden="1">{#N/A,#N/A,FALSE,"Liq";#N/A,#N/A,FALSE,"Solv";#N/A,#N/A,FALSE,"MaxDiv"}</definedName>
    <definedName name="wrn.Liquidity._.and._.Solvency._.Margins." localSheetId="7" hidden="1">{#N/A,#N/A,FALSE,"Liq";#N/A,#N/A,FALSE,"Solv";#N/A,#N/A,FALSE,"MaxDiv"}</definedName>
    <definedName name="wrn.Liquidity._.and._.Solvency._.Margins." hidden="1">{#N/A,#N/A,FALSE,"Liq";#N/A,#N/A,FALSE,"Solv";#N/A,#N/A,FALSE,"MaxDiv"}</definedName>
    <definedName name="wrn.Margins." localSheetId="0" hidden="1">{#N/A,#N/A,FALSE,"Liquidity Margin";#N/A,#N/A,FALSE,"Solvency Margin";#N/A,#N/A,FALSE,"Maximum Dividend"}</definedName>
    <definedName name="wrn.Margins." localSheetId="3" hidden="1">{#N/A,#N/A,FALSE,"Liquidity Margin";#N/A,#N/A,FALSE,"Solvency Margin";#N/A,#N/A,FALSE,"Maximum Dividend"}</definedName>
    <definedName name="wrn.Margins." localSheetId="12" hidden="1">{#N/A,#N/A,FALSE,"Liquidity Margin";#N/A,#N/A,FALSE,"Solvency Margin";#N/A,#N/A,FALSE,"Maximum Dividend"}</definedName>
    <definedName name="wrn.Margins." localSheetId="13" hidden="1">{#N/A,#N/A,FALSE,"Liquidity Margin";#N/A,#N/A,FALSE,"Solvency Margin";#N/A,#N/A,FALSE,"Maximum Dividend"}</definedName>
    <definedName name="wrn.Margins." localSheetId="5" hidden="1">{#N/A,#N/A,FALSE,"Liquidity Margin";#N/A,#N/A,FALSE,"Solvency Margin";#N/A,#N/A,FALSE,"Maximum Dividend"}</definedName>
    <definedName name="wrn.Margins." localSheetId="6" hidden="1">{#N/A,#N/A,FALSE,"Liquidity Margin";#N/A,#N/A,FALSE,"Solvency Margin";#N/A,#N/A,FALSE,"Maximum Dividend"}</definedName>
    <definedName name="wrn.Margins." localSheetId="7" hidden="1">{#N/A,#N/A,FALSE,"Liquidity Margin";#N/A,#N/A,FALSE,"Solvency Margin";#N/A,#N/A,FALSE,"Maximum Dividend"}</definedName>
    <definedName name="wrn.Margins." hidden="1">{#N/A,#N/A,FALSE,"Liquidity Margin";#N/A,#N/A,FALSE,"Solvency Margin";#N/A,#N/A,FALSE,"Maximum Dividend"}</definedName>
    <definedName name="wrn.Print._.All." localSheetId="0" hidden="1">{#N/A,#N/A,FALSE,"Summary";#N/A,#N/A,FALSE,"City Gate";#N/A,#N/A,FALSE,"Ind Trans";#N/A,#N/A,FALSE,"Electric Gen"}</definedName>
    <definedName name="wrn.Print._.All." localSheetId="3" hidden="1">{#N/A,#N/A,FALSE,"Summary";#N/A,#N/A,FALSE,"City Gate";#N/A,#N/A,FALSE,"Ind Trans";#N/A,#N/A,FALSE,"Electric Gen"}</definedName>
    <definedName name="wrn.Print._.All." localSheetId="9" hidden="1">{#N/A,#N/A,FALSE,"Summary";#N/A,#N/A,FALSE,"City Gate";#N/A,#N/A,FALSE,"Ind Trans";#N/A,#N/A,FALSE,"Electric Gen"}</definedName>
    <definedName name="wrn.Print._.All." localSheetId="10" hidden="1">{#N/A,#N/A,FALSE,"Summary";#N/A,#N/A,FALSE,"City Gate";#N/A,#N/A,FALSE,"Ind Trans";#N/A,#N/A,FALSE,"Electric Gen"}</definedName>
    <definedName name="wrn.Print._.All." localSheetId="12" hidden="1">{#N/A,#N/A,FALSE,"Summary";#N/A,#N/A,FALSE,"City Gate";#N/A,#N/A,FALSE,"Ind Trans";#N/A,#N/A,FALSE,"Electric Gen"}</definedName>
    <definedName name="wrn.Print._.All." localSheetId="13" hidden="1">{#N/A,#N/A,FALSE,"Summary";#N/A,#N/A,FALSE,"City Gate";#N/A,#N/A,FALSE,"Ind Trans";#N/A,#N/A,FALSE,"Electric Gen"}</definedName>
    <definedName name="wrn.Print._.All." localSheetId="5" hidden="1">{#N/A,#N/A,FALSE,"Summary";#N/A,#N/A,FALSE,"City Gate";#N/A,#N/A,FALSE,"Ind Trans";#N/A,#N/A,FALSE,"Electric Gen"}</definedName>
    <definedName name="wrn.Print._.All." localSheetId="6" hidden="1">{#N/A,#N/A,FALSE,"Summary";#N/A,#N/A,FALSE,"City Gate";#N/A,#N/A,FALSE,"Ind Trans";#N/A,#N/A,FALSE,"Electric Gen"}</definedName>
    <definedName name="wrn.Print._.All." localSheetId="7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All." localSheetId="0" hidden="1">{#N/A,#N/A,FALSE,"Summary";#N/A,#N/A,FALSE,"Cust Sales Purchase Volumes";#N/A,#N/A,FALSE,"Gas Sales Rev";#N/A,#N/A,FALSE,"Rev-Rel Taxes";#N/A,#N/A,FALSE,"LUG";#N/A,#N/A,FALSE,"Gas Purch Expense"}</definedName>
    <definedName name="wrn.PrintAll." localSheetId="3" hidden="1">{#N/A,#N/A,FALSE,"Summary";#N/A,#N/A,FALSE,"Cust Sales Purchase Volumes";#N/A,#N/A,FALSE,"Gas Sales Rev";#N/A,#N/A,FALSE,"Rev-Rel Taxes";#N/A,#N/A,FALSE,"LUG";#N/A,#N/A,FALSE,"Gas Purch Expense"}</definedName>
    <definedName name="wrn.PrintAll." localSheetId="4" hidden="1">{#N/A,#N/A,FALSE,"Summary";#N/A,#N/A,FALSE,"Cust Sales Purchase Volumes";#N/A,#N/A,FALSE,"Gas Sales Rev";#N/A,#N/A,FALSE,"Rev-Rel Taxes";#N/A,#N/A,FALSE,"LUG";#N/A,#N/A,FALSE,"Gas Purch Expense"}</definedName>
    <definedName name="wrn.PrintAll." localSheetId="9" hidden="1">{#N/A,#N/A,FALSE,"Summary";#N/A,#N/A,FALSE,"Cust Sales Purchase Volumes";#N/A,#N/A,FALSE,"Gas Sales Rev";#N/A,#N/A,FALSE,"Rev-Rel Taxes";#N/A,#N/A,FALSE,"LUG";#N/A,#N/A,FALSE,"Gas Purch Expense"}</definedName>
    <definedName name="wrn.PrintAll." localSheetId="12" hidden="1">{#N/A,#N/A,FALSE,"Summary";#N/A,#N/A,FALSE,"Cust Sales Purchase Volumes";#N/A,#N/A,FALSE,"Gas Sales Rev";#N/A,#N/A,FALSE,"Rev-Rel Taxes";#N/A,#N/A,FALSE,"LUG";#N/A,#N/A,FALSE,"Gas Purch Expense"}</definedName>
    <definedName name="wrn.PrintAll." localSheetId="13" hidden="1">{#N/A,#N/A,FALSE,"Summary";#N/A,#N/A,FALSE,"Cust Sales Purchase Volumes";#N/A,#N/A,FALSE,"Gas Sales Rev";#N/A,#N/A,FALSE,"Rev-Rel Taxes";#N/A,#N/A,FALSE,"LUG";#N/A,#N/A,FALSE,"Gas Purch Expense"}</definedName>
    <definedName name="wrn.PrintAll." localSheetId="5" hidden="1">{#N/A,#N/A,FALSE,"Summary";#N/A,#N/A,FALSE,"Cust Sales Purchase Volumes";#N/A,#N/A,FALSE,"Gas Sales Rev";#N/A,#N/A,FALSE,"Rev-Rel Taxes";#N/A,#N/A,FALSE,"LUG";#N/A,#N/A,FALSE,"Gas Purch Expense"}</definedName>
    <definedName name="wrn.PrintAll." localSheetId="6" hidden="1">{#N/A,#N/A,FALSE,"Summary";#N/A,#N/A,FALSE,"Cust Sales Purchase Volumes";#N/A,#N/A,FALSE,"Gas Sales Rev";#N/A,#N/A,FALSE,"Rev-Rel Taxes";#N/A,#N/A,FALSE,"LUG";#N/A,#N/A,FALSE,"Gas Purch Expense"}</definedName>
    <definedName name="wrn.PrintAll." localSheetId="7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4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1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5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localSheetId="0" hidden="1">{#N/A,#N/A,FALSE,"COVER";#N/A,#N/A,FALSE,"Contents";#N/A,#N/A,FALSE,"BS";#N/A,#N/A,FALSE,"P&amp;L";#N/A,#N/A,FALSE,"NOTES";#N/A,#N/A,FALSE,"Underwriting Analysis";#N/A,#N/A,FALSE,"Solvency"}</definedName>
    <definedName name="wrn.Stainless._.FS." localSheetId="3" hidden="1">{#N/A,#N/A,FALSE,"COVER";#N/A,#N/A,FALSE,"Contents";#N/A,#N/A,FALSE,"BS";#N/A,#N/A,FALSE,"P&amp;L";#N/A,#N/A,FALSE,"NOTES";#N/A,#N/A,FALSE,"Underwriting Analysis";#N/A,#N/A,FALSE,"Solvency"}</definedName>
    <definedName name="wrn.Stainless._.FS." localSheetId="12" hidden="1">{#N/A,#N/A,FALSE,"COVER";#N/A,#N/A,FALSE,"Contents";#N/A,#N/A,FALSE,"BS";#N/A,#N/A,FALSE,"P&amp;L";#N/A,#N/A,FALSE,"NOTES";#N/A,#N/A,FALSE,"Underwriting Analysis";#N/A,#N/A,FALSE,"Solvency"}</definedName>
    <definedName name="wrn.Stainless._.FS." localSheetId="13" hidden="1">{#N/A,#N/A,FALSE,"COVER";#N/A,#N/A,FALSE,"Contents";#N/A,#N/A,FALSE,"BS";#N/A,#N/A,FALSE,"P&amp;L";#N/A,#N/A,FALSE,"NOTES";#N/A,#N/A,FALSE,"Underwriting Analysis";#N/A,#N/A,FALSE,"Solvency"}</definedName>
    <definedName name="wrn.Stainless._.FS." localSheetId="5" hidden="1">{#N/A,#N/A,FALSE,"COVER";#N/A,#N/A,FALSE,"Contents";#N/A,#N/A,FALSE,"BS";#N/A,#N/A,FALSE,"P&amp;L";#N/A,#N/A,FALSE,"NOTES";#N/A,#N/A,FALSE,"Underwriting Analysis";#N/A,#N/A,FALSE,"Solvency"}</definedName>
    <definedName name="wrn.Stainless._.FS." localSheetId="6" hidden="1">{#N/A,#N/A,FALSE,"COVER";#N/A,#N/A,FALSE,"Contents";#N/A,#N/A,FALSE,"BS";#N/A,#N/A,FALSE,"P&amp;L";#N/A,#N/A,FALSE,"NOTES";#N/A,#N/A,FALSE,"Underwriting Analysis";#N/A,#N/A,FALSE,"Solvency"}</definedName>
    <definedName name="wrn.Stainless._.FS." localSheetId="7" hidden="1">{#N/A,#N/A,FALSE,"COVER";#N/A,#N/A,FALSE,"Contents";#N/A,#N/A,FALSE,"BS";#N/A,#N/A,FALSE,"P&amp;L";#N/A,#N/A,FALSE,"NOTES";#N/A,#N/A,FALSE,"Underwriting Analysis";#N/A,#N/A,FALSE,"Solvency"}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localSheetId="0" hidden="1">{#N/A,#N/A,FALSE,"BS";#N/A,#N/A,FALSE,"IS";#N/A,#N/A,FALSE,"STAT";#N/A,#N/A,FALSE,"BUD_qtr";#N/A,#N/A,FALSE,"BUD_ytd"}</definedName>
    <definedName name="wrn.STATEMENTS." localSheetId="3" hidden="1">{#N/A,#N/A,FALSE,"BS";#N/A,#N/A,FALSE,"IS";#N/A,#N/A,FALSE,"STAT";#N/A,#N/A,FALSE,"BUD_qtr";#N/A,#N/A,FALSE,"BUD_ytd"}</definedName>
    <definedName name="wrn.STATEMENTS." localSheetId="12" hidden="1">{#N/A,#N/A,FALSE,"BS";#N/A,#N/A,FALSE,"IS";#N/A,#N/A,FALSE,"STAT";#N/A,#N/A,FALSE,"BUD_qtr";#N/A,#N/A,FALSE,"BUD_ytd"}</definedName>
    <definedName name="wrn.STATEMENTS." localSheetId="13" hidden="1">{#N/A,#N/A,FALSE,"BS";#N/A,#N/A,FALSE,"IS";#N/A,#N/A,FALSE,"STAT";#N/A,#N/A,FALSE,"BUD_qtr";#N/A,#N/A,FALSE,"BUD_ytd"}</definedName>
    <definedName name="wrn.STATEMENTS." localSheetId="5" hidden="1">{#N/A,#N/A,FALSE,"BS";#N/A,#N/A,FALSE,"IS";#N/A,#N/A,FALSE,"STAT";#N/A,#N/A,FALSE,"BUD_qtr";#N/A,#N/A,FALSE,"BUD_ytd"}</definedName>
    <definedName name="wrn.STATEMENTS." localSheetId="6" hidden="1">{#N/A,#N/A,FALSE,"BS";#N/A,#N/A,FALSE,"IS";#N/A,#N/A,FALSE,"STAT";#N/A,#N/A,FALSE,"BUD_qtr";#N/A,#N/A,FALSE,"BUD_ytd"}</definedName>
    <definedName name="wrn.STATEMENTS." localSheetId="7" hidden="1">{#N/A,#N/A,FALSE,"BS";#N/A,#N/A,FALSE,"IS";#N/A,#N/A,FALSE,"STAT";#N/A,#N/A,FALSE,"BUD_qtr";#N/A,#N/A,FALSE,"BUD_ytd"}</definedName>
    <definedName name="wrn.STATEMENTS." hidden="1">{#N/A,#N/A,FALSE,"BS";#N/A,#N/A,FALSE,"IS";#N/A,#N/A,FALSE,"STAT";#N/A,#N/A,FALSE,"BUD_qtr";#N/A,#N/A,FALSE,"BUD_ytd"}</definedName>
    <definedName name="wrn.suf._.fs." localSheetId="0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3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12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13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5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6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localSheetId="7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localSheetId="0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3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12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13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5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6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localSheetId="7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TX" localSheetId="13">'[43]Projection - WestTX'!$A$12:$K$47</definedName>
    <definedName name="WTX">'[43]Projection - WestTX'!$A$12:$K$47</definedName>
    <definedName name="wvu.ANALYSIS._.1." localSheetId="0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3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12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13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5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6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localSheetId="7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localSheetId="0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3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12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13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5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6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localSheetId="7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localSheetId="0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3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12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13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5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6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localSheetId="7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localSheetId="0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3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12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13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5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6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localSheetId="7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localSheetId="0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3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12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13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5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6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localSheetId="7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localSheetId="0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3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12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13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5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6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localSheetId="7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localSheetId="0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3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12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13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5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6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localSheetId="7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yikes" localSheetId="0" hidden="1">{#N/A,#N/A,FALSE,"Summary";#N/A,#N/A,FALSE,"City Gate";#N/A,#N/A,FALSE,"Ind Trans";#N/A,#N/A,FALSE,"Electric Gen"}</definedName>
    <definedName name="yikes" localSheetId="3" hidden="1">{#N/A,#N/A,FALSE,"Summary";#N/A,#N/A,FALSE,"City Gate";#N/A,#N/A,FALSE,"Ind Trans";#N/A,#N/A,FALSE,"Electric Gen"}</definedName>
    <definedName name="yikes" localSheetId="9" hidden="1">{#N/A,#N/A,FALSE,"Summary";#N/A,#N/A,FALSE,"City Gate";#N/A,#N/A,FALSE,"Ind Trans";#N/A,#N/A,FALSE,"Electric Gen"}</definedName>
    <definedName name="yikes" localSheetId="12" hidden="1">{#N/A,#N/A,FALSE,"Summary";#N/A,#N/A,FALSE,"City Gate";#N/A,#N/A,FALSE,"Ind Trans";#N/A,#N/A,FALSE,"Electric Gen"}</definedName>
    <definedName name="yikes" localSheetId="13" hidden="1">{#N/A,#N/A,FALSE,"Summary";#N/A,#N/A,FALSE,"City Gate";#N/A,#N/A,FALSE,"Ind Trans";#N/A,#N/A,FALSE,"Electric Gen"}</definedName>
    <definedName name="yikes" localSheetId="5" hidden="1">{#N/A,#N/A,FALSE,"Summary";#N/A,#N/A,FALSE,"City Gate";#N/A,#N/A,FALSE,"Ind Trans";#N/A,#N/A,FALSE,"Electric Gen"}</definedName>
    <definedName name="yikes" localSheetId="6" hidden="1">{#N/A,#N/A,FALSE,"Summary";#N/A,#N/A,FALSE,"City Gate";#N/A,#N/A,FALSE,"Ind Trans";#N/A,#N/A,FALSE,"Electric Gen"}</definedName>
    <definedName name="yikes" localSheetId="7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9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13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5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6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7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02C5980E_9CED_11D3_8584_00A0C9DF1035_.wvu.PrintArea" localSheetId="13" hidden="1">#REF!</definedName>
    <definedName name="Z_02C5980E_9CED_11D3_8584_00A0C9DF1035_.wvu.PrintArea" hidden="1">#REF!</definedName>
    <definedName name="Z_02C5980F_9CED_11D3_8584_00A0C9DF1035_.wvu.PrintArea" localSheetId="13" hidden="1">#REF!</definedName>
    <definedName name="Z_02C5980F_9CED_11D3_8584_00A0C9DF1035_.wvu.PrintArea" hidden="1">#REF!</definedName>
    <definedName name="Z_02C59811_9CED_11D3_8584_00A0C9DF1035_.wvu.PrintArea" localSheetId="13" hidden="1">#REF!</definedName>
    <definedName name="Z_02C59811_9CED_11D3_8584_00A0C9DF1035_.wvu.PrintArea" hidden="1">#REF!</definedName>
    <definedName name="Z_02C59812_9CED_11D3_8584_00A0C9DF1035_.wvu.PrintArea" localSheetId="13" hidden="1">#REF!</definedName>
    <definedName name="Z_02C59812_9CED_11D3_8584_00A0C9DF1035_.wvu.PrintArea" hidden="1">#REF!</definedName>
    <definedName name="Z_02C59813_9CED_11D3_8584_00A0C9DF1035_.wvu.PrintArea" localSheetId="13" hidden="1">#REF!</definedName>
    <definedName name="Z_02C59813_9CED_11D3_8584_00A0C9DF1035_.wvu.PrintArea" hidden="1">#REF!</definedName>
    <definedName name="Z_02C59814_9CED_11D3_8584_00A0C9DF1035_.wvu.PrintArea" localSheetId="13" hidden="1">#REF!</definedName>
    <definedName name="Z_02C59814_9CED_11D3_8584_00A0C9DF1035_.wvu.PrintArea" hidden="1">#REF!</definedName>
    <definedName name="Z_02C59816_9CED_11D3_8584_00A0C9DF1035_.wvu.PrintArea" localSheetId="13" hidden="1">#REF!</definedName>
    <definedName name="Z_02C59816_9CED_11D3_8584_00A0C9DF1035_.wvu.PrintArea" hidden="1">#REF!</definedName>
    <definedName name="Z_02C59817_9CED_11D3_8584_00A0C9DF1035_.wvu.PrintArea" localSheetId="13" hidden="1">#REF!</definedName>
    <definedName name="Z_02C59817_9CED_11D3_8584_00A0C9DF1035_.wvu.PrintArea" hidden="1">#REF!</definedName>
    <definedName name="Z_02C59818_9CED_11D3_8584_00A0C9DF1035_.wvu.PrintArea" localSheetId="13" hidden="1">#REF!</definedName>
    <definedName name="Z_02C59818_9CED_11D3_8584_00A0C9DF1035_.wvu.PrintArea" hidden="1">#REF!</definedName>
    <definedName name="Z_02C59819_9CED_11D3_8584_00A0C9DF1035_.wvu.PrintArea" localSheetId="13" hidden="1">#REF!</definedName>
    <definedName name="Z_02C59819_9CED_11D3_8584_00A0C9DF1035_.wvu.PrintArea" hidden="1">#REF!</definedName>
    <definedName name="Z_02C5981B_9CED_11D3_8584_00A0C9DF1035_.wvu.PrintArea" localSheetId="13" hidden="1">#REF!</definedName>
    <definedName name="Z_02C5981B_9CED_11D3_8584_00A0C9DF1035_.wvu.PrintArea" hidden="1">#REF!</definedName>
    <definedName name="Z_02C5981C_9CED_11D3_8584_00A0C9DF1035_.wvu.PrintArea" localSheetId="13" hidden="1">#REF!</definedName>
    <definedName name="Z_02C5981C_9CED_11D3_8584_00A0C9DF1035_.wvu.PrintArea" hidden="1">#REF!</definedName>
    <definedName name="Z_02C5981E_9CED_11D3_8584_00A0C9DF1035_.wvu.PrintArea" localSheetId="13" hidden="1">#REF!</definedName>
    <definedName name="Z_02C5981E_9CED_11D3_8584_00A0C9DF1035_.wvu.PrintArea" hidden="1">#REF!</definedName>
    <definedName name="Z_02C5981F_9CED_11D3_8584_00A0C9DF1035_.wvu.PrintArea" localSheetId="13" hidden="1">#REF!</definedName>
    <definedName name="Z_02C5981F_9CED_11D3_8584_00A0C9DF1035_.wvu.PrintArea" hidden="1">#REF!</definedName>
    <definedName name="Z_02C59821_9CED_11D3_8584_00A0C9DF1035_.wvu.PrintArea" localSheetId="13" hidden="1">#REF!</definedName>
    <definedName name="Z_02C59821_9CED_11D3_8584_00A0C9DF1035_.wvu.PrintArea" hidden="1">#REF!</definedName>
    <definedName name="Z_02C59822_9CED_11D3_8584_00A0C9DF1035_.wvu.PrintArea" localSheetId="13" hidden="1">#REF!</definedName>
    <definedName name="Z_02C59822_9CED_11D3_8584_00A0C9DF1035_.wvu.PrintArea" hidden="1">#REF!</definedName>
    <definedName name="Z_02C59823_9CED_11D3_8584_00A0C9DF1035_.wvu.PrintArea" localSheetId="13" hidden="1">#REF!</definedName>
    <definedName name="Z_02C59823_9CED_11D3_8584_00A0C9DF1035_.wvu.PrintArea" hidden="1">#REF!</definedName>
    <definedName name="Z_02C59824_9CED_11D3_8584_00A0C9DF1035_.wvu.PrintArea" localSheetId="13" hidden="1">#REF!</definedName>
    <definedName name="Z_02C59824_9CED_11D3_8584_00A0C9DF1035_.wvu.PrintArea" hidden="1">#REF!</definedName>
    <definedName name="Z_02C59826_9CED_11D3_8584_00A0C9DF1035_.wvu.PrintArea" localSheetId="13" hidden="1">#REF!</definedName>
    <definedName name="Z_02C59826_9CED_11D3_8584_00A0C9DF1035_.wvu.PrintArea" hidden="1">#REF!</definedName>
    <definedName name="Z_02C59827_9CED_11D3_8584_00A0C9DF1035_.wvu.PrintArea" localSheetId="13" hidden="1">#REF!</definedName>
    <definedName name="Z_02C59827_9CED_11D3_8584_00A0C9DF1035_.wvu.PrintArea" hidden="1">#REF!</definedName>
    <definedName name="Z_02C59828_9CED_11D3_8584_00A0C9DF1035_.wvu.PrintArea" localSheetId="13" hidden="1">#REF!</definedName>
    <definedName name="Z_02C59828_9CED_11D3_8584_00A0C9DF1035_.wvu.PrintArea" hidden="1">#REF!</definedName>
    <definedName name="Z_02C59829_9CED_11D3_8584_00A0C9DF1035_.wvu.PrintArea" localSheetId="13" hidden="1">#REF!</definedName>
    <definedName name="Z_02C59829_9CED_11D3_8584_00A0C9DF1035_.wvu.PrintArea" hidden="1">#REF!</definedName>
    <definedName name="Z_02C5982B_9CED_11D3_8584_00A0C9DF1035_.wvu.PrintArea" localSheetId="13" hidden="1">#REF!</definedName>
    <definedName name="Z_02C5982B_9CED_11D3_8584_00A0C9DF1035_.wvu.PrintArea" hidden="1">#REF!</definedName>
    <definedName name="Z_02C5982C_9CED_11D3_8584_00A0C9DF1035_.wvu.PrintArea" localSheetId="13" hidden="1">#REF!</definedName>
    <definedName name="Z_02C5982C_9CED_11D3_8584_00A0C9DF1035_.wvu.PrintArea" hidden="1">#REF!</definedName>
    <definedName name="Z_04C88C4B_71AF_11D3_ABF0_00A0C9DF1063_.wvu.PrintArea" localSheetId="13" hidden="1">#REF!</definedName>
    <definedName name="Z_04C88C4B_71AF_11D3_ABF0_00A0C9DF1063_.wvu.PrintArea" hidden="1">#REF!</definedName>
    <definedName name="Z_04C88C4C_71AF_11D3_ABF0_00A0C9DF1063_.wvu.PrintArea" localSheetId="13" hidden="1">#REF!</definedName>
    <definedName name="Z_04C88C4C_71AF_11D3_ABF0_00A0C9DF1063_.wvu.PrintArea" hidden="1">#REF!</definedName>
    <definedName name="Z_04C88C4E_71AF_11D3_ABF0_00A0C9DF1063_.wvu.PrintArea" localSheetId="13" hidden="1">#REF!</definedName>
    <definedName name="Z_04C88C4E_71AF_11D3_ABF0_00A0C9DF1063_.wvu.PrintArea" hidden="1">#REF!</definedName>
    <definedName name="Z_04C88C4F_71AF_11D3_ABF0_00A0C9DF1063_.wvu.PrintArea" localSheetId="13" hidden="1">#REF!</definedName>
    <definedName name="Z_04C88C4F_71AF_11D3_ABF0_00A0C9DF1063_.wvu.PrintArea" hidden="1">#REF!</definedName>
    <definedName name="Z_04C88C50_71AF_11D3_ABF0_00A0C9DF1063_.wvu.PrintArea" localSheetId="13" hidden="1">#REF!</definedName>
    <definedName name="Z_04C88C50_71AF_11D3_ABF0_00A0C9DF1063_.wvu.PrintArea" hidden="1">#REF!</definedName>
    <definedName name="Z_04C88C51_71AF_11D3_ABF0_00A0C9DF1063_.wvu.PrintArea" localSheetId="13" hidden="1">#REF!</definedName>
    <definedName name="Z_04C88C51_71AF_11D3_ABF0_00A0C9DF1063_.wvu.PrintArea" hidden="1">#REF!</definedName>
    <definedName name="Z_04C88C53_71AF_11D3_ABF0_00A0C9DF1063_.wvu.PrintArea" localSheetId="13" hidden="1">#REF!</definedName>
    <definedName name="Z_04C88C53_71AF_11D3_ABF0_00A0C9DF1063_.wvu.PrintArea" hidden="1">#REF!</definedName>
    <definedName name="Z_04C88C54_71AF_11D3_ABF0_00A0C9DF1063_.wvu.PrintArea" localSheetId="13" hidden="1">#REF!</definedName>
    <definedName name="Z_04C88C54_71AF_11D3_ABF0_00A0C9DF1063_.wvu.PrintArea" hidden="1">#REF!</definedName>
    <definedName name="Z_04C88C55_71AF_11D3_ABF0_00A0C9DF1063_.wvu.PrintArea" localSheetId="13" hidden="1">#REF!</definedName>
    <definedName name="Z_04C88C55_71AF_11D3_ABF0_00A0C9DF1063_.wvu.PrintArea" hidden="1">#REF!</definedName>
    <definedName name="Z_04C88C56_71AF_11D3_ABF0_00A0C9DF1063_.wvu.PrintArea" localSheetId="13" hidden="1">#REF!</definedName>
    <definedName name="Z_04C88C56_71AF_11D3_ABF0_00A0C9DF1063_.wvu.PrintArea" hidden="1">#REF!</definedName>
    <definedName name="Z_04C88C58_71AF_11D3_ABF0_00A0C9DF1063_.wvu.PrintArea" localSheetId="13" hidden="1">#REF!</definedName>
    <definedName name="Z_04C88C58_71AF_11D3_ABF0_00A0C9DF1063_.wvu.PrintArea" hidden="1">#REF!</definedName>
    <definedName name="Z_04C88C59_71AF_11D3_ABF0_00A0C9DF1063_.wvu.PrintArea" localSheetId="13" hidden="1">#REF!</definedName>
    <definedName name="Z_04C88C59_71AF_11D3_ABF0_00A0C9DF1063_.wvu.PrintArea" hidden="1">#REF!</definedName>
    <definedName name="Z_04C88C5B_71AF_11D3_ABF0_00A0C9DF1063_.wvu.PrintArea" localSheetId="13" hidden="1">#REF!</definedName>
    <definedName name="Z_04C88C5B_71AF_11D3_ABF0_00A0C9DF1063_.wvu.PrintArea" hidden="1">#REF!</definedName>
    <definedName name="Z_04C88C5C_71AF_11D3_ABF0_00A0C9DF1063_.wvu.PrintArea" localSheetId="13" hidden="1">#REF!</definedName>
    <definedName name="Z_04C88C5C_71AF_11D3_ABF0_00A0C9DF1063_.wvu.PrintArea" hidden="1">#REF!</definedName>
    <definedName name="Z_04C88C5E_71AF_11D3_ABF0_00A0C9DF1063_.wvu.PrintArea" localSheetId="13" hidden="1">#REF!</definedName>
    <definedName name="Z_04C88C5E_71AF_11D3_ABF0_00A0C9DF1063_.wvu.PrintArea" hidden="1">#REF!</definedName>
    <definedName name="Z_04C88C5F_71AF_11D3_ABF0_00A0C9DF1063_.wvu.PrintArea" localSheetId="13" hidden="1">#REF!</definedName>
    <definedName name="Z_04C88C5F_71AF_11D3_ABF0_00A0C9DF1063_.wvu.PrintArea" hidden="1">#REF!</definedName>
    <definedName name="Z_04C88C60_71AF_11D3_ABF0_00A0C9DF1063_.wvu.PrintArea" localSheetId="13" hidden="1">#REF!</definedName>
    <definedName name="Z_04C88C60_71AF_11D3_ABF0_00A0C9DF1063_.wvu.PrintArea" hidden="1">#REF!</definedName>
    <definedName name="Z_04C88C61_71AF_11D3_ABF0_00A0C9DF1063_.wvu.PrintArea" localSheetId="13" hidden="1">#REF!</definedName>
    <definedName name="Z_04C88C61_71AF_11D3_ABF0_00A0C9DF1063_.wvu.PrintArea" hidden="1">#REF!</definedName>
    <definedName name="Z_04C88C63_71AF_11D3_ABF0_00A0C9DF1063_.wvu.PrintArea" localSheetId="13" hidden="1">#REF!</definedName>
    <definedName name="Z_04C88C63_71AF_11D3_ABF0_00A0C9DF1063_.wvu.PrintArea" hidden="1">#REF!</definedName>
    <definedName name="Z_04C88C64_71AF_11D3_ABF0_00A0C9DF1063_.wvu.PrintArea" localSheetId="13" hidden="1">#REF!</definedName>
    <definedName name="Z_04C88C64_71AF_11D3_ABF0_00A0C9DF1063_.wvu.PrintArea" hidden="1">#REF!</definedName>
    <definedName name="Z_04C88C65_71AF_11D3_ABF0_00A0C9DF1063_.wvu.PrintArea" localSheetId="13" hidden="1">#REF!</definedName>
    <definedName name="Z_04C88C65_71AF_11D3_ABF0_00A0C9DF1063_.wvu.PrintArea" hidden="1">#REF!</definedName>
    <definedName name="Z_04C88C66_71AF_11D3_ABF0_00A0C9DF1063_.wvu.PrintArea" localSheetId="13" hidden="1">#REF!</definedName>
    <definedName name="Z_04C88C66_71AF_11D3_ABF0_00A0C9DF1063_.wvu.PrintArea" hidden="1">#REF!</definedName>
    <definedName name="Z_04C88C68_71AF_11D3_ABF0_00A0C9DF1063_.wvu.PrintArea" localSheetId="13" hidden="1">#REF!</definedName>
    <definedName name="Z_04C88C68_71AF_11D3_ABF0_00A0C9DF1063_.wvu.PrintArea" hidden="1">#REF!</definedName>
    <definedName name="Z_04C88C69_71AF_11D3_ABF0_00A0C9DF1063_.wvu.PrintArea" localSheetId="13" hidden="1">#REF!</definedName>
    <definedName name="Z_04C88C69_71AF_11D3_ABF0_00A0C9DF1063_.wvu.PrintArea" hidden="1">#REF!</definedName>
    <definedName name="Z_0F6496EA_CA81_11D3_ABFE_00A0C9DF1063_.wvu.PrintArea" localSheetId="13" hidden="1">#REF!</definedName>
    <definedName name="Z_0F6496EA_CA81_11D3_ABFE_00A0C9DF1063_.wvu.PrintArea" hidden="1">#REF!</definedName>
    <definedName name="Z_0F6496EB_CA81_11D3_ABFE_00A0C9DF1063_.wvu.PrintArea" localSheetId="13" hidden="1">#REF!</definedName>
    <definedName name="Z_0F6496EB_CA81_11D3_ABFE_00A0C9DF1063_.wvu.PrintArea" hidden="1">#REF!</definedName>
    <definedName name="Z_0F6496ED_CA81_11D3_ABFE_00A0C9DF1063_.wvu.PrintArea" localSheetId="13" hidden="1">#REF!</definedName>
    <definedName name="Z_0F6496ED_CA81_11D3_ABFE_00A0C9DF1063_.wvu.PrintArea" hidden="1">#REF!</definedName>
    <definedName name="Z_0F6496EE_CA81_11D3_ABFE_00A0C9DF1063_.wvu.PrintArea" localSheetId="13" hidden="1">#REF!</definedName>
    <definedName name="Z_0F6496EE_CA81_11D3_ABFE_00A0C9DF1063_.wvu.PrintArea" hidden="1">#REF!</definedName>
    <definedName name="Z_0F6496EF_CA81_11D3_ABFE_00A0C9DF1063_.wvu.PrintArea" localSheetId="13" hidden="1">#REF!</definedName>
    <definedName name="Z_0F6496EF_CA81_11D3_ABFE_00A0C9DF1063_.wvu.PrintArea" hidden="1">#REF!</definedName>
    <definedName name="Z_0F6496F0_CA81_11D3_ABFE_00A0C9DF1063_.wvu.PrintArea" localSheetId="13" hidden="1">#REF!</definedName>
    <definedName name="Z_0F6496F0_CA81_11D3_ABFE_00A0C9DF1063_.wvu.PrintArea" hidden="1">#REF!</definedName>
    <definedName name="Z_0F6496F2_CA81_11D3_ABFE_00A0C9DF1063_.wvu.PrintArea" localSheetId="13" hidden="1">#REF!</definedName>
    <definedName name="Z_0F6496F2_CA81_11D3_ABFE_00A0C9DF1063_.wvu.PrintArea" hidden="1">#REF!</definedName>
    <definedName name="Z_0F6496F3_CA81_11D3_ABFE_00A0C9DF1063_.wvu.PrintArea" localSheetId="13" hidden="1">#REF!</definedName>
    <definedName name="Z_0F6496F3_CA81_11D3_ABFE_00A0C9DF1063_.wvu.PrintArea" hidden="1">#REF!</definedName>
    <definedName name="Z_0F6496F4_CA81_11D3_ABFE_00A0C9DF1063_.wvu.PrintArea" localSheetId="13" hidden="1">#REF!</definedName>
    <definedName name="Z_0F6496F4_CA81_11D3_ABFE_00A0C9DF1063_.wvu.PrintArea" hidden="1">#REF!</definedName>
    <definedName name="Z_0F6496F5_CA81_11D3_ABFE_00A0C9DF1063_.wvu.PrintArea" localSheetId="13" hidden="1">#REF!</definedName>
    <definedName name="Z_0F6496F5_CA81_11D3_ABFE_00A0C9DF1063_.wvu.PrintArea" hidden="1">#REF!</definedName>
    <definedName name="Z_0F6496F7_CA81_11D3_ABFE_00A0C9DF1063_.wvu.PrintArea" localSheetId="13" hidden="1">#REF!</definedName>
    <definedName name="Z_0F6496F7_CA81_11D3_ABFE_00A0C9DF1063_.wvu.PrintArea" hidden="1">#REF!</definedName>
    <definedName name="Z_0F6496F8_CA81_11D3_ABFE_00A0C9DF1063_.wvu.PrintArea" localSheetId="13" hidden="1">#REF!</definedName>
    <definedName name="Z_0F6496F8_CA81_11D3_ABFE_00A0C9DF1063_.wvu.PrintArea" hidden="1">#REF!</definedName>
    <definedName name="Z_0F6496FA_CA81_11D3_ABFE_00A0C9DF1063_.wvu.PrintArea" localSheetId="13" hidden="1">#REF!</definedName>
    <definedName name="Z_0F6496FA_CA81_11D3_ABFE_00A0C9DF1063_.wvu.PrintArea" hidden="1">#REF!</definedName>
    <definedName name="Z_0F6496FB_CA81_11D3_ABFE_00A0C9DF1063_.wvu.PrintArea" localSheetId="13" hidden="1">#REF!</definedName>
    <definedName name="Z_0F6496FB_CA81_11D3_ABFE_00A0C9DF1063_.wvu.PrintArea" hidden="1">#REF!</definedName>
    <definedName name="Z_0F6496FD_CA81_11D3_ABFE_00A0C9DF1063_.wvu.PrintArea" localSheetId="13" hidden="1">#REF!</definedName>
    <definedName name="Z_0F6496FD_CA81_11D3_ABFE_00A0C9DF1063_.wvu.PrintArea" hidden="1">#REF!</definedName>
    <definedName name="Z_0F6496FE_CA81_11D3_ABFE_00A0C9DF1063_.wvu.PrintArea" localSheetId="13" hidden="1">#REF!</definedName>
    <definedName name="Z_0F6496FE_CA81_11D3_ABFE_00A0C9DF1063_.wvu.PrintArea" hidden="1">#REF!</definedName>
    <definedName name="Z_0F6496FF_CA81_11D3_ABFE_00A0C9DF1063_.wvu.PrintArea" localSheetId="13" hidden="1">#REF!</definedName>
    <definedName name="Z_0F6496FF_CA81_11D3_ABFE_00A0C9DF1063_.wvu.PrintArea" hidden="1">#REF!</definedName>
    <definedName name="Z_0F649700_CA81_11D3_ABFE_00A0C9DF1063_.wvu.PrintArea" localSheetId="13" hidden="1">#REF!</definedName>
    <definedName name="Z_0F649700_CA81_11D3_ABFE_00A0C9DF1063_.wvu.PrintArea" hidden="1">#REF!</definedName>
    <definedName name="Z_0F649702_CA81_11D3_ABFE_00A0C9DF1063_.wvu.PrintArea" localSheetId="13" hidden="1">#REF!</definedName>
    <definedName name="Z_0F649702_CA81_11D3_ABFE_00A0C9DF1063_.wvu.PrintArea" hidden="1">#REF!</definedName>
    <definedName name="Z_0F649703_CA81_11D3_ABFE_00A0C9DF1063_.wvu.PrintArea" localSheetId="13" hidden="1">#REF!</definedName>
    <definedName name="Z_0F649703_CA81_11D3_ABFE_00A0C9DF1063_.wvu.PrintArea" hidden="1">#REF!</definedName>
    <definedName name="Z_0F649704_CA81_11D3_ABFE_00A0C9DF1063_.wvu.PrintArea" localSheetId="13" hidden="1">#REF!</definedName>
    <definedName name="Z_0F649704_CA81_11D3_ABFE_00A0C9DF1063_.wvu.PrintArea" hidden="1">#REF!</definedName>
    <definedName name="Z_0F649705_CA81_11D3_ABFE_00A0C9DF1063_.wvu.PrintArea" localSheetId="13" hidden="1">#REF!</definedName>
    <definedName name="Z_0F649705_CA81_11D3_ABFE_00A0C9DF1063_.wvu.PrintArea" hidden="1">#REF!</definedName>
    <definedName name="Z_0F649707_CA81_11D3_ABFE_00A0C9DF1063_.wvu.PrintArea" localSheetId="13" hidden="1">#REF!</definedName>
    <definedName name="Z_0F649707_CA81_11D3_ABFE_00A0C9DF1063_.wvu.PrintArea" hidden="1">#REF!</definedName>
    <definedName name="Z_0F649708_CA81_11D3_ABFE_00A0C9DF1063_.wvu.PrintArea" localSheetId="13" hidden="1">#REF!</definedName>
    <definedName name="Z_0F649708_CA81_11D3_ABFE_00A0C9DF1063_.wvu.PrintArea" hidden="1">#REF!</definedName>
    <definedName name="Z_181D420F_9B98_11D3_980A_00A0C9DF29C4_.wvu.PrintArea" localSheetId="13" hidden="1">#REF!</definedName>
    <definedName name="Z_181D420F_9B98_11D3_980A_00A0C9DF29C4_.wvu.PrintArea" hidden="1">#REF!</definedName>
    <definedName name="Z_181D4210_9B98_11D3_980A_00A0C9DF29C4_.wvu.PrintArea" localSheetId="13" hidden="1">#REF!</definedName>
    <definedName name="Z_181D4210_9B98_11D3_980A_00A0C9DF29C4_.wvu.PrintArea" hidden="1">#REF!</definedName>
    <definedName name="Z_181D4212_9B98_11D3_980A_00A0C9DF29C4_.wvu.PrintArea" localSheetId="13" hidden="1">#REF!</definedName>
    <definedName name="Z_181D4212_9B98_11D3_980A_00A0C9DF29C4_.wvu.PrintArea" hidden="1">#REF!</definedName>
    <definedName name="Z_181D4213_9B98_11D3_980A_00A0C9DF29C4_.wvu.PrintArea" localSheetId="13" hidden="1">#REF!</definedName>
    <definedName name="Z_181D4213_9B98_11D3_980A_00A0C9DF29C4_.wvu.PrintArea" hidden="1">#REF!</definedName>
    <definedName name="Z_181D4214_9B98_11D3_980A_00A0C9DF29C4_.wvu.PrintArea" localSheetId="13" hidden="1">#REF!</definedName>
    <definedName name="Z_181D4214_9B98_11D3_980A_00A0C9DF29C4_.wvu.PrintArea" hidden="1">#REF!</definedName>
    <definedName name="Z_181D4215_9B98_11D3_980A_00A0C9DF29C4_.wvu.PrintArea" localSheetId="13" hidden="1">#REF!</definedName>
    <definedName name="Z_181D4215_9B98_11D3_980A_00A0C9DF29C4_.wvu.PrintArea" hidden="1">#REF!</definedName>
    <definedName name="Z_181D4217_9B98_11D3_980A_00A0C9DF29C4_.wvu.PrintArea" localSheetId="13" hidden="1">#REF!</definedName>
    <definedName name="Z_181D4217_9B98_11D3_980A_00A0C9DF29C4_.wvu.PrintArea" hidden="1">#REF!</definedName>
    <definedName name="Z_181D4218_9B98_11D3_980A_00A0C9DF29C4_.wvu.PrintArea" localSheetId="13" hidden="1">#REF!</definedName>
    <definedName name="Z_181D4218_9B98_11D3_980A_00A0C9DF29C4_.wvu.PrintArea" hidden="1">#REF!</definedName>
    <definedName name="Z_181D4219_9B98_11D3_980A_00A0C9DF29C4_.wvu.PrintArea" localSheetId="13" hidden="1">#REF!</definedName>
    <definedName name="Z_181D4219_9B98_11D3_980A_00A0C9DF29C4_.wvu.PrintArea" hidden="1">#REF!</definedName>
    <definedName name="Z_181D421A_9B98_11D3_980A_00A0C9DF29C4_.wvu.PrintArea" localSheetId="13" hidden="1">#REF!</definedName>
    <definedName name="Z_181D421A_9B98_11D3_980A_00A0C9DF29C4_.wvu.PrintArea" hidden="1">#REF!</definedName>
    <definedName name="Z_181D421C_9B98_11D3_980A_00A0C9DF29C4_.wvu.PrintArea" localSheetId="13" hidden="1">#REF!</definedName>
    <definedName name="Z_181D421C_9B98_11D3_980A_00A0C9DF29C4_.wvu.PrintArea" hidden="1">#REF!</definedName>
    <definedName name="Z_181D421D_9B98_11D3_980A_00A0C9DF29C4_.wvu.PrintArea" localSheetId="13" hidden="1">#REF!</definedName>
    <definedName name="Z_181D421D_9B98_11D3_980A_00A0C9DF29C4_.wvu.PrintArea" hidden="1">#REF!</definedName>
    <definedName name="Z_181D421F_9B98_11D3_980A_00A0C9DF29C4_.wvu.PrintArea" localSheetId="13" hidden="1">#REF!</definedName>
    <definedName name="Z_181D421F_9B98_11D3_980A_00A0C9DF29C4_.wvu.PrintArea" hidden="1">#REF!</definedName>
    <definedName name="Z_181D4220_9B98_11D3_980A_00A0C9DF29C4_.wvu.PrintArea" localSheetId="13" hidden="1">#REF!</definedName>
    <definedName name="Z_181D4220_9B98_11D3_980A_00A0C9DF29C4_.wvu.PrintArea" hidden="1">#REF!</definedName>
    <definedName name="Z_181D4222_9B98_11D3_980A_00A0C9DF29C4_.wvu.PrintArea" localSheetId="13" hidden="1">#REF!</definedName>
    <definedName name="Z_181D4222_9B98_11D3_980A_00A0C9DF29C4_.wvu.PrintArea" hidden="1">#REF!</definedName>
    <definedName name="Z_181D4223_9B98_11D3_980A_00A0C9DF29C4_.wvu.PrintArea" localSheetId="13" hidden="1">#REF!</definedName>
    <definedName name="Z_181D4223_9B98_11D3_980A_00A0C9DF29C4_.wvu.PrintArea" hidden="1">#REF!</definedName>
    <definedName name="Z_181D4224_9B98_11D3_980A_00A0C9DF29C4_.wvu.PrintArea" localSheetId="13" hidden="1">#REF!</definedName>
    <definedName name="Z_181D4224_9B98_11D3_980A_00A0C9DF29C4_.wvu.PrintArea" hidden="1">#REF!</definedName>
    <definedName name="Z_181D4225_9B98_11D3_980A_00A0C9DF29C4_.wvu.PrintArea" localSheetId="13" hidden="1">#REF!</definedName>
    <definedName name="Z_181D4225_9B98_11D3_980A_00A0C9DF29C4_.wvu.PrintArea" hidden="1">#REF!</definedName>
    <definedName name="Z_181D4227_9B98_11D3_980A_00A0C9DF29C4_.wvu.PrintArea" localSheetId="13" hidden="1">#REF!</definedName>
    <definedName name="Z_181D4227_9B98_11D3_980A_00A0C9DF29C4_.wvu.PrintArea" hidden="1">#REF!</definedName>
    <definedName name="Z_181D4228_9B98_11D3_980A_00A0C9DF29C4_.wvu.PrintArea" localSheetId="13" hidden="1">#REF!</definedName>
    <definedName name="Z_181D4228_9B98_11D3_980A_00A0C9DF29C4_.wvu.PrintArea" hidden="1">#REF!</definedName>
    <definedName name="Z_181D4229_9B98_11D3_980A_00A0C9DF29C4_.wvu.PrintArea" localSheetId="13" hidden="1">#REF!</definedName>
    <definedName name="Z_181D4229_9B98_11D3_980A_00A0C9DF29C4_.wvu.PrintArea" hidden="1">#REF!</definedName>
    <definedName name="Z_181D422A_9B98_11D3_980A_00A0C9DF29C4_.wvu.PrintArea" localSheetId="13" hidden="1">#REF!</definedName>
    <definedName name="Z_181D422A_9B98_11D3_980A_00A0C9DF29C4_.wvu.PrintArea" hidden="1">#REF!</definedName>
    <definedName name="Z_181D422C_9B98_11D3_980A_00A0C9DF29C4_.wvu.PrintArea" localSheetId="13" hidden="1">#REF!</definedName>
    <definedName name="Z_181D422C_9B98_11D3_980A_00A0C9DF29C4_.wvu.PrintArea" hidden="1">#REF!</definedName>
    <definedName name="Z_181D422D_9B98_11D3_980A_00A0C9DF29C4_.wvu.PrintArea" localSheetId="13" hidden="1">#REF!</definedName>
    <definedName name="Z_181D422D_9B98_11D3_980A_00A0C9DF29C4_.wvu.PrintArea" hidden="1">#REF!</definedName>
    <definedName name="Z_1BB02CF2_D326_11D3_9812_00A0C9DF29C4_.wvu.PrintArea" localSheetId="13" hidden="1">#REF!</definedName>
    <definedName name="Z_1BB02CF2_D326_11D3_9812_00A0C9DF29C4_.wvu.PrintArea" hidden="1">#REF!</definedName>
    <definedName name="Z_1BB02CF3_D326_11D3_9812_00A0C9DF29C4_.wvu.PrintArea" localSheetId="13" hidden="1">#REF!</definedName>
    <definedName name="Z_1BB02CF3_D326_11D3_9812_00A0C9DF29C4_.wvu.PrintArea" hidden="1">#REF!</definedName>
    <definedName name="Z_1BB02CF5_D326_11D3_9812_00A0C9DF29C4_.wvu.PrintArea" localSheetId="13" hidden="1">#REF!</definedName>
    <definedName name="Z_1BB02CF5_D326_11D3_9812_00A0C9DF29C4_.wvu.PrintArea" hidden="1">#REF!</definedName>
    <definedName name="Z_1BB02CF6_D326_11D3_9812_00A0C9DF29C4_.wvu.PrintArea" localSheetId="13" hidden="1">#REF!</definedName>
    <definedName name="Z_1BB02CF6_D326_11D3_9812_00A0C9DF29C4_.wvu.PrintArea" hidden="1">#REF!</definedName>
    <definedName name="Z_1BB02CF7_D326_11D3_9812_00A0C9DF29C4_.wvu.PrintArea" localSheetId="13" hidden="1">#REF!</definedName>
    <definedName name="Z_1BB02CF7_D326_11D3_9812_00A0C9DF29C4_.wvu.PrintArea" hidden="1">#REF!</definedName>
    <definedName name="Z_1BB02CF8_D326_11D3_9812_00A0C9DF29C4_.wvu.PrintArea" localSheetId="13" hidden="1">#REF!</definedName>
    <definedName name="Z_1BB02CF8_D326_11D3_9812_00A0C9DF29C4_.wvu.PrintArea" hidden="1">#REF!</definedName>
    <definedName name="Z_1BB02CFA_D326_11D3_9812_00A0C9DF29C4_.wvu.PrintArea" localSheetId="13" hidden="1">#REF!</definedName>
    <definedName name="Z_1BB02CFA_D326_11D3_9812_00A0C9DF29C4_.wvu.PrintArea" hidden="1">#REF!</definedName>
    <definedName name="Z_1BB02CFB_D326_11D3_9812_00A0C9DF29C4_.wvu.PrintArea" localSheetId="13" hidden="1">#REF!</definedName>
    <definedName name="Z_1BB02CFB_D326_11D3_9812_00A0C9DF29C4_.wvu.PrintArea" hidden="1">#REF!</definedName>
    <definedName name="Z_1BB02CFC_D326_11D3_9812_00A0C9DF29C4_.wvu.PrintArea" localSheetId="13" hidden="1">#REF!</definedName>
    <definedName name="Z_1BB02CFC_D326_11D3_9812_00A0C9DF29C4_.wvu.PrintArea" hidden="1">#REF!</definedName>
    <definedName name="Z_1BB02CFD_D326_11D3_9812_00A0C9DF29C4_.wvu.PrintArea" localSheetId="13" hidden="1">#REF!</definedName>
    <definedName name="Z_1BB02CFD_D326_11D3_9812_00A0C9DF29C4_.wvu.PrintArea" hidden="1">#REF!</definedName>
    <definedName name="Z_1BB02CFF_D326_11D3_9812_00A0C9DF29C4_.wvu.PrintArea" localSheetId="13" hidden="1">#REF!</definedName>
    <definedName name="Z_1BB02CFF_D326_11D3_9812_00A0C9DF29C4_.wvu.PrintArea" hidden="1">#REF!</definedName>
    <definedName name="Z_1BB02D00_D326_11D3_9812_00A0C9DF29C4_.wvu.PrintArea" localSheetId="13" hidden="1">#REF!</definedName>
    <definedName name="Z_1BB02D00_D326_11D3_9812_00A0C9DF29C4_.wvu.PrintArea" hidden="1">#REF!</definedName>
    <definedName name="Z_1BB02D02_D326_11D3_9812_00A0C9DF29C4_.wvu.PrintArea" localSheetId="13" hidden="1">#REF!</definedName>
    <definedName name="Z_1BB02D02_D326_11D3_9812_00A0C9DF29C4_.wvu.PrintArea" hidden="1">#REF!</definedName>
    <definedName name="Z_1BB02D03_D326_11D3_9812_00A0C9DF29C4_.wvu.PrintArea" localSheetId="13" hidden="1">#REF!</definedName>
    <definedName name="Z_1BB02D03_D326_11D3_9812_00A0C9DF29C4_.wvu.PrintArea" hidden="1">#REF!</definedName>
    <definedName name="Z_1BB02D05_D326_11D3_9812_00A0C9DF29C4_.wvu.PrintArea" localSheetId="13" hidden="1">#REF!</definedName>
    <definedName name="Z_1BB02D05_D326_11D3_9812_00A0C9DF29C4_.wvu.PrintArea" hidden="1">#REF!</definedName>
    <definedName name="Z_1BB02D06_D326_11D3_9812_00A0C9DF29C4_.wvu.PrintArea" localSheetId="13" hidden="1">#REF!</definedName>
    <definedName name="Z_1BB02D06_D326_11D3_9812_00A0C9DF29C4_.wvu.PrintArea" hidden="1">#REF!</definedName>
    <definedName name="Z_1BB02D07_D326_11D3_9812_00A0C9DF29C4_.wvu.PrintArea" localSheetId="13" hidden="1">#REF!</definedName>
    <definedName name="Z_1BB02D07_D326_11D3_9812_00A0C9DF29C4_.wvu.PrintArea" hidden="1">#REF!</definedName>
    <definedName name="Z_1BB02D08_D326_11D3_9812_00A0C9DF29C4_.wvu.PrintArea" localSheetId="13" hidden="1">#REF!</definedName>
    <definedName name="Z_1BB02D08_D326_11D3_9812_00A0C9DF29C4_.wvu.PrintArea" hidden="1">#REF!</definedName>
    <definedName name="Z_1BB02D0A_D326_11D3_9812_00A0C9DF29C4_.wvu.PrintArea" localSheetId="13" hidden="1">#REF!</definedName>
    <definedName name="Z_1BB02D0A_D326_11D3_9812_00A0C9DF29C4_.wvu.PrintArea" hidden="1">#REF!</definedName>
    <definedName name="Z_1BB02D0B_D326_11D3_9812_00A0C9DF29C4_.wvu.PrintArea" localSheetId="13" hidden="1">#REF!</definedName>
    <definedName name="Z_1BB02D0B_D326_11D3_9812_00A0C9DF29C4_.wvu.PrintArea" hidden="1">#REF!</definedName>
    <definedName name="Z_1BB02D0C_D326_11D3_9812_00A0C9DF29C4_.wvu.PrintArea" localSheetId="13" hidden="1">#REF!</definedName>
    <definedName name="Z_1BB02D0C_D326_11D3_9812_00A0C9DF29C4_.wvu.PrintArea" hidden="1">#REF!</definedName>
    <definedName name="Z_1BB02D0D_D326_11D3_9812_00A0C9DF29C4_.wvu.PrintArea" localSheetId="13" hidden="1">#REF!</definedName>
    <definedName name="Z_1BB02D0D_D326_11D3_9812_00A0C9DF29C4_.wvu.PrintArea" hidden="1">#REF!</definedName>
    <definedName name="Z_1BB02D0F_D326_11D3_9812_00A0C9DF29C4_.wvu.PrintArea" localSheetId="13" hidden="1">#REF!</definedName>
    <definedName name="Z_1BB02D0F_D326_11D3_9812_00A0C9DF29C4_.wvu.PrintArea" hidden="1">#REF!</definedName>
    <definedName name="Z_1BB02D10_D326_11D3_9812_00A0C9DF29C4_.wvu.PrintArea" localSheetId="13" hidden="1">#REF!</definedName>
    <definedName name="Z_1BB02D10_D326_11D3_9812_00A0C9DF29C4_.wvu.PrintArea" hidden="1">#REF!</definedName>
    <definedName name="Z_1D18DB46_65F5_11D3_9DAB_00A0C9DF29FD_.wvu.PrintArea" localSheetId="13" hidden="1">#REF!</definedName>
    <definedName name="Z_1D18DB46_65F5_11D3_9DAB_00A0C9DF29FD_.wvu.PrintArea" hidden="1">#REF!</definedName>
    <definedName name="Z_1D18DB47_65F5_11D3_9DAB_00A0C9DF29FD_.wvu.PrintArea" localSheetId="13" hidden="1">#REF!</definedName>
    <definedName name="Z_1D18DB47_65F5_11D3_9DAB_00A0C9DF29FD_.wvu.PrintArea" hidden="1">#REF!</definedName>
    <definedName name="Z_1D18DB49_65F5_11D3_9DAB_00A0C9DF29FD_.wvu.PrintArea" localSheetId="13" hidden="1">#REF!</definedName>
    <definedName name="Z_1D18DB49_65F5_11D3_9DAB_00A0C9DF29FD_.wvu.PrintArea" hidden="1">#REF!</definedName>
    <definedName name="Z_1D18DB4A_65F5_11D3_9DAB_00A0C9DF29FD_.wvu.PrintArea" localSheetId="13" hidden="1">#REF!</definedName>
    <definedName name="Z_1D18DB4A_65F5_11D3_9DAB_00A0C9DF29FD_.wvu.PrintArea" hidden="1">#REF!</definedName>
    <definedName name="Z_1D18DB4B_65F5_11D3_9DAB_00A0C9DF29FD_.wvu.PrintArea" localSheetId="13" hidden="1">#REF!</definedName>
    <definedName name="Z_1D18DB4B_65F5_11D3_9DAB_00A0C9DF29FD_.wvu.PrintArea" hidden="1">#REF!</definedName>
    <definedName name="Z_1D18DB4C_65F5_11D3_9DAB_00A0C9DF29FD_.wvu.PrintArea" localSheetId="13" hidden="1">#REF!</definedName>
    <definedName name="Z_1D18DB4C_65F5_11D3_9DAB_00A0C9DF29FD_.wvu.PrintArea" hidden="1">#REF!</definedName>
    <definedName name="Z_1D18DB4E_65F5_11D3_9DAB_00A0C9DF29FD_.wvu.PrintArea" localSheetId="13" hidden="1">#REF!</definedName>
    <definedName name="Z_1D18DB4E_65F5_11D3_9DAB_00A0C9DF29FD_.wvu.PrintArea" hidden="1">#REF!</definedName>
    <definedName name="Z_1D18DB4F_65F5_11D3_9DAB_00A0C9DF29FD_.wvu.PrintArea" localSheetId="13" hidden="1">#REF!</definedName>
    <definedName name="Z_1D18DB4F_65F5_11D3_9DAB_00A0C9DF29FD_.wvu.PrintArea" hidden="1">#REF!</definedName>
    <definedName name="Z_1D18DB50_65F5_11D3_9DAB_00A0C9DF29FD_.wvu.PrintArea" localSheetId="13" hidden="1">#REF!</definedName>
    <definedName name="Z_1D18DB50_65F5_11D3_9DAB_00A0C9DF29FD_.wvu.PrintArea" hidden="1">#REF!</definedName>
    <definedName name="Z_1D18DB51_65F5_11D3_9DAB_00A0C9DF29FD_.wvu.PrintArea" localSheetId="13" hidden="1">#REF!</definedName>
    <definedName name="Z_1D18DB51_65F5_11D3_9DAB_00A0C9DF29FD_.wvu.PrintArea" hidden="1">#REF!</definedName>
    <definedName name="Z_1D18DB53_65F5_11D3_9DAB_00A0C9DF29FD_.wvu.PrintArea" localSheetId="13" hidden="1">#REF!</definedName>
    <definedName name="Z_1D18DB53_65F5_11D3_9DAB_00A0C9DF29FD_.wvu.PrintArea" hidden="1">#REF!</definedName>
    <definedName name="Z_1D18DB54_65F5_11D3_9DAB_00A0C9DF29FD_.wvu.PrintArea" localSheetId="13" hidden="1">#REF!</definedName>
    <definedName name="Z_1D18DB54_65F5_11D3_9DAB_00A0C9DF29FD_.wvu.PrintArea" hidden="1">#REF!</definedName>
    <definedName name="Z_1D18DB56_65F5_11D3_9DAB_00A0C9DF29FD_.wvu.PrintArea" localSheetId="13" hidden="1">#REF!</definedName>
    <definedName name="Z_1D18DB56_65F5_11D3_9DAB_00A0C9DF29FD_.wvu.PrintArea" hidden="1">#REF!</definedName>
    <definedName name="Z_1D18DB57_65F5_11D3_9DAB_00A0C9DF29FD_.wvu.PrintArea" localSheetId="13" hidden="1">#REF!</definedName>
    <definedName name="Z_1D18DB57_65F5_11D3_9DAB_00A0C9DF29FD_.wvu.PrintArea" hidden="1">#REF!</definedName>
    <definedName name="Z_1D18DB59_65F5_11D3_9DAB_00A0C9DF29FD_.wvu.PrintArea" localSheetId="13" hidden="1">#REF!</definedName>
    <definedName name="Z_1D18DB59_65F5_11D3_9DAB_00A0C9DF29FD_.wvu.PrintArea" hidden="1">#REF!</definedName>
    <definedName name="Z_1D18DB5A_65F5_11D3_9DAB_00A0C9DF29FD_.wvu.PrintArea" localSheetId="13" hidden="1">#REF!</definedName>
    <definedName name="Z_1D18DB5A_65F5_11D3_9DAB_00A0C9DF29FD_.wvu.PrintArea" hidden="1">#REF!</definedName>
    <definedName name="Z_1D18DB5B_65F5_11D3_9DAB_00A0C9DF29FD_.wvu.PrintArea" localSheetId="13" hidden="1">#REF!</definedName>
    <definedName name="Z_1D18DB5B_65F5_11D3_9DAB_00A0C9DF29FD_.wvu.PrintArea" hidden="1">#REF!</definedName>
    <definedName name="Z_1D18DB5C_65F5_11D3_9DAB_00A0C9DF29FD_.wvu.PrintArea" localSheetId="13" hidden="1">#REF!</definedName>
    <definedName name="Z_1D18DB5C_65F5_11D3_9DAB_00A0C9DF29FD_.wvu.PrintArea" hidden="1">#REF!</definedName>
    <definedName name="Z_1D18DB5E_65F5_11D3_9DAB_00A0C9DF29FD_.wvu.PrintArea" localSheetId="13" hidden="1">#REF!</definedName>
    <definedName name="Z_1D18DB5E_65F5_11D3_9DAB_00A0C9DF29FD_.wvu.PrintArea" hidden="1">#REF!</definedName>
    <definedName name="Z_1D18DB5F_65F5_11D3_9DAB_00A0C9DF29FD_.wvu.PrintArea" localSheetId="13" hidden="1">#REF!</definedName>
    <definedName name="Z_1D18DB5F_65F5_11D3_9DAB_00A0C9DF29FD_.wvu.PrintArea" hidden="1">#REF!</definedName>
    <definedName name="Z_1D18DB60_65F5_11D3_9DAB_00A0C9DF29FD_.wvu.PrintArea" localSheetId="13" hidden="1">#REF!</definedName>
    <definedName name="Z_1D18DB60_65F5_11D3_9DAB_00A0C9DF29FD_.wvu.PrintArea" hidden="1">#REF!</definedName>
    <definedName name="Z_1D18DB61_65F5_11D3_9DAB_00A0C9DF29FD_.wvu.PrintArea" localSheetId="13" hidden="1">#REF!</definedName>
    <definedName name="Z_1D18DB61_65F5_11D3_9DAB_00A0C9DF29FD_.wvu.PrintArea" hidden="1">#REF!</definedName>
    <definedName name="Z_1D18DB63_65F5_11D3_9DAB_00A0C9DF29FD_.wvu.PrintArea" localSheetId="13" hidden="1">#REF!</definedName>
    <definedName name="Z_1D18DB63_65F5_11D3_9DAB_00A0C9DF29FD_.wvu.PrintArea" hidden="1">#REF!</definedName>
    <definedName name="Z_1D18DB64_65F5_11D3_9DAB_00A0C9DF29FD_.wvu.PrintArea" localSheetId="13" hidden="1">#REF!</definedName>
    <definedName name="Z_1D18DB64_65F5_11D3_9DAB_00A0C9DF29FD_.wvu.PrintArea" hidden="1">#REF!</definedName>
    <definedName name="Z_1EE9C873_3396_11D3_97FD_00A0C9DF29C4_.wvu.PrintArea" localSheetId="13" hidden="1">#REF!</definedName>
    <definedName name="Z_1EE9C873_3396_11D3_97FD_00A0C9DF29C4_.wvu.PrintArea" hidden="1">#REF!</definedName>
    <definedName name="Z_1EE9C874_3396_11D3_97FD_00A0C9DF29C4_.wvu.PrintArea" localSheetId="13" hidden="1">#REF!</definedName>
    <definedName name="Z_1EE9C874_3396_11D3_97FD_00A0C9DF29C4_.wvu.PrintArea" hidden="1">#REF!</definedName>
    <definedName name="Z_1EE9C876_3396_11D3_97FD_00A0C9DF29C4_.wvu.PrintArea" localSheetId="13" hidden="1">#REF!</definedName>
    <definedName name="Z_1EE9C876_3396_11D3_97FD_00A0C9DF29C4_.wvu.PrintArea" hidden="1">#REF!</definedName>
    <definedName name="Z_1EE9C877_3396_11D3_97FD_00A0C9DF29C4_.wvu.PrintArea" localSheetId="13" hidden="1">#REF!</definedName>
    <definedName name="Z_1EE9C877_3396_11D3_97FD_00A0C9DF29C4_.wvu.PrintArea" hidden="1">#REF!</definedName>
    <definedName name="Z_1EE9C878_3396_11D3_97FD_00A0C9DF29C4_.wvu.PrintArea" localSheetId="13" hidden="1">#REF!</definedName>
    <definedName name="Z_1EE9C878_3396_11D3_97FD_00A0C9DF29C4_.wvu.PrintArea" hidden="1">#REF!</definedName>
    <definedName name="Z_1EE9C879_3396_11D3_97FD_00A0C9DF29C4_.wvu.PrintArea" localSheetId="13" hidden="1">#REF!</definedName>
    <definedName name="Z_1EE9C879_3396_11D3_97FD_00A0C9DF29C4_.wvu.PrintArea" hidden="1">#REF!</definedName>
    <definedName name="Z_1EE9C87B_3396_11D3_97FD_00A0C9DF29C4_.wvu.PrintArea" localSheetId="13" hidden="1">#REF!</definedName>
    <definedName name="Z_1EE9C87B_3396_11D3_97FD_00A0C9DF29C4_.wvu.PrintArea" hidden="1">#REF!</definedName>
    <definedName name="Z_1EE9C87C_3396_11D3_97FD_00A0C9DF29C4_.wvu.PrintArea" localSheetId="13" hidden="1">#REF!</definedName>
    <definedName name="Z_1EE9C87C_3396_11D3_97FD_00A0C9DF29C4_.wvu.PrintArea" hidden="1">#REF!</definedName>
    <definedName name="Z_1EE9C87D_3396_11D3_97FD_00A0C9DF29C4_.wvu.PrintArea" localSheetId="13" hidden="1">#REF!</definedName>
    <definedName name="Z_1EE9C87D_3396_11D3_97FD_00A0C9DF29C4_.wvu.PrintArea" hidden="1">#REF!</definedName>
    <definedName name="Z_1EE9C87E_3396_11D3_97FD_00A0C9DF29C4_.wvu.PrintArea" localSheetId="13" hidden="1">#REF!</definedName>
    <definedName name="Z_1EE9C87E_3396_11D3_97FD_00A0C9DF29C4_.wvu.PrintArea" hidden="1">#REF!</definedName>
    <definedName name="Z_1EE9C880_3396_11D3_97FD_00A0C9DF29C4_.wvu.PrintArea" localSheetId="13" hidden="1">#REF!</definedName>
    <definedName name="Z_1EE9C880_3396_11D3_97FD_00A0C9DF29C4_.wvu.PrintArea" hidden="1">#REF!</definedName>
    <definedName name="Z_1EE9C881_3396_11D3_97FD_00A0C9DF29C4_.wvu.PrintArea" localSheetId="13" hidden="1">#REF!</definedName>
    <definedName name="Z_1EE9C881_3396_11D3_97FD_00A0C9DF29C4_.wvu.PrintArea" hidden="1">#REF!</definedName>
    <definedName name="Z_1EE9C883_3396_11D3_97FD_00A0C9DF29C4_.wvu.PrintArea" localSheetId="13" hidden="1">#REF!</definedName>
    <definedName name="Z_1EE9C883_3396_11D3_97FD_00A0C9DF29C4_.wvu.PrintArea" hidden="1">#REF!</definedName>
    <definedName name="Z_1EE9C884_3396_11D3_97FD_00A0C9DF29C4_.wvu.PrintArea" localSheetId="13" hidden="1">#REF!</definedName>
    <definedName name="Z_1EE9C884_3396_11D3_97FD_00A0C9DF29C4_.wvu.PrintArea" hidden="1">#REF!</definedName>
    <definedName name="Z_1EE9C886_3396_11D3_97FD_00A0C9DF29C4_.wvu.PrintArea" localSheetId="13" hidden="1">#REF!</definedName>
    <definedName name="Z_1EE9C886_3396_11D3_97FD_00A0C9DF29C4_.wvu.PrintArea" hidden="1">#REF!</definedName>
    <definedName name="Z_1EE9C887_3396_11D3_97FD_00A0C9DF29C4_.wvu.PrintArea" localSheetId="13" hidden="1">#REF!</definedName>
    <definedName name="Z_1EE9C887_3396_11D3_97FD_00A0C9DF29C4_.wvu.PrintArea" hidden="1">#REF!</definedName>
    <definedName name="Z_1EE9C888_3396_11D3_97FD_00A0C9DF29C4_.wvu.PrintArea" localSheetId="13" hidden="1">#REF!</definedName>
    <definedName name="Z_1EE9C888_3396_11D3_97FD_00A0C9DF29C4_.wvu.PrintArea" hidden="1">#REF!</definedName>
    <definedName name="Z_1EE9C889_3396_11D3_97FD_00A0C9DF29C4_.wvu.PrintArea" localSheetId="13" hidden="1">#REF!</definedName>
    <definedName name="Z_1EE9C889_3396_11D3_97FD_00A0C9DF29C4_.wvu.PrintArea" hidden="1">#REF!</definedName>
    <definedName name="Z_1EE9C88B_3396_11D3_97FD_00A0C9DF29C4_.wvu.PrintArea" localSheetId="13" hidden="1">#REF!</definedName>
    <definedName name="Z_1EE9C88B_3396_11D3_97FD_00A0C9DF29C4_.wvu.PrintArea" hidden="1">#REF!</definedName>
    <definedName name="Z_1EE9C88C_3396_11D3_97FD_00A0C9DF29C4_.wvu.PrintArea" localSheetId="13" hidden="1">#REF!</definedName>
    <definedName name="Z_1EE9C88C_3396_11D3_97FD_00A0C9DF29C4_.wvu.PrintArea" hidden="1">#REF!</definedName>
    <definedName name="Z_1EE9C88D_3396_11D3_97FD_00A0C9DF29C4_.wvu.PrintArea" localSheetId="13" hidden="1">#REF!</definedName>
    <definedName name="Z_1EE9C88D_3396_11D3_97FD_00A0C9DF29C4_.wvu.PrintArea" hidden="1">#REF!</definedName>
    <definedName name="Z_1EE9C88E_3396_11D3_97FD_00A0C9DF29C4_.wvu.PrintArea" localSheetId="13" hidden="1">#REF!</definedName>
    <definedName name="Z_1EE9C88E_3396_11D3_97FD_00A0C9DF29C4_.wvu.PrintArea" hidden="1">#REF!</definedName>
    <definedName name="Z_1EE9C890_3396_11D3_97FD_00A0C9DF29C4_.wvu.PrintArea" localSheetId="13" hidden="1">#REF!</definedName>
    <definedName name="Z_1EE9C890_3396_11D3_97FD_00A0C9DF29C4_.wvu.PrintArea" hidden="1">#REF!</definedName>
    <definedName name="Z_1EE9C891_3396_11D3_97FD_00A0C9DF29C4_.wvu.PrintArea" localSheetId="13" hidden="1">#REF!</definedName>
    <definedName name="Z_1EE9C891_3396_11D3_97FD_00A0C9DF29C4_.wvu.PrintArea" hidden="1">#REF!</definedName>
    <definedName name="Z_254F9381_AE38_11D3_9DB4_00A0C9DF29FD_.wvu.PrintArea" localSheetId="13" hidden="1">#REF!</definedName>
    <definedName name="Z_254F9381_AE38_11D3_9DB4_00A0C9DF29FD_.wvu.PrintArea" hidden="1">#REF!</definedName>
    <definedName name="Z_254F9382_AE38_11D3_9DB4_00A0C9DF29FD_.wvu.PrintArea" localSheetId="13" hidden="1">#REF!</definedName>
    <definedName name="Z_254F9382_AE38_11D3_9DB4_00A0C9DF29FD_.wvu.PrintArea" hidden="1">#REF!</definedName>
    <definedName name="Z_254F9384_AE38_11D3_9DB4_00A0C9DF29FD_.wvu.PrintArea" localSheetId="13" hidden="1">#REF!</definedName>
    <definedName name="Z_254F9384_AE38_11D3_9DB4_00A0C9DF29FD_.wvu.PrintArea" hidden="1">#REF!</definedName>
    <definedName name="Z_254F9385_AE38_11D3_9DB4_00A0C9DF29FD_.wvu.PrintArea" localSheetId="13" hidden="1">#REF!</definedName>
    <definedName name="Z_254F9385_AE38_11D3_9DB4_00A0C9DF29FD_.wvu.PrintArea" hidden="1">#REF!</definedName>
    <definedName name="Z_254F9386_AE38_11D3_9DB4_00A0C9DF29FD_.wvu.PrintArea" localSheetId="13" hidden="1">#REF!</definedName>
    <definedName name="Z_254F9386_AE38_11D3_9DB4_00A0C9DF29FD_.wvu.PrintArea" hidden="1">#REF!</definedName>
    <definedName name="Z_254F9387_AE38_11D3_9DB4_00A0C9DF29FD_.wvu.PrintArea" localSheetId="13" hidden="1">#REF!</definedName>
    <definedName name="Z_254F9387_AE38_11D3_9DB4_00A0C9DF29FD_.wvu.PrintArea" hidden="1">#REF!</definedName>
    <definedName name="Z_254F9389_AE38_11D3_9DB4_00A0C9DF29FD_.wvu.PrintArea" localSheetId="13" hidden="1">#REF!</definedName>
    <definedName name="Z_254F9389_AE38_11D3_9DB4_00A0C9DF29FD_.wvu.PrintArea" hidden="1">#REF!</definedName>
    <definedName name="Z_254F938A_AE38_11D3_9DB4_00A0C9DF29FD_.wvu.PrintArea" localSheetId="13" hidden="1">#REF!</definedName>
    <definedName name="Z_254F938A_AE38_11D3_9DB4_00A0C9DF29FD_.wvu.PrintArea" hidden="1">#REF!</definedName>
    <definedName name="Z_254F938B_AE38_11D3_9DB4_00A0C9DF29FD_.wvu.PrintArea" localSheetId="13" hidden="1">#REF!</definedName>
    <definedName name="Z_254F938B_AE38_11D3_9DB4_00A0C9DF29FD_.wvu.PrintArea" hidden="1">#REF!</definedName>
    <definedName name="Z_254F938C_AE38_11D3_9DB4_00A0C9DF29FD_.wvu.PrintArea" localSheetId="13" hidden="1">#REF!</definedName>
    <definedName name="Z_254F938C_AE38_11D3_9DB4_00A0C9DF29FD_.wvu.PrintArea" hidden="1">#REF!</definedName>
    <definedName name="Z_254F938E_AE38_11D3_9DB4_00A0C9DF29FD_.wvu.PrintArea" localSheetId="13" hidden="1">#REF!</definedName>
    <definedName name="Z_254F938E_AE38_11D3_9DB4_00A0C9DF29FD_.wvu.PrintArea" hidden="1">#REF!</definedName>
    <definedName name="Z_254F938F_AE38_11D3_9DB4_00A0C9DF29FD_.wvu.PrintArea" localSheetId="13" hidden="1">#REF!</definedName>
    <definedName name="Z_254F938F_AE38_11D3_9DB4_00A0C9DF29FD_.wvu.PrintArea" hidden="1">#REF!</definedName>
    <definedName name="Z_254F9391_AE38_11D3_9DB4_00A0C9DF29FD_.wvu.PrintArea" localSheetId="13" hidden="1">#REF!</definedName>
    <definedName name="Z_254F9391_AE38_11D3_9DB4_00A0C9DF29FD_.wvu.PrintArea" hidden="1">#REF!</definedName>
    <definedName name="Z_254F9392_AE38_11D3_9DB4_00A0C9DF29FD_.wvu.PrintArea" localSheetId="13" hidden="1">#REF!</definedName>
    <definedName name="Z_254F9392_AE38_11D3_9DB4_00A0C9DF29FD_.wvu.PrintArea" hidden="1">#REF!</definedName>
    <definedName name="Z_254F9394_AE38_11D3_9DB4_00A0C9DF29FD_.wvu.PrintArea" localSheetId="13" hidden="1">#REF!</definedName>
    <definedName name="Z_254F9394_AE38_11D3_9DB4_00A0C9DF29FD_.wvu.PrintArea" hidden="1">#REF!</definedName>
    <definedName name="Z_254F9395_AE38_11D3_9DB4_00A0C9DF29FD_.wvu.PrintArea" localSheetId="13" hidden="1">#REF!</definedName>
    <definedName name="Z_254F9395_AE38_11D3_9DB4_00A0C9DF29FD_.wvu.PrintArea" hidden="1">#REF!</definedName>
    <definedName name="Z_254F9396_AE38_11D3_9DB4_00A0C9DF29FD_.wvu.PrintArea" localSheetId="13" hidden="1">#REF!</definedName>
    <definedName name="Z_254F9396_AE38_11D3_9DB4_00A0C9DF29FD_.wvu.PrintArea" hidden="1">#REF!</definedName>
    <definedName name="Z_254F9397_AE38_11D3_9DB4_00A0C9DF29FD_.wvu.PrintArea" localSheetId="13" hidden="1">#REF!</definedName>
    <definedName name="Z_254F9397_AE38_11D3_9DB4_00A0C9DF29FD_.wvu.PrintArea" hidden="1">#REF!</definedName>
    <definedName name="Z_254F9399_AE38_11D3_9DB4_00A0C9DF29FD_.wvu.PrintArea" localSheetId="13" hidden="1">#REF!</definedName>
    <definedName name="Z_254F9399_AE38_11D3_9DB4_00A0C9DF29FD_.wvu.PrintArea" hidden="1">#REF!</definedName>
    <definedName name="Z_254F939A_AE38_11D3_9DB4_00A0C9DF29FD_.wvu.PrintArea" localSheetId="13" hidden="1">#REF!</definedName>
    <definedName name="Z_254F939A_AE38_11D3_9DB4_00A0C9DF29FD_.wvu.PrintArea" hidden="1">#REF!</definedName>
    <definedName name="Z_254F939B_AE38_11D3_9DB4_00A0C9DF29FD_.wvu.PrintArea" localSheetId="13" hidden="1">#REF!</definedName>
    <definedName name="Z_254F939B_AE38_11D3_9DB4_00A0C9DF29FD_.wvu.PrintArea" hidden="1">#REF!</definedName>
    <definedName name="Z_254F939C_AE38_11D3_9DB4_00A0C9DF29FD_.wvu.PrintArea" localSheetId="13" hidden="1">#REF!</definedName>
    <definedName name="Z_254F939C_AE38_11D3_9DB4_00A0C9DF29FD_.wvu.PrintArea" hidden="1">#REF!</definedName>
    <definedName name="Z_254F939E_AE38_11D3_9DB4_00A0C9DF29FD_.wvu.PrintArea" localSheetId="13" hidden="1">#REF!</definedName>
    <definedName name="Z_254F939E_AE38_11D3_9DB4_00A0C9DF29FD_.wvu.PrintArea" hidden="1">#REF!</definedName>
    <definedName name="Z_254F939F_AE38_11D3_9DB4_00A0C9DF29FD_.wvu.PrintArea" localSheetId="13" hidden="1">#REF!</definedName>
    <definedName name="Z_254F939F_AE38_11D3_9DB4_00A0C9DF29FD_.wvu.PrintArea" hidden="1">#REF!</definedName>
    <definedName name="Z_273BF518_8099_11D3_9808_00A0C9DF29C4_.wvu.PrintArea" localSheetId="13" hidden="1">#REF!</definedName>
    <definedName name="Z_273BF518_8099_11D3_9808_00A0C9DF29C4_.wvu.PrintArea" hidden="1">#REF!</definedName>
    <definedName name="Z_273BF519_8099_11D3_9808_00A0C9DF29C4_.wvu.PrintArea" localSheetId="13" hidden="1">#REF!</definedName>
    <definedName name="Z_273BF519_8099_11D3_9808_00A0C9DF29C4_.wvu.PrintArea" hidden="1">#REF!</definedName>
    <definedName name="Z_273BF51B_8099_11D3_9808_00A0C9DF29C4_.wvu.PrintArea" localSheetId="13" hidden="1">#REF!</definedName>
    <definedName name="Z_273BF51B_8099_11D3_9808_00A0C9DF29C4_.wvu.PrintArea" hidden="1">#REF!</definedName>
    <definedName name="Z_273BF51C_8099_11D3_9808_00A0C9DF29C4_.wvu.PrintArea" localSheetId="13" hidden="1">#REF!</definedName>
    <definedName name="Z_273BF51C_8099_11D3_9808_00A0C9DF29C4_.wvu.PrintArea" hidden="1">#REF!</definedName>
    <definedName name="Z_273BF51D_8099_11D3_9808_00A0C9DF29C4_.wvu.PrintArea" localSheetId="13" hidden="1">#REF!</definedName>
    <definedName name="Z_273BF51D_8099_11D3_9808_00A0C9DF29C4_.wvu.PrintArea" hidden="1">#REF!</definedName>
    <definedName name="Z_273BF51E_8099_11D3_9808_00A0C9DF29C4_.wvu.PrintArea" localSheetId="13" hidden="1">#REF!</definedName>
    <definedName name="Z_273BF51E_8099_11D3_9808_00A0C9DF29C4_.wvu.PrintArea" hidden="1">#REF!</definedName>
    <definedName name="Z_273BF520_8099_11D3_9808_00A0C9DF29C4_.wvu.PrintArea" localSheetId="13" hidden="1">#REF!</definedName>
    <definedName name="Z_273BF520_8099_11D3_9808_00A0C9DF29C4_.wvu.PrintArea" hidden="1">#REF!</definedName>
    <definedName name="Z_273BF521_8099_11D3_9808_00A0C9DF29C4_.wvu.PrintArea" localSheetId="13" hidden="1">#REF!</definedName>
    <definedName name="Z_273BF521_8099_11D3_9808_00A0C9DF29C4_.wvu.PrintArea" hidden="1">#REF!</definedName>
    <definedName name="Z_273BF522_8099_11D3_9808_00A0C9DF29C4_.wvu.PrintArea" localSheetId="13" hidden="1">#REF!</definedName>
    <definedName name="Z_273BF522_8099_11D3_9808_00A0C9DF29C4_.wvu.PrintArea" hidden="1">#REF!</definedName>
    <definedName name="Z_273BF523_8099_11D3_9808_00A0C9DF29C4_.wvu.PrintArea" localSheetId="13" hidden="1">#REF!</definedName>
    <definedName name="Z_273BF523_8099_11D3_9808_00A0C9DF29C4_.wvu.PrintArea" hidden="1">#REF!</definedName>
    <definedName name="Z_273BF525_8099_11D3_9808_00A0C9DF29C4_.wvu.PrintArea" localSheetId="13" hidden="1">#REF!</definedName>
    <definedName name="Z_273BF525_8099_11D3_9808_00A0C9DF29C4_.wvu.PrintArea" hidden="1">#REF!</definedName>
    <definedName name="Z_273BF526_8099_11D3_9808_00A0C9DF29C4_.wvu.PrintArea" localSheetId="13" hidden="1">#REF!</definedName>
    <definedName name="Z_273BF526_8099_11D3_9808_00A0C9DF29C4_.wvu.PrintArea" hidden="1">#REF!</definedName>
    <definedName name="Z_273BF528_8099_11D3_9808_00A0C9DF29C4_.wvu.PrintArea" localSheetId="13" hidden="1">#REF!</definedName>
    <definedName name="Z_273BF528_8099_11D3_9808_00A0C9DF29C4_.wvu.PrintArea" hidden="1">#REF!</definedName>
    <definedName name="Z_273BF529_8099_11D3_9808_00A0C9DF29C4_.wvu.PrintArea" localSheetId="13" hidden="1">#REF!</definedName>
    <definedName name="Z_273BF529_8099_11D3_9808_00A0C9DF29C4_.wvu.PrintArea" hidden="1">#REF!</definedName>
    <definedName name="Z_273BF52B_8099_11D3_9808_00A0C9DF29C4_.wvu.PrintArea" localSheetId="13" hidden="1">#REF!</definedName>
    <definedName name="Z_273BF52B_8099_11D3_9808_00A0C9DF29C4_.wvu.PrintArea" hidden="1">#REF!</definedName>
    <definedName name="Z_273BF52C_8099_11D3_9808_00A0C9DF29C4_.wvu.PrintArea" localSheetId="13" hidden="1">#REF!</definedName>
    <definedName name="Z_273BF52C_8099_11D3_9808_00A0C9DF29C4_.wvu.PrintArea" hidden="1">#REF!</definedName>
    <definedName name="Z_273BF52D_8099_11D3_9808_00A0C9DF29C4_.wvu.PrintArea" localSheetId="13" hidden="1">#REF!</definedName>
    <definedName name="Z_273BF52D_8099_11D3_9808_00A0C9DF29C4_.wvu.PrintArea" hidden="1">#REF!</definedName>
    <definedName name="Z_273BF52E_8099_11D3_9808_00A0C9DF29C4_.wvu.PrintArea" localSheetId="13" hidden="1">#REF!</definedName>
    <definedName name="Z_273BF52E_8099_11D3_9808_00A0C9DF29C4_.wvu.PrintArea" hidden="1">#REF!</definedName>
    <definedName name="Z_273BF530_8099_11D3_9808_00A0C9DF29C4_.wvu.PrintArea" localSheetId="13" hidden="1">#REF!</definedName>
    <definedName name="Z_273BF530_8099_11D3_9808_00A0C9DF29C4_.wvu.PrintArea" hidden="1">#REF!</definedName>
    <definedName name="Z_273BF531_8099_11D3_9808_00A0C9DF29C4_.wvu.PrintArea" localSheetId="13" hidden="1">#REF!</definedName>
    <definedName name="Z_273BF531_8099_11D3_9808_00A0C9DF29C4_.wvu.PrintArea" hidden="1">#REF!</definedName>
    <definedName name="Z_273BF532_8099_11D3_9808_00A0C9DF29C4_.wvu.PrintArea" localSheetId="13" hidden="1">#REF!</definedName>
    <definedName name="Z_273BF532_8099_11D3_9808_00A0C9DF29C4_.wvu.PrintArea" hidden="1">#REF!</definedName>
    <definedName name="Z_273BF533_8099_11D3_9808_00A0C9DF29C4_.wvu.PrintArea" localSheetId="13" hidden="1">#REF!</definedName>
    <definedName name="Z_273BF533_8099_11D3_9808_00A0C9DF29C4_.wvu.PrintArea" hidden="1">#REF!</definedName>
    <definedName name="Z_273BF535_8099_11D3_9808_00A0C9DF29C4_.wvu.PrintArea" localSheetId="13" hidden="1">#REF!</definedName>
    <definedName name="Z_273BF535_8099_11D3_9808_00A0C9DF29C4_.wvu.PrintArea" hidden="1">#REF!</definedName>
    <definedName name="Z_273BF536_8099_11D3_9808_00A0C9DF29C4_.wvu.PrintArea" localSheetId="13" hidden="1">#REF!</definedName>
    <definedName name="Z_273BF536_8099_11D3_9808_00A0C9DF29C4_.wvu.PrintArea" hidden="1">#REF!</definedName>
    <definedName name="Z_2A4AFF2A_09F9_11D3_88AD_0080C84A5D47_.wvu.PrintArea" localSheetId="13" hidden="1">#REF!</definedName>
    <definedName name="Z_2A4AFF2A_09F9_11D3_88AD_0080C84A5D47_.wvu.PrintArea" hidden="1">#REF!</definedName>
    <definedName name="Z_2A4AFF2B_09F9_11D3_88AD_0080C84A5D47_.wvu.PrintArea" localSheetId="13" hidden="1">#REF!</definedName>
    <definedName name="Z_2A4AFF2B_09F9_11D3_88AD_0080C84A5D47_.wvu.PrintArea" hidden="1">#REF!</definedName>
    <definedName name="Z_2A4AFF2D_09F9_11D3_88AD_0080C84A5D47_.wvu.PrintArea" localSheetId="13" hidden="1">#REF!</definedName>
    <definedName name="Z_2A4AFF2D_09F9_11D3_88AD_0080C84A5D47_.wvu.PrintArea" hidden="1">#REF!</definedName>
    <definedName name="Z_2A4AFF2E_09F9_11D3_88AD_0080C84A5D47_.wvu.PrintArea" localSheetId="13" hidden="1">#REF!</definedName>
    <definedName name="Z_2A4AFF2E_09F9_11D3_88AD_0080C84A5D47_.wvu.PrintArea" hidden="1">#REF!</definedName>
    <definedName name="Z_2A4AFF2F_09F9_11D3_88AD_0080C84A5D47_.wvu.PrintArea" localSheetId="13" hidden="1">#REF!</definedName>
    <definedName name="Z_2A4AFF2F_09F9_11D3_88AD_0080C84A5D47_.wvu.PrintArea" hidden="1">#REF!</definedName>
    <definedName name="Z_2A4AFF30_09F9_11D3_88AD_0080C84A5D47_.wvu.PrintArea" localSheetId="13" hidden="1">#REF!</definedName>
    <definedName name="Z_2A4AFF30_09F9_11D3_88AD_0080C84A5D47_.wvu.PrintArea" hidden="1">#REF!</definedName>
    <definedName name="Z_2A4AFF32_09F9_11D3_88AD_0080C84A5D47_.wvu.PrintArea" localSheetId="13" hidden="1">#REF!</definedName>
    <definedName name="Z_2A4AFF32_09F9_11D3_88AD_0080C84A5D47_.wvu.PrintArea" hidden="1">#REF!</definedName>
    <definedName name="Z_2A4AFF33_09F9_11D3_88AD_0080C84A5D47_.wvu.PrintArea" localSheetId="13" hidden="1">#REF!</definedName>
    <definedName name="Z_2A4AFF33_09F9_11D3_88AD_0080C84A5D47_.wvu.PrintArea" hidden="1">#REF!</definedName>
    <definedName name="Z_2A4AFF34_09F9_11D3_88AD_0080C84A5D47_.wvu.PrintArea" localSheetId="13" hidden="1">#REF!</definedName>
    <definedName name="Z_2A4AFF34_09F9_11D3_88AD_0080C84A5D47_.wvu.PrintArea" hidden="1">#REF!</definedName>
    <definedName name="Z_2A4AFF35_09F9_11D3_88AD_0080C84A5D47_.wvu.PrintArea" localSheetId="13" hidden="1">#REF!</definedName>
    <definedName name="Z_2A4AFF35_09F9_11D3_88AD_0080C84A5D47_.wvu.PrintArea" hidden="1">#REF!</definedName>
    <definedName name="Z_2A4AFF37_09F9_11D3_88AD_0080C84A5D47_.wvu.PrintArea" localSheetId="13" hidden="1">#REF!</definedName>
    <definedName name="Z_2A4AFF37_09F9_11D3_88AD_0080C84A5D47_.wvu.PrintArea" hidden="1">#REF!</definedName>
    <definedName name="Z_2A4AFF38_09F9_11D3_88AD_0080C84A5D47_.wvu.PrintArea" localSheetId="13" hidden="1">#REF!</definedName>
    <definedName name="Z_2A4AFF38_09F9_11D3_88AD_0080C84A5D47_.wvu.PrintArea" hidden="1">#REF!</definedName>
    <definedName name="Z_2A4AFF3A_09F9_11D3_88AD_0080C84A5D47_.wvu.PrintArea" localSheetId="13" hidden="1">#REF!</definedName>
    <definedName name="Z_2A4AFF3A_09F9_11D3_88AD_0080C84A5D47_.wvu.PrintArea" hidden="1">#REF!</definedName>
    <definedName name="Z_2A4AFF3B_09F9_11D3_88AD_0080C84A5D47_.wvu.PrintArea" localSheetId="13" hidden="1">#REF!</definedName>
    <definedName name="Z_2A4AFF3B_09F9_11D3_88AD_0080C84A5D47_.wvu.PrintArea" hidden="1">#REF!</definedName>
    <definedName name="Z_2A4AFF3D_09F9_11D3_88AD_0080C84A5D47_.wvu.PrintArea" localSheetId="13" hidden="1">#REF!</definedName>
    <definedName name="Z_2A4AFF3D_09F9_11D3_88AD_0080C84A5D47_.wvu.PrintArea" hidden="1">#REF!</definedName>
    <definedName name="Z_2A4AFF3E_09F9_11D3_88AD_0080C84A5D47_.wvu.PrintArea" localSheetId="13" hidden="1">#REF!</definedName>
    <definedName name="Z_2A4AFF3E_09F9_11D3_88AD_0080C84A5D47_.wvu.PrintArea" hidden="1">#REF!</definedName>
    <definedName name="Z_2A4AFF3F_09F9_11D3_88AD_0080C84A5D47_.wvu.PrintArea" localSheetId="13" hidden="1">#REF!</definedName>
    <definedName name="Z_2A4AFF3F_09F9_11D3_88AD_0080C84A5D47_.wvu.PrintArea" hidden="1">#REF!</definedName>
    <definedName name="Z_2A4AFF40_09F9_11D3_88AD_0080C84A5D47_.wvu.PrintArea" localSheetId="13" hidden="1">#REF!</definedName>
    <definedName name="Z_2A4AFF40_09F9_11D3_88AD_0080C84A5D47_.wvu.PrintArea" hidden="1">#REF!</definedName>
    <definedName name="Z_2A4AFF42_09F9_11D3_88AD_0080C84A5D47_.wvu.PrintArea" localSheetId="13" hidden="1">#REF!</definedName>
    <definedName name="Z_2A4AFF42_09F9_11D3_88AD_0080C84A5D47_.wvu.PrintArea" hidden="1">#REF!</definedName>
    <definedName name="Z_2A4AFF43_09F9_11D3_88AD_0080C84A5D47_.wvu.PrintArea" localSheetId="13" hidden="1">#REF!</definedName>
    <definedName name="Z_2A4AFF43_09F9_11D3_88AD_0080C84A5D47_.wvu.PrintArea" hidden="1">#REF!</definedName>
    <definedName name="Z_2A4AFF44_09F9_11D3_88AD_0080C84A5D47_.wvu.PrintArea" localSheetId="13" hidden="1">#REF!</definedName>
    <definedName name="Z_2A4AFF44_09F9_11D3_88AD_0080C84A5D47_.wvu.PrintArea" hidden="1">#REF!</definedName>
    <definedName name="Z_2A4AFF45_09F9_11D3_88AD_0080C84A5D47_.wvu.PrintArea" localSheetId="13" hidden="1">#REF!</definedName>
    <definedName name="Z_2A4AFF45_09F9_11D3_88AD_0080C84A5D47_.wvu.PrintArea" hidden="1">#REF!</definedName>
    <definedName name="Z_2A4AFF47_09F9_11D3_88AD_0080C84A5D47_.wvu.PrintArea" localSheetId="13" hidden="1">#REF!</definedName>
    <definedName name="Z_2A4AFF47_09F9_11D3_88AD_0080C84A5D47_.wvu.PrintArea" hidden="1">#REF!</definedName>
    <definedName name="Z_2A4AFF48_09F9_11D3_88AD_0080C84A5D47_.wvu.PrintArea" localSheetId="13" hidden="1">#REF!</definedName>
    <definedName name="Z_2A4AFF48_09F9_11D3_88AD_0080C84A5D47_.wvu.PrintArea" hidden="1">#REF!</definedName>
    <definedName name="Z_2B885854_9DB4_11D3_8584_00A0C9DF1035_.wvu.PrintArea" localSheetId="13" hidden="1">#REF!</definedName>
    <definedName name="Z_2B885854_9DB4_11D3_8584_00A0C9DF1035_.wvu.PrintArea" hidden="1">#REF!</definedName>
    <definedName name="Z_2B885855_9DB4_11D3_8584_00A0C9DF1035_.wvu.PrintArea" localSheetId="13" hidden="1">#REF!</definedName>
    <definedName name="Z_2B885855_9DB4_11D3_8584_00A0C9DF1035_.wvu.PrintArea" hidden="1">#REF!</definedName>
    <definedName name="Z_2B885857_9DB4_11D3_8584_00A0C9DF1035_.wvu.PrintArea" localSheetId="13" hidden="1">#REF!</definedName>
    <definedName name="Z_2B885857_9DB4_11D3_8584_00A0C9DF1035_.wvu.PrintArea" hidden="1">#REF!</definedName>
    <definedName name="Z_2B885858_9DB4_11D3_8584_00A0C9DF1035_.wvu.PrintArea" localSheetId="13" hidden="1">#REF!</definedName>
    <definedName name="Z_2B885858_9DB4_11D3_8584_00A0C9DF1035_.wvu.PrintArea" hidden="1">#REF!</definedName>
    <definedName name="Z_2B885859_9DB4_11D3_8584_00A0C9DF1035_.wvu.PrintArea" localSheetId="13" hidden="1">#REF!</definedName>
    <definedName name="Z_2B885859_9DB4_11D3_8584_00A0C9DF1035_.wvu.PrintArea" hidden="1">#REF!</definedName>
    <definedName name="Z_2B88585A_9DB4_11D3_8584_00A0C9DF1035_.wvu.PrintArea" localSheetId="13" hidden="1">#REF!</definedName>
    <definedName name="Z_2B88585A_9DB4_11D3_8584_00A0C9DF1035_.wvu.PrintArea" hidden="1">#REF!</definedName>
    <definedName name="Z_2B88585C_9DB4_11D3_8584_00A0C9DF1035_.wvu.PrintArea" localSheetId="13" hidden="1">#REF!</definedName>
    <definedName name="Z_2B88585C_9DB4_11D3_8584_00A0C9DF1035_.wvu.PrintArea" hidden="1">#REF!</definedName>
    <definedName name="Z_2B88585D_9DB4_11D3_8584_00A0C9DF1035_.wvu.PrintArea" localSheetId="13" hidden="1">#REF!</definedName>
    <definedName name="Z_2B88585D_9DB4_11D3_8584_00A0C9DF1035_.wvu.PrintArea" hidden="1">#REF!</definedName>
    <definedName name="Z_2B88585E_9DB4_11D3_8584_00A0C9DF1035_.wvu.PrintArea" localSheetId="13" hidden="1">#REF!</definedName>
    <definedName name="Z_2B88585E_9DB4_11D3_8584_00A0C9DF1035_.wvu.PrintArea" hidden="1">#REF!</definedName>
    <definedName name="Z_2B88585F_9DB4_11D3_8584_00A0C9DF1035_.wvu.PrintArea" localSheetId="13" hidden="1">#REF!</definedName>
    <definedName name="Z_2B88585F_9DB4_11D3_8584_00A0C9DF1035_.wvu.PrintArea" hidden="1">#REF!</definedName>
    <definedName name="Z_2B885861_9DB4_11D3_8584_00A0C9DF1035_.wvu.PrintArea" localSheetId="13" hidden="1">#REF!</definedName>
    <definedName name="Z_2B885861_9DB4_11D3_8584_00A0C9DF1035_.wvu.PrintArea" hidden="1">#REF!</definedName>
    <definedName name="Z_2B885862_9DB4_11D3_8584_00A0C9DF1035_.wvu.PrintArea" localSheetId="13" hidden="1">#REF!</definedName>
    <definedName name="Z_2B885862_9DB4_11D3_8584_00A0C9DF1035_.wvu.PrintArea" hidden="1">#REF!</definedName>
    <definedName name="Z_2B885864_9DB4_11D3_8584_00A0C9DF1035_.wvu.PrintArea" localSheetId="13" hidden="1">#REF!</definedName>
    <definedName name="Z_2B885864_9DB4_11D3_8584_00A0C9DF1035_.wvu.PrintArea" hidden="1">#REF!</definedName>
    <definedName name="Z_2B885865_9DB4_11D3_8584_00A0C9DF1035_.wvu.PrintArea" localSheetId="13" hidden="1">#REF!</definedName>
    <definedName name="Z_2B885865_9DB4_11D3_8584_00A0C9DF1035_.wvu.PrintArea" hidden="1">#REF!</definedName>
    <definedName name="Z_2B885867_9DB4_11D3_8584_00A0C9DF1035_.wvu.PrintArea" localSheetId="13" hidden="1">#REF!</definedName>
    <definedName name="Z_2B885867_9DB4_11D3_8584_00A0C9DF1035_.wvu.PrintArea" hidden="1">#REF!</definedName>
    <definedName name="Z_2B885868_9DB4_11D3_8584_00A0C9DF1035_.wvu.PrintArea" localSheetId="13" hidden="1">#REF!</definedName>
    <definedName name="Z_2B885868_9DB4_11D3_8584_00A0C9DF1035_.wvu.PrintArea" hidden="1">#REF!</definedName>
    <definedName name="Z_2B885869_9DB4_11D3_8584_00A0C9DF1035_.wvu.PrintArea" localSheetId="13" hidden="1">#REF!</definedName>
    <definedName name="Z_2B885869_9DB4_11D3_8584_00A0C9DF1035_.wvu.PrintArea" hidden="1">#REF!</definedName>
    <definedName name="Z_2B88586A_9DB4_11D3_8584_00A0C9DF1035_.wvu.PrintArea" localSheetId="13" hidden="1">#REF!</definedName>
    <definedName name="Z_2B88586A_9DB4_11D3_8584_00A0C9DF1035_.wvu.PrintArea" hidden="1">#REF!</definedName>
    <definedName name="Z_2B88586C_9DB4_11D3_8584_00A0C9DF1035_.wvu.PrintArea" localSheetId="13" hidden="1">#REF!</definedName>
    <definedName name="Z_2B88586C_9DB4_11D3_8584_00A0C9DF1035_.wvu.PrintArea" hidden="1">#REF!</definedName>
    <definedName name="Z_2B88586D_9DB4_11D3_8584_00A0C9DF1035_.wvu.PrintArea" localSheetId="13" hidden="1">#REF!</definedName>
    <definedName name="Z_2B88586D_9DB4_11D3_8584_00A0C9DF1035_.wvu.PrintArea" hidden="1">#REF!</definedName>
    <definedName name="Z_2B88586E_9DB4_11D3_8584_00A0C9DF1035_.wvu.PrintArea" localSheetId="13" hidden="1">#REF!</definedName>
    <definedName name="Z_2B88586E_9DB4_11D3_8584_00A0C9DF1035_.wvu.PrintArea" hidden="1">#REF!</definedName>
    <definedName name="Z_2B88586F_9DB4_11D3_8584_00A0C9DF1035_.wvu.PrintArea" localSheetId="13" hidden="1">#REF!</definedName>
    <definedName name="Z_2B88586F_9DB4_11D3_8584_00A0C9DF1035_.wvu.PrintArea" hidden="1">#REF!</definedName>
    <definedName name="Z_2B885871_9DB4_11D3_8584_00A0C9DF1035_.wvu.PrintArea" localSheetId="13" hidden="1">#REF!</definedName>
    <definedName name="Z_2B885871_9DB4_11D3_8584_00A0C9DF1035_.wvu.PrintArea" hidden="1">#REF!</definedName>
    <definedName name="Z_2B885872_9DB4_11D3_8584_00A0C9DF1035_.wvu.PrintArea" localSheetId="13" hidden="1">#REF!</definedName>
    <definedName name="Z_2B885872_9DB4_11D3_8584_00A0C9DF1035_.wvu.PrintArea" hidden="1">#REF!</definedName>
    <definedName name="Z_2C11EDF9_5561_11D3_9DA5_00A0C9DF29FD_.wvu.PrintArea" localSheetId="13" hidden="1">#REF!</definedName>
    <definedName name="Z_2C11EDF9_5561_11D3_9DA5_00A0C9DF29FD_.wvu.PrintArea" hidden="1">#REF!</definedName>
    <definedName name="Z_2C11EDFA_5561_11D3_9DA5_00A0C9DF29FD_.wvu.PrintArea" localSheetId="13" hidden="1">#REF!</definedName>
    <definedName name="Z_2C11EDFA_5561_11D3_9DA5_00A0C9DF29FD_.wvu.PrintArea" hidden="1">#REF!</definedName>
    <definedName name="Z_2C11EDFC_5561_11D3_9DA5_00A0C9DF29FD_.wvu.PrintArea" localSheetId="13" hidden="1">#REF!</definedName>
    <definedName name="Z_2C11EDFC_5561_11D3_9DA5_00A0C9DF29FD_.wvu.PrintArea" hidden="1">#REF!</definedName>
    <definedName name="Z_2C11EDFD_5561_11D3_9DA5_00A0C9DF29FD_.wvu.PrintArea" localSheetId="13" hidden="1">#REF!</definedName>
    <definedName name="Z_2C11EDFD_5561_11D3_9DA5_00A0C9DF29FD_.wvu.PrintArea" hidden="1">#REF!</definedName>
    <definedName name="Z_2C11EDFE_5561_11D3_9DA5_00A0C9DF29FD_.wvu.PrintArea" localSheetId="13" hidden="1">#REF!</definedName>
    <definedName name="Z_2C11EDFE_5561_11D3_9DA5_00A0C9DF29FD_.wvu.PrintArea" hidden="1">#REF!</definedName>
    <definedName name="Z_2C11EDFF_5561_11D3_9DA5_00A0C9DF29FD_.wvu.PrintArea" localSheetId="13" hidden="1">#REF!</definedName>
    <definedName name="Z_2C11EDFF_5561_11D3_9DA5_00A0C9DF29FD_.wvu.PrintArea" hidden="1">#REF!</definedName>
    <definedName name="Z_2C11EE01_5561_11D3_9DA5_00A0C9DF29FD_.wvu.PrintArea" localSheetId="13" hidden="1">#REF!</definedName>
    <definedName name="Z_2C11EE01_5561_11D3_9DA5_00A0C9DF29FD_.wvu.PrintArea" hidden="1">#REF!</definedName>
    <definedName name="Z_2C11EE02_5561_11D3_9DA5_00A0C9DF29FD_.wvu.PrintArea" localSheetId="13" hidden="1">#REF!</definedName>
    <definedName name="Z_2C11EE02_5561_11D3_9DA5_00A0C9DF29FD_.wvu.PrintArea" hidden="1">#REF!</definedName>
    <definedName name="Z_2C11EE03_5561_11D3_9DA5_00A0C9DF29FD_.wvu.PrintArea" localSheetId="13" hidden="1">#REF!</definedName>
    <definedName name="Z_2C11EE03_5561_11D3_9DA5_00A0C9DF29FD_.wvu.PrintArea" hidden="1">#REF!</definedName>
    <definedName name="Z_2C11EE04_5561_11D3_9DA5_00A0C9DF29FD_.wvu.PrintArea" localSheetId="13" hidden="1">#REF!</definedName>
    <definedName name="Z_2C11EE04_5561_11D3_9DA5_00A0C9DF29FD_.wvu.PrintArea" hidden="1">#REF!</definedName>
    <definedName name="Z_2C11EE06_5561_11D3_9DA5_00A0C9DF29FD_.wvu.PrintArea" localSheetId="13" hidden="1">#REF!</definedName>
    <definedName name="Z_2C11EE06_5561_11D3_9DA5_00A0C9DF29FD_.wvu.PrintArea" hidden="1">#REF!</definedName>
    <definedName name="Z_2C11EE07_5561_11D3_9DA5_00A0C9DF29FD_.wvu.PrintArea" localSheetId="13" hidden="1">#REF!</definedName>
    <definedName name="Z_2C11EE07_5561_11D3_9DA5_00A0C9DF29FD_.wvu.PrintArea" hidden="1">#REF!</definedName>
    <definedName name="Z_2C11EE09_5561_11D3_9DA5_00A0C9DF29FD_.wvu.PrintArea" localSheetId="13" hidden="1">#REF!</definedName>
    <definedName name="Z_2C11EE09_5561_11D3_9DA5_00A0C9DF29FD_.wvu.PrintArea" hidden="1">#REF!</definedName>
    <definedName name="Z_2C11EE0A_5561_11D3_9DA5_00A0C9DF29FD_.wvu.PrintArea" localSheetId="13" hidden="1">#REF!</definedName>
    <definedName name="Z_2C11EE0A_5561_11D3_9DA5_00A0C9DF29FD_.wvu.PrintArea" hidden="1">#REF!</definedName>
    <definedName name="Z_2C11EE0C_5561_11D3_9DA5_00A0C9DF29FD_.wvu.PrintArea" localSheetId="13" hidden="1">#REF!</definedName>
    <definedName name="Z_2C11EE0C_5561_11D3_9DA5_00A0C9DF29FD_.wvu.PrintArea" hidden="1">#REF!</definedName>
    <definedName name="Z_2C11EE0D_5561_11D3_9DA5_00A0C9DF29FD_.wvu.PrintArea" localSheetId="13" hidden="1">#REF!</definedName>
    <definedName name="Z_2C11EE0D_5561_11D3_9DA5_00A0C9DF29FD_.wvu.PrintArea" hidden="1">#REF!</definedName>
    <definedName name="Z_2C11EE0E_5561_11D3_9DA5_00A0C9DF29FD_.wvu.PrintArea" localSheetId="13" hidden="1">#REF!</definedName>
    <definedName name="Z_2C11EE0E_5561_11D3_9DA5_00A0C9DF29FD_.wvu.PrintArea" hidden="1">#REF!</definedName>
    <definedName name="Z_2C11EE0F_5561_11D3_9DA5_00A0C9DF29FD_.wvu.PrintArea" localSheetId="13" hidden="1">#REF!</definedName>
    <definedName name="Z_2C11EE0F_5561_11D3_9DA5_00A0C9DF29FD_.wvu.PrintArea" hidden="1">#REF!</definedName>
    <definedName name="Z_2C11EE11_5561_11D3_9DA5_00A0C9DF29FD_.wvu.PrintArea" localSheetId="13" hidden="1">#REF!</definedName>
    <definedName name="Z_2C11EE11_5561_11D3_9DA5_00A0C9DF29FD_.wvu.PrintArea" hidden="1">#REF!</definedName>
    <definedName name="Z_2C11EE12_5561_11D3_9DA5_00A0C9DF29FD_.wvu.PrintArea" localSheetId="13" hidden="1">#REF!</definedName>
    <definedName name="Z_2C11EE12_5561_11D3_9DA5_00A0C9DF29FD_.wvu.PrintArea" hidden="1">#REF!</definedName>
    <definedName name="Z_2C11EE13_5561_11D3_9DA5_00A0C9DF29FD_.wvu.PrintArea" localSheetId="13" hidden="1">#REF!</definedName>
    <definedName name="Z_2C11EE13_5561_11D3_9DA5_00A0C9DF29FD_.wvu.PrintArea" hidden="1">#REF!</definedName>
    <definedName name="Z_2C11EE14_5561_11D3_9DA5_00A0C9DF29FD_.wvu.PrintArea" localSheetId="13" hidden="1">#REF!</definedName>
    <definedName name="Z_2C11EE14_5561_11D3_9DA5_00A0C9DF29FD_.wvu.PrintArea" hidden="1">#REF!</definedName>
    <definedName name="Z_2C11EE16_5561_11D3_9DA5_00A0C9DF29FD_.wvu.PrintArea" localSheetId="13" hidden="1">#REF!</definedName>
    <definedName name="Z_2C11EE16_5561_11D3_9DA5_00A0C9DF29FD_.wvu.PrintArea" hidden="1">#REF!</definedName>
    <definedName name="Z_2C11EE17_5561_11D3_9DA5_00A0C9DF29FD_.wvu.PrintArea" localSheetId="13" hidden="1">#REF!</definedName>
    <definedName name="Z_2C11EE17_5561_11D3_9DA5_00A0C9DF29FD_.wvu.PrintArea" hidden="1">#REF!</definedName>
    <definedName name="Z_321AEF13_A729_11D3_980D_00A0C9DF29C4_.wvu.PrintArea" localSheetId="13" hidden="1">#REF!</definedName>
    <definedName name="Z_321AEF13_A729_11D3_980D_00A0C9DF29C4_.wvu.PrintArea" hidden="1">#REF!</definedName>
    <definedName name="Z_321AEF14_A729_11D3_980D_00A0C9DF29C4_.wvu.PrintArea" localSheetId="13" hidden="1">#REF!</definedName>
    <definedName name="Z_321AEF14_A729_11D3_980D_00A0C9DF29C4_.wvu.PrintArea" hidden="1">#REF!</definedName>
    <definedName name="Z_321AEF16_A729_11D3_980D_00A0C9DF29C4_.wvu.PrintArea" localSheetId="13" hidden="1">#REF!</definedName>
    <definedName name="Z_321AEF16_A729_11D3_980D_00A0C9DF29C4_.wvu.PrintArea" hidden="1">#REF!</definedName>
    <definedName name="Z_321AEF17_A729_11D3_980D_00A0C9DF29C4_.wvu.PrintArea" localSheetId="13" hidden="1">#REF!</definedName>
    <definedName name="Z_321AEF17_A729_11D3_980D_00A0C9DF29C4_.wvu.PrintArea" hidden="1">#REF!</definedName>
    <definedName name="Z_321AEF18_A729_11D3_980D_00A0C9DF29C4_.wvu.PrintArea" localSheetId="13" hidden="1">#REF!</definedName>
    <definedName name="Z_321AEF18_A729_11D3_980D_00A0C9DF29C4_.wvu.PrintArea" hidden="1">#REF!</definedName>
    <definedName name="Z_321AEF19_A729_11D3_980D_00A0C9DF29C4_.wvu.PrintArea" localSheetId="13" hidden="1">#REF!</definedName>
    <definedName name="Z_321AEF19_A729_11D3_980D_00A0C9DF29C4_.wvu.PrintArea" hidden="1">#REF!</definedName>
    <definedName name="Z_321AEF1B_A729_11D3_980D_00A0C9DF29C4_.wvu.PrintArea" localSheetId="13" hidden="1">#REF!</definedName>
    <definedName name="Z_321AEF1B_A729_11D3_980D_00A0C9DF29C4_.wvu.PrintArea" hidden="1">#REF!</definedName>
    <definedName name="Z_321AEF1C_A729_11D3_980D_00A0C9DF29C4_.wvu.PrintArea" localSheetId="13" hidden="1">#REF!</definedName>
    <definedName name="Z_321AEF1C_A729_11D3_980D_00A0C9DF29C4_.wvu.PrintArea" hidden="1">#REF!</definedName>
    <definedName name="Z_321AEF1D_A729_11D3_980D_00A0C9DF29C4_.wvu.PrintArea" localSheetId="13" hidden="1">#REF!</definedName>
    <definedName name="Z_321AEF1D_A729_11D3_980D_00A0C9DF29C4_.wvu.PrintArea" hidden="1">#REF!</definedName>
    <definedName name="Z_321AEF1E_A729_11D3_980D_00A0C9DF29C4_.wvu.PrintArea" localSheetId="13" hidden="1">#REF!</definedName>
    <definedName name="Z_321AEF1E_A729_11D3_980D_00A0C9DF29C4_.wvu.PrintArea" hidden="1">#REF!</definedName>
    <definedName name="Z_321AEF20_A729_11D3_980D_00A0C9DF29C4_.wvu.PrintArea" localSheetId="13" hidden="1">#REF!</definedName>
    <definedName name="Z_321AEF20_A729_11D3_980D_00A0C9DF29C4_.wvu.PrintArea" hidden="1">#REF!</definedName>
    <definedName name="Z_321AEF21_A729_11D3_980D_00A0C9DF29C4_.wvu.PrintArea" localSheetId="13" hidden="1">#REF!</definedName>
    <definedName name="Z_321AEF21_A729_11D3_980D_00A0C9DF29C4_.wvu.PrintArea" hidden="1">#REF!</definedName>
    <definedName name="Z_321AEF23_A729_11D3_980D_00A0C9DF29C4_.wvu.PrintArea" localSheetId="13" hidden="1">#REF!</definedName>
    <definedName name="Z_321AEF23_A729_11D3_980D_00A0C9DF29C4_.wvu.PrintArea" hidden="1">#REF!</definedName>
    <definedName name="Z_321AEF24_A729_11D3_980D_00A0C9DF29C4_.wvu.PrintArea" localSheetId="13" hidden="1">#REF!</definedName>
    <definedName name="Z_321AEF24_A729_11D3_980D_00A0C9DF29C4_.wvu.PrintArea" hidden="1">#REF!</definedName>
    <definedName name="Z_321AEF26_A729_11D3_980D_00A0C9DF29C4_.wvu.PrintArea" localSheetId="13" hidden="1">#REF!</definedName>
    <definedName name="Z_321AEF26_A729_11D3_980D_00A0C9DF29C4_.wvu.PrintArea" hidden="1">#REF!</definedName>
    <definedName name="Z_321AEF27_A729_11D3_980D_00A0C9DF29C4_.wvu.PrintArea" localSheetId="13" hidden="1">#REF!</definedName>
    <definedName name="Z_321AEF27_A729_11D3_980D_00A0C9DF29C4_.wvu.PrintArea" hidden="1">#REF!</definedName>
    <definedName name="Z_321AEF28_A729_11D3_980D_00A0C9DF29C4_.wvu.PrintArea" localSheetId="13" hidden="1">#REF!</definedName>
    <definedName name="Z_321AEF28_A729_11D3_980D_00A0C9DF29C4_.wvu.PrintArea" hidden="1">#REF!</definedName>
    <definedName name="Z_321AEF29_A729_11D3_980D_00A0C9DF29C4_.wvu.PrintArea" localSheetId="13" hidden="1">#REF!</definedName>
    <definedName name="Z_321AEF29_A729_11D3_980D_00A0C9DF29C4_.wvu.PrintArea" hidden="1">#REF!</definedName>
    <definedName name="Z_321AEF2B_A729_11D3_980D_00A0C9DF29C4_.wvu.PrintArea" localSheetId="13" hidden="1">#REF!</definedName>
    <definedName name="Z_321AEF2B_A729_11D3_980D_00A0C9DF29C4_.wvu.PrintArea" hidden="1">#REF!</definedName>
    <definedName name="Z_321AEF2C_A729_11D3_980D_00A0C9DF29C4_.wvu.PrintArea" localSheetId="13" hidden="1">#REF!</definedName>
    <definedName name="Z_321AEF2C_A729_11D3_980D_00A0C9DF29C4_.wvu.PrintArea" hidden="1">#REF!</definedName>
    <definedName name="Z_321AEF2D_A729_11D3_980D_00A0C9DF29C4_.wvu.PrintArea" localSheetId="13" hidden="1">#REF!</definedName>
    <definedName name="Z_321AEF2D_A729_11D3_980D_00A0C9DF29C4_.wvu.PrintArea" hidden="1">#REF!</definedName>
    <definedName name="Z_321AEF2E_A729_11D3_980D_00A0C9DF29C4_.wvu.PrintArea" localSheetId="13" hidden="1">#REF!</definedName>
    <definedName name="Z_321AEF2E_A729_11D3_980D_00A0C9DF29C4_.wvu.PrintArea" hidden="1">#REF!</definedName>
    <definedName name="Z_321AEF30_A729_11D3_980D_00A0C9DF29C4_.wvu.PrintArea" localSheetId="13" hidden="1">#REF!</definedName>
    <definedName name="Z_321AEF30_A729_11D3_980D_00A0C9DF29C4_.wvu.PrintArea" hidden="1">#REF!</definedName>
    <definedName name="Z_321AEF31_A729_11D3_980D_00A0C9DF29C4_.wvu.PrintArea" localSheetId="13" hidden="1">#REF!</definedName>
    <definedName name="Z_321AEF31_A729_11D3_980D_00A0C9DF29C4_.wvu.PrintArea" hidden="1">#REF!</definedName>
    <definedName name="Z_321AEFBD_A729_11D3_980D_00A0C9DF29C4_.wvu.PrintArea" localSheetId="13" hidden="1">#REF!</definedName>
    <definedName name="Z_321AEFBD_A729_11D3_980D_00A0C9DF29C4_.wvu.PrintArea" hidden="1">#REF!</definedName>
    <definedName name="Z_321AEFBE_A729_11D3_980D_00A0C9DF29C4_.wvu.PrintArea" localSheetId="13" hidden="1">#REF!</definedName>
    <definedName name="Z_321AEFBE_A729_11D3_980D_00A0C9DF29C4_.wvu.PrintArea" hidden="1">#REF!</definedName>
    <definedName name="Z_321AEFC0_A729_11D3_980D_00A0C9DF29C4_.wvu.PrintArea" localSheetId="13" hidden="1">#REF!</definedName>
    <definedName name="Z_321AEFC0_A729_11D3_980D_00A0C9DF29C4_.wvu.PrintArea" hidden="1">#REF!</definedName>
    <definedName name="Z_321AEFC1_A729_11D3_980D_00A0C9DF29C4_.wvu.PrintArea" localSheetId="13" hidden="1">#REF!</definedName>
    <definedName name="Z_321AEFC1_A729_11D3_980D_00A0C9DF29C4_.wvu.PrintArea" hidden="1">#REF!</definedName>
    <definedName name="Z_321AEFC2_A729_11D3_980D_00A0C9DF29C4_.wvu.PrintArea" localSheetId="13" hidden="1">#REF!</definedName>
    <definedName name="Z_321AEFC2_A729_11D3_980D_00A0C9DF29C4_.wvu.PrintArea" hidden="1">#REF!</definedName>
    <definedName name="Z_321AEFC3_A729_11D3_980D_00A0C9DF29C4_.wvu.PrintArea" localSheetId="13" hidden="1">#REF!</definedName>
    <definedName name="Z_321AEFC3_A729_11D3_980D_00A0C9DF29C4_.wvu.PrintArea" hidden="1">#REF!</definedName>
    <definedName name="Z_321AEFC5_A729_11D3_980D_00A0C9DF29C4_.wvu.PrintArea" localSheetId="13" hidden="1">#REF!</definedName>
    <definedName name="Z_321AEFC5_A729_11D3_980D_00A0C9DF29C4_.wvu.PrintArea" hidden="1">#REF!</definedName>
    <definedName name="Z_321AEFC6_A729_11D3_980D_00A0C9DF29C4_.wvu.PrintArea" localSheetId="13" hidden="1">#REF!</definedName>
    <definedName name="Z_321AEFC6_A729_11D3_980D_00A0C9DF29C4_.wvu.PrintArea" hidden="1">#REF!</definedName>
    <definedName name="Z_321AEFC7_A729_11D3_980D_00A0C9DF29C4_.wvu.PrintArea" localSheetId="13" hidden="1">#REF!</definedName>
    <definedName name="Z_321AEFC7_A729_11D3_980D_00A0C9DF29C4_.wvu.PrintArea" hidden="1">#REF!</definedName>
    <definedName name="Z_321AEFC8_A729_11D3_980D_00A0C9DF29C4_.wvu.PrintArea" localSheetId="13" hidden="1">#REF!</definedName>
    <definedName name="Z_321AEFC8_A729_11D3_980D_00A0C9DF29C4_.wvu.PrintArea" hidden="1">#REF!</definedName>
    <definedName name="Z_321AEFCA_A729_11D3_980D_00A0C9DF29C4_.wvu.PrintArea" localSheetId="13" hidden="1">#REF!</definedName>
    <definedName name="Z_321AEFCA_A729_11D3_980D_00A0C9DF29C4_.wvu.PrintArea" hidden="1">#REF!</definedName>
    <definedName name="Z_321AEFCB_A729_11D3_980D_00A0C9DF29C4_.wvu.PrintArea" localSheetId="13" hidden="1">#REF!</definedName>
    <definedName name="Z_321AEFCB_A729_11D3_980D_00A0C9DF29C4_.wvu.PrintArea" hidden="1">#REF!</definedName>
    <definedName name="Z_321AEFCD_A729_11D3_980D_00A0C9DF29C4_.wvu.PrintArea" localSheetId="13" hidden="1">#REF!</definedName>
    <definedName name="Z_321AEFCD_A729_11D3_980D_00A0C9DF29C4_.wvu.PrintArea" hidden="1">#REF!</definedName>
    <definedName name="Z_321AEFCE_A729_11D3_980D_00A0C9DF29C4_.wvu.PrintArea" localSheetId="13" hidden="1">#REF!</definedName>
    <definedName name="Z_321AEFCE_A729_11D3_980D_00A0C9DF29C4_.wvu.PrintArea" hidden="1">#REF!</definedName>
    <definedName name="Z_321AEFD0_A729_11D3_980D_00A0C9DF29C4_.wvu.PrintArea" localSheetId="13" hidden="1">#REF!</definedName>
    <definedName name="Z_321AEFD0_A729_11D3_980D_00A0C9DF29C4_.wvu.PrintArea" hidden="1">#REF!</definedName>
    <definedName name="Z_321AEFD1_A729_11D3_980D_00A0C9DF29C4_.wvu.PrintArea" localSheetId="13" hidden="1">#REF!</definedName>
    <definedName name="Z_321AEFD1_A729_11D3_980D_00A0C9DF29C4_.wvu.PrintArea" hidden="1">#REF!</definedName>
    <definedName name="Z_321AEFD2_A729_11D3_980D_00A0C9DF29C4_.wvu.PrintArea" localSheetId="13" hidden="1">#REF!</definedName>
    <definedName name="Z_321AEFD2_A729_11D3_980D_00A0C9DF29C4_.wvu.PrintArea" hidden="1">#REF!</definedName>
    <definedName name="Z_321AEFD3_A729_11D3_980D_00A0C9DF29C4_.wvu.PrintArea" localSheetId="13" hidden="1">#REF!</definedName>
    <definedName name="Z_321AEFD3_A729_11D3_980D_00A0C9DF29C4_.wvu.PrintArea" hidden="1">#REF!</definedName>
    <definedName name="Z_321AEFD5_A729_11D3_980D_00A0C9DF29C4_.wvu.PrintArea" localSheetId="13" hidden="1">#REF!</definedName>
    <definedName name="Z_321AEFD5_A729_11D3_980D_00A0C9DF29C4_.wvu.PrintArea" hidden="1">#REF!</definedName>
    <definedName name="Z_321AEFD6_A729_11D3_980D_00A0C9DF29C4_.wvu.PrintArea" localSheetId="13" hidden="1">#REF!</definedName>
    <definedName name="Z_321AEFD6_A729_11D3_980D_00A0C9DF29C4_.wvu.PrintArea" hidden="1">#REF!</definedName>
    <definedName name="Z_321AEFD7_A729_11D3_980D_00A0C9DF29C4_.wvu.PrintArea" localSheetId="13" hidden="1">#REF!</definedName>
    <definedName name="Z_321AEFD7_A729_11D3_980D_00A0C9DF29C4_.wvu.PrintArea" hidden="1">#REF!</definedName>
    <definedName name="Z_321AEFD8_A729_11D3_980D_00A0C9DF29C4_.wvu.PrintArea" localSheetId="13" hidden="1">#REF!</definedName>
    <definedName name="Z_321AEFD8_A729_11D3_980D_00A0C9DF29C4_.wvu.PrintArea" hidden="1">#REF!</definedName>
    <definedName name="Z_321AEFDA_A729_11D3_980D_00A0C9DF29C4_.wvu.PrintArea" localSheetId="13" hidden="1">#REF!</definedName>
    <definedName name="Z_321AEFDA_A729_11D3_980D_00A0C9DF29C4_.wvu.PrintArea" hidden="1">#REF!</definedName>
    <definedName name="Z_321AEFDB_A729_11D3_980D_00A0C9DF29C4_.wvu.PrintArea" localSheetId="13" hidden="1">#REF!</definedName>
    <definedName name="Z_321AEFDB_A729_11D3_980D_00A0C9DF29C4_.wvu.PrintArea" hidden="1">#REF!</definedName>
    <definedName name="Z_39BD05C5_DE27_11D3_9813_00A0C9DF29C4_.wvu.PrintArea" localSheetId="13" hidden="1">#REF!</definedName>
    <definedName name="Z_39BD05C5_DE27_11D3_9813_00A0C9DF29C4_.wvu.PrintArea" hidden="1">#REF!</definedName>
    <definedName name="Z_39BD05C6_DE27_11D3_9813_00A0C9DF29C4_.wvu.PrintArea" localSheetId="13" hidden="1">#REF!</definedName>
    <definedName name="Z_39BD05C6_DE27_11D3_9813_00A0C9DF29C4_.wvu.PrintArea" hidden="1">#REF!</definedName>
    <definedName name="Z_39BD05C8_DE27_11D3_9813_00A0C9DF29C4_.wvu.PrintArea" localSheetId="13" hidden="1">#REF!</definedName>
    <definedName name="Z_39BD05C8_DE27_11D3_9813_00A0C9DF29C4_.wvu.PrintArea" hidden="1">#REF!</definedName>
    <definedName name="Z_39BD05C9_DE27_11D3_9813_00A0C9DF29C4_.wvu.PrintArea" localSheetId="13" hidden="1">#REF!</definedName>
    <definedName name="Z_39BD05C9_DE27_11D3_9813_00A0C9DF29C4_.wvu.PrintArea" hidden="1">#REF!</definedName>
    <definedName name="Z_39BD05CA_DE27_11D3_9813_00A0C9DF29C4_.wvu.PrintArea" localSheetId="13" hidden="1">#REF!</definedName>
    <definedName name="Z_39BD05CA_DE27_11D3_9813_00A0C9DF29C4_.wvu.PrintArea" hidden="1">#REF!</definedName>
    <definedName name="Z_39BD05CB_DE27_11D3_9813_00A0C9DF29C4_.wvu.PrintArea" localSheetId="13" hidden="1">#REF!</definedName>
    <definedName name="Z_39BD05CB_DE27_11D3_9813_00A0C9DF29C4_.wvu.PrintArea" hidden="1">#REF!</definedName>
    <definedName name="Z_39BD05CD_DE27_11D3_9813_00A0C9DF29C4_.wvu.PrintArea" localSheetId="13" hidden="1">#REF!</definedName>
    <definedName name="Z_39BD05CD_DE27_11D3_9813_00A0C9DF29C4_.wvu.PrintArea" hidden="1">#REF!</definedName>
    <definedName name="Z_39BD05CE_DE27_11D3_9813_00A0C9DF29C4_.wvu.PrintArea" localSheetId="13" hidden="1">#REF!</definedName>
    <definedName name="Z_39BD05CE_DE27_11D3_9813_00A0C9DF29C4_.wvu.PrintArea" hidden="1">#REF!</definedName>
    <definedName name="Z_39BD05CF_DE27_11D3_9813_00A0C9DF29C4_.wvu.PrintArea" localSheetId="13" hidden="1">#REF!</definedName>
    <definedName name="Z_39BD05CF_DE27_11D3_9813_00A0C9DF29C4_.wvu.PrintArea" hidden="1">#REF!</definedName>
    <definedName name="Z_39BD05D0_DE27_11D3_9813_00A0C9DF29C4_.wvu.PrintArea" localSheetId="13" hidden="1">#REF!</definedName>
    <definedName name="Z_39BD05D0_DE27_11D3_9813_00A0C9DF29C4_.wvu.PrintArea" hidden="1">#REF!</definedName>
    <definedName name="Z_39BD05D2_DE27_11D3_9813_00A0C9DF29C4_.wvu.PrintArea" localSheetId="13" hidden="1">#REF!</definedName>
    <definedName name="Z_39BD05D2_DE27_11D3_9813_00A0C9DF29C4_.wvu.PrintArea" hidden="1">#REF!</definedName>
    <definedName name="Z_39BD05D3_DE27_11D3_9813_00A0C9DF29C4_.wvu.PrintArea" localSheetId="13" hidden="1">#REF!</definedName>
    <definedName name="Z_39BD05D3_DE27_11D3_9813_00A0C9DF29C4_.wvu.PrintArea" hidden="1">#REF!</definedName>
    <definedName name="Z_39BD05D5_DE27_11D3_9813_00A0C9DF29C4_.wvu.PrintArea" localSheetId="13" hidden="1">#REF!</definedName>
    <definedName name="Z_39BD05D5_DE27_11D3_9813_00A0C9DF29C4_.wvu.PrintArea" hidden="1">#REF!</definedName>
    <definedName name="Z_39BD05D6_DE27_11D3_9813_00A0C9DF29C4_.wvu.PrintArea" localSheetId="13" hidden="1">#REF!</definedName>
    <definedName name="Z_39BD05D6_DE27_11D3_9813_00A0C9DF29C4_.wvu.PrintArea" hidden="1">#REF!</definedName>
    <definedName name="Z_39BD05D8_DE27_11D3_9813_00A0C9DF29C4_.wvu.PrintArea" localSheetId="13" hidden="1">#REF!</definedName>
    <definedName name="Z_39BD05D8_DE27_11D3_9813_00A0C9DF29C4_.wvu.PrintArea" hidden="1">#REF!</definedName>
    <definedName name="Z_39BD05D9_DE27_11D3_9813_00A0C9DF29C4_.wvu.PrintArea" localSheetId="13" hidden="1">#REF!</definedName>
    <definedName name="Z_39BD05D9_DE27_11D3_9813_00A0C9DF29C4_.wvu.PrintArea" hidden="1">#REF!</definedName>
    <definedName name="Z_39BD05DA_DE27_11D3_9813_00A0C9DF29C4_.wvu.PrintArea" localSheetId="13" hidden="1">#REF!</definedName>
    <definedName name="Z_39BD05DA_DE27_11D3_9813_00A0C9DF29C4_.wvu.PrintArea" hidden="1">#REF!</definedName>
    <definedName name="Z_39BD05DB_DE27_11D3_9813_00A0C9DF29C4_.wvu.PrintArea" localSheetId="13" hidden="1">#REF!</definedName>
    <definedName name="Z_39BD05DB_DE27_11D3_9813_00A0C9DF29C4_.wvu.PrintArea" hidden="1">#REF!</definedName>
    <definedName name="Z_39BD05DD_DE27_11D3_9813_00A0C9DF29C4_.wvu.PrintArea" localSheetId="13" hidden="1">#REF!</definedName>
    <definedName name="Z_39BD05DD_DE27_11D3_9813_00A0C9DF29C4_.wvu.PrintArea" hidden="1">#REF!</definedName>
    <definedName name="Z_39BD05DE_DE27_11D3_9813_00A0C9DF29C4_.wvu.PrintArea" localSheetId="13" hidden="1">#REF!</definedName>
    <definedName name="Z_39BD05DE_DE27_11D3_9813_00A0C9DF29C4_.wvu.PrintArea" hidden="1">#REF!</definedName>
    <definedName name="Z_39BD05DF_DE27_11D3_9813_00A0C9DF29C4_.wvu.PrintArea" localSheetId="13" hidden="1">#REF!</definedName>
    <definedName name="Z_39BD05DF_DE27_11D3_9813_00A0C9DF29C4_.wvu.PrintArea" hidden="1">#REF!</definedName>
    <definedName name="Z_39BD05E0_DE27_11D3_9813_00A0C9DF29C4_.wvu.PrintArea" localSheetId="13" hidden="1">#REF!</definedName>
    <definedName name="Z_39BD05E0_DE27_11D3_9813_00A0C9DF29C4_.wvu.PrintArea" hidden="1">#REF!</definedName>
    <definedName name="Z_39BD05E2_DE27_11D3_9813_00A0C9DF29C4_.wvu.PrintArea" localSheetId="13" hidden="1">#REF!</definedName>
    <definedName name="Z_39BD05E2_DE27_11D3_9813_00A0C9DF29C4_.wvu.PrintArea" hidden="1">#REF!</definedName>
    <definedName name="Z_39BD05E3_DE27_11D3_9813_00A0C9DF29C4_.wvu.PrintArea" localSheetId="13" hidden="1">#REF!</definedName>
    <definedName name="Z_39BD05E3_DE27_11D3_9813_00A0C9DF29C4_.wvu.PrintArea" hidden="1">#REF!</definedName>
    <definedName name="Z_4369C1C2_0865_11D3_88AD_0080C84A5D47_.wvu.PrintArea" localSheetId="13" hidden="1">#REF!</definedName>
    <definedName name="Z_4369C1C2_0865_11D3_88AD_0080C84A5D47_.wvu.PrintArea" hidden="1">#REF!</definedName>
    <definedName name="Z_4369C1C3_0865_11D3_88AD_0080C84A5D47_.wvu.PrintArea" localSheetId="13" hidden="1">#REF!</definedName>
    <definedName name="Z_4369C1C3_0865_11D3_88AD_0080C84A5D47_.wvu.PrintArea" hidden="1">#REF!</definedName>
    <definedName name="Z_4369C1C5_0865_11D3_88AD_0080C84A5D47_.wvu.PrintArea" localSheetId="13" hidden="1">#REF!</definedName>
    <definedName name="Z_4369C1C5_0865_11D3_88AD_0080C84A5D47_.wvu.PrintArea" hidden="1">#REF!</definedName>
    <definedName name="Z_4369C1C6_0865_11D3_88AD_0080C84A5D47_.wvu.PrintArea" localSheetId="13" hidden="1">#REF!</definedName>
    <definedName name="Z_4369C1C6_0865_11D3_88AD_0080C84A5D47_.wvu.PrintArea" hidden="1">#REF!</definedName>
    <definedName name="Z_4369C1C7_0865_11D3_88AD_0080C84A5D47_.wvu.PrintArea" localSheetId="13" hidden="1">#REF!</definedName>
    <definedName name="Z_4369C1C7_0865_11D3_88AD_0080C84A5D47_.wvu.PrintArea" hidden="1">#REF!</definedName>
    <definedName name="Z_4369C1C8_0865_11D3_88AD_0080C84A5D47_.wvu.PrintArea" localSheetId="13" hidden="1">#REF!</definedName>
    <definedName name="Z_4369C1C8_0865_11D3_88AD_0080C84A5D47_.wvu.PrintArea" hidden="1">#REF!</definedName>
    <definedName name="Z_4369C1CA_0865_11D3_88AD_0080C84A5D47_.wvu.PrintArea" localSheetId="13" hidden="1">#REF!</definedName>
    <definedName name="Z_4369C1CA_0865_11D3_88AD_0080C84A5D47_.wvu.PrintArea" hidden="1">#REF!</definedName>
    <definedName name="Z_4369C1CB_0865_11D3_88AD_0080C84A5D47_.wvu.PrintArea" localSheetId="13" hidden="1">#REF!</definedName>
    <definedName name="Z_4369C1CB_0865_11D3_88AD_0080C84A5D47_.wvu.PrintArea" hidden="1">#REF!</definedName>
    <definedName name="Z_4369C1CC_0865_11D3_88AD_0080C84A5D47_.wvu.PrintArea" localSheetId="13" hidden="1">#REF!</definedName>
    <definedName name="Z_4369C1CC_0865_11D3_88AD_0080C84A5D47_.wvu.PrintArea" hidden="1">#REF!</definedName>
    <definedName name="Z_4369C1CD_0865_11D3_88AD_0080C84A5D47_.wvu.PrintArea" localSheetId="13" hidden="1">#REF!</definedName>
    <definedName name="Z_4369C1CD_0865_11D3_88AD_0080C84A5D47_.wvu.PrintArea" hidden="1">#REF!</definedName>
    <definedName name="Z_4369C1CF_0865_11D3_88AD_0080C84A5D47_.wvu.PrintArea" localSheetId="13" hidden="1">#REF!</definedName>
    <definedName name="Z_4369C1CF_0865_11D3_88AD_0080C84A5D47_.wvu.PrintArea" hidden="1">#REF!</definedName>
    <definedName name="Z_4369C1D0_0865_11D3_88AD_0080C84A5D47_.wvu.PrintArea" localSheetId="13" hidden="1">#REF!</definedName>
    <definedName name="Z_4369C1D0_0865_11D3_88AD_0080C84A5D47_.wvu.PrintArea" hidden="1">#REF!</definedName>
    <definedName name="Z_4369C1D2_0865_11D3_88AD_0080C84A5D47_.wvu.PrintArea" localSheetId="13" hidden="1">#REF!</definedName>
    <definedName name="Z_4369C1D2_0865_11D3_88AD_0080C84A5D47_.wvu.PrintArea" hidden="1">#REF!</definedName>
    <definedName name="Z_4369C1D3_0865_11D3_88AD_0080C84A5D47_.wvu.PrintArea" localSheetId="13" hidden="1">#REF!</definedName>
    <definedName name="Z_4369C1D3_0865_11D3_88AD_0080C84A5D47_.wvu.PrintArea" hidden="1">#REF!</definedName>
    <definedName name="Z_4369C1D5_0865_11D3_88AD_0080C84A5D47_.wvu.PrintArea" localSheetId="13" hidden="1">#REF!</definedName>
    <definedName name="Z_4369C1D5_0865_11D3_88AD_0080C84A5D47_.wvu.PrintArea" hidden="1">#REF!</definedName>
    <definedName name="Z_4369C1D6_0865_11D3_88AD_0080C84A5D47_.wvu.PrintArea" localSheetId="13" hidden="1">#REF!</definedName>
    <definedName name="Z_4369C1D6_0865_11D3_88AD_0080C84A5D47_.wvu.PrintArea" hidden="1">#REF!</definedName>
    <definedName name="Z_4369C1D7_0865_11D3_88AD_0080C84A5D47_.wvu.PrintArea" localSheetId="13" hidden="1">#REF!</definedName>
    <definedName name="Z_4369C1D7_0865_11D3_88AD_0080C84A5D47_.wvu.PrintArea" hidden="1">#REF!</definedName>
    <definedName name="Z_4369C1D8_0865_11D3_88AD_0080C84A5D47_.wvu.PrintArea" localSheetId="13" hidden="1">#REF!</definedName>
    <definedName name="Z_4369C1D8_0865_11D3_88AD_0080C84A5D47_.wvu.PrintArea" hidden="1">#REF!</definedName>
    <definedName name="Z_4369C1DA_0865_11D3_88AD_0080C84A5D47_.wvu.PrintArea" localSheetId="13" hidden="1">#REF!</definedName>
    <definedName name="Z_4369C1DA_0865_11D3_88AD_0080C84A5D47_.wvu.PrintArea" hidden="1">#REF!</definedName>
    <definedName name="Z_4369C1DB_0865_11D3_88AD_0080C84A5D47_.wvu.PrintArea" localSheetId="13" hidden="1">#REF!</definedName>
    <definedName name="Z_4369C1DB_0865_11D3_88AD_0080C84A5D47_.wvu.PrintArea" hidden="1">#REF!</definedName>
    <definedName name="Z_4369C1DC_0865_11D3_88AD_0080C84A5D47_.wvu.PrintArea" localSheetId="13" hidden="1">#REF!</definedName>
    <definedName name="Z_4369C1DC_0865_11D3_88AD_0080C84A5D47_.wvu.PrintArea" hidden="1">#REF!</definedName>
    <definedName name="Z_4369C1DD_0865_11D3_88AD_0080C84A5D47_.wvu.PrintArea" localSheetId="13" hidden="1">#REF!</definedName>
    <definedName name="Z_4369C1DD_0865_11D3_88AD_0080C84A5D47_.wvu.PrintArea" hidden="1">#REF!</definedName>
    <definedName name="Z_4369C1DF_0865_11D3_88AD_0080C84A5D47_.wvu.PrintArea" localSheetId="13" hidden="1">#REF!</definedName>
    <definedName name="Z_4369C1DF_0865_11D3_88AD_0080C84A5D47_.wvu.PrintArea" hidden="1">#REF!</definedName>
    <definedName name="Z_4369C1E0_0865_11D3_88AD_0080C84A5D47_.wvu.PrintArea" localSheetId="13" hidden="1">#REF!</definedName>
    <definedName name="Z_4369C1E0_0865_11D3_88AD_0080C84A5D47_.wvu.PrintArea" hidden="1">#REF!</definedName>
    <definedName name="Z_4369C1FD_0865_11D3_88AD_0080C84A5D47_.wvu.PrintArea" localSheetId="13" hidden="1">#REF!</definedName>
    <definedName name="Z_4369C1FD_0865_11D3_88AD_0080C84A5D47_.wvu.PrintArea" hidden="1">#REF!</definedName>
    <definedName name="Z_4369C1FE_0865_11D3_88AD_0080C84A5D47_.wvu.PrintArea" localSheetId="13" hidden="1">#REF!</definedName>
    <definedName name="Z_4369C1FE_0865_11D3_88AD_0080C84A5D47_.wvu.PrintArea" hidden="1">#REF!</definedName>
    <definedName name="Z_4369C200_0865_11D3_88AD_0080C84A5D47_.wvu.PrintArea" localSheetId="13" hidden="1">#REF!</definedName>
    <definedName name="Z_4369C200_0865_11D3_88AD_0080C84A5D47_.wvu.PrintArea" hidden="1">#REF!</definedName>
    <definedName name="Z_4369C201_0865_11D3_88AD_0080C84A5D47_.wvu.PrintArea" localSheetId="13" hidden="1">#REF!</definedName>
    <definedName name="Z_4369C201_0865_11D3_88AD_0080C84A5D47_.wvu.PrintArea" hidden="1">#REF!</definedName>
    <definedName name="Z_4369C202_0865_11D3_88AD_0080C84A5D47_.wvu.PrintArea" localSheetId="13" hidden="1">#REF!</definedName>
    <definedName name="Z_4369C202_0865_11D3_88AD_0080C84A5D47_.wvu.PrintArea" hidden="1">#REF!</definedName>
    <definedName name="Z_4369C203_0865_11D3_88AD_0080C84A5D47_.wvu.PrintArea" localSheetId="13" hidden="1">#REF!</definedName>
    <definedName name="Z_4369C203_0865_11D3_88AD_0080C84A5D47_.wvu.PrintArea" hidden="1">#REF!</definedName>
    <definedName name="Z_4369C205_0865_11D3_88AD_0080C84A5D47_.wvu.PrintArea" localSheetId="13" hidden="1">#REF!</definedName>
    <definedName name="Z_4369C205_0865_11D3_88AD_0080C84A5D47_.wvu.PrintArea" hidden="1">#REF!</definedName>
    <definedName name="Z_4369C206_0865_11D3_88AD_0080C84A5D47_.wvu.PrintArea" localSheetId="13" hidden="1">#REF!</definedName>
    <definedName name="Z_4369C206_0865_11D3_88AD_0080C84A5D47_.wvu.PrintArea" hidden="1">#REF!</definedName>
    <definedName name="Z_4369C207_0865_11D3_88AD_0080C84A5D47_.wvu.PrintArea" localSheetId="13" hidden="1">#REF!</definedName>
    <definedName name="Z_4369C207_0865_11D3_88AD_0080C84A5D47_.wvu.PrintArea" hidden="1">#REF!</definedName>
    <definedName name="Z_4369C208_0865_11D3_88AD_0080C84A5D47_.wvu.PrintArea" localSheetId="13" hidden="1">#REF!</definedName>
    <definedName name="Z_4369C208_0865_11D3_88AD_0080C84A5D47_.wvu.PrintArea" hidden="1">#REF!</definedName>
    <definedName name="Z_4369C20A_0865_11D3_88AD_0080C84A5D47_.wvu.PrintArea" localSheetId="13" hidden="1">#REF!</definedName>
    <definedName name="Z_4369C20A_0865_11D3_88AD_0080C84A5D47_.wvu.PrintArea" hidden="1">#REF!</definedName>
    <definedName name="Z_4369C20B_0865_11D3_88AD_0080C84A5D47_.wvu.PrintArea" localSheetId="13" hidden="1">#REF!</definedName>
    <definedName name="Z_4369C20B_0865_11D3_88AD_0080C84A5D47_.wvu.PrintArea" hidden="1">#REF!</definedName>
    <definedName name="Z_4369C20D_0865_11D3_88AD_0080C84A5D47_.wvu.PrintArea" localSheetId="13" hidden="1">#REF!</definedName>
    <definedName name="Z_4369C20D_0865_11D3_88AD_0080C84A5D47_.wvu.PrintArea" hidden="1">#REF!</definedName>
    <definedName name="Z_4369C20E_0865_11D3_88AD_0080C84A5D47_.wvu.PrintArea" localSheetId="13" hidden="1">#REF!</definedName>
    <definedName name="Z_4369C20E_0865_11D3_88AD_0080C84A5D47_.wvu.PrintArea" hidden="1">#REF!</definedName>
    <definedName name="Z_4369C210_0865_11D3_88AD_0080C84A5D47_.wvu.PrintArea" localSheetId="13" hidden="1">#REF!</definedName>
    <definedName name="Z_4369C210_0865_11D3_88AD_0080C84A5D47_.wvu.PrintArea" hidden="1">#REF!</definedName>
    <definedName name="Z_4369C211_0865_11D3_88AD_0080C84A5D47_.wvu.PrintArea" localSheetId="13" hidden="1">#REF!</definedName>
    <definedName name="Z_4369C211_0865_11D3_88AD_0080C84A5D47_.wvu.PrintArea" hidden="1">#REF!</definedName>
    <definedName name="Z_4369C212_0865_11D3_88AD_0080C84A5D47_.wvu.PrintArea" localSheetId="13" hidden="1">#REF!</definedName>
    <definedName name="Z_4369C212_0865_11D3_88AD_0080C84A5D47_.wvu.PrintArea" hidden="1">#REF!</definedName>
    <definedName name="Z_4369C213_0865_11D3_88AD_0080C84A5D47_.wvu.PrintArea" localSheetId="13" hidden="1">#REF!</definedName>
    <definedName name="Z_4369C213_0865_11D3_88AD_0080C84A5D47_.wvu.PrintArea" hidden="1">#REF!</definedName>
    <definedName name="Z_4369C215_0865_11D3_88AD_0080C84A5D47_.wvu.PrintArea" localSheetId="13" hidden="1">#REF!</definedName>
    <definedName name="Z_4369C215_0865_11D3_88AD_0080C84A5D47_.wvu.PrintArea" hidden="1">#REF!</definedName>
    <definedName name="Z_4369C216_0865_11D3_88AD_0080C84A5D47_.wvu.PrintArea" localSheetId="13" hidden="1">#REF!</definedName>
    <definedName name="Z_4369C216_0865_11D3_88AD_0080C84A5D47_.wvu.PrintArea" hidden="1">#REF!</definedName>
    <definedName name="Z_4369C217_0865_11D3_88AD_0080C84A5D47_.wvu.PrintArea" localSheetId="13" hidden="1">#REF!</definedName>
    <definedName name="Z_4369C217_0865_11D3_88AD_0080C84A5D47_.wvu.PrintArea" hidden="1">#REF!</definedName>
    <definedName name="Z_4369C218_0865_11D3_88AD_0080C84A5D47_.wvu.PrintArea" localSheetId="13" hidden="1">#REF!</definedName>
    <definedName name="Z_4369C218_0865_11D3_88AD_0080C84A5D47_.wvu.PrintArea" hidden="1">#REF!</definedName>
    <definedName name="Z_4369C21A_0865_11D3_88AD_0080C84A5D47_.wvu.PrintArea" localSheetId="13" hidden="1">#REF!</definedName>
    <definedName name="Z_4369C21A_0865_11D3_88AD_0080C84A5D47_.wvu.PrintArea" hidden="1">#REF!</definedName>
    <definedName name="Z_4369C21B_0865_11D3_88AD_0080C84A5D47_.wvu.PrintArea" localSheetId="13" hidden="1">#REF!</definedName>
    <definedName name="Z_4369C21B_0865_11D3_88AD_0080C84A5D47_.wvu.PrintArea" hidden="1">#REF!</definedName>
    <definedName name="Z_473C207F_0F72_11D3_97F6_00A0C9DF29C4_.wvu.PrintArea" localSheetId="13" hidden="1">#REF!</definedName>
    <definedName name="Z_473C207F_0F72_11D3_97F6_00A0C9DF29C4_.wvu.PrintArea" hidden="1">#REF!</definedName>
    <definedName name="Z_473C2080_0F72_11D3_97F6_00A0C9DF29C4_.wvu.PrintArea" localSheetId="13" hidden="1">#REF!</definedName>
    <definedName name="Z_473C2080_0F72_11D3_97F6_00A0C9DF29C4_.wvu.PrintArea" hidden="1">#REF!</definedName>
    <definedName name="Z_473C2082_0F72_11D3_97F6_00A0C9DF29C4_.wvu.PrintArea" localSheetId="13" hidden="1">#REF!</definedName>
    <definedName name="Z_473C2082_0F72_11D3_97F6_00A0C9DF29C4_.wvu.PrintArea" hidden="1">#REF!</definedName>
    <definedName name="Z_473C2083_0F72_11D3_97F6_00A0C9DF29C4_.wvu.PrintArea" localSheetId="13" hidden="1">#REF!</definedName>
    <definedName name="Z_473C2083_0F72_11D3_97F6_00A0C9DF29C4_.wvu.PrintArea" hidden="1">#REF!</definedName>
    <definedName name="Z_473C2084_0F72_11D3_97F6_00A0C9DF29C4_.wvu.PrintArea" localSheetId="13" hidden="1">#REF!</definedName>
    <definedName name="Z_473C2084_0F72_11D3_97F6_00A0C9DF29C4_.wvu.PrintArea" hidden="1">#REF!</definedName>
    <definedName name="Z_473C2085_0F72_11D3_97F6_00A0C9DF29C4_.wvu.PrintArea" localSheetId="13" hidden="1">#REF!</definedName>
    <definedName name="Z_473C2085_0F72_11D3_97F6_00A0C9DF29C4_.wvu.PrintArea" hidden="1">#REF!</definedName>
    <definedName name="Z_473C2087_0F72_11D3_97F6_00A0C9DF29C4_.wvu.PrintArea" localSheetId="13" hidden="1">#REF!</definedName>
    <definedName name="Z_473C2087_0F72_11D3_97F6_00A0C9DF29C4_.wvu.PrintArea" hidden="1">#REF!</definedName>
    <definedName name="Z_473C2088_0F72_11D3_97F6_00A0C9DF29C4_.wvu.PrintArea" localSheetId="13" hidden="1">#REF!</definedName>
    <definedName name="Z_473C2088_0F72_11D3_97F6_00A0C9DF29C4_.wvu.PrintArea" hidden="1">#REF!</definedName>
    <definedName name="Z_473C2089_0F72_11D3_97F6_00A0C9DF29C4_.wvu.PrintArea" localSheetId="13" hidden="1">#REF!</definedName>
    <definedName name="Z_473C2089_0F72_11D3_97F6_00A0C9DF29C4_.wvu.PrintArea" hidden="1">#REF!</definedName>
    <definedName name="Z_473C208A_0F72_11D3_97F6_00A0C9DF29C4_.wvu.PrintArea" localSheetId="13" hidden="1">#REF!</definedName>
    <definedName name="Z_473C208A_0F72_11D3_97F6_00A0C9DF29C4_.wvu.PrintArea" hidden="1">#REF!</definedName>
    <definedName name="Z_473C208C_0F72_11D3_97F6_00A0C9DF29C4_.wvu.PrintArea" localSheetId="13" hidden="1">#REF!</definedName>
    <definedName name="Z_473C208C_0F72_11D3_97F6_00A0C9DF29C4_.wvu.PrintArea" hidden="1">#REF!</definedName>
    <definedName name="Z_473C208D_0F72_11D3_97F6_00A0C9DF29C4_.wvu.PrintArea" localSheetId="13" hidden="1">#REF!</definedName>
    <definedName name="Z_473C208D_0F72_11D3_97F6_00A0C9DF29C4_.wvu.PrintArea" hidden="1">#REF!</definedName>
    <definedName name="Z_473C208F_0F72_11D3_97F6_00A0C9DF29C4_.wvu.PrintArea" localSheetId="13" hidden="1">#REF!</definedName>
    <definedName name="Z_473C208F_0F72_11D3_97F6_00A0C9DF29C4_.wvu.PrintArea" hidden="1">#REF!</definedName>
    <definedName name="Z_473C2090_0F72_11D3_97F6_00A0C9DF29C4_.wvu.PrintArea" localSheetId="13" hidden="1">#REF!</definedName>
    <definedName name="Z_473C2090_0F72_11D3_97F6_00A0C9DF29C4_.wvu.PrintArea" hidden="1">#REF!</definedName>
    <definedName name="Z_473C2092_0F72_11D3_97F6_00A0C9DF29C4_.wvu.PrintArea" localSheetId="13" hidden="1">#REF!</definedName>
    <definedName name="Z_473C2092_0F72_11D3_97F6_00A0C9DF29C4_.wvu.PrintArea" hidden="1">#REF!</definedName>
    <definedName name="Z_473C2093_0F72_11D3_97F6_00A0C9DF29C4_.wvu.PrintArea" localSheetId="13" hidden="1">#REF!</definedName>
    <definedName name="Z_473C2093_0F72_11D3_97F6_00A0C9DF29C4_.wvu.PrintArea" hidden="1">#REF!</definedName>
    <definedName name="Z_473C2094_0F72_11D3_97F6_00A0C9DF29C4_.wvu.PrintArea" localSheetId="13" hidden="1">#REF!</definedName>
    <definedName name="Z_473C2094_0F72_11D3_97F6_00A0C9DF29C4_.wvu.PrintArea" hidden="1">#REF!</definedName>
    <definedName name="Z_473C2095_0F72_11D3_97F6_00A0C9DF29C4_.wvu.PrintArea" localSheetId="13" hidden="1">#REF!</definedName>
    <definedName name="Z_473C2095_0F72_11D3_97F6_00A0C9DF29C4_.wvu.PrintArea" hidden="1">#REF!</definedName>
    <definedName name="Z_473C2097_0F72_11D3_97F6_00A0C9DF29C4_.wvu.PrintArea" localSheetId="13" hidden="1">#REF!</definedName>
    <definedName name="Z_473C2097_0F72_11D3_97F6_00A0C9DF29C4_.wvu.PrintArea" hidden="1">#REF!</definedName>
    <definedName name="Z_473C2098_0F72_11D3_97F6_00A0C9DF29C4_.wvu.PrintArea" localSheetId="13" hidden="1">#REF!</definedName>
    <definedName name="Z_473C2098_0F72_11D3_97F6_00A0C9DF29C4_.wvu.PrintArea" hidden="1">#REF!</definedName>
    <definedName name="Z_473C2099_0F72_11D3_97F6_00A0C9DF29C4_.wvu.PrintArea" localSheetId="13" hidden="1">#REF!</definedName>
    <definedName name="Z_473C2099_0F72_11D3_97F6_00A0C9DF29C4_.wvu.PrintArea" hidden="1">#REF!</definedName>
    <definedName name="Z_473C209A_0F72_11D3_97F6_00A0C9DF29C4_.wvu.PrintArea" localSheetId="13" hidden="1">#REF!</definedName>
    <definedName name="Z_473C209A_0F72_11D3_97F6_00A0C9DF29C4_.wvu.PrintArea" hidden="1">#REF!</definedName>
    <definedName name="Z_473C209C_0F72_11D3_97F6_00A0C9DF29C4_.wvu.PrintArea" localSheetId="13" hidden="1">#REF!</definedName>
    <definedName name="Z_473C209C_0F72_11D3_97F6_00A0C9DF29C4_.wvu.PrintArea" hidden="1">#REF!</definedName>
    <definedName name="Z_473C209D_0F72_11D3_97F6_00A0C9DF29C4_.wvu.PrintArea" localSheetId="13" hidden="1">#REF!</definedName>
    <definedName name="Z_473C209D_0F72_11D3_97F6_00A0C9DF29C4_.wvu.PrintArea" hidden="1">#REF!</definedName>
    <definedName name="Z_4DD326A3_87AA_11D3_ABF4_00A0C9DF1063_.wvu.PrintArea" localSheetId="13" hidden="1">#REF!</definedName>
    <definedName name="Z_4DD326A3_87AA_11D3_ABF4_00A0C9DF1063_.wvu.PrintArea" hidden="1">#REF!</definedName>
    <definedName name="Z_4DD326A4_87AA_11D3_ABF4_00A0C9DF1063_.wvu.PrintArea" localSheetId="13" hidden="1">#REF!</definedName>
    <definedName name="Z_4DD326A4_87AA_11D3_ABF4_00A0C9DF1063_.wvu.PrintArea" hidden="1">#REF!</definedName>
    <definedName name="Z_4DD326A6_87AA_11D3_ABF4_00A0C9DF1063_.wvu.PrintArea" localSheetId="13" hidden="1">#REF!</definedName>
    <definedName name="Z_4DD326A6_87AA_11D3_ABF4_00A0C9DF1063_.wvu.PrintArea" hidden="1">#REF!</definedName>
    <definedName name="Z_4DD326A7_87AA_11D3_ABF4_00A0C9DF1063_.wvu.PrintArea" localSheetId="13" hidden="1">#REF!</definedName>
    <definedName name="Z_4DD326A7_87AA_11D3_ABF4_00A0C9DF1063_.wvu.PrintArea" hidden="1">#REF!</definedName>
    <definedName name="Z_4DD326A8_87AA_11D3_ABF4_00A0C9DF1063_.wvu.PrintArea" localSheetId="13" hidden="1">#REF!</definedName>
    <definedName name="Z_4DD326A8_87AA_11D3_ABF4_00A0C9DF1063_.wvu.PrintArea" hidden="1">#REF!</definedName>
    <definedName name="Z_4DD326A9_87AA_11D3_ABF4_00A0C9DF1063_.wvu.PrintArea" localSheetId="13" hidden="1">#REF!</definedName>
    <definedName name="Z_4DD326A9_87AA_11D3_ABF4_00A0C9DF1063_.wvu.PrintArea" hidden="1">#REF!</definedName>
    <definedName name="Z_4DD326AB_87AA_11D3_ABF4_00A0C9DF1063_.wvu.PrintArea" localSheetId="13" hidden="1">#REF!</definedName>
    <definedName name="Z_4DD326AB_87AA_11D3_ABF4_00A0C9DF1063_.wvu.PrintArea" hidden="1">#REF!</definedName>
    <definedName name="Z_4DD326AC_87AA_11D3_ABF4_00A0C9DF1063_.wvu.PrintArea" localSheetId="13" hidden="1">#REF!</definedName>
    <definedName name="Z_4DD326AC_87AA_11D3_ABF4_00A0C9DF1063_.wvu.PrintArea" hidden="1">#REF!</definedName>
    <definedName name="Z_4DD326AD_87AA_11D3_ABF4_00A0C9DF1063_.wvu.PrintArea" localSheetId="13" hidden="1">#REF!</definedName>
    <definedName name="Z_4DD326AD_87AA_11D3_ABF4_00A0C9DF1063_.wvu.PrintArea" hidden="1">#REF!</definedName>
    <definedName name="Z_4DD326AE_87AA_11D3_ABF4_00A0C9DF1063_.wvu.PrintArea" localSheetId="13" hidden="1">#REF!</definedName>
    <definedName name="Z_4DD326AE_87AA_11D3_ABF4_00A0C9DF1063_.wvu.PrintArea" hidden="1">#REF!</definedName>
    <definedName name="Z_4DD326B0_87AA_11D3_ABF4_00A0C9DF1063_.wvu.PrintArea" localSheetId="13" hidden="1">#REF!</definedName>
    <definedName name="Z_4DD326B0_87AA_11D3_ABF4_00A0C9DF1063_.wvu.PrintArea" hidden="1">#REF!</definedName>
    <definedName name="Z_4DD326B1_87AA_11D3_ABF4_00A0C9DF1063_.wvu.PrintArea" localSheetId="13" hidden="1">#REF!</definedName>
    <definedName name="Z_4DD326B1_87AA_11D3_ABF4_00A0C9DF1063_.wvu.PrintArea" hidden="1">#REF!</definedName>
    <definedName name="Z_4DD326B3_87AA_11D3_ABF4_00A0C9DF1063_.wvu.PrintArea" localSheetId="13" hidden="1">#REF!</definedName>
    <definedName name="Z_4DD326B3_87AA_11D3_ABF4_00A0C9DF1063_.wvu.PrintArea" hidden="1">#REF!</definedName>
    <definedName name="Z_4DD326B4_87AA_11D3_ABF4_00A0C9DF1063_.wvu.PrintArea" localSheetId="13" hidden="1">#REF!</definedName>
    <definedName name="Z_4DD326B4_87AA_11D3_ABF4_00A0C9DF1063_.wvu.PrintArea" hidden="1">#REF!</definedName>
    <definedName name="Z_4DD326B6_87AA_11D3_ABF4_00A0C9DF1063_.wvu.PrintArea" localSheetId="13" hidden="1">#REF!</definedName>
    <definedName name="Z_4DD326B6_87AA_11D3_ABF4_00A0C9DF1063_.wvu.PrintArea" hidden="1">#REF!</definedName>
    <definedName name="Z_4DD326B7_87AA_11D3_ABF4_00A0C9DF1063_.wvu.PrintArea" localSheetId="13" hidden="1">#REF!</definedName>
    <definedName name="Z_4DD326B7_87AA_11D3_ABF4_00A0C9DF1063_.wvu.PrintArea" hidden="1">#REF!</definedName>
    <definedName name="Z_4DD326B8_87AA_11D3_ABF4_00A0C9DF1063_.wvu.PrintArea" localSheetId="13" hidden="1">#REF!</definedName>
    <definedName name="Z_4DD326B8_87AA_11D3_ABF4_00A0C9DF1063_.wvu.PrintArea" hidden="1">#REF!</definedName>
    <definedName name="Z_4DD326B9_87AA_11D3_ABF4_00A0C9DF1063_.wvu.PrintArea" localSheetId="13" hidden="1">#REF!</definedName>
    <definedName name="Z_4DD326B9_87AA_11D3_ABF4_00A0C9DF1063_.wvu.PrintArea" hidden="1">#REF!</definedName>
    <definedName name="Z_4DD326BB_87AA_11D3_ABF4_00A0C9DF1063_.wvu.PrintArea" localSheetId="13" hidden="1">#REF!</definedName>
    <definedName name="Z_4DD326BB_87AA_11D3_ABF4_00A0C9DF1063_.wvu.PrintArea" hidden="1">#REF!</definedName>
    <definedName name="Z_4DD326BC_87AA_11D3_ABF4_00A0C9DF1063_.wvu.PrintArea" localSheetId="13" hidden="1">#REF!</definedName>
    <definedName name="Z_4DD326BC_87AA_11D3_ABF4_00A0C9DF1063_.wvu.PrintArea" hidden="1">#REF!</definedName>
    <definedName name="Z_4DD326BD_87AA_11D3_ABF4_00A0C9DF1063_.wvu.PrintArea" localSheetId="13" hidden="1">#REF!</definedName>
    <definedName name="Z_4DD326BD_87AA_11D3_ABF4_00A0C9DF1063_.wvu.PrintArea" hidden="1">#REF!</definedName>
    <definedName name="Z_4DD326BE_87AA_11D3_ABF4_00A0C9DF1063_.wvu.PrintArea" localSheetId="13" hidden="1">#REF!</definedName>
    <definedName name="Z_4DD326BE_87AA_11D3_ABF4_00A0C9DF1063_.wvu.PrintArea" hidden="1">#REF!</definedName>
    <definedName name="Z_4DD326C0_87AA_11D3_ABF4_00A0C9DF1063_.wvu.PrintArea" localSheetId="13" hidden="1">#REF!</definedName>
    <definedName name="Z_4DD326C0_87AA_11D3_ABF4_00A0C9DF1063_.wvu.PrintArea" hidden="1">#REF!</definedName>
    <definedName name="Z_4DD326C1_87AA_11D3_ABF4_00A0C9DF1063_.wvu.PrintArea" localSheetId="13" hidden="1">#REF!</definedName>
    <definedName name="Z_4DD326C1_87AA_11D3_ABF4_00A0C9DF1063_.wvu.PrintArea" hidden="1">#REF!</definedName>
    <definedName name="Z_554BC936_C826_11D3_ABFC_00A0C9DF1063_.wvu.PrintArea" localSheetId="13" hidden="1">#REF!</definedName>
    <definedName name="Z_554BC936_C826_11D3_ABFC_00A0C9DF1063_.wvu.PrintArea" hidden="1">#REF!</definedName>
    <definedName name="Z_554BC937_C826_11D3_ABFC_00A0C9DF1063_.wvu.PrintArea" localSheetId="13" hidden="1">#REF!</definedName>
    <definedName name="Z_554BC937_C826_11D3_ABFC_00A0C9DF1063_.wvu.PrintArea" hidden="1">#REF!</definedName>
    <definedName name="Z_554BC939_C826_11D3_ABFC_00A0C9DF1063_.wvu.PrintArea" localSheetId="13" hidden="1">#REF!</definedName>
    <definedName name="Z_554BC939_C826_11D3_ABFC_00A0C9DF1063_.wvu.PrintArea" hidden="1">#REF!</definedName>
    <definedName name="Z_554BC93A_C826_11D3_ABFC_00A0C9DF1063_.wvu.PrintArea" localSheetId="13" hidden="1">#REF!</definedName>
    <definedName name="Z_554BC93A_C826_11D3_ABFC_00A0C9DF1063_.wvu.PrintArea" hidden="1">#REF!</definedName>
    <definedName name="Z_554BC93B_C826_11D3_ABFC_00A0C9DF1063_.wvu.PrintArea" localSheetId="13" hidden="1">#REF!</definedName>
    <definedName name="Z_554BC93B_C826_11D3_ABFC_00A0C9DF1063_.wvu.PrintArea" hidden="1">#REF!</definedName>
    <definedName name="Z_554BC93C_C826_11D3_ABFC_00A0C9DF1063_.wvu.PrintArea" localSheetId="13" hidden="1">#REF!</definedName>
    <definedName name="Z_554BC93C_C826_11D3_ABFC_00A0C9DF1063_.wvu.PrintArea" hidden="1">#REF!</definedName>
    <definedName name="Z_554BC93E_C826_11D3_ABFC_00A0C9DF1063_.wvu.PrintArea" localSheetId="13" hidden="1">#REF!</definedName>
    <definedName name="Z_554BC93E_C826_11D3_ABFC_00A0C9DF1063_.wvu.PrintArea" hidden="1">#REF!</definedName>
    <definedName name="Z_554BC93F_C826_11D3_ABFC_00A0C9DF1063_.wvu.PrintArea" localSheetId="13" hidden="1">#REF!</definedName>
    <definedName name="Z_554BC93F_C826_11D3_ABFC_00A0C9DF1063_.wvu.PrintArea" hidden="1">#REF!</definedName>
    <definedName name="Z_554BC940_C826_11D3_ABFC_00A0C9DF1063_.wvu.PrintArea" localSheetId="13" hidden="1">#REF!</definedName>
    <definedName name="Z_554BC940_C826_11D3_ABFC_00A0C9DF1063_.wvu.PrintArea" hidden="1">#REF!</definedName>
    <definedName name="Z_554BC941_C826_11D3_ABFC_00A0C9DF1063_.wvu.PrintArea" localSheetId="13" hidden="1">#REF!</definedName>
    <definedName name="Z_554BC941_C826_11D3_ABFC_00A0C9DF1063_.wvu.PrintArea" hidden="1">#REF!</definedName>
    <definedName name="Z_554BC943_C826_11D3_ABFC_00A0C9DF1063_.wvu.PrintArea" localSheetId="13" hidden="1">#REF!</definedName>
    <definedName name="Z_554BC943_C826_11D3_ABFC_00A0C9DF1063_.wvu.PrintArea" hidden="1">#REF!</definedName>
    <definedName name="Z_554BC944_C826_11D3_ABFC_00A0C9DF1063_.wvu.PrintArea" localSheetId="13" hidden="1">#REF!</definedName>
    <definedName name="Z_554BC944_C826_11D3_ABFC_00A0C9DF1063_.wvu.PrintArea" hidden="1">#REF!</definedName>
    <definedName name="Z_554BC946_C826_11D3_ABFC_00A0C9DF1063_.wvu.PrintArea" localSheetId="13" hidden="1">#REF!</definedName>
    <definedName name="Z_554BC946_C826_11D3_ABFC_00A0C9DF1063_.wvu.PrintArea" hidden="1">#REF!</definedName>
    <definedName name="Z_554BC947_C826_11D3_ABFC_00A0C9DF1063_.wvu.PrintArea" localSheetId="13" hidden="1">#REF!</definedName>
    <definedName name="Z_554BC947_C826_11D3_ABFC_00A0C9DF1063_.wvu.PrintArea" hidden="1">#REF!</definedName>
    <definedName name="Z_554BC949_C826_11D3_ABFC_00A0C9DF1063_.wvu.PrintArea" localSheetId="13" hidden="1">#REF!</definedName>
    <definedName name="Z_554BC949_C826_11D3_ABFC_00A0C9DF1063_.wvu.PrintArea" hidden="1">#REF!</definedName>
    <definedName name="Z_554BC94A_C826_11D3_ABFC_00A0C9DF1063_.wvu.PrintArea" localSheetId="13" hidden="1">#REF!</definedName>
    <definedName name="Z_554BC94A_C826_11D3_ABFC_00A0C9DF1063_.wvu.PrintArea" hidden="1">#REF!</definedName>
    <definedName name="Z_554BC94B_C826_11D3_ABFC_00A0C9DF1063_.wvu.PrintArea" localSheetId="13" hidden="1">#REF!</definedName>
    <definedName name="Z_554BC94B_C826_11D3_ABFC_00A0C9DF1063_.wvu.PrintArea" hidden="1">#REF!</definedName>
    <definedName name="Z_554BC94C_C826_11D3_ABFC_00A0C9DF1063_.wvu.PrintArea" localSheetId="13" hidden="1">#REF!</definedName>
    <definedName name="Z_554BC94C_C826_11D3_ABFC_00A0C9DF1063_.wvu.PrintArea" hidden="1">#REF!</definedName>
    <definedName name="Z_554BC94E_C826_11D3_ABFC_00A0C9DF1063_.wvu.PrintArea" localSheetId="13" hidden="1">#REF!</definedName>
    <definedName name="Z_554BC94E_C826_11D3_ABFC_00A0C9DF1063_.wvu.PrintArea" hidden="1">#REF!</definedName>
    <definedName name="Z_554BC94F_C826_11D3_ABFC_00A0C9DF1063_.wvu.PrintArea" localSheetId="13" hidden="1">#REF!</definedName>
    <definedName name="Z_554BC94F_C826_11D3_ABFC_00A0C9DF1063_.wvu.PrintArea" hidden="1">#REF!</definedName>
    <definedName name="Z_554BC950_C826_11D3_ABFC_00A0C9DF1063_.wvu.PrintArea" localSheetId="13" hidden="1">#REF!</definedName>
    <definedName name="Z_554BC950_C826_11D3_ABFC_00A0C9DF1063_.wvu.PrintArea" hidden="1">#REF!</definedName>
    <definedName name="Z_554BC951_C826_11D3_ABFC_00A0C9DF1063_.wvu.PrintArea" localSheetId="13" hidden="1">#REF!</definedName>
    <definedName name="Z_554BC951_C826_11D3_ABFC_00A0C9DF1063_.wvu.PrintArea" hidden="1">#REF!</definedName>
    <definedName name="Z_554BC953_C826_11D3_ABFC_00A0C9DF1063_.wvu.PrintArea" localSheetId="13" hidden="1">#REF!</definedName>
    <definedName name="Z_554BC953_C826_11D3_ABFC_00A0C9DF1063_.wvu.PrintArea" hidden="1">#REF!</definedName>
    <definedName name="Z_554BC954_C826_11D3_ABFC_00A0C9DF1063_.wvu.PrintArea" localSheetId="13" hidden="1">#REF!</definedName>
    <definedName name="Z_554BC954_C826_11D3_ABFC_00A0C9DF1063_.wvu.PrintArea" hidden="1">#REF!</definedName>
    <definedName name="Z_554BC95E_C826_11D3_ABFC_00A0C9DF1063_.wvu.PrintArea" localSheetId="13" hidden="1">#REF!</definedName>
    <definedName name="Z_554BC95E_C826_11D3_ABFC_00A0C9DF1063_.wvu.PrintArea" hidden="1">#REF!</definedName>
    <definedName name="Z_554BC95F_C826_11D3_ABFC_00A0C9DF1063_.wvu.PrintArea" localSheetId="13" hidden="1">#REF!</definedName>
    <definedName name="Z_554BC95F_C826_11D3_ABFC_00A0C9DF1063_.wvu.PrintArea" hidden="1">#REF!</definedName>
    <definedName name="Z_554BC961_C826_11D3_ABFC_00A0C9DF1063_.wvu.PrintArea" localSheetId="13" hidden="1">#REF!</definedName>
    <definedName name="Z_554BC961_C826_11D3_ABFC_00A0C9DF1063_.wvu.PrintArea" hidden="1">#REF!</definedName>
    <definedName name="Z_554BC962_C826_11D3_ABFC_00A0C9DF1063_.wvu.PrintArea" localSheetId="13" hidden="1">#REF!</definedName>
    <definedName name="Z_554BC962_C826_11D3_ABFC_00A0C9DF1063_.wvu.PrintArea" hidden="1">#REF!</definedName>
    <definedName name="Z_554BC963_C826_11D3_ABFC_00A0C9DF1063_.wvu.PrintArea" localSheetId="13" hidden="1">#REF!</definedName>
    <definedName name="Z_554BC963_C826_11D3_ABFC_00A0C9DF1063_.wvu.PrintArea" hidden="1">#REF!</definedName>
    <definedName name="Z_554BC964_C826_11D3_ABFC_00A0C9DF1063_.wvu.PrintArea" localSheetId="13" hidden="1">#REF!</definedName>
    <definedName name="Z_554BC964_C826_11D3_ABFC_00A0C9DF1063_.wvu.PrintArea" hidden="1">#REF!</definedName>
    <definedName name="Z_554BC966_C826_11D3_ABFC_00A0C9DF1063_.wvu.PrintArea" localSheetId="13" hidden="1">#REF!</definedName>
    <definedName name="Z_554BC966_C826_11D3_ABFC_00A0C9DF1063_.wvu.PrintArea" hidden="1">#REF!</definedName>
    <definedName name="Z_554BC967_C826_11D3_ABFC_00A0C9DF1063_.wvu.PrintArea" localSheetId="13" hidden="1">#REF!</definedName>
    <definedName name="Z_554BC967_C826_11D3_ABFC_00A0C9DF1063_.wvu.PrintArea" hidden="1">#REF!</definedName>
    <definedName name="Z_554BC968_C826_11D3_ABFC_00A0C9DF1063_.wvu.PrintArea" localSheetId="13" hidden="1">#REF!</definedName>
    <definedName name="Z_554BC968_C826_11D3_ABFC_00A0C9DF1063_.wvu.PrintArea" hidden="1">#REF!</definedName>
    <definedName name="Z_554BC969_C826_11D3_ABFC_00A0C9DF1063_.wvu.PrintArea" localSheetId="13" hidden="1">#REF!</definedName>
    <definedName name="Z_554BC969_C826_11D3_ABFC_00A0C9DF1063_.wvu.PrintArea" hidden="1">#REF!</definedName>
    <definedName name="Z_554BC96B_C826_11D3_ABFC_00A0C9DF1063_.wvu.PrintArea" localSheetId="13" hidden="1">#REF!</definedName>
    <definedName name="Z_554BC96B_C826_11D3_ABFC_00A0C9DF1063_.wvu.PrintArea" hidden="1">#REF!</definedName>
    <definedName name="Z_554BC96C_C826_11D3_ABFC_00A0C9DF1063_.wvu.PrintArea" localSheetId="13" hidden="1">#REF!</definedName>
    <definedName name="Z_554BC96C_C826_11D3_ABFC_00A0C9DF1063_.wvu.PrintArea" hidden="1">#REF!</definedName>
    <definedName name="Z_554BC96E_C826_11D3_ABFC_00A0C9DF1063_.wvu.PrintArea" localSheetId="13" hidden="1">#REF!</definedName>
    <definedName name="Z_554BC96E_C826_11D3_ABFC_00A0C9DF1063_.wvu.PrintArea" hidden="1">#REF!</definedName>
    <definedName name="Z_554BC96F_C826_11D3_ABFC_00A0C9DF1063_.wvu.PrintArea" localSheetId="13" hidden="1">#REF!</definedName>
    <definedName name="Z_554BC96F_C826_11D3_ABFC_00A0C9DF1063_.wvu.PrintArea" hidden="1">#REF!</definedName>
    <definedName name="Z_554BC971_C826_11D3_ABFC_00A0C9DF1063_.wvu.PrintArea" localSheetId="13" hidden="1">#REF!</definedName>
    <definedName name="Z_554BC971_C826_11D3_ABFC_00A0C9DF1063_.wvu.PrintArea" hidden="1">#REF!</definedName>
    <definedName name="Z_554BC972_C826_11D3_ABFC_00A0C9DF1063_.wvu.PrintArea" localSheetId="13" hidden="1">#REF!</definedName>
    <definedName name="Z_554BC972_C826_11D3_ABFC_00A0C9DF1063_.wvu.PrintArea" hidden="1">#REF!</definedName>
    <definedName name="Z_554BC973_C826_11D3_ABFC_00A0C9DF1063_.wvu.PrintArea" localSheetId="13" hidden="1">#REF!</definedName>
    <definedName name="Z_554BC973_C826_11D3_ABFC_00A0C9DF1063_.wvu.PrintArea" hidden="1">#REF!</definedName>
    <definedName name="Z_554BC974_C826_11D3_ABFC_00A0C9DF1063_.wvu.PrintArea" localSheetId="13" hidden="1">#REF!</definedName>
    <definedName name="Z_554BC974_C826_11D3_ABFC_00A0C9DF1063_.wvu.PrintArea" hidden="1">#REF!</definedName>
    <definedName name="Z_554BC976_C826_11D3_ABFC_00A0C9DF1063_.wvu.PrintArea" localSheetId="13" hidden="1">#REF!</definedName>
    <definedName name="Z_554BC976_C826_11D3_ABFC_00A0C9DF1063_.wvu.PrintArea" hidden="1">#REF!</definedName>
    <definedName name="Z_554BC977_C826_11D3_ABFC_00A0C9DF1063_.wvu.PrintArea" localSheetId="13" hidden="1">#REF!</definedName>
    <definedName name="Z_554BC977_C826_11D3_ABFC_00A0C9DF1063_.wvu.PrintArea" hidden="1">#REF!</definedName>
    <definedName name="Z_554BC978_C826_11D3_ABFC_00A0C9DF1063_.wvu.PrintArea" localSheetId="13" hidden="1">#REF!</definedName>
    <definedName name="Z_554BC978_C826_11D3_ABFC_00A0C9DF1063_.wvu.PrintArea" hidden="1">#REF!</definedName>
    <definedName name="Z_554BC979_C826_11D3_ABFC_00A0C9DF1063_.wvu.PrintArea" localSheetId="13" hidden="1">#REF!</definedName>
    <definedName name="Z_554BC979_C826_11D3_ABFC_00A0C9DF1063_.wvu.PrintArea" hidden="1">#REF!</definedName>
    <definedName name="Z_554BC97B_C826_11D3_ABFC_00A0C9DF1063_.wvu.PrintArea" localSheetId="13" hidden="1">#REF!</definedName>
    <definedName name="Z_554BC97B_C826_11D3_ABFC_00A0C9DF1063_.wvu.PrintArea" hidden="1">#REF!</definedName>
    <definedName name="Z_554BC97C_C826_11D3_ABFC_00A0C9DF1063_.wvu.PrintArea" localSheetId="13" hidden="1">#REF!</definedName>
    <definedName name="Z_554BC97C_C826_11D3_ABFC_00A0C9DF1063_.wvu.PrintArea" hidden="1">#REF!</definedName>
    <definedName name="Z_67BC4B83_092D_11D3_88AD_0080C84A5D47_.wvu.PrintArea" localSheetId="13" hidden="1">#REF!</definedName>
    <definedName name="Z_67BC4B83_092D_11D3_88AD_0080C84A5D47_.wvu.PrintArea" hidden="1">#REF!</definedName>
    <definedName name="Z_67BC4B84_092D_11D3_88AD_0080C84A5D47_.wvu.PrintArea" localSheetId="13" hidden="1">#REF!</definedName>
    <definedName name="Z_67BC4B84_092D_11D3_88AD_0080C84A5D47_.wvu.PrintArea" hidden="1">#REF!</definedName>
    <definedName name="Z_67BC4B86_092D_11D3_88AD_0080C84A5D47_.wvu.PrintArea" localSheetId="13" hidden="1">#REF!</definedName>
    <definedName name="Z_67BC4B86_092D_11D3_88AD_0080C84A5D47_.wvu.PrintArea" hidden="1">#REF!</definedName>
    <definedName name="Z_67BC4B87_092D_11D3_88AD_0080C84A5D47_.wvu.PrintArea" localSheetId="13" hidden="1">#REF!</definedName>
    <definedName name="Z_67BC4B87_092D_11D3_88AD_0080C84A5D47_.wvu.PrintArea" hidden="1">#REF!</definedName>
    <definedName name="Z_67BC4B88_092D_11D3_88AD_0080C84A5D47_.wvu.PrintArea" localSheetId="13" hidden="1">#REF!</definedName>
    <definedName name="Z_67BC4B88_092D_11D3_88AD_0080C84A5D47_.wvu.PrintArea" hidden="1">#REF!</definedName>
    <definedName name="Z_67BC4B89_092D_11D3_88AD_0080C84A5D47_.wvu.PrintArea" localSheetId="13" hidden="1">#REF!</definedName>
    <definedName name="Z_67BC4B89_092D_11D3_88AD_0080C84A5D47_.wvu.PrintArea" hidden="1">#REF!</definedName>
    <definedName name="Z_67BC4B8B_092D_11D3_88AD_0080C84A5D47_.wvu.PrintArea" localSheetId="13" hidden="1">#REF!</definedName>
    <definedName name="Z_67BC4B8B_092D_11D3_88AD_0080C84A5D47_.wvu.PrintArea" hidden="1">#REF!</definedName>
    <definedName name="Z_67BC4B8C_092D_11D3_88AD_0080C84A5D47_.wvu.PrintArea" localSheetId="13" hidden="1">#REF!</definedName>
    <definedName name="Z_67BC4B8C_092D_11D3_88AD_0080C84A5D47_.wvu.PrintArea" hidden="1">#REF!</definedName>
    <definedName name="Z_67BC4B8D_092D_11D3_88AD_0080C84A5D47_.wvu.PrintArea" localSheetId="13" hidden="1">#REF!</definedName>
    <definedName name="Z_67BC4B8D_092D_11D3_88AD_0080C84A5D47_.wvu.PrintArea" hidden="1">#REF!</definedName>
    <definedName name="Z_67BC4B8E_092D_11D3_88AD_0080C84A5D47_.wvu.PrintArea" localSheetId="13" hidden="1">#REF!</definedName>
    <definedName name="Z_67BC4B8E_092D_11D3_88AD_0080C84A5D47_.wvu.PrintArea" hidden="1">#REF!</definedName>
    <definedName name="Z_67BC4B90_092D_11D3_88AD_0080C84A5D47_.wvu.PrintArea" localSheetId="13" hidden="1">#REF!</definedName>
    <definedName name="Z_67BC4B90_092D_11D3_88AD_0080C84A5D47_.wvu.PrintArea" hidden="1">#REF!</definedName>
    <definedName name="Z_67BC4B91_092D_11D3_88AD_0080C84A5D47_.wvu.PrintArea" localSheetId="13" hidden="1">#REF!</definedName>
    <definedName name="Z_67BC4B91_092D_11D3_88AD_0080C84A5D47_.wvu.PrintArea" hidden="1">#REF!</definedName>
    <definedName name="Z_67BC4B93_092D_11D3_88AD_0080C84A5D47_.wvu.PrintArea" localSheetId="13" hidden="1">#REF!</definedName>
    <definedName name="Z_67BC4B93_092D_11D3_88AD_0080C84A5D47_.wvu.PrintArea" hidden="1">#REF!</definedName>
    <definedName name="Z_67BC4B94_092D_11D3_88AD_0080C84A5D47_.wvu.PrintArea" localSheetId="13" hidden="1">#REF!</definedName>
    <definedName name="Z_67BC4B94_092D_11D3_88AD_0080C84A5D47_.wvu.PrintArea" hidden="1">#REF!</definedName>
    <definedName name="Z_67BC4B96_092D_11D3_88AD_0080C84A5D47_.wvu.PrintArea" localSheetId="13" hidden="1">#REF!</definedName>
    <definedName name="Z_67BC4B96_092D_11D3_88AD_0080C84A5D47_.wvu.PrintArea" hidden="1">#REF!</definedName>
    <definedName name="Z_67BC4B97_092D_11D3_88AD_0080C84A5D47_.wvu.PrintArea" localSheetId="13" hidden="1">#REF!</definedName>
    <definedName name="Z_67BC4B97_092D_11D3_88AD_0080C84A5D47_.wvu.PrintArea" hidden="1">#REF!</definedName>
    <definedName name="Z_67BC4B98_092D_11D3_88AD_0080C84A5D47_.wvu.PrintArea" localSheetId="13" hidden="1">#REF!</definedName>
    <definedName name="Z_67BC4B98_092D_11D3_88AD_0080C84A5D47_.wvu.PrintArea" hidden="1">#REF!</definedName>
    <definedName name="Z_67BC4B99_092D_11D3_88AD_0080C84A5D47_.wvu.PrintArea" localSheetId="13" hidden="1">#REF!</definedName>
    <definedName name="Z_67BC4B99_092D_11D3_88AD_0080C84A5D47_.wvu.PrintArea" hidden="1">#REF!</definedName>
    <definedName name="Z_67BC4B9B_092D_11D3_88AD_0080C84A5D47_.wvu.PrintArea" localSheetId="13" hidden="1">#REF!</definedName>
    <definedName name="Z_67BC4B9B_092D_11D3_88AD_0080C84A5D47_.wvu.PrintArea" hidden="1">#REF!</definedName>
    <definedName name="Z_67BC4B9C_092D_11D3_88AD_0080C84A5D47_.wvu.PrintArea" localSheetId="13" hidden="1">#REF!</definedName>
    <definedName name="Z_67BC4B9C_092D_11D3_88AD_0080C84A5D47_.wvu.PrintArea" hidden="1">#REF!</definedName>
    <definedName name="Z_67BC4B9D_092D_11D3_88AD_0080C84A5D47_.wvu.PrintArea" localSheetId="13" hidden="1">#REF!</definedName>
    <definedName name="Z_67BC4B9D_092D_11D3_88AD_0080C84A5D47_.wvu.PrintArea" hidden="1">#REF!</definedName>
    <definedName name="Z_67BC4B9E_092D_11D3_88AD_0080C84A5D47_.wvu.PrintArea" localSheetId="13" hidden="1">#REF!</definedName>
    <definedName name="Z_67BC4B9E_092D_11D3_88AD_0080C84A5D47_.wvu.PrintArea" hidden="1">#REF!</definedName>
    <definedName name="Z_67BC4BA0_092D_11D3_88AD_0080C84A5D47_.wvu.PrintArea" localSheetId="13" hidden="1">#REF!</definedName>
    <definedName name="Z_67BC4BA0_092D_11D3_88AD_0080C84A5D47_.wvu.PrintArea" hidden="1">#REF!</definedName>
    <definedName name="Z_67BC4BA1_092D_11D3_88AD_0080C84A5D47_.wvu.PrintArea" localSheetId="13" hidden="1">#REF!</definedName>
    <definedName name="Z_67BC4BA1_092D_11D3_88AD_0080C84A5D47_.wvu.PrintArea" hidden="1">#REF!</definedName>
    <definedName name="Z_67BC4BAF_092D_11D3_88AD_0080C84A5D47_.wvu.PrintArea" localSheetId="13" hidden="1">#REF!</definedName>
    <definedName name="Z_67BC4BAF_092D_11D3_88AD_0080C84A5D47_.wvu.PrintArea" hidden="1">#REF!</definedName>
    <definedName name="Z_67BC4BB0_092D_11D3_88AD_0080C84A5D47_.wvu.PrintArea" localSheetId="13" hidden="1">#REF!</definedName>
    <definedName name="Z_67BC4BB0_092D_11D3_88AD_0080C84A5D47_.wvu.PrintArea" hidden="1">#REF!</definedName>
    <definedName name="Z_67BC4BB2_092D_11D3_88AD_0080C84A5D47_.wvu.PrintArea" localSheetId="13" hidden="1">#REF!</definedName>
    <definedName name="Z_67BC4BB2_092D_11D3_88AD_0080C84A5D47_.wvu.PrintArea" hidden="1">#REF!</definedName>
    <definedName name="Z_67BC4BB3_092D_11D3_88AD_0080C84A5D47_.wvu.PrintArea" localSheetId="13" hidden="1">#REF!</definedName>
    <definedName name="Z_67BC4BB3_092D_11D3_88AD_0080C84A5D47_.wvu.PrintArea" hidden="1">#REF!</definedName>
    <definedName name="Z_67BC4BB4_092D_11D3_88AD_0080C84A5D47_.wvu.PrintArea" localSheetId="13" hidden="1">#REF!</definedName>
    <definedName name="Z_67BC4BB4_092D_11D3_88AD_0080C84A5D47_.wvu.PrintArea" hidden="1">#REF!</definedName>
    <definedName name="Z_67BC4BB5_092D_11D3_88AD_0080C84A5D47_.wvu.PrintArea" localSheetId="13" hidden="1">#REF!</definedName>
    <definedName name="Z_67BC4BB5_092D_11D3_88AD_0080C84A5D47_.wvu.PrintArea" hidden="1">#REF!</definedName>
    <definedName name="Z_67BC4BB7_092D_11D3_88AD_0080C84A5D47_.wvu.PrintArea" localSheetId="13" hidden="1">#REF!</definedName>
    <definedName name="Z_67BC4BB7_092D_11D3_88AD_0080C84A5D47_.wvu.PrintArea" hidden="1">#REF!</definedName>
    <definedName name="Z_67BC4BB8_092D_11D3_88AD_0080C84A5D47_.wvu.PrintArea" localSheetId="13" hidden="1">#REF!</definedName>
    <definedName name="Z_67BC4BB8_092D_11D3_88AD_0080C84A5D47_.wvu.PrintArea" hidden="1">#REF!</definedName>
    <definedName name="Z_67BC4BB9_092D_11D3_88AD_0080C84A5D47_.wvu.PrintArea" localSheetId="13" hidden="1">#REF!</definedName>
    <definedName name="Z_67BC4BB9_092D_11D3_88AD_0080C84A5D47_.wvu.PrintArea" hidden="1">#REF!</definedName>
    <definedName name="Z_67BC4BBA_092D_11D3_88AD_0080C84A5D47_.wvu.PrintArea" localSheetId="13" hidden="1">#REF!</definedName>
    <definedName name="Z_67BC4BBA_092D_11D3_88AD_0080C84A5D47_.wvu.PrintArea" hidden="1">#REF!</definedName>
    <definedName name="Z_67BC4BBC_092D_11D3_88AD_0080C84A5D47_.wvu.PrintArea" localSheetId="13" hidden="1">#REF!</definedName>
    <definedName name="Z_67BC4BBC_092D_11D3_88AD_0080C84A5D47_.wvu.PrintArea" hidden="1">#REF!</definedName>
    <definedName name="Z_67BC4BBD_092D_11D3_88AD_0080C84A5D47_.wvu.PrintArea" localSheetId="13" hidden="1">#REF!</definedName>
    <definedName name="Z_67BC4BBD_092D_11D3_88AD_0080C84A5D47_.wvu.PrintArea" hidden="1">#REF!</definedName>
    <definedName name="Z_67BC4BBF_092D_11D3_88AD_0080C84A5D47_.wvu.PrintArea" localSheetId="13" hidden="1">#REF!</definedName>
    <definedName name="Z_67BC4BBF_092D_11D3_88AD_0080C84A5D47_.wvu.PrintArea" hidden="1">#REF!</definedName>
    <definedName name="Z_67BC4BC0_092D_11D3_88AD_0080C84A5D47_.wvu.PrintArea" localSheetId="13" hidden="1">#REF!</definedName>
    <definedName name="Z_67BC4BC0_092D_11D3_88AD_0080C84A5D47_.wvu.PrintArea" hidden="1">#REF!</definedName>
    <definedName name="Z_67BC4BC2_092D_11D3_88AD_0080C84A5D47_.wvu.PrintArea" localSheetId="13" hidden="1">#REF!</definedName>
    <definedName name="Z_67BC4BC2_092D_11D3_88AD_0080C84A5D47_.wvu.PrintArea" hidden="1">#REF!</definedName>
    <definedName name="Z_67BC4BC3_092D_11D3_88AD_0080C84A5D47_.wvu.PrintArea" localSheetId="13" hidden="1">#REF!</definedName>
    <definedName name="Z_67BC4BC3_092D_11D3_88AD_0080C84A5D47_.wvu.PrintArea" hidden="1">#REF!</definedName>
    <definedName name="Z_67BC4BC4_092D_11D3_88AD_0080C84A5D47_.wvu.PrintArea" localSheetId="13" hidden="1">#REF!</definedName>
    <definedName name="Z_67BC4BC4_092D_11D3_88AD_0080C84A5D47_.wvu.PrintArea" hidden="1">#REF!</definedName>
    <definedName name="Z_67BC4BC5_092D_11D3_88AD_0080C84A5D47_.wvu.PrintArea" localSheetId="13" hidden="1">#REF!</definedName>
    <definedName name="Z_67BC4BC5_092D_11D3_88AD_0080C84A5D47_.wvu.PrintArea" hidden="1">#REF!</definedName>
    <definedName name="Z_67BC4BC7_092D_11D3_88AD_0080C84A5D47_.wvu.PrintArea" localSheetId="13" hidden="1">#REF!</definedName>
    <definedName name="Z_67BC4BC7_092D_11D3_88AD_0080C84A5D47_.wvu.PrintArea" hidden="1">#REF!</definedName>
    <definedName name="Z_67BC4BC8_092D_11D3_88AD_0080C84A5D47_.wvu.PrintArea" localSheetId="13" hidden="1">#REF!</definedName>
    <definedName name="Z_67BC4BC8_092D_11D3_88AD_0080C84A5D47_.wvu.PrintArea" hidden="1">#REF!</definedName>
    <definedName name="Z_67BC4BC9_092D_11D3_88AD_0080C84A5D47_.wvu.PrintArea" localSheetId="13" hidden="1">#REF!</definedName>
    <definedName name="Z_67BC4BC9_092D_11D3_88AD_0080C84A5D47_.wvu.PrintArea" hidden="1">#REF!</definedName>
    <definedName name="Z_67BC4BCA_092D_11D3_88AD_0080C84A5D47_.wvu.PrintArea" localSheetId="13" hidden="1">#REF!</definedName>
    <definedName name="Z_67BC4BCA_092D_11D3_88AD_0080C84A5D47_.wvu.PrintArea" hidden="1">#REF!</definedName>
    <definedName name="Z_67BC4BCC_092D_11D3_88AD_0080C84A5D47_.wvu.PrintArea" localSheetId="13" hidden="1">#REF!</definedName>
    <definedName name="Z_67BC4BCC_092D_11D3_88AD_0080C84A5D47_.wvu.PrintArea" hidden="1">#REF!</definedName>
    <definedName name="Z_67BC4BCD_092D_11D3_88AD_0080C84A5D47_.wvu.PrintArea" localSheetId="13" hidden="1">#REF!</definedName>
    <definedName name="Z_67BC4BCD_092D_11D3_88AD_0080C84A5D47_.wvu.PrintArea" hidden="1">#REF!</definedName>
    <definedName name="Z_71977450_6063_11D3_9DA6_00A0C9DF29FD_.wvu.PrintArea" localSheetId="13" hidden="1">#REF!</definedName>
    <definedName name="Z_71977450_6063_11D3_9DA6_00A0C9DF29FD_.wvu.PrintArea" hidden="1">#REF!</definedName>
    <definedName name="Z_71977451_6063_11D3_9DA6_00A0C9DF29FD_.wvu.PrintArea" localSheetId="13" hidden="1">#REF!</definedName>
    <definedName name="Z_71977451_6063_11D3_9DA6_00A0C9DF29FD_.wvu.PrintArea" hidden="1">#REF!</definedName>
    <definedName name="Z_71977453_6063_11D3_9DA6_00A0C9DF29FD_.wvu.PrintArea" localSheetId="13" hidden="1">#REF!</definedName>
    <definedName name="Z_71977453_6063_11D3_9DA6_00A0C9DF29FD_.wvu.PrintArea" hidden="1">#REF!</definedName>
    <definedName name="Z_71977454_6063_11D3_9DA6_00A0C9DF29FD_.wvu.PrintArea" localSheetId="13" hidden="1">#REF!</definedName>
    <definedName name="Z_71977454_6063_11D3_9DA6_00A0C9DF29FD_.wvu.PrintArea" hidden="1">#REF!</definedName>
    <definedName name="Z_71977455_6063_11D3_9DA6_00A0C9DF29FD_.wvu.PrintArea" localSheetId="13" hidden="1">#REF!</definedName>
    <definedName name="Z_71977455_6063_11D3_9DA6_00A0C9DF29FD_.wvu.PrintArea" hidden="1">#REF!</definedName>
    <definedName name="Z_71977456_6063_11D3_9DA6_00A0C9DF29FD_.wvu.PrintArea" localSheetId="13" hidden="1">#REF!</definedName>
    <definedName name="Z_71977456_6063_11D3_9DA6_00A0C9DF29FD_.wvu.PrintArea" hidden="1">#REF!</definedName>
    <definedName name="Z_71977458_6063_11D3_9DA6_00A0C9DF29FD_.wvu.PrintArea" localSheetId="13" hidden="1">#REF!</definedName>
    <definedName name="Z_71977458_6063_11D3_9DA6_00A0C9DF29FD_.wvu.PrintArea" hidden="1">#REF!</definedName>
    <definedName name="Z_71977459_6063_11D3_9DA6_00A0C9DF29FD_.wvu.PrintArea" localSheetId="13" hidden="1">#REF!</definedName>
    <definedName name="Z_71977459_6063_11D3_9DA6_00A0C9DF29FD_.wvu.PrintArea" hidden="1">#REF!</definedName>
    <definedName name="Z_7197745A_6063_11D3_9DA6_00A0C9DF29FD_.wvu.PrintArea" localSheetId="13" hidden="1">#REF!</definedName>
    <definedName name="Z_7197745A_6063_11D3_9DA6_00A0C9DF29FD_.wvu.PrintArea" hidden="1">#REF!</definedName>
    <definedName name="Z_7197745B_6063_11D3_9DA6_00A0C9DF29FD_.wvu.PrintArea" localSheetId="13" hidden="1">#REF!</definedName>
    <definedName name="Z_7197745B_6063_11D3_9DA6_00A0C9DF29FD_.wvu.PrintArea" hidden="1">#REF!</definedName>
    <definedName name="Z_7197745D_6063_11D3_9DA6_00A0C9DF29FD_.wvu.PrintArea" localSheetId="13" hidden="1">#REF!</definedName>
    <definedName name="Z_7197745D_6063_11D3_9DA6_00A0C9DF29FD_.wvu.PrintArea" hidden="1">#REF!</definedName>
    <definedName name="Z_7197745E_6063_11D3_9DA6_00A0C9DF29FD_.wvu.PrintArea" localSheetId="13" hidden="1">#REF!</definedName>
    <definedName name="Z_7197745E_6063_11D3_9DA6_00A0C9DF29FD_.wvu.PrintArea" hidden="1">#REF!</definedName>
    <definedName name="Z_71977460_6063_11D3_9DA6_00A0C9DF29FD_.wvu.PrintArea" localSheetId="13" hidden="1">#REF!</definedName>
    <definedName name="Z_71977460_6063_11D3_9DA6_00A0C9DF29FD_.wvu.PrintArea" hidden="1">#REF!</definedName>
    <definedName name="Z_71977461_6063_11D3_9DA6_00A0C9DF29FD_.wvu.PrintArea" localSheetId="13" hidden="1">#REF!</definedName>
    <definedName name="Z_71977461_6063_11D3_9DA6_00A0C9DF29FD_.wvu.PrintArea" hidden="1">#REF!</definedName>
    <definedName name="Z_71977463_6063_11D3_9DA6_00A0C9DF29FD_.wvu.PrintArea" localSheetId="13" hidden="1">#REF!</definedName>
    <definedName name="Z_71977463_6063_11D3_9DA6_00A0C9DF29FD_.wvu.PrintArea" hidden="1">#REF!</definedName>
    <definedName name="Z_71977464_6063_11D3_9DA6_00A0C9DF29FD_.wvu.PrintArea" localSheetId="13" hidden="1">#REF!</definedName>
    <definedName name="Z_71977464_6063_11D3_9DA6_00A0C9DF29FD_.wvu.PrintArea" hidden="1">#REF!</definedName>
    <definedName name="Z_71977465_6063_11D3_9DA6_00A0C9DF29FD_.wvu.PrintArea" localSheetId="13" hidden="1">#REF!</definedName>
    <definedName name="Z_71977465_6063_11D3_9DA6_00A0C9DF29FD_.wvu.PrintArea" hidden="1">#REF!</definedName>
    <definedName name="Z_71977466_6063_11D3_9DA6_00A0C9DF29FD_.wvu.PrintArea" localSheetId="13" hidden="1">#REF!</definedName>
    <definedName name="Z_71977466_6063_11D3_9DA6_00A0C9DF29FD_.wvu.PrintArea" hidden="1">#REF!</definedName>
    <definedName name="Z_71977468_6063_11D3_9DA6_00A0C9DF29FD_.wvu.PrintArea" localSheetId="13" hidden="1">#REF!</definedName>
    <definedName name="Z_71977468_6063_11D3_9DA6_00A0C9DF29FD_.wvu.PrintArea" hidden="1">#REF!</definedName>
    <definedName name="Z_71977469_6063_11D3_9DA6_00A0C9DF29FD_.wvu.PrintArea" localSheetId="13" hidden="1">#REF!</definedName>
    <definedName name="Z_71977469_6063_11D3_9DA6_00A0C9DF29FD_.wvu.PrintArea" hidden="1">#REF!</definedName>
    <definedName name="Z_7197746A_6063_11D3_9DA6_00A0C9DF29FD_.wvu.PrintArea" localSheetId="13" hidden="1">#REF!</definedName>
    <definedName name="Z_7197746A_6063_11D3_9DA6_00A0C9DF29FD_.wvu.PrintArea" hidden="1">#REF!</definedName>
    <definedName name="Z_7197746B_6063_11D3_9DA6_00A0C9DF29FD_.wvu.PrintArea" localSheetId="13" hidden="1">#REF!</definedName>
    <definedName name="Z_7197746B_6063_11D3_9DA6_00A0C9DF29FD_.wvu.PrintArea" hidden="1">#REF!</definedName>
    <definedName name="Z_7197746D_6063_11D3_9DA6_00A0C9DF29FD_.wvu.PrintArea" localSheetId="13" hidden="1">#REF!</definedName>
    <definedName name="Z_7197746D_6063_11D3_9DA6_00A0C9DF29FD_.wvu.PrintArea" hidden="1">#REF!</definedName>
    <definedName name="Z_7197746E_6063_11D3_9DA6_00A0C9DF29FD_.wvu.PrintArea" localSheetId="13" hidden="1">#REF!</definedName>
    <definedName name="Z_7197746E_6063_11D3_9DA6_00A0C9DF29FD_.wvu.PrintArea" hidden="1">#REF!</definedName>
    <definedName name="Z_76AA5B36_8615_11D3_ABF3_00A0C9DF1063_.wvu.PrintArea" localSheetId="13" hidden="1">#REF!</definedName>
    <definedName name="Z_76AA5B36_8615_11D3_ABF3_00A0C9DF1063_.wvu.PrintArea" hidden="1">#REF!</definedName>
    <definedName name="Z_76AA5B37_8615_11D3_ABF3_00A0C9DF1063_.wvu.PrintArea" localSheetId="13" hidden="1">#REF!</definedName>
    <definedName name="Z_76AA5B37_8615_11D3_ABF3_00A0C9DF1063_.wvu.PrintArea" hidden="1">#REF!</definedName>
    <definedName name="Z_76AA5B39_8615_11D3_ABF3_00A0C9DF1063_.wvu.PrintArea" localSheetId="13" hidden="1">#REF!</definedName>
    <definedName name="Z_76AA5B39_8615_11D3_ABF3_00A0C9DF1063_.wvu.PrintArea" hidden="1">#REF!</definedName>
    <definedName name="Z_76AA5B3A_8615_11D3_ABF3_00A0C9DF1063_.wvu.PrintArea" localSheetId="13" hidden="1">#REF!</definedName>
    <definedName name="Z_76AA5B3A_8615_11D3_ABF3_00A0C9DF1063_.wvu.PrintArea" hidden="1">#REF!</definedName>
    <definedName name="Z_76AA5B3B_8615_11D3_ABF3_00A0C9DF1063_.wvu.PrintArea" localSheetId="13" hidden="1">#REF!</definedName>
    <definedName name="Z_76AA5B3B_8615_11D3_ABF3_00A0C9DF1063_.wvu.PrintArea" hidden="1">#REF!</definedName>
    <definedName name="Z_76AA5B3C_8615_11D3_ABF3_00A0C9DF1063_.wvu.PrintArea" localSheetId="13" hidden="1">#REF!</definedName>
    <definedName name="Z_76AA5B3C_8615_11D3_ABF3_00A0C9DF1063_.wvu.PrintArea" hidden="1">#REF!</definedName>
    <definedName name="Z_76AA5B3E_8615_11D3_ABF3_00A0C9DF1063_.wvu.PrintArea" localSheetId="13" hidden="1">#REF!</definedName>
    <definedName name="Z_76AA5B3E_8615_11D3_ABF3_00A0C9DF1063_.wvu.PrintArea" hidden="1">#REF!</definedName>
    <definedName name="Z_76AA5B3F_8615_11D3_ABF3_00A0C9DF1063_.wvu.PrintArea" localSheetId="13" hidden="1">#REF!</definedName>
    <definedName name="Z_76AA5B3F_8615_11D3_ABF3_00A0C9DF1063_.wvu.PrintArea" hidden="1">#REF!</definedName>
    <definedName name="Z_76AA5B40_8615_11D3_ABF3_00A0C9DF1063_.wvu.PrintArea" localSheetId="13" hidden="1">#REF!</definedName>
    <definedName name="Z_76AA5B40_8615_11D3_ABF3_00A0C9DF1063_.wvu.PrintArea" hidden="1">#REF!</definedName>
    <definedName name="Z_76AA5B41_8615_11D3_ABF3_00A0C9DF1063_.wvu.PrintArea" localSheetId="13" hidden="1">#REF!</definedName>
    <definedName name="Z_76AA5B41_8615_11D3_ABF3_00A0C9DF1063_.wvu.PrintArea" hidden="1">#REF!</definedName>
    <definedName name="Z_76AA5B43_8615_11D3_ABF3_00A0C9DF1063_.wvu.PrintArea" localSheetId="13" hidden="1">#REF!</definedName>
    <definedName name="Z_76AA5B43_8615_11D3_ABF3_00A0C9DF1063_.wvu.PrintArea" hidden="1">#REF!</definedName>
    <definedName name="Z_76AA5B44_8615_11D3_ABF3_00A0C9DF1063_.wvu.PrintArea" localSheetId="13" hidden="1">#REF!</definedName>
    <definedName name="Z_76AA5B44_8615_11D3_ABF3_00A0C9DF1063_.wvu.PrintArea" hidden="1">#REF!</definedName>
    <definedName name="Z_76AA5B46_8615_11D3_ABF3_00A0C9DF1063_.wvu.PrintArea" localSheetId="13" hidden="1">#REF!</definedName>
    <definedName name="Z_76AA5B46_8615_11D3_ABF3_00A0C9DF1063_.wvu.PrintArea" hidden="1">#REF!</definedName>
    <definedName name="Z_76AA5B47_8615_11D3_ABF3_00A0C9DF1063_.wvu.PrintArea" localSheetId="13" hidden="1">#REF!</definedName>
    <definedName name="Z_76AA5B47_8615_11D3_ABF3_00A0C9DF1063_.wvu.PrintArea" hidden="1">#REF!</definedName>
    <definedName name="Z_76AA5B49_8615_11D3_ABF3_00A0C9DF1063_.wvu.PrintArea" localSheetId="13" hidden="1">#REF!</definedName>
    <definedName name="Z_76AA5B49_8615_11D3_ABF3_00A0C9DF1063_.wvu.PrintArea" hidden="1">#REF!</definedName>
    <definedName name="Z_76AA5B4A_8615_11D3_ABF3_00A0C9DF1063_.wvu.PrintArea" localSheetId="13" hidden="1">#REF!</definedName>
    <definedName name="Z_76AA5B4A_8615_11D3_ABF3_00A0C9DF1063_.wvu.PrintArea" hidden="1">#REF!</definedName>
    <definedName name="Z_76AA5B4B_8615_11D3_ABF3_00A0C9DF1063_.wvu.PrintArea" localSheetId="13" hidden="1">#REF!</definedName>
    <definedName name="Z_76AA5B4B_8615_11D3_ABF3_00A0C9DF1063_.wvu.PrintArea" hidden="1">#REF!</definedName>
    <definedName name="Z_76AA5B4C_8615_11D3_ABF3_00A0C9DF1063_.wvu.PrintArea" localSheetId="13" hidden="1">#REF!</definedName>
    <definedName name="Z_76AA5B4C_8615_11D3_ABF3_00A0C9DF1063_.wvu.PrintArea" hidden="1">#REF!</definedName>
    <definedName name="Z_76AA5B4E_8615_11D3_ABF3_00A0C9DF1063_.wvu.PrintArea" localSheetId="13" hidden="1">#REF!</definedName>
    <definedName name="Z_76AA5B4E_8615_11D3_ABF3_00A0C9DF1063_.wvu.PrintArea" hidden="1">#REF!</definedName>
    <definedName name="Z_76AA5B4F_8615_11D3_ABF3_00A0C9DF1063_.wvu.PrintArea" localSheetId="13" hidden="1">#REF!</definedName>
    <definedName name="Z_76AA5B4F_8615_11D3_ABF3_00A0C9DF1063_.wvu.PrintArea" hidden="1">#REF!</definedName>
    <definedName name="Z_76AA5B50_8615_11D3_ABF3_00A0C9DF1063_.wvu.PrintArea" localSheetId="13" hidden="1">#REF!</definedName>
    <definedName name="Z_76AA5B50_8615_11D3_ABF3_00A0C9DF1063_.wvu.PrintArea" hidden="1">#REF!</definedName>
    <definedName name="Z_76AA5B51_8615_11D3_ABF3_00A0C9DF1063_.wvu.PrintArea" localSheetId="13" hidden="1">#REF!</definedName>
    <definedName name="Z_76AA5B51_8615_11D3_ABF3_00A0C9DF1063_.wvu.PrintArea" hidden="1">#REF!</definedName>
    <definedName name="Z_76AA5B53_8615_11D3_ABF3_00A0C9DF1063_.wvu.PrintArea" localSheetId="13" hidden="1">#REF!</definedName>
    <definedName name="Z_76AA5B53_8615_11D3_ABF3_00A0C9DF1063_.wvu.PrintArea" hidden="1">#REF!</definedName>
    <definedName name="Z_76AA5B54_8615_11D3_ABF3_00A0C9DF1063_.wvu.PrintArea" localSheetId="13" hidden="1">#REF!</definedName>
    <definedName name="Z_76AA5B54_8615_11D3_ABF3_00A0C9DF1063_.wvu.PrintArea" hidden="1">#REF!</definedName>
    <definedName name="Z_78F39282_0DE2_11D3_97F6_00A0C9DF29C4_.wvu.PrintArea" localSheetId="13" hidden="1">#REF!</definedName>
    <definedName name="Z_78F39282_0DE2_11D3_97F6_00A0C9DF29C4_.wvu.PrintArea" hidden="1">#REF!</definedName>
    <definedName name="Z_78F39283_0DE2_11D3_97F6_00A0C9DF29C4_.wvu.PrintArea" localSheetId="13" hidden="1">#REF!</definedName>
    <definedName name="Z_78F39283_0DE2_11D3_97F6_00A0C9DF29C4_.wvu.PrintArea" hidden="1">#REF!</definedName>
    <definedName name="Z_78F39285_0DE2_11D3_97F6_00A0C9DF29C4_.wvu.PrintArea" localSheetId="13" hidden="1">#REF!</definedName>
    <definedName name="Z_78F39285_0DE2_11D3_97F6_00A0C9DF29C4_.wvu.PrintArea" hidden="1">#REF!</definedName>
    <definedName name="Z_78F39286_0DE2_11D3_97F6_00A0C9DF29C4_.wvu.PrintArea" localSheetId="13" hidden="1">#REF!</definedName>
    <definedName name="Z_78F39286_0DE2_11D3_97F6_00A0C9DF29C4_.wvu.PrintArea" hidden="1">#REF!</definedName>
    <definedName name="Z_78F39287_0DE2_11D3_97F6_00A0C9DF29C4_.wvu.PrintArea" localSheetId="13" hidden="1">#REF!</definedName>
    <definedName name="Z_78F39287_0DE2_11D3_97F6_00A0C9DF29C4_.wvu.PrintArea" hidden="1">#REF!</definedName>
    <definedName name="Z_78F39288_0DE2_11D3_97F6_00A0C9DF29C4_.wvu.PrintArea" localSheetId="13" hidden="1">#REF!</definedName>
    <definedName name="Z_78F39288_0DE2_11D3_97F6_00A0C9DF29C4_.wvu.PrintArea" hidden="1">#REF!</definedName>
    <definedName name="Z_78F3928A_0DE2_11D3_97F6_00A0C9DF29C4_.wvu.PrintArea" localSheetId="13" hidden="1">#REF!</definedName>
    <definedName name="Z_78F3928A_0DE2_11D3_97F6_00A0C9DF29C4_.wvu.PrintArea" hidden="1">#REF!</definedName>
    <definedName name="Z_78F3928B_0DE2_11D3_97F6_00A0C9DF29C4_.wvu.PrintArea" localSheetId="13" hidden="1">#REF!</definedName>
    <definedName name="Z_78F3928B_0DE2_11D3_97F6_00A0C9DF29C4_.wvu.PrintArea" hidden="1">#REF!</definedName>
    <definedName name="Z_78F3928C_0DE2_11D3_97F6_00A0C9DF29C4_.wvu.PrintArea" localSheetId="13" hidden="1">#REF!</definedName>
    <definedName name="Z_78F3928C_0DE2_11D3_97F6_00A0C9DF29C4_.wvu.PrintArea" hidden="1">#REF!</definedName>
    <definedName name="Z_78F3928D_0DE2_11D3_97F6_00A0C9DF29C4_.wvu.PrintArea" localSheetId="13" hidden="1">#REF!</definedName>
    <definedName name="Z_78F3928D_0DE2_11D3_97F6_00A0C9DF29C4_.wvu.PrintArea" hidden="1">#REF!</definedName>
    <definedName name="Z_78F3928F_0DE2_11D3_97F6_00A0C9DF29C4_.wvu.PrintArea" localSheetId="13" hidden="1">#REF!</definedName>
    <definedName name="Z_78F3928F_0DE2_11D3_97F6_00A0C9DF29C4_.wvu.PrintArea" hidden="1">#REF!</definedName>
    <definedName name="Z_78F39290_0DE2_11D3_97F6_00A0C9DF29C4_.wvu.PrintArea" localSheetId="13" hidden="1">#REF!</definedName>
    <definedName name="Z_78F39290_0DE2_11D3_97F6_00A0C9DF29C4_.wvu.PrintArea" hidden="1">#REF!</definedName>
    <definedName name="Z_78F39292_0DE2_11D3_97F6_00A0C9DF29C4_.wvu.PrintArea" localSheetId="13" hidden="1">#REF!</definedName>
    <definedName name="Z_78F39292_0DE2_11D3_97F6_00A0C9DF29C4_.wvu.PrintArea" hidden="1">#REF!</definedName>
    <definedName name="Z_78F39293_0DE2_11D3_97F6_00A0C9DF29C4_.wvu.PrintArea" localSheetId="13" hidden="1">#REF!</definedName>
    <definedName name="Z_78F39293_0DE2_11D3_97F6_00A0C9DF29C4_.wvu.PrintArea" hidden="1">#REF!</definedName>
    <definedName name="Z_78F39295_0DE2_11D3_97F6_00A0C9DF29C4_.wvu.PrintArea" localSheetId="13" hidden="1">#REF!</definedName>
    <definedName name="Z_78F39295_0DE2_11D3_97F6_00A0C9DF29C4_.wvu.PrintArea" hidden="1">#REF!</definedName>
    <definedName name="Z_78F39296_0DE2_11D3_97F6_00A0C9DF29C4_.wvu.PrintArea" localSheetId="13" hidden="1">#REF!</definedName>
    <definedName name="Z_78F39296_0DE2_11D3_97F6_00A0C9DF29C4_.wvu.PrintArea" hidden="1">#REF!</definedName>
    <definedName name="Z_78F39297_0DE2_11D3_97F6_00A0C9DF29C4_.wvu.PrintArea" localSheetId="13" hidden="1">#REF!</definedName>
    <definedName name="Z_78F39297_0DE2_11D3_97F6_00A0C9DF29C4_.wvu.PrintArea" hidden="1">#REF!</definedName>
    <definedName name="Z_78F39298_0DE2_11D3_97F6_00A0C9DF29C4_.wvu.PrintArea" localSheetId="13" hidden="1">#REF!</definedName>
    <definedName name="Z_78F39298_0DE2_11D3_97F6_00A0C9DF29C4_.wvu.PrintArea" hidden="1">#REF!</definedName>
    <definedName name="Z_78F3929A_0DE2_11D3_97F6_00A0C9DF29C4_.wvu.PrintArea" localSheetId="13" hidden="1">#REF!</definedName>
    <definedName name="Z_78F3929A_0DE2_11D3_97F6_00A0C9DF29C4_.wvu.PrintArea" hidden="1">#REF!</definedName>
    <definedName name="Z_78F3929B_0DE2_11D3_97F6_00A0C9DF29C4_.wvu.PrintArea" localSheetId="13" hidden="1">#REF!</definedName>
    <definedName name="Z_78F3929B_0DE2_11D3_97F6_00A0C9DF29C4_.wvu.PrintArea" hidden="1">#REF!</definedName>
    <definedName name="Z_78F3929C_0DE2_11D3_97F6_00A0C9DF29C4_.wvu.PrintArea" localSheetId="13" hidden="1">#REF!</definedName>
    <definedName name="Z_78F3929C_0DE2_11D3_97F6_00A0C9DF29C4_.wvu.PrintArea" hidden="1">#REF!</definedName>
    <definedName name="Z_78F3929D_0DE2_11D3_97F6_00A0C9DF29C4_.wvu.PrintArea" localSheetId="13" hidden="1">#REF!</definedName>
    <definedName name="Z_78F3929D_0DE2_11D3_97F6_00A0C9DF29C4_.wvu.PrintArea" hidden="1">#REF!</definedName>
    <definedName name="Z_78F3929F_0DE2_11D3_97F6_00A0C9DF29C4_.wvu.PrintArea" localSheetId="13" hidden="1">#REF!</definedName>
    <definedName name="Z_78F3929F_0DE2_11D3_97F6_00A0C9DF29C4_.wvu.PrintArea" hidden="1">#REF!</definedName>
    <definedName name="Z_78F392A0_0DE2_11D3_97F6_00A0C9DF29C4_.wvu.PrintArea" localSheetId="13" hidden="1">#REF!</definedName>
    <definedName name="Z_78F392A0_0DE2_11D3_97F6_00A0C9DF29C4_.wvu.PrintArea" hidden="1">#REF!</definedName>
    <definedName name="Z_797E0CC1_6F4E_11D3_ABEF_00A0C9DF1063_.wvu.PrintArea" localSheetId="13" hidden="1">#REF!</definedName>
    <definedName name="Z_797E0CC1_6F4E_11D3_ABEF_00A0C9DF1063_.wvu.PrintArea" hidden="1">#REF!</definedName>
    <definedName name="Z_797E0CC2_6F4E_11D3_ABEF_00A0C9DF1063_.wvu.PrintArea" localSheetId="13" hidden="1">#REF!</definedName>
    <definedName name="Z_797E0CC2_6F4E_11D3_ABEF_00A0C9DF1063_.wvu.PrintArea" hidden="1">#REF!</definedName>
    <definedName name="Z_797E0CC4_6F4E_11D3_ABEF_00A0C9DF1063_.wvu.PrintArea" localSheetId="13" hidden="1">#REF!</definedName>
    <definedName name="Z_797E0CC4_6F4E_11D3_ABEF_00A0C9DF1063_.wvu.PrintArea" hidden="1">#REF!</definedName>
    <definedName name="Z_797E0CC5_6F4E_11D3_ABEF_00A0C9DF1063_.wvu.PrintArea" localSheetId="13" hidden="1">#REF!</definedName>
    <definedName name="Z_797E0CC5_6F4E_11D3_ABEF_00A0C9DF1063_.wvu.PrintArea" hidden="1">#REF!</definedName>
    <definedName name="Z_797E0CC6_6F4E_11D3_ABEF_00A0C9DF1063_.wvu.PrintArea" localSheetId="13" hidden="1">#REF!</definedName>
    <definedName name="Z_797E0CC6_6F4E_11D3_ABEF_00A0C9DF1063_.wvu.PrintArea" hidden="1">#REF!</definedName>
    <definedName name="Z_797E0CC7_6F4E_11D3_ABEF_00A0C9DF1063_.wvu.PrintArea" localSheetId="13" hidden="1">#REF!</definedName>
    <definedName name="Z_797E0CC7_6F4E_11D3_ABEF_00A0C9DF1063_.wvu.PrintArea" hidden="1">#REF!</definedName>
    <definedName name="Z_797E0CC9_6F4E_11D3_ABEF_00A0C9DF1063_.wvu.PrintArea" localSheetId="13" hidden="1">#REF!</definedName>
    <definedName name="Z_797E0CC9_6F4E_11D3_ABEF_00A0C9DF1063_.wvu.PrintArea" hidden="1">#REF!</definedName>
    <definedName name="Z_797E0CCA_6F4E_11D3_ABEF_00A0C9DF1063_.wvu.PrintArea" localSheetId="13" hidden="1">#REF!</definedName>
    <definedName name="Z_797E0CCA_6F4E_11D3_ABEF_00A0C9DF1063_.wvu.PrintArea" hidden="1">#REF!</definedName>
    <definedName name="Z_797E0CCB_6F4E_11D3_ABEF_00A0C9DF1063_.wvu.PrintArea" localSheetId="13" hidden="1">#REF!</definedName>
    <definedName name="Z_797E0CCB_6F4E_11D3_ABEF_00A0C9DF1063_.wvu.PrintArea" hidden="1">#REF!</definedName>
    <definedName name="Z_797E0CCC_6F4E_11D3_ABEF_00A0C9DF1063_.wvu.PrintArea" localSheetId="13" hidden="1">#REF!</definedName>
    <definedName name="Z_797E0CCC_6F4E_11D3_ABEF_00A0C9DF1063_.wvu.PrintArea" hidden="1">#REF!</definedName>
    <definedName name="Z_797E0CCE_6F4E_11D3_ABEF_00A0C9DF1063_.wvu.PrintArea" localSheetId="13" hidden="1">#REF!</definedName>
    <definedName name="Z_797E0CCE_6F4E_11D3_ABEF_00A0C9DF1063_.wvu.PrintArea" hidden="1">#REF!</definedName>
    <definedName name="Z_797E0CCF_6F4E_11D3_ABEF_00A0C9DF1063_.wvu.PrintArea" localSheetId="13" hidden="1">#REF!</definedName>
    <definedName name="Z_797E0CCF_6F4E_11D3_ABEF_00A0C9DF1063_.wvu.PrintArea" hidden="1">#REF!</definedName>
    <definedName name="Z_797E0CD1_6F4E_11D3_ABEF_00A0C9DF1063_.wvu.PrintArea" localSheetId="13" hidden="1">#REF!</definedName>
    <definedName name="Z_797E0CD1_6F4E_11D3_ABEF_00A0C9DF1063_.wvu.PrintArea" hidden="1">#REF!</definedName>
    <definedName name="Z_797E0CD2_6F4E_11D3_ABEF_00A0C9DF1063_.wvu.PrintArea" localSheetId="13" hidden="1">#REF!</definedName>
    <definedName name="Z_797E0CD2_6F4E_11D3_ABEF_00A0C9DF1063_.wvu.PrintArea" hidden="1">#REF!</definedName>
    <definedName name="Z_797E0CD4_6F4E_11D3_ABEF_00A0C9DF1063_.wvu.PrintArea" localSheetId="13" hidden="1">#REF!</definedName>
    <definedName name="Z_797E0CD4_6F4E_11D3_ABEF_00A0C9DF1063_.wvu.PrintArea" hidden="1">#REF!</definedName>
    <definedName name="Z_797E0CD5_6F4E_11D3_ABEF_00A0C9DF1063_.wvu.PrintArea" localSheetId="13" hidden="1">#REF!</definedName>
    <definedName name="Z_797E0CD5_6F4E_11D3_ABEF_00A0C9DF1063_.wvu.PrintArea" hidden="1">#REF!</definedName>
    <definedName name="Z_797E0CD6_6F4E_11D3_ABEF_00A0C9DF1063_.wvu.PrintArea" localSheetId="13" hidden="1">#REF!</definedName>
    <definedName name="Z_797E0CD6_6F4E_11D3_ABEF_00A0C9DF1063_.wvu.PrintArea" hidden="1">#REF!</definedName>
    <definedName name="Z_797E0CD7_6F4E_11D3_ABEF_00A0C9DF1063_.wvu.PrintArea" localSheetId="13" hidden="1">#REF!</definedName>
    <definedName name="Z_797E0CD7_6F4E_11D3_ABEF_00A0C9DF1063_.wvu.PrintArea" hidden="1">#REF!</definedName>
    <definedName name="Z_797E0CD9_6F4E_11D3_ABEF_00A0C9DF1063_.wvu.PrintArea" localSheetId="13" hidden="1">#REF!</definedName>
    <definedName name="Z_797E0CD9_6F4E_11D3_ABEF_00A0C9DF1063_.wvu.PrintArea" hidden="1">#REF!</definedName>
    <definedName name="Z_797E0CDA_6F4E_11D3_ABEF_00A0C9DF1063_.wvu.PrintArea" localSheetId="13" hidden="1">#REF!</definedName>
    <definedName name="Z_797E0CDA_6F4E_11D3_ABEF_00A0C9DF1063_.wvu.PrintArea" hidden="1">#REF!</definedName>
    <definedName name="Z_797E0CDB_6F4E_11D3_ABEF_00A0C9DF1063_.wvu.PrintArea" localSheetId="13" hidden="1">#REF!</definedName>
    <definedName name="Z_797E0CDB_6F4E_11D3_ABEF_00A0C9DF1063_.wvu.PrintArea" hidden="1">#REF!</definedName>
    <definedName name="Z_797E0CDC_6F4E_11D3_ABEF_00A0C9DF1063_.wvu.PrintArea" localSheetId="13" hidden="1">#REF!</definedName>
    <definedName name="Z_797E0CDC_6F4E_11D3_ABEF_00A0C9DF1063_.wvu.PrintArea" hidden="1">#REF!</definedName>
    <definedName name="Z_797E0CDE_6F4E_11D3_ABEF_00A0C9DF1063_.wvu.PrintArea" localSheetId="13" hidden="1">#REF!</definedName>
    <definedName name="Z_797E0CDE_6F4E_11D3_ABEF_00A0C9DF1063_.wvu.PrintArea" hidden="1">#REF!</definedName>
    <definedName name="Z_797E0CDF_6F4E_11D3_ABEF_00A0C9DF1063_.wvu.PrintArea" localSheetId="13" hidden="1">#REF!</definedName>
    <definedName name="Z_797E0CDF_6F4E_11D3_ABEF_00A0C9DF1063_.wvu.PrintArea" hidden="1">#REF!</definedName>
    <definedName name="Z_7B604A82_0D1B_11D3_ABDC_00A0C9DF1063_.wvu.PrintArea" localSheetId="13" hidden="1">#REF!</definedName>
    <definedName name="Z_7B604A82_0D1B_11D3_ABDC_00A0C9DF1063_.wvu.PrintArea" hidden="1">#REF!</definedName>
    <definedName name="Z_7B604A83_0D1B_11D3_ABDC_00A0C9DF1063_.wvu.PrintArea" localSheetId="13" hidden="1">#REF!</definedName>
    <definedName name="Z_7B604A83_0D1B_11D3_ABDC_00A0C9DF1063_.wvu.PrintArea" hidden="1">#REF!</definedName>
    <definedName name="Z_7B604A85_0D1B_11D3_ABDC_00A0C9DF1063_.wvu.PrintArea" localSheetId="13" hidden="1">#REF!</definedName>
    <definedName name="Z_7B604A85_0D1B_11D3_ABDC_00A0C9DF1063_.wvu.PrintArea" hidden="1">#REF!</definedName>
    <definedName name="Z_7B604A86_0D1B_11D3_ABDC_00A0C9DF1063_.wvu.PrintArea" localSheetId="13" hidden="1">#REF!</definedName>
    <definedName name="Z_7B604A86_0D1B_11D3_ABDC_00A0C9DF1063_.wvu.PrintArea" hidden="1">#REF!</definedName>
    <definedName name="Z_7B604A87_0D1B_11D3_ABDC_00A0C9DF1063_.wvu.PrintArea" localSheetId="13" hidden="1">#REF!</definedName>
    <definedName name="Z_7B604A87_0D1B_11D3_ABDC_00A0C9DF1063_.wvu.PrintArea" hidden="1">#REF!</definedName>
    <definedName name="Z_7B604A88_0D1B_11D3_ABDC_00A0C9DF1063_.wvu.PrintArea" localSheetId="13" hidden="1">#REF!</definedName>
    <definedName name="Z_7B604A88_0D1B_11D3_ABDC_00A0C9DF1063_.wvu.PrintArea" hidden="1">#REF!</definedName>
    <definedName name="Z_7B604A8A_0D1B_11D3_ABDC_00A0C9DF1063_.wvu.PrintArea" localSheetId="13" hidden="1">#REF!</definedName>
    <definedName name="Z_7B604A8A_0D1B_11D3_ABDC_00A0C9DF1063_.wvu.PrintArea" hidden="1">#REF!</definedName>
    <definedName name="Z_7B604A8B_0D1B_11D3_ABDC_00A0C9DF1063_.wvu.PrintArea" localSheetId="13" hidden="1">#REF!</definedName>
    <definedName name="Z_7B604A8B_0D1B_11D3_ABDC_00A0C9DF1063_.wvu.PrintArea" hidden="1">#REF!</definedName>
    <definedName name="Z_7B604A8C_0D1B_11D3_ABDC_00A0C9DF1063_.wvu.PrintArea" localSheetId="13" hidden="1">#REF!</definedName>
    <definedName name="Z_7B604A8C_0D1B_11D3_ABDC_00A0C9DF1063_.wvu.PrintArea" hidden="1">#REF!</definedName>
    <definedName name="Z_7B604A8D_0D1B_11D3_ABDC_00A0C9DF1063_.wvu.PrintArea" localSheetId="13" hidden="1">#REF!</definedName>
    <definedName name="Z_7B604A8D_0D1B_11D3_ABDC_00A0C9DF1063_.wvu.PrintArea" hidden="1">#REF!</definedName>
    <definedName name="Z_7B604A8F_0D1B_11D3_ABDC_00A0C9DF1063_.wvu.PrintArea" localSheetId="13" hidden="1">#REF!</definedName>
    <definedName name="Z_7B604A8F_0D1B_11D3_ABDC_00A0C9DF1063_.wvu.PrintArea" hidden="1">#REF!</definedName>
    <definedName name="Z_7B604A90_0D1B_11D3_ABDC_00A0C9DF1063_.wvu.PrintArea" localSheetId="13" hidden="1">#REF!</definedName>
    <definedName name="Z_7B604A90_0D1B_11D3_ABDC_00A0C9DF1063_.wvu.PrintArea" hidden="1">#REF!</definedName>
    <definedName name="Z_7B604A92_0D1B_11D3_ABDC_00A0C9DF1063_.wvu.PrintArea" localSheetId="13" hidden="1">#REF!</definedName>
    <definedName name="Z_7B604A92_0D1B_11D3_ABDC_00A0C9DF1063_.wvu.PrintArea" hidden="1">#REF!</definedName>
    <definedName name="Z_7B604A93_0D1B_11D3_ABDC_00A0C9DF1063_.wvu.PrintArea" localSheetId="13" hidden="1">#REF!</definedName>
    <definedName name="Z_7B604A93_0D1B_11D3_ABDC_00A0C9DF1063_.wvu.PrintArea" hidden="1">#REF!</definedName>
    <definedName name="Z_7B604A95_0D1B_11D3_ABDC_00A0C9DF1063_.wvu.PrintArea" localSheetId="13" hidden="1">#REF!</definedName>
    <definedName name="Z_7B604A95_0D1B_11D3_ABDC_00A0C9DF1063_.wvu.PrintArea" hidden="1">#REF!</definedName>
    <definedName name="Z_7B604A96_0D1B_11D3_ABDC_00A0C9DF1063_.wvu.PrintArea" localSheetId="13" hidden="1">#REF!</definedName>
    <definedName name="Z_7B604A96_0D1B_11D3_ABDC_00A0C9DF1063_.wvu.PrintArea" hidden="1">#REF!</definedName>
    <definedName name="Z_7B604A97_0D1B_11D3_ABDC_00A0C9DF1063_.wvu.PrintArea" localSheetId="13" hidden="1">#REF!</definedName>
    <definedName name="Z_7B604A97_0D1B_11D3_ABDC_00A0C9DF1063_.wvu.PrintArea" hidden="1">#REF!</definedName>
    <definedName name="Z_7B604A98_0D1B_11D3_ABDC_00A0C9DF1063_.wvu.PrintArea" localSheetId="13" hidden="1">#REF!</definedName>
    <definedName name="Z_7B604A98_0D1B_11D3_ABDC_00A0C9DF1063_.wvu.PrintArea" hidden="1">#REF!</definedName>
    <definedName name="Z_7B604A9A_0D1B_11D3_ABDC_00A0C9DF1063_.wvu.PrintArea" localSheetId="13" hidden="1">#REF!</definedName>
    <definedName name="Z_7B604A9A_0D1B_11D3_ABDC_00A0C9DF1063_.wvu.PrintArea" hidden="1">#REF!</definedName>
    <definedName name="Z_7B604A9B_0D1B_11D3_ABDC_00A0C9DF1063_.wvu.PrintArea" localSheetId="13" hidden="1">#REF!</definedName>
    <definedName name="Z_7B604A9B_0D1B_11D3_ABDC_00A0C9DF1063_.wvu.PrintArea" hidden="1">#REF!</definedName>
    <definedName name="Z_7B604A9C_0D1B_11D3_ABDC_00A0C9DF1063_.wvu.PrintArea" localSheetId="13" hidden="1">#REF!</definedName>
    <definedName name="Z_7B604A9C_0D1B_11D3_ABDC_00A0C9DF1063_.wvu.PrintArea" hidden="1">#REF!</definedName>
    <definedName name="Z_7B604A9D_0D1B_11D3_ABDC_00A0C9DF1063_.wvu.PrintArea" localSheetId="13" hidden="1">#REF!</definedName>
    <definedName name="Z_7B604A9D_0D1B_11D3_ABDC_00A0C9DF1063_.wvu.PrintArea" hidden="1">#REF!</definedName>
    <definedName name="Z_7B604A9F_0D1B_11D3_ABDC_00A0C9DF1063_.wvu.PrintArea" localSheetId="13" hidden="1">#REF!</definedName>
    <definedName name="Z_7B604A9F_0D1B_11D3_ABDC_00A0C9DF1063_.wvu.PrintArea" hidden="1">#REF!</definedName>
    <definedName name="Z_7B604AA0_0D1B_11D3_ABDC_00A0C9DF1063_.wvu.PrintArea" localSheetId="13" hidden="1">#REF!</definedName>
    <definedName name="Z_7B604AA0_0D1B_11D3_ABDC_00A0C9DF1063_.wvu.PrintArea" hidden="1">#REF!</definedName>
    <definedName name="Z_7B604AAB_0D1B_11D3_ABDC_00A0C9DF1063_.wvu.PrintArea" localSheetId="13" hidden="1">#REF!</definedName>
    <definedName name="Z_7B604AAB_0D1B_11D3_ABDC_00A0C9DF1063_.wvu.PrintArea" hidden="1">#REF!</definedName>
    <definedName name="Z_7B604AAC_0D1B_11D3_ABDC_00A0C9DF1063_.wvu.PrintArea" localSheetId="13" hidden="1">#REF!</definedName>
    <definedName name="Z_7B604AAC_0D1B_11D3_ABDC_00A0C9DF1063_.wvu.PrintArea" hidden="1">#REF!</definedName>
    <definedName name="Z_7B604AAE_0D1B_11D3_ABDC_00A0C9DF1063_.wvu.PrintArea" localSheetId="13" hidden="1">#REF!</definedName>
    <definedName name="Z_7B604AAE_0D1B_11D3_ABDC_00A0C9DF1063_.wvu.PrintArea" hidden="1">#REF!</definedName>
    <definedName name="Z_7B604AAF_0D1B_11D3_ABDC_00A0C9DF1063_.wvu.PrintArea" localSheetId="13" hidden="1">#REF!</definedName>
    <definedName name="Z_7B604AAF_0D1B_11D3_ABDC_00A0C9DF1063_.wvu.PrintArea" hidden="1">#REF!</definedName>
    <definedName name="Z_7B604AB0_0D1B_11D3_ABDC_00A0C9DF1063_.wvu.PrintArea" localSheetId="13" hidden="1">#REF!</definedName>
    <definedName name="Z_7B604AB0_0D1B_11D3_ABDC_00A0C9DF1063_.wvu.PrintArea" hidden="1">#REF!</definedName>
    <definedName name="Z_7B604AB1_0D1B_11D3_ABDC_00A0C9DF1063_.wvu.PrintArea" localSheetId="13" hidden="1">#REF!</definedName>
    <definedName name="Z_7B604AB1_0D1B_11D3_ABDC_00A0C9DF1063_.wvu.PrintArea" hidden="1">#REF!</definedName>
    <definedName name="Z_7B604AB3_0D1B_11D3_ABDC_00A0C9DF1063_.wvu.PrintArea" localSheetId="13" hidden="1">#REF!</definedName>
    <definedName name="Z_7B604AB3_0D1B_11D3_ABDC_00A0C9DF1063_.wvu.PrintArea" hidden="1">#REF!</definedName>
    <definedName name="Z_7B604AB4_0D1B_11D3_ABDC_00A0C9DF1063_.wvu.PrintArea" localSheetId="13" hidden="1">#REF!</definedName>
    <definedName name="Z_7B604AB4_0D1B_11D3_ABDC_00A0C9DF1063_.wvu.PrintArea" hidden="1">#REF!</definedName>
    <definedName name="Z_7B604AB5_0D1B_11D3_ABDC_00A0C9DF1063_.wvu.PrintArea" localSheetId="13" hidden="1">#REF!</definedName>
    <definedName name="Z_7B604AB5_0D1B_11D3_ABDC_00A0C9DF1063_.wvu.PrintArea" hidden="1">#REF!</definedName>
    <definedName name="Z_7B604AB6_0D1B_11D3_ABDC_00A0C9DF1063_.wvu.PrintArea" localSheetId="13" hidden="1">#REF!</definedName>
    <definedName name="Z_7B604AB6_0D1B_11D3_ABDC_00A0C9DF1063_.wvu.PrintArea" hidden="1">#REF!</definedName>
    <definedName name="Z_7B604AB8_0D1B_11D3_ABDC_00A0C9DF1063_.wvu.PrintArea" localSheetId="13" hidden="1">#REF!</definedName>
    <definedName name="Z_7B604AB8_0D1B_11D3_ABDC_00A0C9DF1063_.wvu.PrintArea" hidden="1">#REF!</definedName>
    <definedName name="Z_7B604AB9_0D1B_11D3_ABDC_00A0C9DF1063_.wvu.PrintArea" localSheetId="13" hidden="1">#REF!</definedName>
    <definedName name="Z_7B604AB9_0D1B_11D3_ABDC_00A0C9DF1063_.wvu.PrintArea" hidden="1">#REF!</definedName>
    <definedName name="Z_7B604ABB_0D1B_11D3_ABDC_00A0C9DF1063_.wvu.PrintArea" localSheetId="13" hidden="1">#REF!</definedName>
    <definedName name="Z_7B604ABB_0D1B_11D3_ABDC_00A0C9DF1063_.wvu.PrintArea" hidden="1">#REF!</definedName>
    <definedName name="Z_7B604ABC_0D1B_11D3_ABDC_00A0C9DF1063_.wvu.PrintArea" localSheetId="13" hidden="1">#REF!</definedName>
    <definedName name="Z_7B604ABC_0D1B_11D3_ABDC_00A0C9DF1063_.wvu.PrintArea" hidden="1">#REF!</definedName>
    <definedName name="Z_7B604ABE_0D1B_11D3_ABDC_00A0C9DF1063_.wvu.PrintArea" localSheetId="13" hidden="1">#REF!</definedName>
    <definedName name="Z_7B604ABE_0D1B_11D3_ABDC_00A0C9DF1063_.wvu.PrintArea" hidden="1">#REF!</definedName>
    <definedName name="Z_7B604ABF_0D1B_11D3_ABDC_00A0C9DF1063_.wvu.PrintArea" localSheetId="13" hidden="1">#REF!</definedName>
    <definedName name="Z_7B604ABF_0D1B_11D3_ABDC_00A0C9DF1063_.wvu.PrintArea" hidden="1">#REF!</definedName>
    <definedName name="Z_7B604AC0_0D1B_11D3_ABDC_00A0C9DF1063_.wvu.PrintArea" localSheetId="13" hidden="1">#REF!</definedName>
    <definedName name="Z_7B604AC0_0D1B_11D3_ABDC_00A0C9DF1063_.wvu.PrintArea" hidden="1">#REF!</definedName>
    <definedName name="Z_7B604AC1_0D1B_11D3_ABDC_00A0C9DF1063_.wvu.PrintArea" localSheetId="13" hidden="1">#REF!</definedName>
    <definedName name="Z_7B604AC1_0D1B_11D3_ABDC_00A0C9DF1063_.wvu.PrintArea" hidden="1">#REF!</definedName>
    <definedName name="Z_7B604AC3_0D1B_11D3_ABDC_00A0C9DF1063_.wvu.PrintArea" localSheetId="13" hidden="1">#REF!</definedName>
    <definedName name="Z_7B604AC3_0D1B_11D3_ABDC_00A0C9DF1063_.wvu.PrintArea" hidden="1">#REF!</definedName>
    <definedName name="Z_7B604AC4_0D1B_11D3_ABDC_00A0C9DF1063_.wvu.PrintArea" localSheetId="13" hidden="1">#REF!</definedName>
    <definedName name="Z_7B604AC4_0D1B_11D3_ABDC_00A0C9DF1063_.wvu.PrintArea" hidden="1">#REF!</definedName>
    <definedName name="Z_7B604AC5_0D1B_11D3_ABDC_00A0C9DF1063_.wvu.PrintArea" localSheetId="13" hidden="1">#REF!</definedName>
    <definedName name="Z_7B604AC5_0D1B_11D3_ABDC_00A0C9DF1063_.wvu.PrintArea" hidden="1">#REF!</definedName>
    <definedName name="Z_7B604AC6_0D1B_11D3_ABDC_00A0C9DF1063_.wvu.PrintArea" localSheetId="13" hidden="1">#REF!</definedName>
    <definedName name="Z_7B604AC6_0D1B_11D3_ABDC_00A0C9DF1063_.wvu.PrintArea" hidden="1">#REF!</definedName>
    <definedName name="Z_7B604AC8_0D1B_11D3_ABDC_00A0C9DF1063_.wvu.PrintArea" localSheetId="13" hidden="1">#REF!</definedName>
    <definedName name="Z_7B604AC8_0D1B_11D3_ABDC_00A0C9DF1063_.wvu.PrintArea" hidden="1">#REF!</definedName>
    <definedName name="Z_7B604AC9_0D1B_11D3_ABDC_00A0C9DF1063_.wvu.PrintArea" localSheetId="13" hidden="1">#REF!</definedName>
    <definedName name="Z_7B604AC9_0D1B_11D3_ABDC_00A0C9DF1063_.wvu.PrintArea" hidden="1">#REF!</definedName>
    <definedName name="Z_7B604AD6_0D1B_11D3_ABDC_00A0C9DF1063_.wvu.PrintArea" localSheetId="13" hidden="1">#REF!</definedName>
    <definedName name="Z_7B604AD6_0D1B_11D3_ABDC_00A0C9DF1063_.wvu.PrintArea" hidden="1">#REF!</definedName>
    <definedName name="Z_7B604AD7_0D1B_11D3_ABDC_00A0C9DF1063_.wvu.PrintArea" localSheetId="13" hidden="1">#REF!</definedName>
    <definedName name="Z_7B604AD7_0D1B_11D3_ABDC_00A0C9DF1063_.wvu.PrintArea" hidden="1">#REF!</definedName>
    <definedName name="Z_7B604AD9_0D1B_11D3_ABDC_00A0C9DF1063_.wvu.PrintArea" localSheetId="13" hidden="1">#REF!</definedName>
    <definedName name="Z_7B604AD9_0D1B_11D3_ABDC_00A0C9DF1063_.wvu.PrintArea" hidden="1">#REF!</definedName>
    <definedName name="Z_7B604ADA_0D1B_11D3_ABDC_00A0C9DF1063_.wvu.PrintArea" localSheetId="13" hidden="1">#REF!</definedName>
    <definedName name="Z_7B604ADA_0D1B_11D3_ABDC_00A0C9DF1063_.wvu.PrintArea" hidden="1">#REF!</definedName>
    <definedName name="Z_7B604ADB_0D1B_11D3_ABDC_00A0C9DF1063_.wvu.PrintArea" localSheetId="13" hidden="1">#REF!</definedName>
    <definedName name="Z_7B604ADB_0D1B_11D3_ABDC_00A0C9DF1063_.wvu.PrintArea" hidden="1">#REF!</definedName>
    <definedName name="Z_7B604ADC_0D1B_11D3_ABDC_00A0C9DF1063_.wvu.PrintArea" localSheetId="13" hidden="1">#REF!</definedName>
    <definedName name="Z_7B604ADC_0D1B_11D3_ABDC_00A0C9DF1063_.wvu.PrintArea" hidden="1">#REF!</definedName>
    <definedName name="Z_7B604ADE_0D1B_11D3_ABDC_00A0C9DF1063_.wvu.PrintArea" localSheetId="13" hidden="1">#REF!</definedName>
    <definedName name="Z_7B604ADE_0D1B_11D3_ABDC_00A0C9DF1063_.wvu.PrintArea" hidden="1">#REF!</definedName>
    <definedName name="Z_7B604ADF_0D1B_11D3_ABDC_00A0C9DF1063_.wvu.PrintArea" localSheetId="13" hidden="1">#REF!</definedName>
    <definedName name="Z_7B604ADF_0D1B_11D3_ABDC_00A0C9DF1063_.wvu.PrintArea" hidden="1">#REF!</definedName>
    <definedName name="Z_7B604AE0_0D1B_11D3_ABDC_00A0C9DF1063_.wvu.PrintArea" localSheetId="13" hidden="1">#REF!</definedName>
    <definedName name="Z_7B604AE0_0D1B_11D3_ABDC_00A0C9DF1063_.wvu.PrintArea" hidden="1">#REF!</definedName>
    <definedName name="Z_7B604AE1_0D1B_11D3_ABDC_00A0C9DF1063_.wvu.PrintArea" localSheetId="13" hidden="1">#REF!</definedName>
    <definedName name="Z_7B604AE1_0D1B_11D3_ABDC_00A0C9DF1063_.wvu.PrintArea" hidden="1">#REF!</definedName>
    <definedName name="Z_7B604AE3_0D1B_11D3_ABDC_00A0C9DF1063_.wvu.PrintArea" localSheetId="13" hidden="1">#REF!</definedName>
    <definedName name="Z_7B604AE3_0D1B_11D3_ABDC_00A0C9DF1063_.wvu.PrintArea" hidden="1">#REF!</definedName>
    <definedName name="Z_7B604AE4_0D1B_11D3_ABDC_00A0C9DF1063_.wvu.PrintArea" localSheetId="13" hidden="1">#REF!</definedName>
    <definedName name="Z_7B604AE4_0D1B_11D3_ABDC_00A0C9DF1063_.wvu.PrintArea" hidden="1">#REF!</definedName>
    <definedName name="Z_7B604AE6_0D1B_11D3_ABDC_00A0C9DF1063_.wvu.PrintArea" localSheetId="13" hidden="1">#REF!</definedName>
    <definedName name="Z_7B604AE6_0D1B_11D3_ABDC_00A0C9DF1063_.wvu.PrintArea" hidden="1">#REF!</definedName>
    <definedName name="Z_7B604AE7_0D1B_11D3_ABDC_00A0C9DF1063_.wvu.PrintArea" localSheetId="13" hidden="1">#REF!</definedName>
    <definedName name="Z_7B604AE7_0D1B_11D3_ABDC_00A0C9DF1063_.wvu.PrintArea" hidden="1">#REF!</definedName>
    <definedName name="Z_7B604AE9_0D1B_11D3_ABDC_00A0C9DF1063_.wvu.PrintArea" localSheetId="13" hidden="1">#REF!</definedName>
    <definedName name="Z_7B604AE9_0D1B_11D3_ABDC_00A0C9DF1063_.wvu.PrintArea" hidden="1">#REF!</definedName>
    <definedName name="Z_7B604AEA_0D1B_11D3_ABDC_00A0C9DF1063_.wvu.PrintArea" localSheetId="13" hidden="1">#REF!</definedName>
    <definedName name="Z_7B604AEA_0D1B_11D3_ABDC_00A0C9DF1063_.wvu.PrintArea" hidden="1">#REF!</definedName>
    <definedName name="Z_7B604AEB_0D1B_11D3_ABDC_00A0C9DF1063_.wvu.PrintArea" localSheetId="13" hidden="1">#REF!</definedName>
    <definedName name="Z_7B604AEB_0D1B_11D3_ABDC_00A0C9DF1063_.wvu.PrintArea" hidden="1">#REF!</definedName>
    <definedName name="Z_7B604AEC_0D1B_11D3_ABDC_00A0C9DF1063_.wvu.PrintArea" localSheetId="13" hidden="1">#REF!</definedName>
    <definedName name="Z_7B604AEC_0D1B_11D3_ABDC_00A0C9DF1063_.wvu.PrintArea" hidden="1">#REF!</definedName>
    <definedName name="Z_7B604AEE_0D1B_11D3_ABDC_00A0C9DF1063_.wvu.PrintArea" localSheetId="13" hidden="1">#REF!</definedName>
    <definedName name="Z_7B604AEE_0D1B_11D3_ABDC_00A0C9DF1063_.wvu.PrintArea" hidden="1">#REF!</definedName>
    <definedName name="Z_7B604AEF_0D1B_11D3_ABDC_00A0C9DF1063_.wvu.PrintArea" localSheetId="13" hidden="1">#REF!</definedName>
    <definedName name="Z_7B604AEF_0D1B_11D3_ABDC_00A0C9DF1063_.wvu.PrintArea" hidden="1">#REF!</definedName>
    <definedName name="Z_7B604AF0_0D1B_11D3_ABDC_00A0C9DF1063_.wvu.PrintArea" localSheetId="13" hidden="1">#REF!</definedName>
    <definedName name="Z_7B604AF0_0D1B_11D3_ABDC_00A0C9DF1063_.wvu.PrintArea" hidden="1">#REF!</definedName>
    <definedName name="Z_7B604AF1_0D1B_11D3_ABDC_00A0C9DF1063_.wvu.PrintArea" localSheetId="13" hidden="1">#REF!</definedName>
    <definedName name="Z_7B604AF1_0D1B_11D3_ABDC_00A0C9DF1063_.wvu.PrintArea" hidden="1">#REF!</definedName>
    <definedName name="Z_7B604AF3_0D1B_11D3_ABDC_00A0C9DF1063_.wvu.PrintArea" localSheetId="13" hidden="1">#REF!</definedName>
    <definedName name="Z_7B604AF3_0D1B_11D3_ABDC_00A0C9DF1063_.wvu.PrintArea" hidden="1">#REF!</definedName>
    <definedName name="Z_7B604AF4_0D1B_11D3_ABDC_00A0C9DF1063_.wvu.PrintArea" localSheetId="13" hidden="1">#REF!</definedName>
    <definedName name="Z_7B604AF4_0D1B_11D3_ABDC_00A0C9DF1063_.wvu.PrintArea" hidden="1">#REF!</definedName>
    <definedName name="Z_7D5CD582_AF03_11D3_9DB4_00A0C9DF29FD_.wvu.PrintArea" localSheetId="13" hidden="1">#REF!</definedName>
    <definedName name="Z_7D5CD582_AF03_11D3_9DB4_00A0C9DF29FD_.wvu.PrintArea" hidden="1">#REF!</definedName>
    <definedName name="Z_7D5CD583_AF03_11D3_9DB4_00A0C9DF29FD_.wvu.PrintArea" localSheetId="13" hidden="1">#REF!</definedName>
    <definedName name="Z_7D5CD583_AF03_11D3_9DB4_00A0C9DF29FD_.wvu.PrintArea" hidden="1">#REF!</definedName>
    <definedName name="Z_7D5CD585_AF03_11D3_9DB4_00A0C9DF29FD_.wvu.PrintArea" localSheetId="13" hidden="1">#REF!</definedName>
    <definedName name="Z_7D5CD585_AF03_11D3_9DB4_00A0C9DF29FD_.wvu.PrintArea" hidden="1">#REF!</definedName>
    <definedName name="Z_7D5CD586_AF03_11D3_9DB4_00A0C9DF29FD_.wvu.PrintArea" localSheetId="13" hidden="1">#REF!</definedName>
    <definedName name="Z_7D5CD586_AF03_11D3_9DB4_00A0C9DF29FD_.wvu.PrintArea" hidden="1">#REF!</definedName>
    <definedName name="Z_7D5CD587_AF03_11D3_9DB4_00A0C9DF29FD_.wvu.PrintArea" localSheetId="13" hidden="1">#REF!</definedName>
    <definedName name="Z_7D5CD587_AF03_11D3_9DB4_00A0C9DF29FD_.wvu.PrintArea" hidden="1">#REF!</definedName>
    <definedName name="Z_7D5CD588_AF03_11D3_9DB4_00A0C9DF29FD_.wvu.PrintArea" localSheetId="13" hidden="1">#REF!</definedName>
    <definedName name="Z_7D5CD588_AF03_11D3_9DB4_00A0C9DF29FD_.wvu.PrintArea" hidden="1">#REF!</definedName>
    <definedName name="Z_7D5CD58A_AF03_11D3_9DB4_00A0C9DF29FD_.wvu.PrintArea" localSheetId="13" hidden="1">#REF!</definedName>
    <definedName name="Z_7D5CD58A_AF03_11D3_9DB4_00A0C9DF29FD_.wvu.PrintArea" hidden="1">#REF!</definedName>
    <definedName name="Z_7D5CD58B_AF03_11D3_9DB4_00A0C9DF29FD_.wvu.PrintArea" localSheetId="13" hidden="1">#REF!</definedName>
    <definedName name="Z_7D5CD58B_AF03_11D3_9DB4_00A0C9DF29FD_.wvu.PrintArea" hidden="1">#REF!</definedName>
    <definedName name="Z_7D5CD58C_AF03_11D3_9DB4_00A0C9DF29FD_.wvu.PrintArea" localSheetId="13" hidden="1">#REF!</definedName>
    <definedName name="Z_7D5CD58C_AF03_11D3_9DB4_00A0C9DF29FD_.wvu.PrintArea" hidden="1">#REF!</definedName>
    <definedName name="Z_7D5CD58D_AF03_11D3_9DB4_00A0C9DF29FD_.wvu.PrintArea" localSheetId="13" hidden="1">#REF!</definedName>
    <definedName name="Z_7D5CD58D_AF03_11D3_9DB4_00A0C9DF29FD_.wvu.PrintArea" hidden="1">#REF!</definedName>
    <definedName name="Z_7D5CD58F_AF03_11D3_9DB4_00A0C9DF29FD_.wvu.PrintArea" localSheetId="13" hidden="1">#REF!</definedName>
    <definedName name="Z_7D5CD58F_AF03_11D3_9DB4_00A0C9DF29FD_.wvu.PrintArea" hidden="1">#REF!</definedName>
    <definedName name="Z_7D5CD590_AF03_11D3_9DB4_00A0C9DF29FD_.wvu.PrintArea" localSheetId="13" hidden="1">#REF!</definedName>
    <definedName name="Z_7D5CD590_AF03_11D3_9DB4_00A0C9DF29FD_.wvu.PrintArea" hidden="1">#REF!</definedName>
    <definedName name="Z_7D5CD592_AF03_11D3_9DB4_00A0C9DF29FD_.wvu.PrintArea" localSheetId="13" hidden="1">#REF!</definedName>
    <definedName name="Z_7D5CD592_AF03_11D3_9DB4_00A0C9DF29FD_.wvu.PrintArea" hidden="1">#REF!</definedName>
    <definedName name="Z_7D5CD593_AF03_11D3_9DB4_00A0C9DF29FD_.wvu.PrintArea" localSheetId="13" hidden="1">#REF!</definedName>
    <definedName name="Z_7D5CD593_AF03_11D3_9DB4_00A0C9DF29FD_.wvu.PrintArea" hidden="1">#REF!</definedName>
    <definedName name="Z_7D5CD595_AF03_11D3_9DB4_00A0C9DF29FD_.wvu.PrintArea" localSheetId="13" hidden="1">#REF!</definedName>
    <definedName name="Z_7D5CD595_AF03_11D3_9DB4_00A0C9DF29FD_.wvu.PrintArea" hidden="1">#REF!</definedName>
    <definedName name="Z_7D5CD596_AF03_11D3_9DB4_00A0C9DF29FD_.wvu.PrintArea" localSheetId="13" hidden="1">#REF!</definedName>
    <definedName name="Z_7D5CD596_AF03_11D3_9DB4_00A0C9DF29FD_.wvu.PrintArea" hidden="1">#REF!</definedName>
    <definedName name="Z_7D5CD597_AF03_11D3_9DB4_00A0C9DF29FD_.wvu.PrintArea" localSheetId="13" hidden="1">#REF!</definedName>
    <definedName name="Z_7D5CD597_AF03_11D3_9DB4_00A0C9DF29FD_.wvu.PrintArea" hidden="1">#REF!</definedName>
    <definedName name="Z_7D5CD598_AF03_11D3_9DB4_00A0C9DF29FD_.wvu.PrintArea" localSheetId="13" hidden="1">#REF!</definedName>
    <definedName name="Z_7D5CD598_AF03_11D3_9DB4_00A0C9DF29FD_.wvu.PrintArea" hidden="1">#REF!</definedName>
    <definedName name="Z_7D5CD59A_AF03_11D3_9DB4_00A0C9DF29FD_.wvu.PrintArea" localSheetId="13" hidden="1">#REF!</definedName>
    <definedName name="Z_7D5CD59A_AF03_11D3_9DB4_00A0C9DF29FD_.wvu.PrintArea" hidden="1">#REF!</definedName>
    <definedName name="Z_7D5CD59B_AF03_11D3_9DB4_00A0C9DF29FD_.wvu.PrintArea" localSheetId="13" hidden="1">#REF!</definedName>
    <definedName name="Z_7D5CD59B_AF03_11D3_9DB4_00A0C9DF29FD_.wvu.PrintArea" hidden="1">#REF!</definedName>
    <definedName name="Z_7D5CD59C_AF03_11D3_9DB4_00A0C9DF29FD_.wvu.PrintArea" localSheetId="13" hidden="1">#REF!</definedName>
    <definedName name="Z_7D5CD59C_AF03_11D3_9DB4_00A0C9DF29FD_.wvu.PrintArea" hidden="1">#REF!</definedName>
    <definedName name="Z_7D5CD59D_AF03_11D3_9DB4_00A0C9DF29FD_.wvu.PrintArea" localSheetId="13" hidden="1">#REF!</definedName>
    <definedName name="Z_7D5CD59D_AF03_11D3_9DB4_00A0C9DF29FD_.wvu.PrintArea" hidden="1">#REF!</definedName>
    <definedName name="Z_7D5CD59F_AF03_11D3_9DB4_00A0C9DF29FD_.wvu.PrintArea" localSheetId="13" hidden="1">#REF!</definedName>
    <definedName name="Z_7D5CD59F_AF03_11D3_9DB4_00A0C9DF29FD_.wvu.PrintArea" hidden="1">#REF!</definedName>
    <definedName name="Z_7D5CD5A0_AF03_11D3_9DB4_00A0C9DF29FD_.wvu.PrintArea" localSheetId="13" hidden="1">#REF!</definedName>
    <definedName name="Z_7D5CD5A0_AF03_11D3_9DB4_00A0C9DF29FD_.wvu.PrintArea" hidden="1">#REF!</definedName>
    <definedName name="Z_81A955A2_B15B_11D3_8587_00A0C9DF1035_.wvu.PrintArea" localSheetId="13" hidden="1">#REF!</definedName>
    <definedName name="Z_81A955A2_B15B_11D3_8587_00A0C9DF1035_.wvu.PrintArea" hidden="1">#REF!</definedName>
    <definedName name="Z_81A955A3_B15B_11D3_8587_00A0C9DF1035_.wvu.PrintArea" localSheetId="13" hidden="1">#REF!</definedName>
    <definedName name="Z_81A955A3_B15B_11D3_8587_00A0C9DF1035_.wvu.PrintArea" hidden="1">#REF!</definedName>
    <definedName name="Z_81A955A5_B15B_11D3_8587_00A0C9DF1035_.wvu.PrintArea" localSheetId="13" hidden="1">#REF!</definedName>
    <definedName name="Z_81A955A5_B15B_11D3_8587_00A0C9DF1035_.wvu.PrintArea" hidden="1">#REF!</definedName>
    <definedName name="Z_81A955A6_B15B_11D3_8587_00A0C9DF1035_.wvu.PrintArea" localSheetId="13" hidden="1">#REF!</definedName>
    <definedName name="Z_81A955A6_B15B_11D3_8587_00A0C9DF1035_.wvu.PrintArea" hidden="1">#REF!</definedName>
    <definedName name="Z_81A955A7_B15B_11D3_8587_00A0C9DF1035_.wvu.PrintArea" localSheetId="13" hidden="1">#REF!</definedName>
    <definedName name="Z_81A955A7_B15B_11D3_8587_00A0C9DF1035_.wvu.PrintArea" hidden="1">#REF!</definedName>
    <definedName name="Z_81A955A8_B15B_11D3_8587_00A0C9DF1035_.wvu.PrintArea" localSheetId="13" hidden="1">#REF!</definedName>
    <definedName name="Z_81A955A8_B15B_11D3_8587_00A0C9DF1035_.wvu.PrintArea" hidden="1">#REF!</definedName>
    <definedName name="Z_81A955AA_B15B_11D3_8587_00A0C9DF1035_.wvu.PrintArea" localSheetId="13" hidden="1">#REF!</definedName>
    <definedName name="Z_81A955AA_B15B_11D3_8587_00A0C9DF1035_.wvu.PrintArea" hidden="1">#REF!</definedName>
    <definedName name="Z_81A955AB_B15B_11D3_8587_00A0C9DF1035_.wvu.PrintArea" localSheetId="13" hidden="1">#REF!</definedName>
    <definedName name="Z_81A955AB_B15B_11D3_8587_00A0C9DF1035_.wvu.PrintArea" hidden="1">#REF!</definedName>
    <definedName name="Z_81A955AC_B15B_11D3_8587_00A0C9DF1035_.wvu.PrintArea" localSheetId="13" hidden="1">#REF!</definedName>
    <definedName name="Z_81A955AC_B15B_11D3_8587_00A0C9DF1035_.wvu.PrintArea" hidden="1">#REF!</definedName>
    <definedName name="Z_81A955AD_B15B_11D3_8587_00A0C9DF1035_.wvu.PrintArea" localSheetId="13" hidden="1">#REF!</definedName>
    <definedName name="Z_81A955AD_B15B_11D3_8587_00A0C9DF1035_.wvu.PrintArea" hidden="1">#REF!</definedName>
    <definedName name="Z_81A955AF_B15B_11D3_8587_00A0C9DF1035_.wvu.PrintArea" localSheetId="13" hidden="1">#REF!</definedName>
    <definedName name="Z_81A955AF_B15B_11D3_8587_00A0C9DF1035_.wvu.PrintArea" hidden="1">#REF!</definedName>
    <definedName name="Z_81A955B0_B15B_11D3_8587_00A0C9DF1035_.wvu.PrintArea" localSheetId="13" hidden="1">#REF!</definedName>
    <definedName name="Z_81A955B0_B15B_11D3_8587_00A0C9DF1035_.wvu.PrintArea" hidden="1">#REF!</definedName>
    <definedName name="Z_81A955B2_B15B_11D3_8587_00A0C9DF1035_.wvu.PrintArea" localSheetId="13" hidden="1">#REF!</definedName>
    <definedName name="Z_81A955B2_B15B_11D3_8587_00A0C9DF1035_.wvu.PrintArea" hidden="1">#REF!</definedName>
    <definedName name="Z_81A955B3_B15B_11D3_8587_00A0C9DF1035_.wvu.PrintArea" localSheetId="13" hidden="1">#REF!</definedName>
    <definedName name="Z_81A955B3_B15B_11D3_8587_00A0C9DF1035_.wvu.PrintArea" hidden="1">#REF!</definedName>
    <definedName name="Z_81A955B5_B15B_11D3_8587_00A0C9DF1035_.wvu.PrintArea" localSheetId="13" hidden="1">#REF!</definedName>
    <definedName name="Z_81A955B5_B15B_11D3_8587_00A0C9DF1035_.wvu.PrintArea" hidden="1">#REF!</definedName>
    <definedName name="Z_81A955B6_B15B_11D3_8587_00A0C9DF1035_.wvu.PrintArea" localSheetId="13" hidden="1">#REF!</definedName>
    <definedName name="Z_81A955B6_B15B_11D3_8587_00A0C9DF1035_.wvu.PrintArea" hidden="1">#REF!</definedName>
    <definedName name="Z_81A955B7_B15B_11D3_8587_00A0C9DF1035_.wvu.PrintArea" localSheetId="13" hidden="1">#REF!</definedName>
    <definedName name="Z_81A955B7_B15B_11D3_8587_00A0C9DF1035_.wvu.PrintArea" hidden="1">#REF!</definedName>
    <definedName name="Z_81A955B8_B15B_11D3_8587_00A0C9DF1035_.wvu.PrintArea" localSheetId="13" hidden="1">#REF!</definedName>
    <definedName name="Z_81A955B8_B15B_11D3_8587_00A0C9DF1035_.wvu.PrintArea" hidden="1">#REF!</definedName>
    <definedName name="Z_81A955BA_B15B_11D3_8587_00A0C9DF1035_.wvu.PrintArea" localSheetId="13" hidden="1">#REF!</definedName>
    <definedName name="Z_81A955BA_B15B_11D3_8587_00A0C9DF1035_.wvu.PrintArea" hidden="1">#REF!</definedName>
    <definedName name="Z_81A955BB_B15B_11D3_8587_00A0C9DF1035_.wvu.PrintArea" localSheetId="13" hidden="1">#REF!</definedName>
    <definedName name="Z_81A955BB_B15B_11D3_8587_00A0C9DF1035_.wvu.PrintArea" hidden="1">#REF!</definedName>
    <definedName name="Z_81A955BC_B15B_11D3_8587_00A0C9DF1035_.wvu.PrintArea" localSheetId="13" hidden="1">#REF!</definedName>
    <definedName name="Z_81A955BC_B15B_11D3_8587_00A0C9DF1035_.wvu.PrintArea" hidden="1">#REF!</definedName>
    <definedName name="Z_81A955BD_B15B_11D3_8587_00A0C9DF1035_.wvu.PrintArea" localSheetId="13" hidden="1">#REF!</definedName>
    <definedName name="Z_81A955BD_B15B_11D3_8587_00A0C9DF1035_.wvu.PrintArea" hidden="1">#REF!</definedName>
    <definedName name="Z_81A955BF_B15B_11D3_8587_00A0C9DF1035_.wvu.PrintArea" localSheetId="13" hidden="1">#REF!</definedName>
    <definedName name="Z_81A955BF_B15B_11D3_8587_00A0C9DF1035_.wvu.PrintArea" hidden="1">#REF!</definedName>
    <definedName name="Z_81A955C0_B15B_11D3_8587_00A0C9DF1035_.wvu.PrintArea" localSheetId="13" hidden="1">#REF!</definedName>
    <definedName name="Z_81A955C0_B15B_11D3_8587_00A0C9DF1035_.wvu.PrintArea" hidden="1">#REF!</definedName>
    <definedName name="Z_85019DFF_A33B_11D3_9DB2_00A0C9DF29FD_.wvu.PrintArea" localSheetId="13" hidden="1">#REF!</definedName>
    <definedName name="Z_85019DFF_A33B_11D3_9DB2_00A0C9DF29FD_.wvu.PrintArea" hidden="1">#REF!</definedName>
    <definedName name="Z_85019E00_A33B_11D3_9DB2_00A0C9DF29FD_.wvu.PrintArea" localSheetId="13" hidden="1">#REF!</definedName>
    <definedName name="Z_85019E00_A33B_11D3_9DB2_00A0C9DF29FD_.wvu.PrintArea" hidden="1">#REF!</definedName>
    <definedName name="Z_85019E02_A33B_11D3_9DB2_00A0C9DF29FD_.wvu.PrintArea" localSheetId="13" hidden="1">#REF!</definedName>
    <definedName name="Z_85019E02_A33B_11D3_9DB2_00A0C9DF29FD_.wvu.PrintArea" hidden="1">#REF!</definedName>
    <definedName name="Z_85019E03_A33B_11D3_9DB2_00A0C9DF29FD_.wvu.PrintArea" localSheetId="13" hidden="1">#REF!</definedName>
    <definedName name="Z_85019E03_A33B_11D3_9DB2_00A0C9DF29FD_.wvu.PrintArea" hidden="1">#REF!</definedName>
    <definedName name="Z_85019E04_A33B_11D3_9DB2_00A0C9DF29FD_.wvu.PrintArea" localSheetId="13" hidden="1">#REF!</definedName>
    <definedName name="Z_85019E04_A33B_11D3_9DB2_00A0C9DF29FD_.wvu.PrintArea" hidden="1">#REF!</definedName>
    <definedName name="Z_85019E05_A33B_11D3_9DB2_00A0C9DF29FD_.wvu.PrintArea" localSheetId="13" hidden="1">#REF!</definedName>
    <definedName name="Z_85019E05_A33B_11D3_9DB2_00A0C9DF29FD_.wvu.PrintArea" hidden="1">#REF!</definedName>
    <definedName name="Z_85019E07_A33B_11D3_9DB2_00A0C9DF29FD_.wvu.PrintArea" localSheetId="13" hidden="1">#REF!</definedName>
    <definedName name="Z_85019E07_A33B_11D3_9DB2_00A0C9DF29FD_.wvu.PrintArea" hidden="1">#REF!</definedName>
    <definedName name="Z_85019E08_A33B_11D3_9DB2_00A0C9DF29FD_.wvu.PrintArea" localSheetId="13" hidden="1">#REF!</definedName>
    <definedName name="Z_85019E08_A33B_11D3_9DB2_00A0C9DF29FD_.wvu.PrintArea" hidden="1">#REF!</definedName>
    <definedName name="Z_85019E09_A33B_11D3_9DB2_00A0C9DF29FD_.wvu.PrintArea" localSheetId="13" hidden="1">#REF!</definedName>
    <definedName name="Z_85019E09_A33B_11D3_9DB2_00A0C9DF29FD_.wvu.PrintArea" hidden="1">#REF!</definedName>
    <definedName name="Z_85019E0A_A33B_11D3_9DB2_00A0C9DF29FD_.wvu.PrintArea" localSheetId="13" hidden="1">#REF!</definedName>
    <definedName name="Z_85019E0A_A33B_11D3_9DB2_00A0C9DF29FD_.wvu.PrintArea" hidden="1">#REF!</definedName>
    <definedName name="Z_85019E0C_A33B_11D3_9DB2_00A0C9DF29FD_.wvu.PrintArea" localSheetId="13" hidden="1">#REF!</definedName>
    <definedName name="Z_85019E0C_A33B_11D3_9DB2_00A0C9DF29FD_.wvu.PrintArea" hidden="1">#REF!</definedName>
    <definedName name="Z_85019E0D_A33B_11D3_9DB2_00A0C9DF29FD_.wvu.PrintArea" localSheetId="13" hidden="1">#REF!</definedName>
    <definedName name="Z_85019E0D_A33B_11D3_9DB2_00A0C9DF29FD_.wvu.PrintArea" hidden="1">#REF!</definedName>
    <definedName name="Z_85019E0F_A33B_11D3_9DB2_00A0C9DF29FD_.wvu.PrintArea" localSheetId="13" hidden="1">#REF!</definedName>
    <definedName name="Z_85019E0F_A33B_11D3_9DB2_00A0C9DF29FD_.wvu.PrintArea" hidden="1">#REF!</definedName>
    <definedName name="Z_85019E10_A33B_11D3_9DB2_00A0C9DF29FD_.wvu.PrintArea" localSheetId="13" hidden="1">#REF!</definedName>
    <definedName name="Z_85019E10_A33B_11D3_9DB2_00A0C9DF29FD_.wvu.PrintArea" hidden="1">#REF!</definedName>
    <definedName name="Z_85019E12_A33B_11D3_9DB2_00A0C9DF29FD_.wvu.PrintArea" localSheetId="13" hidden="1">#REF!</definedName>
    <definedName name="Z_85019E12_A33B_11D3_9DB2_00A0C9DF29FD_.wvu.PrintArea" hidden="1">#REF!</definedName>
    <definedName name="Z_85019E13_A33B_11D3_9DB2_00A0C9DF29FD_.wvu.PrintArea" localSheetId="13" hidden="1">#REF!</definedName>
    <definedName name="Z_85019E13_A33B_11D3_9DB2_00A0C9DF29FD_.wvu.PrintArea" hidden="1">#REF!</definedName>
    <definedName name="Z_85019E14_A33B_11D3_9DB2_00A0C9DF29FD_.wvu.PrintArea" localSheetId="13" hidden="1">#REF!</definedName>
    <definedName name="Z_85019E14_A33B_11D3_9DB2_00A0C9DF29FD_.wvu.PrintArea" hidden="1">#REF!</definedName>
    <definedName name="Z_85019E15_A33B_11D3_9DB2_00A0C9DF29FD_.wvu.PrintArea" localSheetId="13" hidden="1">#REF!</definedName>
    <definedName name="Z_85019E15_A33B_11D3_9DB2_00A0C9DF29FD_.wvu.PrintArea" hidden="1">#REF!</definedName>
    <definedName name="Z_85019E17_A33B_11D3_9DB2_00A0C9DF29FD_.wvu.PrintArea" localSheetId="13" hidden="1">#REF!</definedName>
    <definedName name="Z_85019E17_A33B_11D3_9DB2_00A0C9DF29FD_.wvu.PrintArea" hidden="1">#REF!</definedName>
    <definedName name="Z_85019E18_A33B_11D3_9DB2_00A0C9DF29FD_.wvu.PrintArea" localSheetId="13" hidden="1">#REF!</definedName>
    <definedName name="Z_85019E18_A33B_11D3_9DB2_00A0C9DF29FD_.wvu.PrintArea" hidden="1">#REF!</definedName>
    <definedName name="Z_85019E19_A33B_11D3_9DB2_00A0C9DF29FD_.wvu.PrintArea" localSheetId="13" hidden="1">#REF!</definedName>
    <definedName name="Z_85019E19_A33B_11D3_9DB2_00A0C9DF29FD_.wvu.PrintArea" hidden="1">#REF!</definedName>
    <definedName name="Z_85019E1A_A33B_11D3_9DB2_00A0C9DF29FD_.wvu.PrintArea" localSheetId="13" hidden="1">#REF!</definedName>
    <definedName name="Z_85019E1A_A33B_11D3_9DB2_00A0C9DF29FD_.wvu.PrintArea" hidden="1">#REF!</definedName>
    <definedName name="Z_85019E1C_A33B_11D3_9DB2_00A0C9DF29FD_.wvu.PrintArea" localSheetId="13" hidden="1">#REF!</definedName>
    <definedName name="Z_85019E1C_A33B_11D3_9DB2_00A0C9DF29FD_.wvu.PrintArea" hidden="1">#REF!</definedName>
    <definedName name="Z_85019E1D_A33B_11D3_9DB2_00A0C9DF29FD_.wvu.PrintArea" localSheetId="13" hidden="1">#REF!</definedName>
    <definedName name="Z_85019E1D_A33B_11D3_9DB2_00A0C9DF29FD_.wvu.PrintArea" hidden="1">#REF!</definedName>
    <definedName name="Z_895A36AF_C501_11D3_9810_00A0C9DF29C4_.wvu.PrintArea" localSheetId="13" hidden="1">#REF!</definedName>
    <definedName name="Z_895A36AF_C501_11D3_9810_00A0C9DF29C4_.wvu.PrintArea" hidden="1">#REF!</definedName>
    <definedName name="Z_895A36B0_C501_11D3_9810_00A0C9DF29C4_.wvu.PrintArea" localSheetId="13" hidden="1">#REF!</definedName>
    <definedName name="Z_895A36B0_C501_11D3_9810_00A0C9DF29C4_.wvu.PrintArea" hidden="1">#REF!</definedName>
    <definedName name="Z_895A36B2_C501_11D3_9810_00A0C9DF29C4_.wvu.PrintArea" localSheetId="13" hidden="1">#REF!</definedName>
    <definedName name="Z_895A36B2_C501_11D3_9810_00A0C9DF29C4_.wvu.PrintArea" hidden="1">#REF!</definedName>
    <definedName name="Z_895A36B3_C501_11D3_9810_00A0C9DF29C4_.wvu.PrintArea" localSheetId="13" hidden="1">#REF!</definedName>
    <definedName name="Z_895A36B3_C501_11D3_9810_00A0C9DF29C4_.wvu.PrintArea" hidden="1">#REF!</definedName>
    <definedName name="Z_895A36B4_C501_11D3_9810_00A0C9DF29C4_.wvu.PrintArea" localSheetId="13" hidden="1">#REF!</definedName>
    <definedName name="Z_895A36B4_C501_11D3_9810_00A0C9DF29C4_.wvu.PrintArea" hidden="1">#REF!</definedName>
    <definedName name="Z_895A36B5_C501_11D3_9810_00A0C9DF29C4_.wvu.PrintArea" localSheetId="13" hidden="1">#REF!</definedName>
    <definedName name="Z_895A36B5_C501_11D3_9810_00A0C9DF29C4_.wvu.PrintArea" hidden="1">#REF!</definedName>
    <definedName name="Z_895A36B7_C501_11D3_9810_00A0C9DF29C4_.wvu.PrintArea" localSheetId="13" hidden="1">#REF!</definedName>
    <definedName name="Z_895A36B7_C501_11D3_9810_00A0C9DF29C4_.wvu.PrintArea" hidden="1">#REF!</definedName>
    <definedName name="Z_895A36B8_C501_11D3_9810_00A0C9DF29C4_.wvu.PrintArea" localSheetId="13" hidden="1">#REF!</definedName>
    <definedName name="Z_895A36B8_C501_11D3_9810_00A0C9DF29C4_.wvu.PrintArea" hidden="1">#REF!</definedName>
    <definedName name="Z_895A36B9_C501_11D3_9810_00A0C9DF29C4_.wvu.PrintArea" localSheetId="13" hidden="1">#REF!</definedName>
    <definedName name="Z_895A36B9_C501_11D3_9810_00A0C9DF29C4_.wvu.PrintArea" hidden="1">#REF!</definedName>
    <definedName name="Z_895A36BA_C501_11D3_9810_00A0C9DF29C4_.wvu.PrintArea" localSheetId="13" hidden="1">#REF!</definedName>
    <definedName name="Z_895A36BA_C501_11D3_9810_00A0C9DF29C4_.wvu.PrintArea" hidden="1">#REF!</definedName>
    <definedName name="Z_895A36BC_C501_11D3_9810_00A0C9DF29C4_.wvu.PrintArea" localSheetId="13" hidden="1">#REF!</definedName>
    <definedName name="Z_895A36BC_C501_11D3_9810_00A0C9DF29C4_.wvu.PrintArea" hidden="1">#REF!</definedName>
    <definedName name="Z_895A36BD_C501_11D3_9810_00A0C9DF29C4_.wvu.PrintArea" localSheetId="13" hidden="1">#REF!</definedName>
    <definedName name="Z_895A36BD_C501_11D3_9810_00A0C9DF29C4_.wvu.PrintArea" hidden="1">#REF!</definedName>
    <definedName name="Z_895A36BF_C501_11D3_9810_00A0C9DF29C4_.wvu.PrintArea" localSheetId="13" hidden="1">#REF!</definedName>
    <definedName name="Z_895A36BF_C501_11D3_9810_00A0C9DF29C4_.wvu.PrintArea" hidden="1">#REF!</definedName>
    <definedName name="Z_895A36C0_C501_11D3_9810_00A0C9DF29C4_.wvu.PrintArea" localSheetId="13" hidden="1">#REF!</definedName>
    <definedName name="Z_895A36C0_C501_11D3_9810_00A0C9DF29C4_.wvu.PrintArea" hidden="1">#REF!</definedName>
    <definedName name="Z_895A36C2_C501_11D3_9810_00A0C9DF29C4_.wvu.PrintArea" localSheetId="13" hidden="1">#REF!</definedName>
    <definedName name="Z_895A36C2_C501_11D3_9810_00A0C9DF29C4_.wvu.PrintArea" hidden="1">#REF!</definedName>
    <definedName name="Z_895A36C3_C501_11D3_9810_00A0C9DF29C4_.wvu.PrintArea" localSheetId="13" hidden="1">#REF!</definedName>
    <definedName name="Z_895A36C3_C501_11D3_9810_00A0C9DF29C4_.wvu.PrintArea" hidden="1">#REF!</definedName>
    <definedName name="Z_895A36C4_C501_11D3_9810_00A0C9DF29C4_.wvu.PrintArea" localSheetId="13" hidden="1">#REF!</definedName>
    <definedName name="Z_895A36C4_C501_11D3_9810_00A0C9DF29C4_.wvu.PrintArea" hidden="1">#REF!</definedName>
    <definedName name="Z_895A36C5_C501_11D3_9810_00A0C9DF29C4_.wvu.PrintArea" localSheetId="13" hidden="1">#REF!</definedName>
    <definedName name="Z_895A36C5_C501_11D3_9810_00A0C9DF29C4_.wvu.PrintArea" hidden="1">#REF!</definedName>
    <definedName name="Z_895A36C7_C501_11D3_9810_00A0C9DF29C4_.wvu.PrintArea" localSheetId="13" hidden="1">#REF!</definedName>
    <definedName name="Z_895A36C7_C501_11D3_9810_00A0C9DF29C4_.wvu.PrintArea" hidden="1">#REF!</definedName>
    <definedName name="Z_895A36C8_C501_11D3_9810_00A0C9DF29C4_.wvu.PrintArea" localSheetId="13" hidden="1">#REF!</definedName>
    <definedName name="Z_895A36C8_C501_11D3_9810_00A0C9DF29C4_.wvu.PrintArea" hidden="1">#REF!</definedName>
    <definedName name="Z_895A36C9_C501_11D3_9810_00A0C9DF29C4_.wvu.PrintArea" localSheetId="13" hidden="1">#REF!</definedName>
    <definedName name="Z_895A36C9_C501_11D3_9810_00A0C9DF29C4_.wvu.PrintArea" hidden="1">#REF!</definedName>
    <definedName name="Z_895A36CA_C501_11D3_9810_00A0C9DF29C4_.wvu.PrintArea" localSheetId="13" hidden="1">#REF!</definedName>
    <definedName name="Z_895A36CA_C501_11D3_9810_00A0C9DF29C4_.wvu.PrintArea" hidden="1">#REF!</definedName>
    <definedName name="Z_895A36CC_C501_11D3_9810_00A0C9DF29C4_.wvu.PrintArea" localSheetId="13" hidden="1">#REF!</definedName>
    <definedName name="Z_895A36CC_C501_11D3_9810_00A0C9DF29C4_.wvu.PrintArea" hidden="1">#REF!</definedName>
    <definedName name="Z_895A36CD_C501_11D3_9810_00A0C9DF29C4_.wvu.PrintArea" localSheetId="13" hidden="1">#REF!</definedName>
    <definedName name="Z_895A36CD_C501_11D3_9810_00A0C9DF29C4_.wvu.PrintArea" hidden="1">#REF!</definedName>
    <definedName name="Z_8EBA90B0_77F8_11D3_9805_00A0C9DF29C4_.wvu.PrintArea" localSheetId="13" hidden="1">#REF!</definedName>
    <definedName name="Z_8EBA90B0_77F8_11D3_9805_00A0C9DF29C4_.wvu.PrintArea" hidden="1">#REF!</definedName>
    <definedName name="Z_8EBA90B1_77F8_11D3_9805_00A0C9DF29C4_.wvu.PrintArea" localSheetId="13" hidden="1">#REF!</definedName>
    <definedName name="Z_8EBA90B1_77F8_11D3_9805_00A0C9DF29C4_.wvu.PrintArea" hidden="1">#REF!</definedName>
    <definedName name="Z_8EBA90B3_77F8_11D3_9805_00A0C9DF29C4_.wvu.PrintArea" localSheetId="13" hidden="1">#REF!</definedName>
    <definedName name="Z_8EBA90B3_77F8_11D3_9805_00A0C9DF29C4_.wvu.PrintArea" hidden="1">#REF!</definedName>
    <definedName name="Z_8EBA90B4_77F8_11D3_9805_00A0C9DF29C4_.wvu.PrintArea" localSheetId="13" hidden="1">#REF!</definedName>
    <definedName name="Z_8EBA90B4_77F8_11D3_9805_00A0C9DF29C4_.wvu.PrintArea" hidden="1">#REF!</definedName>
    <definedName name="Z_8EBA90B5_77F8_11D3_9805_00A0C9DF29C4_.wvu.PrintArea" localSheetId="13" hidden="1">#REF!</definedName>
    <definedName name="Z_8EBA90B5_77F8_11D3_9805_00A0C9DF29C4_.wvu.PrintArea" hidden="1">#REF!</definedName>
    <definedName name="Z_8EBA90B6_77F8_11D3_9805_00A0C9DF29C4_.wvu.PrintArea" localSheetId="13" hidden="1">#REF!</definedName>
    <definedName name="Z_8EBA90B6_77F8_11D3_9805_00A0C9DF29C4_.wvu.PrintArea" hidden="1">#REF!</definedName>
    <definedName name="Z_8EBA90B8_77F8_11D3_9805_00A0C9DF29C4_.wvu.PrintArea" localSheetId="13" hidden="1">#REF!</definedName>
    <definedName name="Z_8EBA90B8_77F8_11D3_9805_00A0C9DF29C4_.wvu.PrintArea" hidden="1">#REF!</definedName>
    <definedName name="Z_8EBA90B9_77F8_11D3_9805_00A0C9DF29C4_.wvu.PrintArea" localSheetId="13" hidden="1">#REF!</definedName>
    <definedName name="Z_8EBA90B9_77F8_11D3_9805_00A0C9DF29C4_.wvu.PrintArea" hidden="1">#REF!</definedName>
    <definedName name="Z_8EBA90BA_77F8_11D3_9805_00A0C9DF29C4_.wvu.PrintArea" localSheetId="13" hidden="1">#REF!</definedName>
    <definedName name="Z_8EBA90BA_77F8_11D3_9805_00A0C9DF29C4_.wvu.PrintArea" hidden="1">#REF!</definedName>
    <definedName name="Z_8EBA90BB_77F8_11D3_9805_00A0C9DF29C4_.wvu.PrintArea" localSheetId="13" hidden="1">#REF!</definedName>
    <definedName name="Z_8EBA90BB_77F8_11D3_9805_00A0C9DF29C4_.wvu.PrintArea" hidden="1">#REF!</definedName>
    <definedName name="Z_8EBA90BD_77F8_11D3_9805_00A0C9DF29C4_.wvu.PrintArea" localSheetId="13" hidden="1">#REF!</definedName>
    <definedName name="Z_8EBA90BD_77F8_11D3_9805_00A0C9DF29C4_.wvu.PrintArea" hidden="1">#REF!</definedName>
    <definedName name="Z_8EBA90BE_77F8_11D3_9805_00A0C9DF29C4_.wvu.PrintArea" localSheetId="13" hidden="1">#REF!</definedName>
    <definedName name="Z_8EBA90BE_77F8_11D3_9805_00A0C9DF29C4_.wvu.PrintArea" hidden="1">#REF!</definedName>
    <definedName name="Z_8EBA90C0_77F8_11D3_9805_00A0C9DF29C4_.wvu.PrintArea" localSheetId="13" hidden="1">#REF!</definedName>
    <definedName name="Z_8EBA90C0_77F8_11D3_9805_00A0C9DF29C4_.wvu.PrintArea" hidden="1">#REF!</definedName>
    <definedName name="Z_8EBA90C1_77F8_11D3_9805_00A0C9DF29C4_.wvu.PrintArea" localSheetId="13" hidden="1">#REF!</definedName>
    <definedName name="Z_8EBA90C1_77F8_11D3_9805_00A0C9DF29C4_.wvu.PrintArea" hidden="1">#REF!</definedName>
    <definedName name="Z_8EBA90C3_77F8_11D3_9805_00A0C9DF29C4_.wvu.PrintArea" localSheetId="13" hidden="1">#REF!</definedName>
    <definedName name="Z_8EBA90C3_77F8_11D3_9805_00A0C9DF29C4_.wvu.PrintArea" hidden="1">#REF!</definedName>
    <definedName name="Z_8EBA90C4_77F8_11D3_9805_00A0C9DF29C4_.wvu.PrintArea" localSheetId="13" hidden="1">#REF!</definedName>
    <definedName name="Z_8EBA90C4_77F8_11D3_9805_00A0C9DF29C4_.wvu.PrintArea" hidden="1">#REF!</definedName>
    <definedName name="Z_8EBA90C5_77F8_11D3_9805_00A0C9DF29C4_.wvu.PrintArea" localSheetId="13" hidden="1">#REF!</definedName>
    <definedName name="Z_8EBA90C5_77F8_11D3_9805_00A0C9DF29C4_.wvu.PrintArea" hidden="1">#REF!</definedName>
    <definedName name="Z_8EBA90C6_77F8_11D3_9805_00A0C9DF29C4_.wvu.PrintArea" localSheetId="13" hidden="1">#REF!</definedName>
    <definedName name="Z_8EBA90C6_77F8_11D3_9805_00A0C9DF29C4_.wvu.PrintArea" hidden="1">#REF!</definedName>
    <definedName name="Z_8EBA90C8_77F8_11D3_9805_00A0C9DF29C4_.wvu.PrintArea" localSheetId="13" hidden="1">#REF!</definedName>
    <definedName name="Z_8EBA90C8_77F8_11D3_9805_00A0C9DF29C4_.wvu.PrintArea" hidden="1">#REF!</definedName>
    <definedName name="Z_8EBA90C9_77F8_11D3_9805_00A0C9DF29C4_.wvu.PrintArea" localSheetId="13" hidden="1">#REF!</definedName>
    <definedName name="Z_8EBA90C9_77F8_11D3_9805_00A0C9DF29C4_.wvu.PrintArea" hidden="1">#REF!</definedName>
    <definedName name="Z_8EBA90CA_77F8_11D3_9805_00A0C9DF29C4_.wvu.PrintArea" localSheetId="13" hidden="1">#REF!</definedName>
    <definedName name="Z_8EBA90CA_77F8_11D3_9805_00A0C9DF29C4_.wvu.PrintArea" hidden="1">#REF!</definedName>
    <definedName name="Z_8EBA90CB_77F8_11D3_9805_00A0C9DF29C4_.wvu.PrintArea" localSheetId="13" hidden="1">#REF!</definedName>
    <definedName name="Z_8EBA90CB_77F8_11D3_9805_00A0C9DF29C4_.wvu.PrintArea" hidden="1">#REF!</definedName>
    <definedName name="Z_8EBA90CD_77F8_11D3_9805_00A0C9DF29C4_.wvu.PrintArea" localSheetId="13" hidden="1">#REF!</definedName>
    <definedName name="Z_8EBA90CD_77F8_11D3_9805_00A0C9DF29C4_.wvu.PrintArea" hidden="1">#REF!</definedName>
    <definedName name="Z_8EBA90CE_77F8_11D3_9805_00A0C9DF29C4_.wvu.PrintArea" localSheetId="13" hidden="1">#REF!</definedName>
    <definedName name="Z_8EBA90CE_77F8_11D3_9805_00A0C9DF29C4_.wvu.PrintArea" hidden="1">#REF!</definedName>
    <definedName name="Z_8FDBA68C_7273_11D3_9DAC_00A0C9DF29FD_.wvu.PrintArea" localSheetId="13" hidden="1">#REF!</definedName>
    <definedName name="Z_8FDBA68C_7273_11D3_9DAC_00A0C9DF29FD_.wvu.PrintArea" hidden="1">#REF!</definedName>
    <definedName name="Z_8FDBA68D_7273_11D3_9DAC_00A0C9DF29FD_.wvu.PrintArea" localSheetId="13" hidden="1">#REF!</definedName>
    <definedName name="Z_8FDBA68D_7273_11D3_9DAC_00A0C9DF29FD_.wvu.PrintArea" hidden="1">#REF!</definedName>
    <definedName name="Z_8FDBA68F_7273_11D3_9DAC_00A0C9DF29FD_.wvu.PrintArea" localSheetId="13" hidden="1">#REF!</definedName>
    <definedName name="Z_8FDBA68F_7273_11D3_9DAC_00A0C9DF29FD_.wvu.PrintArea" hidden="1">#REF!</definedName>
    <definedName name="Z_8FDBA690_7273_11D3_9DAC_00A0C9DF29FD_.wvu.PrintArea" localSheetId="13" hidden="1">#REF!</definedName>
    <definedName name="Z_8FDBA690_7273_11D3_9DAC_00A0C9DF29FD_.wvu.PrintArea" hidden="1">#REF!</definedName>
    <definedName name="Z_8FDBA691_7273_11D3_9DAC_00A0C9DF29FD_.wvu.PrintArea" localSheetId="13" hidden="1">#REF!</definedName>
    <definedName name="Z_8FDBA691_7273_11D3_9DAC_00A0C9DF29FD_.wvu.PrintArea" hidden="1">#REF!</definedName>
    <definedName name="Z_8FDBA692_7273_11D3_9DAC_00A0C9DF29FD_.wvu.PrintArea" localSheetId="13" hidden="1">#REF!</definedName>
    <definedName name="Z_8FDBA692_7273_11D3_9DAC_00A0C9DF29FD_.wvu.PrintArea" hidden="1">#REF!</definedName>
    <definedName name="Z_8FDBA694_7273_11D3_9DAC_00A0C9DF29FD_.wvu.PrintArea" localSheetId="13" hidden="1">#REF!</definedName>
    <definedName name="Z_8FDBA694_7273_11D3_9DAC_00A0C9DF29FD_.wvu.PrintArea" hidden="1">#REF!</definedName>
    <definedName name="Z_8FDBA695_7273_11D3_9DAC_00A0C9DF29FD_.wvu.PrintArea" localSheetId="13" hidden="1">#REF!</definedName>
    <definedName name="Z_8FDBA695_7273_11D3_9DAC_00A0C9DF29FD_.wvu.PrintArea" hidden="1">#REF!</definedName>
    <definedName name="Z_8FDBA696_7273_11D3_9DAC_00A0C9DF29FD_.wvu.PrintArea" localSheetId="13" hidden="1">#REF!</definedName>
    <definedName name="Z_8FDBA696_7273_11D3_9DAC_00A0C9DF29FD_.wvu.PrintArea" hidden="1">#REF!</definedName>
    <definedName name="Z_8FDBA697_7273_11D3_9DAC_00A0C9DF29FD_.wvu.PrintArea" localSheetId="13" hidden="1">#REF!</definedName>
    <definedName name="Z_8FDBA697_7273_11D3_9DAC_00A0C9DF29FD_.wvu.PrintArea" hidden="1">#REF!</definedName>
    <definedName name="Z_8FDBA699_7273_11D3_9DAC_00A0C9DF29FD_.wvu.PrintArea" localSheetId="13" hidden="1">#REF!</definedName>
    <definedName name="Z_8FDBA699_7273_11D3_9DAC_00A0C9DF29FD_.wvu.PrintArea" hidden="1">#REF!</definedName>
    <definedName name="Z_8FDBA69A_7273_11D3_9DAC_00A0C9DF29FD_.wvu.PrintArea" localSheetId="13" hidden="1">#REF!</definedName>
    <definedName name="Z_8FDBA69A_7273_11D3_9DAC_00A0C9DF29FD_.wvu.PrintArea" hidden="1">#REF!</definedName>
    <definedName name="Z_8FDBA69C_7273_11D3_9DAC_00A0C9DF29FD_.wvu.PrintArea" localSheetId="13" hidden="1">#REF!</definedName>
    <definedName name="Z_8FDBA69C_7273_11D3_9DAC_00A0C9DF29FD_.wvu.PrintArea" hidden="1">#REF!</definedName>
    <definedName name="Z_8FDBA69D_7273_11D3_9DAC_00A0C9DF29FD_.wvu.PrintArea" localSheetId="13" hidden="1">#REF!</definedName>
    <definedName name="Z_8FDBA69D_7273_11D3_9DAC_00A0C9DF29FD_.wvu.PrintArea" hidden="1">#REF!</definedName>
    <definedName name="Z_8FDBA69F_7273_11D3_9DAC_00A0C9DF29FD_.wvu.PrintArea" localSheetId="13" hidden="1">#REF!</definedName>
    <definedName name="Z_8FDBA69F_7273_11D3_9DAC_00A0C9DF29FD_.wvu.PrintArea" hidden="1">#REF!</definedName>
    <definedName name="Z_8FDBA6A0_7273_11D3_9DAC_00A0C9DF29FD_.wvu.PrintArea" localSheetId="13" hidden="1">#REF!</definedName>
    <definedName name="Z_8FDBA6A0_7273_11D3_9DAC_00A0C9DF29FD_.wvu.PrintArea" hidden="1">#REF!</definedName>
    <definedName name="Z_8FDBA6A1_7273_11D3_9DAC_00A0C9DF29FD_.wvu.PrintArea" localSheetId="13" hidden="1">#REF!</definedName>
    <definedName name="Z_8FDBA6A1_7273_11D3_9DAC_00A0C9DF29FD_.wvu.PrintArea" hidden="1">#REF!</definedName>
    <definedName name="Z_8FDBA6A2_7273_11D3_9DAC_00A0C9DF29FD_.wvu.PrintArea" localSheetId="13" hidden="1">#REF!</definedName>
    <definedName name="Z_8FDBA6A2_7273_11D3_9DAC_00A0C9DF29FD_.wvu.PrintArea" hidden="1">#REF!</definedName>
    <definedName name="Z_8FDBA6A4_7273_11D3_9DAC_00A0C9DF29FD_.wvu.PrintArea" localSheetId="13" hidden="1">#REF!</definedName>
    <definedName name="Z_8FDBA6A4_7273_11D3_9DAC_00A0C9DF29FD_.wvu.PrintArea" hidden="1">#REF!</definedName>
    <definedName name="Z_8FDBA6A5_7273_11D3_9DAC_00A0C9DF29FD_.wvu.PrintArea" localSheetId="13" hidden="1">#REF!</definedName>
    <definedName name="Z_8FDBA6A5_7273_11D3_9DAC_00A0C9DF29FD_.wvu.PrintArea" hidden="1">#REF!</definedName>
    <definedName name="Z_8FDBA6A6_7273_11D3_9DAC_00A0C9DF29FD_.wvu.PrintArea" localSheetId="13" hidden="1">#REF!</definedName>
    <definedName name="Z_8FDBA6A6_7273_11D3_9DAC_00A0C9DF29FD_.wvu.PrintArea" hidden="1">#REF!</definedName>
    <definedName name="Z_8FDBA6A7_7273_11D3_9DAC_00A0C9DF29FD_.wvu.PrintArea" localSheetId="13" hidden="1">#REF!</definedName>
    <definedName name="Z_8FDBA6A7_7273_11D3_9DAC_00A0C9DF29FD_.wvu.PrintArea" hidden="1">#REF!</definedName>
    <definedName name="Z_8FDBA6A9_7273_11D3_9DAC_00A0C9DF29FD_.wvu.PrintArea" localSheetId="13" hidden="1">#REF!</definedName>
    <definedName name="Z_8FDBA6A9_7273_11D3_9DAC_00A0C9DF29FD_.wvu.PrintArea" hidden="1">#REF!</definedName>
    <definedName name="Z_8FDBA6AA_7273_11D3_9DAC_00A0C9DF29FD_.wvu.PrintArea" localSheetId="13" hidden="1">#REF!</definedName>
    <definedName name="Z_8FDBA6AA_7273_11D3_9DAC_00A0C9DF29FD_.wvu.PrintArea" hidden="1">#REF!</definedName>
    <definedName name="Z_9A6F73DA_66AB_11D3_857C_00A0C9DF1035_.wvu.PrintArea" localSheetId="13" hidden="1">#REF!</definedName>
    <definedName name="Z_9A6F73DA_66AB_11D3_857C_00A0C9DF1035_.wvu.PrintArea" hidden="1">#REF!</definedName>
    <definedName name="Z_9A6F73DB_66AB_11D3_857C_00A0C9DF1035_.wvu.PrintArea" localSheetId="13" hidden="1">#REF!</definedName>
    <definedName name="Z_9A6F73DB_66AB_11D3_857C_00A0C9DF1035_.wvu.PrintArea" hidden="1">#REF!</definedName>
    <definedName name="Z_9A6F73DD_66AB_11D3_857C_00A0C9DF1035_.wvu.PrintArea" localSheetId="13" hidden="1">#REF!</definedName>
    <definedName name="Z_9A6F73DD_66AB_11D3_857C_00A0C9DF1035_.wvu.PrintArea" hidden="1">#REF!</definedName>
    <definedName name="Z_9A6F73DE_66AB_11D3_857C_00A0C9DF1035_.wvu.PrintArea" localSheetId="13" hidden="1">#REF!</definedName>
    <definedName name="Z_9A6F73DE_66AB_11D3_857C_00A0C9DF1035_.wvu.PrintArea" hidden="1">#REF!</definedName>
    <definedName name="Z_9A6F73DF_66AB_11D3_857C_00A0C9DF1035_.wvu.PrintArea" localSheetId="13" hidden="1">#REF!</definedName>
    <definedName name="Z_9A6F73DF_66AB_11D3_857C_00A0C9DF1035_.wvu.PrintArea" hidden="1">#REF!</definedName>
    <definedName name="Z_9A6F73E0_66AB_11D3_857C_00A0C9DF1035_.wvu.PrintArea" localSheetId="13" hidden="1">#REF!</definedName>
    <definedName name="Z_9A6F73E0_66AB_11D3_857C_00A0C9DF1035_.wvu.PrintArea" hidden="1">#REF!</definedName>
    <definedName name="Z_9A6F73E2_66AB_11D3_857C_00A0C9DF1035_.wvu.PrintArea" localSheetId="13" hidden="1">#REF!</definedName>
    <definedName name="Z_9A6F73E2_66AB_11D3_857C_00A0C9DF1035_.wvu.PrintArea" hidden="1">#REF!</definedName>
    <definedName name="Z_9A6F73E3_66AB_11D3_857C_00A0C9DF1035_.wvu.PrintArea" localSheetId="13" hidden="1">#REF!</definedName>
    <definedName name="Z_9A6F73E3_66AB_11D3_857C_00A0C9DF1035_.wvu.PrintArea" hidden="1">#REF!</definedName>
    <definedName name="Z_9A6F73E4_66AB_11D3_857C_00A0C9DF1035_.wvu.PrintArea" localSheetId="13" hidden="1">#REF!</definedName>
    <definedName name="Z_9A6F73E4_66AB_11D3_857C_00A0C9DF1035_.wvu.PrintArea" hidden="1">#REF!</definedName>
    <definedName name="Z_9A6F73E5_66AB_11D3_857C_00A0C9DF1035_.wvu.PrintArea" localSheetId="13" hidden="1">#REF!</definedName>
    <definedName name="Z_9A6F73E5_66AB_11D3_857C_00A0C9DF1035_.wvu.PrintArea" hidden="1">#REF!</definedName>
    <definedName name="Z_9A6F73E7_66AB_11D3_857C_00A0C9DF1035_.wvu.PrintArea" localSheetId="13" hidden="1">#REF!</definedName>
    <definedName name="Z_9A6F73E7_66AB_11D3_857C_00A0C9DF1035_.wvu.PrintArea" hidden="1">#REF!</definedName>
    <definedName name="Z_9A6F73E8_66AB_11D3_857C_00A0C9DF1035_.wvu.PrintArea" localSheetId="13" hidden="1">#REF!</definedName>
    <definedName name="Z_9A6F73E8_66AB_11D3_857C_00A0C9DF1035_.wvu.PrintArea" hidden="1">#REF!</definedName>
    <definedName name="Z_9A6F73EA_66AB_11D3_857C_00A0C9DF1035_.wvu.PrintArea" localSheetId="13" hidden="1">#REF!</definedName>
    <definedName name="Z_9A6F73EA_66AB_11D3_857C_00A0C9DF1035_.wvu.PrintArea" hidden="1">#REF!</definedName>
    <definedName name="Z_9A6F73EB_66AB_11D3_857C_00A0C9DF1035_.wvu.PrintArea" localSheetId="13" hidden="1">#REF!</definedName>
    <definedName name="Z_9A6F73EB_66AB_11D3_857C_00A0C9DF1035_.wvu.PrintArea" hidden="1">#REF!</definedName>
    <definedName name="Z_9A6F73ED_66AB_11D3_857C_00A0C9DF1035_.wvu.PrintArea" localSheetId="13" hidden="1">#REF!</definedName>
    <definedName name="Z_9A6F73ED_66AB_11D3_857C_00A0C9DF1035_.wvu.PrintArea" hidden="1">#REF!</definedName>
    <definedName name="Z_9A6F73EE_66AB_11D3_857C_00A0C9DF1035_.wvu.PrintArea" localSheetId="13" hidden="1">#REF!</definedName>
    <definedName name="Z_9A6F73EE_66AB_11D3_857C_00A0C9DF1035_.wvu.PrintArea" hidden="1">#REF!</definedName>
    <definedName name="Z_9A6F73EF_66AB_11D3_857C_00A0C9DF1035_.wvu.PrintArea" localSheetId="13" hidden="1">#REF!</definedName>
    <definedName name="Z_9A6F73EF_66AB_11D3_857C_00A0C9DF1035_.wvu.PrintArea" hidden="1">#REF!</definedName>
    <definedName name="Z_9A6F73F0_66AB_11D3_857C_00A0C9DF1035_.wvu.PrintArea" localSheetId="13" hidden="1">#REF!</definedName>
    <definedName name="Z_9A6F73F0_66AB_11D3_857C_00A0C9DF1035_.wvu.PrintArea" hidden="1">#REF!</definedName>
    <definedName name="Z_9A6F73F2_66AB_11D3_857C_00A0C9DF1035_.wvu.PrintArea" localSheetId="13" hidden="1">#REF!</definedName>
    <definedName name="Z_9A6F73F2_66AB_11D3_857C_00A0C9DF1035_.wvu.PrintArea" hidden="1">#REF!</definedName>
    <definedName name="Z_9A6F73F3_66AB_11D3_857C_00A0C9DF1035_.wvu.PrintArea" localSheetId="13" hidden="1">#REF!</definedName>
    <definedName name="Z_9A6F73F3_66AB_11D3_857C_00A0C9DF1035_.wvu.PrintArea" hidden="1">#REF!</definedName>
    <definedName name="Z_9A6F73F4_66AB_11D3_857C_00A0C9DF1035_.wvu.PrintArea" localSheetId="13" hidden="1">#REF!</definedName>
    <definedName name="Z_9A6F73F4_66AB_11D3_857C_00A0C9DF1035_.wvu.PrintArea" hidden="1">#REF!</definedName>
    <definedName name="Z_9A6F73F5_66AB_11D3_857C_00A0C9DF1035_.wvu.PrintArea" localSheetId="13" hidden="1">#REF!</definedName>
    <definedName name="Z_9A6F73F5_66AB_11D3_857C_00A0C9DF1035_.wvu.PrintArea" hidden="1">#REF!</definedName>
    <definedName name="Z_9A6F73F7_66AB_11D3_857C_00A0C9DF1035_.wvu.PrintArea" localSheetId="13" hidden="1">#REF!</definedName>
    <definedName name="Z_9A6F73F7_66AB_11D3_857C_00A0C9DF1035_.wvu.PrintArea" hidden="1">#REF!</definedName>
    <definedName name="Z_9A6F73F8_66AB_11D3_857C_00A0C9DF1035_.wvu.PrintArea" localSheetId="13" hidden="1">#REF!</definedName>
    <definedName name="Z_9A6F73F8_66AB_11D3_857C_00A0C9DF1035_.wvu.PrintArea" hidden="1">#REF!</definedName>
    <definedName name="Z_9F520CC2_86F7_11D3_9808_00A0C9DF29C4_.wvu.PrintArea" localSheetId="13" hidden="1">#REF!</definedName>
    <definedName name="Z_9F520CC2_86F7_11D3_9808_00A0C9DF29C4_.wvu.PrintArea" hidden="1">#REF!</definedName>
    <definedName name="Z_9F520CC3_86F7_11D3_9808_00A0C9DF29C4_.wvu.PrintArea" localSheetId="13" hidden="1">#REF!</definedName>
    <definedName name="Z_9F520CC3_86F7_11D3_9808_00A0C9DF29C4_.wvu.PrintArea" hidden="1">#REF!</definedName>
    <definedName name="Z_9F520CC5_86F7_11D3_9808_00A0C9DF29C4_.wvu.PrintArea" localSheetId="13" hidden="1">#REF!</definedName>
    <definedName name="Z_9F520CC5_86F7_11D3_9808_00A0C9DF29C4_.wvu.PrintArea" hidden="1">#REF!</definedName>
    <definedName name="Z_9F520CC6_86F7_11D3_9808_00A0C9DF29C4_.wvu.PrintArea" localSheetId="13" hidden="1">#REF!</definedName>
    <definedName name="Z_9F520CC6_86F7_11D3_9808_00A0C9DF29C4_.wvu.PrintArea" hidden="1">#REF!</definedName>
    <definedName name="Z_9F520CC7_86F7_11D3_9808_00A0C9DF29C4_.wvu.PrintArea" localSheetId="13" hidden="1">#REF!</definedName>
    <definedName name="Z_9F520CC7_86F7_11D3_9808_00A0C9DF29C4_.wvu.PrintArea" hidden="1">#REF!</definedName>
    <definedName name="Z_9F520CC8_86F7_11D3_9808_00A0C9DF29C4_.wvu.PrintArea" localSheetId="13" hidden="1">#REF!</definedName>
    <definedName name="Z_9F520CC8_86F7_11D3_9808_00A0C9DF29C4_.wvu.PrintArea" hidden="1">#REF!</definedName>
    <definedName name="Z_9F520CCA_86F7_11D3_9808_00A0C9DF29C4_.wvu.PrintArea" localSheetId="13" hidden="1">#REF!</definedName>
    <definedName name="Z_9F520CCA_86F7_11D3_9808_00A0C9DF29C4_.wvu.PrintArea" hidden="1">#REF!</definedName>
    <definedName name="Z_9F520CCB_86F7_11D3_9808_00A0C9DF29C4_.wvu.PrintArea" localSheetId="13" hidden="1">#REF!</definedName>
    <definedName name="Z_9F520CCB_86F7_11D3_9808_00A0C9DF29C4_.wvu.PrintArea" hidden="1">#REF!</definedName>
    <definedName name="Z_9F520CCC_86F7_11D3_9808_00A0C9DF29C4_.wvu.PrintArea" localSheetId="13" hidden="1">#REF!</definedName>
    <definedName name="Z_9F520CCC_86F7_11D3_9808_00A0C9DF29C4_.wvu.PrintArea" hidden="1">#REF!</definedName>
    <definedName name="Z_9F520CCD_86F7_11D3_9808_00A0C9DF29C4_.wvu.PrintArea" localSheetId="13" hidden="1">#REF!</definedName>
    <definedName name="Z_9F520CCD_86F7_11D3_9808_00A0C9DF29C4_.wvu.PrintArea" hidden="1">#REF!</definedName>
    <definedName name="Z_9F520CCF_86F7_11D3_9808_00A0C9DF29C4_.wvu.PrintArea" localSheetId="13" hidden="1">#REF!</definedName>
    <definedName name="Z_9F520CCF_86F7_11D3_9808_00A0C9DF29C4_.wvu.PrintArea" hidden="1">#REF!</definedName>
    <definedName name="Z_9F520CD0_86F7_11D3_9808_00A0C9DF29C4_.wvu.PrintArea" localSheetId="13" hidden="1">#REF!</definedName>
    <definedName name="Z_9F520CD0_86F7_11D3_9808_00A0C9DF29C4_.wvu.PrintArea" hidden="1">#REF!</definedName>
    <definedName name="Z_9F520CD2_86F7_11D3_9808_00A0C9DF29C4_.wvu.PrintArea" localSheetId="13" hidden="1">#REF!</definedName>
    <definedName name="Z_9F520CD2_86F7_11D3_9808_00A0C9DF29C4_.wvu.PrintArea" hidden="1">#REF!</definedName>
    <definedName name="Z_9F520CD3_86F7_11D3_9808_00A0C9DF29C4_.wvu.PrintArea" localSheetId="13" hidden="1">#REF!</definedName>
    <definedName name="Z_9F520CD3_86F7_11D3_9808_00A0C9DF29C4_.wvu.PrintArea" hidden="1">#REF!</definedName>
    <definedName name="Z_9F520CD5_86F7_11D3_9808_00A0C9DF29C4_.wvu.PrintArea" localSheetId="13" hidden="1">#REF!</definedName>
    <definedName name="Z_9F520CD5_86F7_11D3_9808_00A0C9DF29C4_.wvu.PrintArea" hidden="1">#REF!</definedName>
    <definedName name="Z_9F520CD6_86F7_11D3_9808_00A0C9DF29C4_.wvu.PrintArea" localSheetId="13" hidden="1">#REF!</definedName>
    <definedName name="Z_9F520CD6_86F7_11D3_9808_00A0C9DF29C4_.wvu.PrintArea" hidden="1">#REF!</definedName>
    <definedName name="Z_9F520CD7_86F7_11D3_9808_00A0C9DF29C4_.wvu.PrintArea" localSheetId="13" hidden="1">#REF!</definedName>
    <definedName name="Z_9F520CD7_86F7_11D3_9808_00A0C9DF29C4_.wvu.PrintArea" hidden="1">#REF!</definedName>
    <definedName name="Z_9F520CD8_86F7_11D3_9808_00A0C9DF29C4_.wvu.PrintArea" localSheetId="13" hidden="1">#REF!</definedName>
    <definedName name="Z_9F520CD8_86F7_11D3_9808_00A0C9DF29C4_.wvu.PrintArea" hidden="1">#REF!</definedName>
    <definedName name="Z_9F520CDA_86F7_11D3_9808_00A0C9DF29C4_.wvu.PrintArea" localSheetId="13" hidden="1">#REF!</definedName>
    <definedName name="Z_9F520CDA_86F7_11D3_9808_00A0C9DF29C4_.wvu.PrintArea" hidden="1">#REF!</definedName>
    <definedName name="Z_9F520CDB_86F7_11D3_9808_00A0C9DF29C4_.wvu.PrintArea" localSheetId="13" hidden="1">#REF!</definedName>
    <definedName name="Z_9F520CDB_86F7_11D3_9808_00A0C9DF29C4_.wvu.PrintArea" hidden="1">#REF!</definedName>
    <definedName name="Z_9F520CDC_86F7_11D3_9808_00A0C9DF29C4_.wvu.PrintArea" localSheetId="13" hidden="1">#REF!</definedName>
    <definedName name="Z_9F520CDC_86F7_11D3_9808_00A0C9DF29C4_.wvu.PrintArea" hidden="1">#REF!</definedName>
    <definedName name="Z_9F520CDD_86F7_11D3_9808_00A0C9DF29C4_.wvu.PrintArea" localSheetId="13" hidden="1">#REF!</definedName>
    <definedName name="Z_9F520CDD_86F7_11D3_9808_00A0C9DF29C4_.wvu.PrintArea" hidden="1">#REF!</definedName>
    <definedName name="Z_9F520CDF_86F7_11D3_9808_00A0C9DF29C4_.wvu.PrintArea" localSheetId="13" hidden="1">#REF!</definedName>
    <definedName name="Z_9F520CDF_86F7_11D3_9808_00A0C9DF29C4_.wvu.PrintArea" hidden="1">#REF!</definedName>
    <definedName name="Z_9F520CE0_86F7_11D3_9808_00A0C9DF29C4_.wvu.PrintArea" localSheetId="13" hidden="1">#REF!</definedName>
    <definedName name="Z_9F520CE0_86F7_11D3_9808_00A0C9DF29C4_.wvu.PrintArea" hidden="1">#REF!</definedName>
    <definedName name="Z_A1F52E4A_03D7_11D3_88AD_0080C84A5D47_.wvu.PrintArea" localSheetId="13" hidden="1">#REF!</definedName>
    <definedName name="Z_A1F52E4A_03D7_11D3_88AD_0080C84A5D47_.wvu.PrintArea" hidden="1">#REF!</definedName>
    <definedName name="Z_A1F52E4C_03D7_11D3_88AD_0080C84A5D47_.wvu.PrintArea" localSheetId="13" hidden="1">#REF!</definedName>
    <definedName name="Z_A1F52E4C_03D7_11D3_88AD_0080C84A5D47_.wvu.PrintArea" hidden="1">#REF!</definedName>
    <definedName name="Z_A1F52E4D_03D7_11D3_88AD_0080C84A5D47_.wvu.PrintArea" localSheetId="13" hidden="1">#REF!</definedName>
    <definedName name="Z_A1F52E4D_03D7_11D3_88AD_0080C84A5D47_.wvu.PrintArea" hidden="1">#REF!</definedName>
    <definedName name="Z_A1F52E4E_03D7_11D3_88AD_0080C84A5D47_.wvu.PrintArea" localSheetId="13" hidden="1">#REF!</definedName>
    <definedName name="Z_A1F52E4E_03D7_11D3_88AD_0080C84A5D47_.wvu.PrintArea" hidden="1">#REF!</definedName>
    <definedName name="Z_A1F52E50_03D7_11D3_88AD_0080C84A5D47_.wvu.PrintArea" localSheetId="13" hidden="1">#REF!</definedName>
    <definedName name="Z_A1F52E50_03D7_11D3_88AD_0080C84A5D47_.wvu.PrintArea" hidden="1">#REF!</definedName>
    <definedName name="Z_A1F52E51_03D7_11D3_88AD_0080C84A5D47_.wvu.PrintArea" localSheetId="13" hidden="1">#REF!</definedName>
    <definedName name="Z_A1F52E51_03D7_11D3_88AD_0080C84A5D47_.wvu.PrintArea" hidden="1">#REF!</definedName>
    <definedName name="Z_A1F52E52_03D7_11D3_88AD_0080C84A5D47_.wvu.PrintArea" localSheetId="13" hidden="1">#REF!</definedName>
    <definedName name="Z_A1F52E52_03D7_11D3_88AD_0080C84A5D47_.wvu.PrintArea" hidden="1">#REF!</definedName>
    <definedName name="Z_A1F52E54_03D7_11D3_88AD_0080C84A5D47_.wvu.PrintArea" localSheetId="13" hidden="1">#REF!</definedName>
    <definedName name="Z_A1F52E54_03D7_11D3_88AD_0080C84A5D47_.wvu.PrintArea" hidden="1">#REF!</definedName>
    <definedName name="Z_A1F52E55_03D7_11D3_88AD_0080C84A5D47_.wvu.PrintArea" localSheetId="13" hidden="1">#REF!</definedName>
    <definedName name="Z_A1F52E55_03D7_11D3_88AD_0080C84A5D47_.wvu.PrintArea" hidden="1">#REF!</definedName>
    <definedName name="Z_A1F52E57_03D7_11D3_88AD_0080C84A5D47_.wvu.PrintArea" localSheetId="13" hidden="1">#REF!</definedName>
    <definedName name="Z_A1F52E57_03D7_11D3_88AD_0080C84A5D47_.wvu.PrintArea" hidden="1">#REF!</definedName>
    <definedName name="Z_A1F52E59_03D7_11D3_88AD_0080C84A5D47_.wvu.PrintArea" localSheetId="13" hidden="1">#REF!</definedName>
    <definedName name="Z_A1F52E59_03D7_11D3_88AD_0080C84A5D47_.wvu.PrintArea" hidden="1">#REF!</definedName>
    <definedName name="Z_A1F52E5A_03D7_11D3_88AD_0080C84A5D47_.wvu.PrintArea" localSheetId="13" hidden="1">#REF!</definedName>
    <definedName name="Z_A1F52E5A_03D7_11D3_88AD_0080C84A5D47_.wvu.PrintArea" hidden="1">#REF!</definedName>
    <definedName name="Z_A1F52E5B_03D7_11D3_88AD_0080C84A5D47_.wvu.PrintArea" localSheetId="13" hidden="1">#REF!</definedName>
    <definedName name="Z_A1F52E5B_03D7_11D3_88AD_0080C84A5D47_.wvu.PrintArea" hidden="1">#REF!</definedName>
    <definedName name="Z_A1F52E5D_03D7_11D3_88AD_0080C84A5D47_.wvu.PrintArea" localSheetId="13" hidden="1">#REF!</definedName>
    <definedName name="Z_A1F52E5D_03D7_11D3_88AD_0080C84A5D47_.wvu.PrintArea" hidden="1">#REF!</definedName>
    <definedName name="Z_A1F52E5E_03D7_11D3_88AD_0080C84A5D47_.wvu.PrintArea" localSheetId="13" hidden="1">#REF!</definedName>
    <definedName name="Z_A1F52E5E_03D7_11D3_88AD_0080C84A5D47_.wvu.PrintArea" hidden="1">#REF!</definedName>
    <definedName name="Z_A1F52E5F_03D7_11D3_88AD_0080C84A5D47_.wvu.PrintArea" localSheetId="13" hidden="1">#REF!</definedName>
    <definedName name="Z_A1F52E5F_03D7_11D3_88AD_0080C84A5D47_.wvu.PrintArea" hidden="1">#REF!</definedName>
    <definedName name="Z_A1F52E61_03D7_11D3_88AD_0080C84A5D47_.wvu.PrintArea" localSheetId="13" hidden="1">#REF!</definedName>
    <definedName name="Z_A1F52E61_03D7_11D3_88AD_0080C84A5D47_.wvu.PrintArea" hidden="1">#REF!</definedName>
    <definedName name="Z_A1F52E62_03D7_11D3_88AD_0080C84A5D47_.wvu.PrintArea" localSheetId="13" hidden="1">#REF!</definedName>
    <definedName name="Z_A1F52E62_03D7_11D3_88AD_0080C84A5D47_.wvu.PrintArea" hidden="1">#REF!</definedName>
    <definedName name="Z_AF0B9184_56F4_11D3_97FE_00A0C9DF29C4_.wvu.PrintArea" localSheetId="13" hidden="1">#REF!</definedName>
    <definedName name="Z_AF0B9184_56F4_11D3_97FE_00A0C9DF29C4_.wvu.PrintArea" hidden="1">#REF!</definedName>
    <definedName name="Z_AF0B9185_56F4_11D3_97FE_00A0C9DF29C4_.wvu.PrintArea" localSheetId="13" hidden="1">#REF!</definedName>
    <definedName name="Z_AF0B9185_56F4_11D3_97FE_00A0C9DF29C4_.wvu.PrintArea" hidden="1">#REF!</definedName>
    <definedName name="Z_AF0B9187_56F4_11D3_97FE_00A0C9DF29C4_.wvu.PrintArea" localSheetId="13" hidden="1">#REF!</definedName>
    <definedName name="Z_AF0B9187_56F4_11D3_97FE_00A0C9DF29C4_.wvu.PrintArea" hidden="1">#REF!</definedName>
    <definedName name="Z_AF0B9188_56F4_11D3_97FE_00A0C9DF29C4_.wvu.PrintArea" localSheetId="13" hidden="1">#REF!</definedName>
    <definedName name="Z_AF0B9188_56F4_11D3_97FE_00A0C9DF29C4_.wvu.PrintArea" hidden="1">#REF!</definedName>
    <definedName name="Z_AF0B9189_56F4_11D3_97FE_00A0C9DF29C4_.wvu.PrintArea" localSheetId="13" hidden="1">#REF!</definedName>
    <definedName name="Z_AF0B9189_56F4_11D3_97FE_00A0C9DF29C4_.wvu.PrintArea" hidden="1">#REF!</definedName>
    <definedName name="Z_AF0B918A_56F4_11D3_97FE_00A0C9DF29C4_.wvu.PrintArea" localSheetId="13" hidden="1">#REF!</definedName>
    <definedName name="Z_AF0B918A_56F4_11D3_97FE_00A0C9DF29C4_.wvu.PrintArea" hidden="1">#REF!</definedName>
    <definedName name="Z_AF0B918C_56F4_11D3_97FE_00A0C9DF29C4_.wvu.PrintArea" localSheetId="13" hidden="1">#REF!</definedName>
    <definedName name="Z_AF0B918C_56F4_11D3_97FE_00A0C9DF29C4_.wvu.PrintArea" hidden="1">#REF!</definedName>
    <definedName name="Z_AF0B918D_56F4_11D3_97FE_00A0C9DF29C4_.wvu.PrintArea" localSheetId="13" hidden="1">#REF!</definedName>
    <definedName name="Z_AF0B918D_56F4_11D3_97FE_00A0C9DF29C4_.wvu.PrintArea" hidden="1">#REF!</definedName>
    <definedName name="Z_AF0B918E_56F4_11D3_97FE_00A0C9DF29C4_.wvu.PrintArea" localSheetId="13" hidden="1">#REF!</definedName>
    <definedName name="Z_AF0B918E_56F4_11D3_97FE_00A0C9DF29C4_.wvu.PrintArea" hidden="1">#REF!</definedName>
    <definedName name="Z_AF0B918F_56F4_11D3_97FE_00A0C9DF29C4_.wvu.PrintArea" localSheetId="13" hidden="1">#REF!</definedName>
    <definedName name="Z_AF0B918F_56F4_11D3_97FE_00A0C9DF29C4_.wvu.PrintArea" hidden="1">#REF!</definedName>
    <definedName name="Z_AF0B9191_56F4_11D3_97FE_00A0C9DF29C4_.wvu.PrintArea" localSheetId="13" hidden="1">#REF!</definedName>
    <definedName name="Z_AF0B9191_56F4_11D3_97FE_00A0C9DF29C4_.wvu.PrintArea" hidden="1">#REF!</definedName>
    <definedName name="Z_AF0B9192_56F4_11D3_97FE_00A0C9DF29C4_.wvu.PrintArea" localSheetId="13" hidden="1">#REF!</definedName>
    <definedName name="Z_AF0B9192_56F4_11D3_97FE_00A0C9DF29C4_.wvu.PrintArea" hidden="1">#REF!</definedName>
    <definedName name="Z_AF0B9194_56F4_11D3_97FE_00A0C9DF29C4_.wvu.PrintArea" localSheetId="13" hidden="1">#REF!</definedName>
    <definedName name="Z_AF0B9194_56F4_11D3_97FE_00A0C9DF29C4_.wvu.PrintArea" hidden="1">#REF!</definedName>
    <definedName name="Z_AF0B9195_56F4_11D3_97FE_00A0C9DF29C4_.wvu.PrintArea" localSheetId="13" hidden="1">#REF!</definedName>
    <definedName name="Z_AF0B9195_56F4_11D3_97FE_00A0C9DF29C4_.wvu.PrintArea" hidden="1">#REF!</definedName>
    <definedName name="Z_AF0B9197_56F4_11D3_97FE_00A0C9DF29C4_.wvu.PrintArea" localSheetId="13" hidden="1">#REF!</definedName>
    <definedName name="Z_AF0B9197_56F4_11D3_97FE_00A0C9DF29C4_.wvu.PrintArea" hidden="1">#REF!</definedName>
    <definedName name="Z_AF0B9198_56F4_11D3_97FE_00A0C9DF29C4_.wvu.PrintArea" localSheetId="13" hidden="1">#REF!</definedName>
    <definedName name="Z_AF0B9198_56F4_11D3_97FE_00A0C9DF29C4_.wvu.PrintArea" hidden="1">#REF!</definedName>
    <definedName name="Z_AF0B9199_56F4_11D3_97FE_00A0C9DF29C4_.wvu.PrintArea" localSheetId="13" hidden="1">#REF!</definedName>
    <definedName name="Z_AF0B9199_56F4_11D3_97FE_00A0C9DF29C4_.wvu.PrintArea" hidden="1">#REF!</definedName>
    <definedName name="Z_AF0B919A_56F4_11D3_97FE_00A0C9DF29C4_.wvu.PrintArea" localSheetId="13" hidden="1">#REF!</definedName>
    <definedName name="Z_AF0B919A_56F4_11D3_97FE_00A0C9DF29C4_.wvu.PrintArea" hidden="1">#REF!</definedName>
    <definedName name="Z_AF0B919C_56F4_11D3_97FE_00A0C9DF29C4_.wvu.PrintArea" localSheetId="13" hidden="1">#REF!</definedName>
    <definedName name="Z_AF0B919C_56F4_11D3_97FE_00A0C9DF29C4_.wvu.PrintArea" hidden="1">#REF!</definedName>
    <definedName name="Z_AF0B919D_56F4_11D3_97FE_00A0C9DF29C4_.wvu.PrintArea" localSheetId="13" hidden="1">#REF!</definedName>
    <definedName name="Z_AF0B919D_56F4_11D3_97FE_00A0C9DF29C4_.wvu.PrintArea" hidden="1">#REF!</definedName>
    <definedName name="Z_AF0B919E_56F4_11D3_97FE_00A0C9DF29C4_.wvu.PrintArea" localSheetId="13" hidden="1">#REF!</definedName>
    <definedName name="Z_AF0B919E_56F4_11D3_97FE_00A0C9DF29C4_.wvu.PrintArea" hidden="1">#REF!</definedName>
    <definedName name="Z_AF0B919F_56F4_11D3_97FE_00A0C9DF29C4_.wvu.PrintArea" localSheetId="13" hidden="1">#REF!</definedName>
    <definedName name="Z_AF0B919F_56F4_11D3_97FE_00A0C9DF29C4_.wvu.PrintArea" hidden="1">#REF!</definedName>
    <definedName name="Z_AF0B91A1_56F4_11D3_97FE_00A0C9DF29C4_.wvu.PrintArea" localSheetId="13" hidden="1">#REF!</definedName>
    <definedName name="Z_AF0B91A1_56F4_11D3_97FE_00A0C9DF29C4_.wvu.PrintArea" hidden="1">#REF!</definedName>
    <definedName name="Z_AF0B91A2_56F4_11D3_97FE_00A0C9DF29C4_.wvu.PrintArea" localSheetId="13" hidden="1">#REF!</definedName>
    <definedName name="Z_AF0B91A2_56F4_11D3_97FE_00A0C9DF29C4_.wvu.PrintArea" hidden="1">#REF!</definedName>
    <definedName name="Z_B7259815_225C_11D3_8571_00A0C9DF1035_.wvu.PrintArea" localSheetId="13" hidden="1">#REF!</definedName>
    <definedName name="Z_B7259815_225C_11D3_8571_00A0C9DF1035_.wvu.PrintArea" hidden="1">#REF!</definedName>
    <definedName name="Z_B7259816_225C_11D3_8571_00A0C9DF1035_.wvu.PrintArea" localSheetId="13" hidden="1">#REF!</definedName>
    <definedName name="Z_B7259816_225C_11D3_8571_00A0C9DF1035_.wvu.PrintArea" hidden="1">#REF!</definedName>
    <definedName name="Z_B7259818_225C_11D3_8571_00A0C9DF1035_.wvu.PrintArea" localSheetId="13" hidden="1">#REF!</definedName>
    <definedName name="Z_B7259818_225C_11D3_8571_00A0C9DF1035_.wvu.PrintArea" hidden="1">#REF!</definedName>
    <definedName name="Z_B7259819_225C_11D3_8571_00A0C9DF1035_.wvu.PrintArea" localSheetId="13" hidden="1">#REF!</definedName>
    <definedName name="Z_B7259819_225C_11D3_8571_00A0C9DF1035_.wvu.PrintArea" hidden="1">#REF!</definedName>
    <definedName name="Z_B725981A_225C_11D3_8571_00A0C9DF1035_.wvu.PrintArea" localSheetId="13" hidden="1">#REF!</definedName>
    <definedName name="Z_B725981A_225C_11D3_8571_00A0C9DF1035_.wvu.PrintArea" hidden="1">#REF!</definedName>
    <definedName name="Z_B725981B_225C_11D3_8571_00A0C9DF1035_.wvu.PrintArea" localSheetId="13" hidden="1">#REF!</definedName>
    <definedName name="Z_B725981B_225C_11D3_8571_00A0C9DF1035_.wvu.PrintArea" hidden="1">#REF!</definedName>
    <definedName name="Z_B725981D_225C_11D3_8571_00A0C9DF1035_.wvu.PrintArea" localSheetId="13" hidden="1">#REF!</definedName>
    <definedName name="Z_B725981D_225C_11D3_8571_00A0C9DF1035_.wvu.PrintArea" hidden="1">#REF!</definedName>
    <definedName name="Z_B725981E_225C_11D3_8571_00A0C9DF1035_.wvu.PrintArea" localSheetId="13" hidden="1">#REF!</definedName>
    <definedName name="Z_B725981E_225C_11D3_8571_00A0C9DF1035_.wvu.PrintArea" hidden="1">#REF!</definedName>
    <definedName name="Z_B725981F_225C_11D3_8571_00A0C9DF1035_.wvu.PrintArea" localSheetId="13" hidden="1">#REF!</definedName>
    <definedName name="Z_B725981F_225C_11D3_8571_00A0C9DF1035_.wvu.PrintArea" hidden="1">#REF!</definedName>
    <definedName name="Z_B7259820_225C_11D3_8571_00A0C9DF1035_.wvu.PrintArea" localSheetId="13" hidden="1">#REF!</definedName>
    <definedName name="Z_B7259820_225C_11D3_8571_00A0C9DF1035_.wvu.PrintArea" hidden="1">#REF!</definedName>
    <definedName name="Z_B7259822_225C_11D3_8571_00A0C9DF1035_.wvu.PrintArea" localSheetId="13" hidden="1">#REF!</definedName>
    <definedName name="Z_B7259822_225C_11D3_8571_00A0C9DF1035_.wvu.PrintArea" hidden="1">#REF!</definedName>
    <definedName name="Z_B7259823_225C_11D3_8571_00A0C9DF1035_.wvu.PrintArea" localSheetId="13" hidden="1">#REF!</definedName>
    <definedName name="Z_B7259823_225C_11D3_8571_00A0C9DF1035_.wvu.PrintArea" hidden="1">#REF!</definedName>
    <definedName name="Z_B7259825_225C_11D3_8571_00A0C9DF1035_.wvu.PrintArea" localSheetId="13" hidden="1">#REF!</definedName>
    <definedName name="Z_B7259825_225C_11D3_8571_00A0C9DF1035_.wvu.PrintArea" hidden="1">#REF!</definedName>
    <definedName name="Z_B7259826_225C_11D3_8571_00A0C9DF1035_.wvu.PrintArea" localSheetId="13" hidden="1">#REF!</definedName>
    <definedName name="Z_B7259826_225C_11D3_8571_00A0C9DF1035_.wvu.PrintArea" hidden="1">#REF!</definedName>
    <definedName name="Z_B7259828_225C_11D3_8571_00A0C9DF1035_.wvu.PrintArea" localSheetId="13" hidden="1">#REF!</definedName>
    <definedName name="Z_B7259828_225C_11D3_8571_00A0C9DF1035_.wvu.PrintArea" hidden="1">#REF!</definedName>
    <definedName name="Z_B7259829_225C_11D3_8571_00A0C9DF1035_.wvu.PrintArea" localSheetId="13" hidden="1">#REF!</definedName>
    <definedName name="Z_B7259829_225C_11D3_8571_00A0C9DF1035_.wvu.PrintArea" hidden="1">#REF!</definedName>
    <definedName name="Z_B725982A_225C_11D3_8571_00A0C9DF1035_.wvu.PrintArea" localSheetId="13" hidden="1">#REF!</definedName>
    <definedName name="Z_B725982A_225C_11D3_8571_00A0C9DF1035_.wvu.PrintArea" hidden="1">#REF!</definedName>
    <definedName name="Z_B725982B_225C_11D3_8571_00A0C9DF1035_.wvu.PrintArea" localSheetId="13" hidden="1">#REF!</definedName>
    <definedName name="Z_B725982B_225C_11D3_8571_00A0C9DF1035_.wvu.PrintArea" hidden="1">#REF!</definedName>
    <definedName name="Z_B725982D_225C_11D3_8571_00A0C9DF1035_.wvu.PrintArea" localSheetId="13" hidden="1">#REF!</definedName>
    <definedName name="Z_B725982D_225C_11D3_8571_00A0C9DF1035_.wvu.PrintArea" hidden="1">#REF!</definedName>
    <definedName name="Z_B725982E_225C_11D3_8571_00A0C9DF1035_.wvu.PrintArea" localSheetId="13" hidden="1">#REF!</definedName>
    <definedName name="Z_B725982E_225C_11D3_8571_00A0C9DF1035_.wvu.PrintArea" hidden="1">#REF!</definedName>
    <definedName name="Z_B725982F_225C_11D3_8571_00A0C9DF1035_.wvu.PrintArea" localSheetId="13" hidden="1">#REF!</definedName>
    <definedName name="Z_B725982F_225C_11D3_8571_00A0C9DF1035_.wvu.PrintArea" hidden="1">#REF!</definedName>
    <definedName name="Z_B7259830_225C_11D3_8571_00A0C9DF1035_.wvu.PrintArea" localSheetId="13" hidden="1">#REF!</definedName>
    <definedName name="Z_B7259830_225C_11D3_8571_00A0C9DF1035_.wvu.PrintArea" hidden="1">#REF!</definedName>
    <definedName name="Z_B7259832_225C_11D3_8571_00A0C9DF1035_.wvu.PrintArea" localSheetId="13" hidden="1">#REF!</definedName>
    <definedName name="Z_B7259832_225C_11D3_8571_00A0C9DF1035_.wvu.PrintArea" hidden="1">#REF!</definedName>
    <definedName name="Z_B7259833_225C_11D3_8571_00A0C9DF1035_.wvu.PrintArea" localSheetId="13" hidden="1">#REF!</definedName>
    <definedName name="Z_B7259833_225C_11D3_8571_00A0C9DF1035_.wvu.PrintArea" hidden="1">#REF!</definedName>
    <definedName name="Z_B7F9DAA5_441F_11D3_8575_00A0C9DF1035_.wvu.PrintArea" localSheetId="13" hidden="1">#REF!</definedName>
    <definedName name="Z_B7F9DAA5_441F_11D3_8575_00A0C9DF1035_.wvu.PrintArea" hidden="1">#REF!</definedName>
    <definedName name="Z_B7F9DAA6_441F_11D3_8575_00A0C9DF1035_.wvu.PrintArea" localSheetId="13" hidden="1">#REF!</definedName>
    <definedName name="Z_B7F9DAA6_441F_11D3_8575_00A0C9DF1035_.wvu.PrintArea" hidden="1">#REF!</definedName>
    <definedName name="Z_B7F9DAA8_441F_11D3_8575_00A0C9DF1035_.wvu.PrintArea" localSheetId="13" hidden="1">#REF!</definedName>
    <definedName name="Z_B7F9DAA8_441F_11D3_8575_00A0C9DF1035_.wvu.PrintArea" hidden="1">#REF!</definedName>
    <definedName name="Z_B7F9DAA9_441F_11D3_8575_00A0C9DF1035_.wvu.PrintArea" localSheetId="13" hidden="1">#REF!</definedName>
    <definedName name="Z_B7F9DAA9_441F_11D3_8575_00A0C9DF1035_.wvu.PrintArea" hidden="1">#REF!</definedName>
    <definedName name="Z_B7F9DAAA_441F_11D3_8575_00A0C9DF1035_.wvu.PrintArea" localSheetId="13" hidden="1">#REF!</definedName>
    <definedName name="Z_B7F9DAAA_441F_11D3_8575_00A0C9DF1035_.wvu.PrintArea" hidden="1">#REF!</definedName>
    <definedName name="Z_B7F9DAAB_441F_11D3_8575_00A0C9DF1035_.wvu.PrintArea" localSheetId="13" hidden="1">#REF!</definedName>
    <definedName name="Z_B7F9DAAB_441F_11D3_8575_00A0C9DF1035_.wvu.PrintArea" hidden="1">#REF!</definedName>
    <definedName name="Z_B7F9DAAD_441F_11D3_8575_00A0C9DF1035_.wvu.PrintArea" localSheetId="13" hidden="1">#REF!</definedName>
    <definedName name="Z_B7F9DAAD_441F_11D3_8575_00A0C9DF1035_.wvu.PrintArea" hidden="1">#REF!</definedName>
    <definedName name="Z_B7F9DAAE_441F_11D3_8575_00A0C9DF1035_.wvu.PrintArea" localSheetId="13" hidden="1">#REF!</definedName>
    <definedName name="Z_B7F9DAAE_441F_11D3_8575_00A0C9DF1035_.wvu.PrintArea" hidden="1">#REF!</definedName>
    <definedName name="Z_B7F9DAAF_441F_11D3_8575_00A0C9DF1035_.wvu.PrintArea" localSheetId="13" hidden="1">#REF!</definedName>
    <definedName name="Z_B7F9DAAF_441F_11D3_8575_00A0C9DF1035_.wvu.PrintArea" hidden="1">#REF!</definedName>
    <definedName name="Z_B7F9DAB0_441F_11D3_8575_00A0C9DF1035_.wvu.PrintArea" localSheetId="13" hidden="1">#REF!</definedName>
    <definedName name="Z_B7F9DAB0_441F_11D3_8575_00A0C9DF1035_.wvu.PrintArea" hidden="1">#REF!</definedName>
    <definedName name="Z_B7F9DAB2_441F_11D3_8575_00A0C9DF1035_.wvu.PrintArea" localSheetId="13" hidden="1">#REF!</definedName>
    <definedName name="Z_B7F9DAB2_441F_11D3_8575_00A0C9DF1035_.wvu.PrintArea" hidden="1">#REF!</definedName>
    <definedName name="Z_B7F9DAB3_441F_11D3_8575_00A0C9DF1035_.wvu.PrintArea" localSheetId="13" hidden="1">#REF!</definedName>
    <definedName name="Z_B7F9DAB3_441F_11D3_8575_00A0C9DF1035_.wvu.PrintArea" hidden="1">#REF!</definedName>
    <definedName name="Z_B7F9DAB5_441F_11D3_8575_00A0C9DF1035_.wvu.PrintArea" localSheetId="13" hidden="1">#REF!</definedName>
    <definedName name="Z_B7F9DAB5_441F_11D3_8575_00A0C9DF1035_.wvu.PrintArea" hidden="1">#REF!</definedName>
    <definedName name="Z_B7F9DAB6_441F_11D3_8575_00A0C9DF1035_.wvu.PrintArea" localSheetId="13" hidden="1">#REF!</definedName>
    <definedName name="Z_B7F9DAB6_441F_11D3_8575_00A0C9DF1035_.wvu.PrintArea" hidden="1">#REF!</definedName>
    <definedName name="Z_B7F9DAB8_441F_11D3_8575_00A0C9DF1035_.wvu.PrintArea" localSheetId="13" hidden="1">#REF!</definedName>
    <definedName name="Z_B7F9DAB8_441F_11D3_8575_00A0C9DF1035_.wvu.PrintArea" hidden="1">#REF!</definedName>
    <definedName name="Z_B7F9DAB9_441F_11D3_8575_00A0C9DF1035_.wvu.PrintArea" localSheetId="13" hidden="1">#REF!</definedName>
    <definedName name="Z_B7F9DAB9_441F_11D3_8575_00A0C9DF1035_.wvu.PrintArea" hidden="1">#REF!</definedName>
    <definedName name="Z_B7F9DABA_441F_11D3_8575_00A0C9DF1035_.wvu.PrintArea" localSheetId="13" hidden="1">#REF!</definedName>
    <definedName name="Z_B7F9DABA_441F_11D3_8575_00A0C9DF1035_.wvu.PrintArea" hidden="1">#REF!</definedName>
    <definedName name="Z_B7F9DABB_441F_11D3_8575_00A0C9DF1035_.wvu.PrintArea" localSheetId="13" hidden="1">#REF!</definedName>
    <definedName name="Z_B7F9DABB_441F_11D3_8575_00A0C9DF1035_.wvu.PrintArea" hidden="1">#REF!</definedName>
    <definedName name="Z_B7F9DABD_441F_11D3_8575_00A0C9DF1035_.wvu.PrintArea" localSheetId="13" hidden="1">#REF!</definedName>
    <definedName name="Z_B7F9DABD_441F_11D3_8575_00A0C9DF1035_.wvu.PrintArea" hidden="1">#REF!</definedName>
    <definedName name="Z_B7F9DABE_441F_11D3_8575_00A0C9DF1035_.wvu.PrintArea" localSheetId="13" hidden="1">#REF!</definedName>
    <definedName name="Z_B7F9DABE_441F_11D3_8575_00A0C9DF1035_.wvu.PrintArea" hidden="1">#REF!</definedName>
    <definedName name="Z_B7F9DABF_441F_11D3_8575_00A0C9DF1035_.wvu.PrintArea" localSheetId="13" hidden="1">#REF!</definedName>
    <definedName name="Z_B7F9DABF_441F_11D3_8575_00A0C9DF1035_.wvu.PrintArea" hidden="1">#REF!</definedName>
    <definedName name="Z_B7F9DAC0_441F_11D3_8575_00A0C9DF1035_.wvu.PrintArea" localSheetId="13" hidden="1">#REF!</definedName>
    <definedName name="Z_B7F9DAC0_441F_11D3_8575_00A0C9DF1035_.wvu.PrintArea" hidden="1">#REF!</definedName>
    <definedName name="Z_B7F9DAC2_441F_11D3_8575_00A0C9DF1035_.wvu.PrintArea" localSheetId="13" hidden="1">#REF!</definedName>
    <definedName name="Z_B7F9DAC2_441F_11D3_8575_00A0C9DF1035_.wvu.PrintArea" hidden="1">#REF!</definedName>
    <definedName name="Z_B7F9DAC3_441F_11D3_8575_00A0C9DF1035_.wvu.PrintArea" localSheetId="13" hidden="1">#REF!</definedName>
    <definedName name="Z_B7F9DAC3_441F_11D3_8575_00A0C9DF1035_.wvu.PrintArea" hidden="1">#REF!</definedName>
    <definedName name="Z_BE87EB26_C75B_11D3_9810_00A0C9DF29C4_.wvu.PrintArea" localSheetId="13" hidden="1">#REF!</definedName>
    <definedName name="Z_BE87EB26_C75B_11D3_9810_00A0C9DF29C4_.wvu.PrintArea" hidden="1">#REF!</definedName>
    <definedName name="Z_BE87EB27_C75B_11D3_9810_00A0C9DF29C4_.wvu.PrintArea" localSheetId="13" hidden="1">#REF!</definedName>
    <definedName name="Z_BE87EB27_C75B_11D3_9810_00A0C9DF29C4_.wvu.PrintArea" hidden="1">#REF!</definedName>
    <definedName name="Z_BE87EB29_C75B_11D3_9810_00A0C9DF29C4_.wvu.PrintArea" localSheetId="13" hidden="1">#REF!</definedName>
    <definedName name="Z_BE87EB29_C75B_11D3_9810_00A0C9DF29C4_.wvu.PrintArea" hidden="1">#REF!</definedName>
    <definedName name="Z_BE87EB2A_C75B_11D3_9810_00A0C9DF29C4_.wvu.PrintArea" localSheetId="13" hidden="1">#REF!</definedName>
    <definedName name="Z_BE87EB2A_C75B_11D3_9810_00A0C9DF29C4_.wvu.PrintArea" hidden="1">#REF!</definedName>
    <definedName name="Z_BE87EB2B_C75B_11D3_9810_00A0C9DF29C4_.wvu.PrintArea" localSheetId="13" hidden="1">#REF!</definedName>
    <definedName name="Z_BE87EB2B_C75B_11D3_9810_00A0C9DF29C4_.wvu.PrintArea" hidden="1">#REF!</definedName>
    <definedName name="Z_BE87EB2C_C75B_11D3_9810_00A0C9DF29C4_.wvu.PrintArea" localSheetId="13" hidden="1">#REF!</definedName>
    <definedName name="Z_BE87EB2C_C75B_11D3_9810_00A0C9DF29C4_.wvu.PrintArea" hidden="1">#REF!</definedName>
    <definedName name="Z_BE87EB2E_C75B_11D3_9810_00A0C9DF29C4_.wvu.PrintArea" localSheetId="13" hidden="1">#REF!</definedName>
    <definedName name="Z_BE87EB2E_C75B_11D3_9810_00A0C9DF29C4_.wvu.PrintArea" hidden="1">#REF!</definedName>
    <definedName name="Z_BE87EB2F_C75B_11D3_9810_00A0C9DF29C4_.wvu.PrintArea" localSheetId="13" hidden="1">#REF!</definedName>
    <definedName name="Z_BE87EB2F_C75B_11D3_9810_00A0C9DF29C4_.wvu.PrintArea" hidden="1">#REF!</definedName>
    <definedName name="Z_BE87EB30_C75B_11D3_9810_00A0C9DF29C4_.wvu.PrintArea" localSheetId="13" hidden="1">#REF!</definedName>
    <definedName name="Z_BE87EB30_C75B_11D3_9810_00A0C9DF29C4_.wvu.PrintArea" hidden="1">#REF!</definedName>
    <definedName name="Z_BE87EB31_C75B_11D3_9810_00A0C9DF29C4_.wvu.PrintArea" localSheetId="13" hidden="1">#REF!</definedName>
    <definedName name="Z_BE87EB31_C75B_11D3_9810_00A0C9DF29C4_.wvu.PrintArea" hidden="1">#REF!</definedName>
    <definedName name="Z_BE87EB33_C75B_11D3_9810_00A0C9DF29C4_.wvu.PrintArea" localSheetId="13" hidden="1">#REF!</definedName>
    <definedName name="Z_BE87EB33_C75B_11D3_9810_00A0C9DF29C4_.wvu.PrintArea" hidden="1">#REF!</definedName>
    <definedName name="Z_BE87EB34_C75B_11D3_9810_00A0C9DF29C4_.wvu.PrintArea" localSheetId="13" hidden="1">#REF!</definedName>
    <definedName name="Z_BE87EB34_C75B_11D3_9810_00A0C9DF29C4_.wvu.PrintArea" hidden="1">#REF!</definedName>
    <definedName name="Z_BE87EB36_C75B_11D3_9810_00A0C9DF29C4_.wvu.PrintArea" localSheetId="13" hidden="1">#REF!</definedName>
    <definedName name="Z_BE87EB36_C75B_11D3_9810_00A0C9DF29C4_.wvu.PrintArea" hidden="1">#REF!</definedName>
    <definedName name="Z_BE87EB37_C75B_11D3_9810_00A0C9DF29C4_.wvu.PrintArea" localSheetId="13" hidden="1">#REF!</definedName>
    <definedName name="Z_BE87EB37_C75B_11D3_9810_00A0C9DF29C4_.wvu.PrintArea" hidden="1">#REF!</definedName>
    <definedName name="Z_BE87EB39_C75B_11D3_9810_00A0C9DF29C4_.wvu.PrintArea" localSheetId="13" hidden="1">#REF!</definedName>
    <definedName name="Z_BE87EB39_C75B_11D3_9810_00A0C9DF29C4_.wvu.PrintArea" hidden="1">#REF!</definedName>
    <definedName name="Z_BE87EB3A_C75B_11D3_9810_00A0C9DF29C4_.wvu.PrintArea" localSheetId="13" hidden="1">#REF!</definedName>
    <definedName name="Z_BE87EB3A_C75B_11D3_9810_00A0C9DF29C4_.wvu.PrintArea" hidden="1">#REF!</definedName>
    <definedName name="Z_BE87EB3B_C75B_11D3_9810_00A0C9DF29C4_.wvu.PrintArea" localSheetId="13" hidden="1">#REF!</definedName>
    <definedName name="Z_BE87EB3B_C75B_11D3_9810_00A0C9DF29C4_.wvu.PrintArea" hidden="1">#REF!</definedName>
    <definedName name="Z_BE87EB3C_C75B_11D3_9810_00A0C9DF29C4_.wvu.PrintArea" localSheetId="13" hidden="1">#REF!</definedName>
    <definedName name="Z_BE87EB3C_C75B_11D3_9810_00A0C9DF29C4_.wvu.PrintArea" hidden="1">#REF!</definedName>
    <definedName name="Z_BE87EB3E_C75B_11D3_9810_00A0C9DF29C4_.wvu.PrintArea" localSheetId="13" hidden="1">#REF!</definedName>
    <definedName name="Z_BE87EB3E_C75B_11D3_9810_00A0C9DF29C4_.wvu.PrintArea" hidden="1">#REF!</definedName>
    <definedName name="Z_BE87EB3F_C75B_11D3_9810_00A0C9DF29C4_.wvu.PrintArea" localSheetId="13" hidden="1">#REF!</definedName>
    <definedName name="Z_BE87EB3F_C75B_11D3_9810_00A0C9DF29C4_.wvu.PrintArea" hidden="1">#REF!</definedName>
    <definedName name="Z_BE87EB40_C75B_11D3_9810_00A0C9DF29C4_.wvu.PrintArea" localSheetId="13" hidden="1">#REF!</definedName>
    <definedName name="Z_BE87EB40_C75B_11D3_9810_00A0C9DF29C4_.wvu.PrintArea" hidden="1">#REF!</definedName>
    <definedName name="Z_BE87EB41_C75B_11D3_9810_00A0C9DF29C4_.wvu.PrintArea" localSheetId="13" hidden="1">#REF!</definedName>
    <definedName name="Z_BE87EB41_C75B_11D3_9810_00A0C9DF29C4_.wvu.PrintArea" hidden="1">#REF!</definedName>
    <definedName name="Z_BE87EB43_C75B_11D3_9810_00A0C9DF29C4_.wvu.PrintArea" localSheetId="13" hidden="1">#REF!</definedName>
    <definedName name="Z_BE87EB43_C75B_11D3_9810_00A0C9DF29C4_.wvu.PrintArea" hidden="1">#REF!</definedName>
    <definedName name="Z_BE87EB44_C75B_11D3_9810_00A0C9DF29C4_.wvu.PrintArea" localSheetId="13" hidden="1">#REF!</definedName>
    <definedName name="Z_BE87EB44_C75B_11D3_9810_00A0C9DF29C4_.wvu.PrintArea" hidden="1">#REF!</definedName>
    <definedName name="Z_C20A3D4D_6B6B_11D3_ABEF_00A0C9DF1063_.wvu.PrintArea" localSheetId="13" hidden="1">#REF!</definedName>
    <definedName name="Z_C20A3D4D_6B6B_11D3_ABEF_00A0C9DF1063_.wvu.PrintArea" hidden="1">#REF!</definedName>
    <definedName name="Z_C20A3D4E_6B6B_11D3_ABEF_00A0C9DF1063_.wvu.PrintArea" localSheetId="13" hidden="1">#REF!</definedName>
    <definedName name="Z_C20A3D4E_6B6B_11D3_ABEF_00A0C9DF1063_.wvu.PrintArea" hidden="1">#REF!</definedName>
    <definedName name="Z_C20A3D50_6B6B_11D3_ABEF_00A0C9DF1063_.wvu.PrintArea" localSheetId="13" hidden="1">#REF!</definedName>
    <definedName name="Z_C20A3D50_6B6B_11D3_ABEF_00A0C9DF1063_.wvu.PrintArea" hidden="1">#REF!</definedName>
    <definedName name="Z_C20A3D51_6B6B_11D3_ABEF_00A0C9DF1063_.wvu.PrintArea" localSheetId="13" hidden="1">#REF!</definedName>
    <definedName name="Z_C20A3D51_6B6B_11D3_ABEF_00A0C9DF1063_.wvu.PrintArea" hidden="1">#REF!</definedName>
    <definedName name="Z_C20A3D52_6B6B_11D3_ABEF_00A0C9DF1063_.wvu.PrintArea" localSheetId="13" hidden="1">#REF!</definedName>
    <definedName name="Z_C20A3D52_6B6B_11D3_ABEF_00A0C9DF1063_.wvu.PrintArea" hidden="1">#REF!</definedName>
    <definedName name="Z_C20A3D53_6B6B_11D3_ABEF_00A0C9DF1063_.wvu.PrintArea" localSheetId="13" hidden="1">#REF!</definedName>
    <definedName name="Z_C20A3D53_6B6B_11D3_ABEF_00A0C9DF1063_.wvu.PrintArea" hidden="1">#REF!</definedName>
    <definedName name="Z_C20A3D55_6B6B_11D3_ABEF_00A0C9DF1063_.wvu.PrintArea" localSheetId="13" hidden="1">#REF!</definedName>
    <definedName name="Z_C20A3D55_6B6B_11D3_ABEF_00A0C9DF1063_.wvu.PrintArea" hidden="1">#REF!</definedName>
    <definedName name="Z_C20A3D56_6B6B_11D3_ABEF_00A0C9DF1063_.wvu.PrintArea" localSheetId="13" hidden="1">#REF!</definedName>
    <definedName name="Z_C20A3D56_6B6B_11D3_ABEF_00A0C9DF1063_.wvu.PrintArea" hidden="1">#REF!</definedName>
    <definedName name="Z_C20A3D57_6B6B_11D3_ABEF_00A0C9DF1063_.wvu.PrintArea" localSheetId="13" hidden="1">#REF!</definedName>
    <definedName name="Z_C20A3D57_6B6B_11D3_ABEF_00A0C9DF1063_.wvu.PrintArea" hidden="1">#REF!</definedName>
    <definedName name="Z_C20A3D58_6B6B_11D3_ABEF_00A0C9DF1063_.wvu.PrintArea" localSheetId="13" hidden="1">#REF!</definedName>
    <definedName name="Z_C20A3D58_6B6B_11D3_ABEF_00A0C9DF1063_.wvu.PrintArea" hidden="1">#REF!</definedName>
    <definedName name="Z_C20A3D5A_6B6B_11D3_ABEF_00A0C9DF1063_.wvu.PrintArea" localSheetId="13" hidden="1">#REF!</definedName>
    <definedName name="Z_C20A3D5A_6B6B_11D3_ABEF_00A0C9DF1063_.wvu.PrintArea" hidden="1">#REF!</definedName>
    <definedName name="Z_C20A3D5B_6B6B_11D3_ABEF_00A0C9DF1063_.wvu.PrintArea" localSheetId="13" hidden="1">#REF!</definedName>
    <definedName name="Z_C20A3D5B_6B6B_11D3_ABEF_00A0C9DF1063_.wvu.PrintArea" hidden="1">#REF!</definedName>
    <definedName name="Z_C20A3D5D_6B6B_11D3_ABEF_00A0C9DF1063_.wvu.PrintArea" localSheetId="13" hidden="1">#REF!</definedName>
    <definedName name="Z_C20A3D5D_6B6B_11D3_ABEF_00A0C9DF1063_.wvu.PrintArea" hidden="1">#REF!</definedName>
    <definedName name="Z_C20A3D5E_6B6B_11D3_ABEF_00A0C9DF1063_.wvu.PrintArea" localSheetId="13" hidden="1">#REF!</definedName>
    <definedName name="Z_C20A3D5E_6B6B_11D3_ABEF_00A0C9DF1063_.wvu.PrintArea" hidden="1">#REF!</definedName>
    <definedName name="Z_C20A3D60_6B6B_11D3_ABEF_00A0C9DF1063_.wvu.PrintArea" localSheetId="13" hidden="1">#REF!</definedName>
    <definedName name="Z_C20A3D60_6B6B_11D3_ABEF_00A0C9DF1063_.wvu.PrintArea" hidden="1">#REF!</definedName>
    <definedName name="Z_C20A3D61_6B6B_11D3_ABEF_00A0C9DF1063_.wvu.PrintArea" localSheetId="13" hidden="1">#REF!</definedName>
    <definedName name="Z_C20A3D61_6B6B_11D3_ABEF_00A0C9DF1063_.wvu.PrintArea" hidden="1">#REF!</definedName>
    <definedName name="Z_C20A3D62_6B6B_11D3_ABEF_00A0C9DF1063_.wvu.PrintArea" localSheetId="13" hidden="1">#REF!</definedName>
    <definedName name="Z_C20A3D62_6B6B_11D3_ABEF_00A0C9DF1063_.wvu.PrintArea" hidden="1">#REF!</definedName>
    <definedName name="Z_C20A3D63_6B6B_11D3_ABEF_00A0C9DF1063_.wvu.PrintArea" localSheetId="13" hidden="1">#REF!</definedName>
    <definedName name="Z_C20A3D63_6B6B_11D3_ABEF_00A0C9DF1063_.wvu.PrintArea" hidden="1">#REF!</definedName>
    <definedName name="Z_C20A3D65_6B6B_11D3_ABEF_00A0C9DF1063_.wvu.PrintArea" localSheetId="13" hidden="1">#REF!</definedName>
    <definedName name="Z_C20A3D65_6B6B_11D3_ABEF_00A0C9DF1063_.wvu.PrintArea" hidden="1">#REF!</definedName>
    <definedName name="Z_C20A3D66_6B6B_11D3_ABEF_00A0C9DF1063_.wvu.PrintArea" localSheetId="13" hidden="1">#REF!</definedName>
    <definedName name="Z_C20A3D66_6B6B_11D3_ABEF_00A0C9DF1063_.wvu.PrintArea" hidden="1">#REF!</definedName>
    <definedName name="Z_C20A3D67_6B6B_11D3_ABEF_00A0C9DF1063_.wvu.PrintArea" localSheetId="13" hidden="1">#REF!</definedName>
    <definedName name="Z_C20A3D67_6B6B_11D3_ABEF_00A0C9DF1063_.wvu.PrintArea" hidden="1">#REF!</definedName>
    <definedName name="Z_C20A3D68_6B6B_11D3_ABEF_00A0C9DF1063_.wvu.PrintArea" localSheetId="13" hidden="1">#REF!</definedName>
    <definedName name="Z_C20A3D68_6B6B_11D3_ABEF_00A0C9DF1063_.wvu.PrintArea" hidden="1">#REF!</definedName>
    <definedName name="Z_C20A3D6A_6B6B_11D3_ABEF_00A0C9DF1063_.wvu.PrintArea" localSheetId="13" hidden="1">#REF!</definedName>
    <definedName name="Z_C20A3D6A_6B6B_11D3_ABEF_00A0C9DF1063_.wvu.PrintArea" hidden="1">#REF!</definedName>
    <definedName name="Z_C20A3D6B_6B6B_11D3_ABEF_00A0C9DF1063_.wvu.PrintArea" localSheetId="13" hidden="1">#REF!</definedName>
    <definedName name="Z_C20A3D6B_6B6B_11D3_ABEF_00A0C9DF1063_.wvu.PrintArea" hidden="1">#REF!</definedName>
    <definedName name="Z_C20A3DDF_6B6B_11D3_ABEF_00A0C9DF1063_.wvu.PrintArea" localSheetId="13" hidden="1">#REF!</definedName>
    <definedName name="Z_C20A3DDF_6B6B_11D3_ABEF_00A0C9DF1063_.wvu.PrintArea" hidden="1">#REF!</definedName>
    <definedName name="Z_C20A3DE0_6B6B_11D3_ABEF_00A0C9DF1063_.wvu.PrintArea" localSheetId="13" hidden="1">#REF!</definedName>
    <definedName name="Z_C20A3DE0_6B6B_11D3_ABEF_00A0C9DF1063_.wvu.PrintArea" hidden="1">#REF!</definedName>
    <definedName name="Z_C20A3DE2_6B6B_11D3_ABEF_00A0C9DF1063_.wvu.PrintArea" localSheetId="13" hidden="1">#REF!</definedName>
    <definedName name="Z_C20A3DE2_6B6B_11D3_ABEF_00A0C9DF1063_.wvu.PrintArea" hidden="1">#REF!</definedName>
    <definedName name="Z_C20A3DE3_6B6B_11D3_ABEF_00A0C9DF1063_.wvu.PrintArea" localSheetId="13" hidden="1">#REF!</definedName>
    <definedName name="Z_C20A3DE3_6B6B_11D3_ABEF_00A0C9DF1063_.wvu.PrintArea" hidden="1">#REF!</definedName>
    <definedName name="Z_C20A3DE4_6B6B_11D3_ABEF_00A0C9DF1063_.wvu.PrintArea" localSheetId="13" hidden="1">#REF!</definedName>
    <definedName name="Z_C20A3DE4_6B6B_11D3_ABEF_00A0C9DF1063_.wvu.PrintArea" hidden="1">#REF!</definedName>
    <definedName name="Z_C20A3DE5_6B6B_11D3_ABEF_00A0C9DF1063_.wvu.PrintArea" localSheetId="13" hidden="1">#REF!</definedName>
    <definedName name="Z_C20A3DE5_6B6B_11D3_ABEF_00A0C9DF1063_.wvu.PrintArea" hidden="1">#REF!</definedName>
    <definedName name="Z_C20A3DE7_6B6B_11D3_ABEF_00A0C9DF1063_.wvu.PrintArea" localSheetId="13" hidden="1">#REF!</definedName>
    <definedName name="Z_C20A3DE7_6B6B_11D3_ABEF_00A0C9DF1063_.wvu.PrintArea" hidden="1">#REF!</definedName>
    <definedName name="Z_C20A3DE8_6B6B_11D3_ABEF_00A0C9DF1063_.wvu.PrintArea" localSheetId="13" hidden="1">#REF!</definedName>
    <definedName name="Z_C20A3DE8_6B6B_11D3_ABEF_00A0C9DF1063_.wvu.PrintArea" hidden="1">#REF!</definedName>
    <definedName name="Z_C20A3DE9_6B6B_11D3_ABEF_00A0C9DF1063_.wvu.PrintArea" localSheetId="13" hidden="1">#REF!</definedName>
    <definedName name="Z_C20A3DE9_6B6B_11D3_ABEF_00A0C9DF1063_.wvu.PrintArea" hidden="1">#REF!</definedName>
    <definedName name="Z_C20A3DEA_6B6B_11D3_ABEF_00A0C9DF1063_.wvu.PrintArea" localSheetId="13" hidden="1">#REF!</definedName>
    <definedName name="Z_C20A3DEA_6B6B_11D3_ABEF_00A0C9DF1063_.wvu.PrintArea" hidden="1">#REF!</definedName>
    <definedName name="Z_C20A3DEC_6B6B_11D3_ABEF_00A0C9DF1063_.wvu.PrintArea" localSheetId="13" hidden="1">#REF!</definedName>
    <definedName name="Z_C20A3DEC_6B6B_11D3_ABEF_00A0C9DF1063_.wvu.PrintArea" hidden="1">#REF!</definedName>
    <definedName name="Z_C20A3DED_6B6B_11D3_ABEF_00A0C9DF1063_.wvu.PrintArea" localSheetId="13" hidden="1">#REF!</definedName>
    <definedName name="Z_C20A3DED_6B6B_11D3_ABEF_00A0C9DF1063_.wvu.PrintArea" hidden="1">#REF!</definedName>
    <definedName name="Z_C20A3DEF_6B6B_11D3_ABEF_00A0C9DF1063_.wvu.PrintArea" localSheetId="13" hidden="1">#REF!</definedName>
    <definedName name="Z_C20A3DEF_6B6B_11D3_ABEF_00A0C9DF1063_.wvu.PrintArea" hidden="1">#REF!</definedName>
    <definedName name="Z_C20A3DF0_6B6B_11D3_ABEF_00A0C9DF1063_.wvu.PrintArea" localSheetId="13" hidden="1">#REF!</definedName>
    <definedName name="Z_C20A3DF0_6B6B_11D3_ABEF_00A0C9DF1063_.wvu.PrintArea" hidden="1">#REF!</definedName>
    <definedName name="Z_C20A3DF2_6B6B_11D3_ABEF_00A0C9DF1063_.wvu.PrintArea" localSheetId="13" hidden="1">#REF!</definedName>
    <definedName name="Z_C20A3DF2_6B6B_11D3_ABEF_00A0C9DF1063_.wvu.PrintArea" hidden="1">#REF!</definedName>
    <definedName name="Z_C20A3DF3_6B6B_11D3_ABEF_00A0C9DF1063_.wvu.PrintArea" localSheetId="13" hidden="1">#REF!</definedName>
    <definedName name="Z_C20A3DF3_6B6B_11D3_ABEF_00A0C9DF1063_.wvu.PrintArea" hidden="1">#REF!</definedName>
    <definedName name="Z_C20A3DF4_6B6B_11D3_ABEF_00A0C9DF1063_.wvu.PrintArea" localSheetId="13" hidden="1">#REF!</definedName>
    <definedName name="Z_C20A3DF4_6B6B_11D3_ABEF_00A0C9DF1063_.wvu.PrintArea" hidden="1">#REF!</definedName>
    <definedName name="Z_C20A3DF5_6B6B_11D3_ABEF_00A0C9DF1063_.wvu.PrintArea" localSheetId="13" hidden="1">#REF!</definedName>
    <definedName name="Z_C20A3DF5_6B6B_11D3_ABEF_00A0C9DF1063_.wvu.PrintArea" hidden="1">#REF!</definedName>
    <definedName name="Z_C20A3DF7_6B6B_11D3_ABEF_00A0C9DF1063_.wvu.PrintArea" localSheetId="13" hidden="1">#REF!</definedName>
    <definedName name="Z_C20A3DF7_6B6B_11D3_ABEF_00A0C9DF1063_.wvu.PrintArea" hidden="1">#REF!</definedName>
    <definedName name="Z_C20A3DF8_6B6B_11D3_ABEF_00A0C9DF1063_.wvu.PrintArea" localSheetId="13" hidden="1">#REF!</definedName>
    <definedName name="Z_C20A3DF8_6B6B_11D3_ABEF_00A0C9DF1063_.wvu.PrintArea" hidden="1">#REF!</definedName>
    <definedName name="Z_C20A3DF9_6B6B_11D3_ABEF_00A0C9DF1063_.wvu.PrintArea" localSheetId="13" hidden="1">#REF!</definedName>
    <definedName name="Z_C20A3DF9_6B6B_11D3_ABEF_00A0C9DF1063_.wvu.PrintArea" hidden="1">#REF!</definedName>
    <definedName name="Z_C20A3DFA_6B6B_11D3_ABEF_00A0C9DF1063_.wvu.PrintArea" localSheetId="13" hidden="1">#REF!</definedName>
    <definedName name="Z_C20A3DFA_6B6B_11D3_ABEF_00A0C9DF1063_.wvu.PrintArea" hidden="1">#REF!</definedName>
    <definedName name="Z_C20A3DFC_6B6B_11D3_ABEF_00A0C9DF1063_.wvu.PrintArea" localSheetId="13" hidden="1">#REF!</definedName>
    <definedName name="Z_C20A3DFC_6B6B_11D3_ABEF_00A0C9DF1063_.wvu.PrintArea" hidden="1">#REF!</definedName>
    <definedName name="Z_C20A3DFD_6B6B_11D3_ABEF_00A0C9DF1063_.wvu.PrintArea" localSheetId="13" hidden="1">#REF!</definedName>
    <definedName name="Z_C20A3DFD_6B6B_11D3_ABEF_00A0C9DF1063_.wvu.PrintArea" hidden="1">#REF!</definedName>
    <definedName name="Z_C453FA0A_6CF6_11D3_ABEF_00A0C9DF1063_.wvu.PrintArea" localSheetId="13" hidden="1">#REF!</definedName>
    <definedName name="Z_C453FA0A_6CF6_11D3_ABEF_00A0C9DF1063_.wvu.PrintArea" hidden="1">#REF!</definedName>
    <definedName name="Z_C453FA0B_6CF6_11D3_ABEF_00A0C9DF1063_.wvu.PrintArea" localSheetId="13" hidden="1">#REF!</definedName>
    <definedName name="Z_C453FA0B_6CF6_11D3_ABEF_00A0C9DF1063_.wvu.PrintArea" hidden="1">#REF!</definedName>
    <definedName name="Z_C453FA0D_6CF6_11D3_ABEF_00A0C9DF1063_.wvu.PrintArea" localSheetId="13" hidden="1">#REF!</definedName>
    <definedName name="Z_C453FA0D_6CF6_11D3_ABEF_00A0C9DF1063_.wvu.PrintArea" hidden="1">#REF!</definedName>
    <definedName name="Z_C453FA0E_6CF6_11D3_ABEF_00A0C9DF1063_.wvu.PrintArea" localSheetId="13" hidden="1">#REF!</definedName>
    <definedName name="Z_C453FA0E_6CF6_11D3_ABEF_00A0C9DF1063_.wvu.PrintArea" hidden="1">#REF!</definedName>
    <definedName name="Z_C453FA0F_6CF6_11D3_ABEF_00A0C9DF1063_.wvu.PrintArea" localSheetId="13" hidden="1">#REF!</definedName>
    <definedName name="Z_C453FA0F_6CF6_11D3_ABEF_00A0C9DF1063_.wvu.PrintArea" hidden="1">#REF!</definedName>
    <definedName name="Z_C453FA10_6CF6_11D3_ABEF_00A0C9DF1063_.wvu.PrintArea" localSheetId="13" hidden="1">#REF!</definedName>
    <definedName name="Z_C453FA10_6CF6_11D3_ABEF_00A0C9DF1063_.wvu.PrintArea" hidden="1">#REF!</definedName>
    <definedName name="Z_C453FA12_6CF6_11D3_ABEF_00A0C9DF1063_.wvu.PrintArea" localSheetId="13" hidden="1">#REF!</definedName>
    <definedName name="Z_C453FA12_6CF6_11D3_ABEF_00A0C9DF1063_.wvu.PrintArea" hidden="1">#REF!</definedName>
    <definedName name="Z_C453FA13_6CF6_11D3_ABEF_00A0C9DF1063_.wvu.PrintArea" localSheetId="13" hidden="1">#REF!</definedName>
    <definedName name="Z_C453FA13_6CF6_11D3_ABEF_00A0C9DF1063_.wvu.PrintArea" hidden="1">#REF!</definedName>
    <definedName name="Z_C453FA14_6CF6_11D3_ABEF_00A0C9DF1063_.wvu.PrintArea" localSheetId="13" hidden="1">#REF!</definedName>
    <definedName name="Z_C453FA14_6CF6_11D3_ABEF_00A0C9DF1063_.wvu.PrintArea" hidden="1">#REF!</definedName>
    <definedName name="Z_C453FA15_6CF6_11D3_ABEF_00A0C9DF1063_.wvu.PrintArea" localSheetId="13" hidden="1">#REF!</definedName>
    <definedName name="Z_C453FA15_6CF6_11D3_ABEF_00A0C9DF1063_.wvu.PrintArea" hidden="1">#REF!</definedName>
    <definedName name="Z_C453FA17_6CF6_11D3_ABEF_00A0C9DF1063_.wvu.PrintArea" localSheetId="13" hidden="1">#REF!</definedName>
    <definedName name="Z_C453FA17_6CF6_11D3_ABEF_00A0C9DF1063_.wvu.PrintArea" hidden="1">#REF!</definedName>
    <definedName name="Z_C453FA18_6CF6_11D3_ABEF_00A0C9DF1063_.wvu.PrintArea" localSheetId="13" hidden="1">#REF!</definedName>
    <definedName name="Z_C453FA18_6CF6_11D3_ABEF_00A0C9DF1063_.wvu.PrintArea" hidden="1">#REF!</definedName>
    <definedName name="Z_C453FA1A_6CF6_11D3_ABEF_00A0C9DF1063_.wvu.PrintArea" localSheetId="13" hidden="1">#REF!</definedName>
    <definedName name="Z_C453FA1A_6CF6_11D3_ABEF_00A0C9DF1063_.wvu.PrintArea" hidden="1">#REF!</definedName>
    <definedName name="Z_C453FA1B_6CF6_11D3_ABEF_00A0C9DF1063_.wvu.PrintArea" localSheetId="13" hidden="1">#REF!</definedName>
    <definedName name="Z_C453FA1B_6CF6_11D3_ABEF_00A0C9DF1063_.wvu.PrintArea" hidden="1">#REF!</definedName>
    <definedName name="Z_C453FA1D_6CF6_11D3_ABEF_00A0C9DF1063_.wvu.PrintArea" localSheetId="13" hidden="1">#REF!</definedName>
    <definedName name="Z_C453FA1D_6CF6_11D3_ABEF_00A0C9DF1063_.wvu.PrintArea" hidden="1">#REF!</definedName>
    <definedName name="Z_C453FA1E_6CF6_11D3_ABEF_00A0C9DF1063_.wvu.PrintArea" localSheetId="13" hidden="1">#REF!</definedName>
    <definedName name="Z_C453FA1E_6CF6_11D3_ABEF_00A0C9DF1063_.wvu.PrintArea" hidden="1">#REF!</definedName>
    <definedName name="Z_C453FA1F_6CF6_11D3_ABEF_00A0C9DF1063_.wvu.PrintArea" localSheetId="13" hidden="1">#REF!</definedName>
    <definedName name="Z_C453FA1F_6CF6_11D3_ABEF_00A0C9DF1063_.wvu.PrintArea" hidden="1">#REF!</definedName>
    <definedName name="Z_C453FA20_6CF6_11D3_ABEF_00A0C9DF1063_.wvu.PrintArea" localSheetId="13" hidden="1">#REF!</definedName>
    <definedName name="Z_C453FA20_6CF6_11D3_ABEF_00A0C9DF1063_.wvu.PrintArea" hidden="1">#REF!</definedName>
    <definedName name="Z_C453FA22_6CF6_11D3_ABEF_00A0C9DF1063_.wvu.PrintArea" localSheetId="13" hidden="1">#REF!</definedName>
    <definedName name="Z_C453FA22_6CF6_11D3_ABEF_00A0C9DF1063_.wvu.PrintArea" hidden="1">#REF!</definedName>
    <definedName name="Z_C453FA23_6CF6_11D3_ABEF_00A0C9DF1063_.wvu.PrintArea" localSheetId="13" hidden="1">#REF!</definedName>
    <definedName name="Z_C453FA23_6CF6_11D3_ABEF_00A0C9DF1063_.wvu.PrintArea" hidden="1">#REF!</definedName>
    <definedName name="Z_C453FA24_6CF6_11D3_ABEF_00A0C9DF1063_.wvu.PrintArea" localSheetId="13" hidden="1">#REF!</definedName>
    <definedName name="Z_C453FA24_6CF6_11D3_ABEF_00A0C9DF1063_.wvu.PrintArea" hidden="1">#REF!</definedName>
    <definedName name="Z_C453FA25_6CF6_11D3_ABEF_00A0C9DF1063_.wvu.PrintArea" localSheetId="13" hidden="1">#REF!</definedName>
    <definedName name="Z_C453FA25_6CF6_11D3_ABEF_00A0C9DF1063_.wvu.PrintArea" hidden="1">#REF!</definedName>
    <definedName name="Z_C453FA27_6CF6_11D3_ABEF_00A0C9DF1063_.wvu.PrintArea" localSheetId="13" hidden="1">#REF!</definedName>
    <definedName name="Z_C453FA27_6CF6_11D3_ABEF_00A0C9DF1063_.wvu.PrintArea" hidden="1">#REF!</definedName>
    <definedName name="Z_C453FA28_6CF6_11D3_ABEF_00A0C9DF1063_.wvu.PrintArea" localSheetId="13" hidden="1">#REF!</definedName>
    <definedName name="Z_C453FA28_6CF6_11D3_ABEF_00A0C9DF1063_.wvu.PrintArea" hidden="1">#REF!</definedName>
    <definedName name="Z_D59CE115_23E5_11D3_97FA_00A0C9DF29C4_.wvu.PrintArea" localSheetId="13" hidden="1">#REF!</definedName>
    <definedName name="Z_D59CE115_23E5_11D3_97FA_00A0C9DF29C4_.wvu.PrintArea" hidden="1">#REF!</definedName>
    <definedName name="Z_D59CE116_23E5_11D3_97FA_00A0C9DF29C4_.wvu.PrintArea" localSheetId="13" hidden="1">#REF!</definedName>
    <definedName name="Z_D59CE116_23E5_11D3_97FA_00A0C9DF29C4_.wvu.PrintArea" hidden="1">#REF!</definedName>
    <definedName name="Z_D59CE118_23E5_11D3_97FA_00A0C9DF29C4_.wvu.PrintArea" localSheetId="13" hidden="1">#REF!</definedName>
    <definedName name="Z_D59CE118_23E5_11D3_97FA_00A0C9DF29C4_.wvu.PrintArea" hidden="1">#REF!</definedName>
    <definedName name="Z_D59CE119_23E5_11D3_97FA_00A0C9DF29C4_.wvu.PrintArea" localSheetId="13" hidden="1">#REF!</definedName>
    <definedName name="Z_D59CE119_23E5_11D3_97FA_00A0C9DF29C4_.wvu.PrintArea" hidden="1">#REF!</definedName>
    <definedName name="Z_D59CE11A_23E5_11D3_97FA_00A0C9DF29C4_.wvu.PrintArea" localSheetId="13" hidden="1">#REF!</definedName>
    <definedName name="Z_D59CE11A_23E5_11D3_97FA_00A0C9DF29C4_.wvu.PrintArea" hidden="1">#REF!</definedName>
    <definedName name="Z_D59CE11B_23E5_11D3_97FA_00A0C9DF29C4_.wvu.PrintArea" localSheetId="13" hidden="1">#REF!</definedName>
    <definedName name="Z_D59CE11B_23E5_11D3_97FA_00A0C9DF29C4_.wvu.PrintArea" hidden="1">#REF!</definedName>
    <definedName name="Z_D59CE11D_23E5_11D3_97FA_00A0C9DF29C4_.wvu.PrintArea" localSheetId="13" hidden="1">#REF!</definedName>
    <definedName name="Z_D59CE11D_23E5_11D3_97FA_00A0C9DF29C4_.wvu.PrintArea" hidden="1">#REF!</definedName>
    <definedName name="Z_D59CE11E_23E5_11D3_97FA_00A0C9DF29C4_.wvu.PrintArea" localSheetId="13" hidden="1">#REF!</definedName>
    <definedName name="Z_D59CE11E_23E5_11D3_97FA_00A0C9DF29C4_.wvu.PrintArea" hidden="1">#REF!</definedName>
    <definedName name="Z_D59CE11F_23E5_11D3_97FA_00A0C9DF29C4_.wvu.PrintArea" localSheetId="13" hidden="1">#REF!</definedName>
    <definedName name="Z_D59CE11F_23E5_11D3_97FA_00A0C9DF29C4_.wvu.PrintArea" hidden="1">#REF!</definedName>
    <definedName name="Z_D59CE120_23E5_11D3_97FA_00A0C9DF29C4_.wvu.PrintArea" localSheetId="13" hidden="1">#REF!</definedName>
    <definedName name="Z_D59CE120_23E5_11D3_97FA_00A0C9DF29C4_.wvu.PrintArea" hidden="1">#REF!</definedName>
    <definedName name="Z_D59CE122_23E5_11D3_97FA_00A0C9DF29C4_.wvu.PrintArea" localSheetId="13" hidden="1">#REF!</definedName>
    <definedName name="Z_D59CE122_23E5_11D3_97FA_00A0C9DF29C4_.wvu.PrintArea" hidden="1">#REF!</definedName>
    <definedName name="Z_D59CE123_23E5_11D3_97FA_00A0C9DF29C4_.wvu.PrintArea" localSheetId="13" hidden="1">#REF!</definedName>
    <definedName name="Z_D59CE123_23E5_11D3_97FA_00A0C9DF29C4_.wvu.PrintArea" hidden="1">#REF!</definedName>
    <definedName name="Z_D59CE125_23E5_11D3_97FA_00A0C9DF29C4_.wvu.PrintArea" localSheetId="13" hidden="1">#REF!</definedName>
    <definedName name="Z_D59CE125_23E5_11D3_97FA_00A0C9DF29C4_.wvu.PrintArea" hidden="1">#REF!</definedName>
    <definedName name="Z_D59CE126_23E5_11D3_97FA_00A0C9DF29C4_.wvu.PrintArea" localSheetId="13" hidden="1">#REF!</definedName>
    <definedName name="Z_D59CE126_23E5_11D3_97FA_00A0C9DF29C4_.wvu.PrintArea" hidden="1">#REF!</definedName>
    <definedName name="Z_D59CE128_23E5_11D3_97FA_00A0C9DF29C4_.wvu.PrintArea" localSheetId="13" hidden="1">#REF!</definedName>
    <definedName name="Z_D59CE128_23E5_11D3_97FA_00A0C9DF29C4_.wvu.PrintArea" hidden="1">#REF!</definedName>
    <definedName name="Z_D59CE129_23E5_11D3_97FA_00A0C9DF29C4_.wvu.PrintArea" localSheetId="13" hidden="1">#REF!</definedName>
    <definedName name="Z_D59CE129_23E5_11D3_97FA_00A0C9DF29C4_.wvu.PrintArea" hidden="1">#REF!</definedName>
    <definedName name="Z_D59CE12A_23E5_11D3_97FA_00A0C9DF29C4_.wvu.PrintArea" localSheetId="13" hidden="1">#REF!</definedName>
    <definedName name="Z_D59CE12A_23E5_11D3_97FA_00A0C9DF29C4_.wvu.PrintArea" hidden="1">#REF!</definedName>
    <definedName name="Z_D59CE12B_23E5_11D3_97FA_00A0C9DF29C4_.wvu.PrintArea" localSheetId="13" hidden="1">#REF!</definedName>
    <definedName name="Z_D59CE12B_23E5_11D3_97FA_00A0C9DF29C4_.wvu.PrintArea" hidden="1">#REF!</definedName>
    <definedName name="Z_D59CE12D_23E5_11D3_97FA_00A0C9DF29C4_.wvu.PrintArea" localSheetId="13" hidden="1">#REF!</definedName>
    <definedName name="Z_D59CE12D_23E5_11D3_97FA_00A0C9DF29C4_.wvu.PrintArea" hidden="1">#REF!</definedName>
    <definedName name="Z_D59CE12E_23E5_11D3_97FA_00A0C9DF29C4_.wvu.PrintArea" localSheetId="13" hidden="1">#REF!</definedName>
    <definedName name="Z_D59CE12E_23E5_11D3_97FA_00A0C9DF29C4_.wvu.PrintArea" hidden="1">#REF!</definedName>
    <definedName name="Z_D59CE12F_23E5_11D3_97FA_00A0C9DF29C4_.wvu.PrintArea" localSheetId="13" hidden="1">#REF!</definedName>
    <definedName name="Z_D59CE12F_23E5_11D3_97FA_00A0C9DF29C4_.wvu.PrintArea" hidden="1">#REF!</definedName>
    <definedName name="Z_D59CE130_23E5_11D3_97FA_00A0C9DF29C4_.wvu.PrintArea" localSheetId="13" hidden="1">#REF!</definedName>
    <definedName name="Z_D59CE130_23E5_11D3_97FA_00A0C9DF29C4_.wvu.PrintArea" hidden="1">#REF!</definedName>
    <definedName name="Z_D59CE132_23E5_11D3_97FA_00A0C9DF29C4_.wvu.PrintArea" localSheetId="13" hidden="1">#REF!</definedName>
    <definedName name="Z_D59CE132_23E5_11D3_97FA_00A0C9DF29C4_.wvu.PrintArea" hidden="1">#REF!</definedName>
    <definedName name="Z_D59CE133_23E5_11D3_97FA_00A0C9DF29C4_.wvu.PrintArea" localSheetId="13" hidden="1">#REF!</definedName>
    <definedName name="Z_D59CE133_23E5_11D3_97FA_00A0C9DF29C4_.wvu.PrintArea" hidden="1">#REF!</definedName>
    <definedName name="Z_D7AAD4B4_562F_11D3_97FE_00A0C9DF29C4_.wvu.PrintArea" localSheetId="13" hidden="1">#REF!</definedName>
    <definedName name="Z_D7AAD4B4_562F_11D3_97FE_00A0C9DF29C4_.wvu.PrintArea" hidden="1">#REF!</definedName>
    <definedName name="Z_D7AAD4B5_562F_11D3_97FE_00A0C9DF29C4_.wvu.PrintArea" localSheetId="13" hidden="1">#REF!</definedName>
    <definedName name="Z_D7AAD4B5_562F_11D3_97FE_00A0C9DF29C4_.wvu.PrintArea" hidden="1">#REF!</definedName>
    <definedName name="Z_D7AAD4B7_562F_11D3_97FE_00A0C9DF29C4_.wvu.PrintArea" localSheetId="13" hidden="1">#REF!</definedName>
    <definedName name="Z_D7AAD4B7_562F_11D3_97FE_00A0C9DF29C4_.wvu.PrintArea" hidden="1">#REF!</definedName>
    <definedName name="Z_D7AAD4B8_562F_11D3_97FE_00A0C9DF29C4_.wvu.PrintArea" localSheetId="13" hidden="1">#REF!</definedName>
    <definedName name="Z_D7AAD4B8_562F_11D3_97FE_00A0C9DF29C4_.wvu.PrintArea" hidden="1">#REF!</definedName>
    <definedName name="Z_D7AAD4B9_562F_11D3_97FE_00A0C9DF29C4_.wvu.PrintArea" localSheetId="13" hidden="1">#REF!</definedName>
    <definedName name="Z_D7AAD4B9_562F_11D3_97FE_00A0C9DF29C4_.wvu.PrintArea" hidden="1">#REF!</definedName>
    <definedName name="Z_D7AAD4BA_562F_11D3_97FE_00A0C9DF29C4_.wvu.PrintArea" localSheetId="13" hidden="1">#REF!</definedName>
    <definedName name="Z_D7AAD4BA_562F_11D3_97FE_00A0C9DF29C4_.wvu.PrintArea" hidden="1">#REF!</definedName>
    <definedName name="Z_D7AAD4BC_562F_11D3_97FE_00A0C9DF29C4_.wvu.PrintArea" localSheetId="13" hidden="1">#REF!</definedName>
    <definedName name="Z_D7AAD4BC_562F_11D3_97FE_00A0C9DF29C4_.wvu.PrintArea" hidden="1">#REF!</definedName>
    <definedName name="Z_D7AAD4BD_562F_11D3_97FE_00A0C9DF29C4_.wvu.PrintArea" localSheetId="13" hidden="1">#REF!</definedName>
    <definedName name="Z_D7AAD4BD_562F_11D3_97FE_00A0C9DF29C4_.wvu.PrintArea" hidden="1">#REF!</definedName>
    <definedName name="Z_D7AAD4BE_562F_11D3_97FE_00A0C9DF29C4_.wvu.PrintArea" localSheetId="13" hidden="1">#REF!</definedName>
    <definedName name="Z_D7AAD4BE_562F_11D3_97FE_00A0C9DF29C4_.wvu.PrintArea" hidden="1">#REF!</definedName>
    <definedName name="Z_D7AAD4BF_562F_11D3_97FE_00A0C9DF29C4_.wvu.PrintArea" localSheetId="13" hidden="1">#REF!</definedName>
    <definedName name="Z_D7AAD4BF_562F_11D3_97FE_00A0C9DF29C4_.wvu.PrintArea" hidden="1">#REF!</definedName>
    <definedName name="Z_D7AAD4C1_562F_11D3_97FE_00A0C9DF29C4_.wvu.PrintArea" localSheetId="13" hidden="1">#REF!</definedName>
    <definedName name="Z_D7AAD4C1_562F_11D3_97FE_00A0C9DF29C4_.wvu.PrintArea" hidden="1">#REF!</definedName>
    <definedName name="Z_D7AAD4C2_562F_11D3_97FE_00A0C9DF29C4_.wvu.PrintArea" localSheetId="13" hidden="1">#REF!</definedName>
    <definedName name="Z_D7AAD4C2_562F_11D3_97FE_00A0C9DF29C4_.wvu.PrintArea" hidden="1">#REF!</definedName>
    <definedName name="Z_D7AAD4C4_562F_11D3_97FE_00A0C9DF29C4_.wvu.PrintArea" localSheetId="13" hidden="1">#REF!</definedName>
    <definedName name="Z_D7AAD4C4_562F_11D3_97FE_00A0C9DF29C4_.wvu.PrintArea" hidden="1">#REF!</definedName>
    <definedName name="Z_D7AAD4C5_562F_11D3_97FE_00A0C9DF29C4_.wvu.PrintArea" localSheetId="13" hidden="1">#REF!</definedName>
    <definedName name="Z_D7AAD4C5_562F_11D3_97FE_00A0C9DF29C4_.wvu.PrintArea" hidden="1">#REF!</definedName>
    <definedName name="Z_D7AAD4C7_562F_11D3_97FE_00A0C9DF29C4_.wvu.PrintArea" localSheetId="13" hidden="1">#REF!</definedName>
    <definedName name="Z_D7AAD4C7_562F_11D3_97FE_00A0C9DF29C4_.wvu.PrintArea" hidden="1">#REF!</definedName>
    <definedName name="Z_D7AAD4C8_562F_11D3_97FE_00A0C9DF29C4_.wvu.PrintArea" localSheetId="13" hidden="1">#REF!</definedName>
    <definedName name="Z_D7AAD4C8_562F_11D3_97FE_00A0C9DF29C4_.wvu.PrintArea" hidden="1">#REF!</definedName>
    <definedName name="Z_D7AAD4C9_562F_11D3_97FE_00A0C9DF29C4_.wvu.PrintArea" localSheetId="13" hidden="1">#REF!</definedName>
    <definedName name="Z_D7AAD4C9_562F_11D3_97FE_00A0C9DF29C4_.wvu.PrintArea" hidden="1">#REF!</definedName>
    <definedName name="Z_D7AAD4CA_562F_11D3_97FE_00A0C9DF29C4_.wvu.PrintArea" localSheetId="13" hidden="1">#REF!</definedName>
    <definedName name="Z_D7AAD4CA_562F_11D3_97FE_00A0C9DF29C4_.wvu.PrintArea" hidden="1">#REF!</definedName>
    <definedName name="Z_D7AAD4CC_562F_11D3_97FE_00A0C9DF29C4_.wvu.PrintArea" localSheetId="13" hidden="1">#REF!</definedName>
    <definedName name="Z_D7AAD4CC_562F_11D3_97FE_00A0C9DF29C4_.wvu.PrintArea" hidden="1">#REF!</definedName>
    <definedName name="Z_D7AAD4CD_562F_11D3_97FE_00A0C9DF29C4_.wvu.PrintArea" localSheetId="13" hidden="1">#REF!</definedName>
    <definedName name="Z_D7AAD4CD_562F_11D3_97FE_00A0C9DF29C4_.wvu.PrintArea" hidden="1">#REF!</definedName>
    <definedName name="Z_D7AAD4CE_562F_11D3_97FE_00A0C9DF29C4_.wvu.PrintArea" localSheetId="13" hidden="1">#REF!</definedName>
    <definedName name="Z_D7AAD4CE_562F_11D3_97FE_00A0C9DF29C4_.wvu.PrintArea" hidden="1">#REF!</definedName>
    <definedName name="Z_D7AAD4CF_562F_11D3_97FE_00A0C9DF29C4_.wvu.PrintArea" localSheetId="13" hidden="1">#REF!</definedName>
    <definedName name="Z_D7AAD4CF_562F_11D3_97FE_00A0C9DF29C4_.wvu.PrintArea" hidden="1">#REF!</definedName>
    <definedName name="Z_D7AAD4D1_562F_11D3_97FE_00A0C9DF29C4_.wvu.PrintArea" localSheetId="13" hidden="1">#REF!</definedName>
    <definedName name="Z_D7AAD4D1_562F_11D3_97FE_00A0C9DF29C4_.wvu.PrintArea" hidden="1">#REF!</definedName>
    <definedName name="Z_D7AAD4D2_562F_11D3_97FE_00A0C9DF29C4_.wvu.PrintArea" localSheetId="13" hidden="1">#REF!</definedName>
    <definedName name="Z_D7AAD4D2_562F_11D3_97FE_00A0C9DF29C4_.wvu.PrintArea" hidden="1">#REF!</definedName>
    <definedName name="Z_DC61789C_03B0_11D3_88AD_0080C84A5D47_.wvu.PrintArea" localSheetId="13" hidden="1">#REF!</definedName>
    <definedName name="Z_DC61789C_03B0_11D3_88AD_0080C84A5D47_.wvu.PrintArea" hidden="1">#REF!</definedName>
    <definedName name="Z_DC61789E_03B0_11D3_88AD_0080C84A5D47_.wvu.PrintArea" localSheetId="13" hidden="1">#REF!</definedName>
    <definedName name="Z_DC61789E_03B0_11D3_88AD_0080C84A5D47_.wvu.PrintArea" hidden="1">#REF!</definedName>
    <definedName name="Z_DC61789F_03B0_11D3_88AD_0080C84A5D47_.wvu.PrintArea" localSheetId="13" hidden="1">#REF!</definedName>
    <definedName name="Z_DC61789F_03B0_11D3_88AD_0080C84A5D47_.wvu.PrintArea" hidden="1">#REF!</definedName>
    <definedName name="Z_DC6178A0_03B0_11D3_88AD_0080C84A5D47_.wvu.PrintArea" localSheetId="13" hidden="1">#REF!</definedName>
    <definedName name="Z_DC6178A0_03B0_11D3_88AD_0080C84A5D47_.wvu.PrintArea" hidden="1">#REF!</definedName>
    <definedName name="Z_DC6178A2_03B0_11D3_88AD_0080C84A5D47_.wvu.PrintArea" localSheetId="13" hidden="1">#REF!</definedName>
    <definedName name="Z_DC6178A2_03B0_11D3_88AD_0080C84A5D47_.wvu.PrintArea" hidden="1">#REF!</definedName>
    <definedName name="Z_DC6178A3_03B0_11D3_88AD_0080C84A5D47_.wvu.PrintArea" localSheetId="13" hidden="1">#REF!</definedName>
    <definedName name="Z_DC6178A3_03B0_11D3_88AD_0080C84A5D47_.wvu.PrintArea" hidden="1">#REF!</definedName>
    <definedName name="Z_DC6178A4_03B0_11D3_88AD_0080C84A5D47_.wvu.PrintArea" localSheetId="13" hidden="1">#REF!</definedName>
    <definedName name="Z_DC6178A4_03B0_11D3_88AD_0080C84A5D47_.wvu.PrintArea" hidden="1">#REF!</definedName>
    <definedName name="Z_DC6178A6_03B0_11D3_88AD_0080C84A5D47_.wvu.PrintArea" localSheetId="13" hidden="1">#REF!</definedName>
    <definedName name="Z_DC6178A6_03B0_11D3_88AD_0080C84A5D47_.wvu.PrintArea" hidden="1">#REF!</definedName>
    <definedName name="Z_DC6178A7_03B0_11D3_88AD_0080C84A5D47_.wvu.PrintArea" localSheetId="13" hidden="1">#REF!</definedName>
    <definedName name="Z_DC6178A7_03B0_11D3_88AD_0080C84A5D47_.wvu.PrintArea" hidden="1">#REF!</definedName>
    <definedName name="Z_DC6178A9_03B0_11D3_88AD_0080C84A5D47_.wvu.PrintArea" localSheetId="13" hidden="1">#REF!</definedName>
    <definedName name="Z_DC6178A9_03B0_11D3_88AD_0080C84A5D47_.wvu.PrintArea" hidden="1">#REF!</definedName>
    <definedName name="Z_DC6178AB_03B0_11D3_88AD_0080C84A5D47_.wvu.PrintArea" localSheetId="13" hidden="1">#REF!</definedName>
    <definedName name="Z_DC6178AB_03B0_11D3_88AD_0080C84A5D47_.wvu.PrintArea" hidden="1">#REF!</definedName>
    <definedName name="Z_DC6178AC_03B0_11D3_88AD_0080C84A5D47_.wvu.PrintArea" localSheetId="13" hidden="1">#REF!</definedName>
    <definedName name="Z_DC6178AC_03B0_11D3_88AD_0080C84A5D47_.wvu.PrintArea" hidden="1">#REF!</definedName>
    <definedName name="Z_DC6178AD_03B0_11D3_88AD_0080C84A5D47_.wvu.PrintArea" localSheetId="13" hidden="1">#REF!</definedName>
    <definedName name="Z_DC6178AD_03B0_11D3_88AD_0080C84A5D47_.wvu.PrintArea" hidden="1">#REF!</definedName>
    <definedName name="Z_DC6178AF_03B0_11D3_88AD_0080C84A5D47_.wvu.PrintArea" localSheetId="13" hidden="1">#REF!</definedName>
    <definedName name="Z_DC6178AF_03B0_11D3_88AD_0080C84A5D47_.wvu.PrintArea" hidden="1">#REF!</definedName>
    <definedName name="Z_DC6178B0_03B0_11D3_88AD_0080C84A5D47_.wvu.PrintArea" localSheetId="13" hidden="1">#REF!</definedName>
    <definedName name="Z_DC6178B0_03B0_11D3_88AD_0080C84A5D47_.wvu.PrintArea" hidden="1">#REF!</definedName>
    <definedName name="Z_DC6178B1_03B0_11D3_88AD_0080C84A5D47_.wvu.PrintArea" localSheetId="13" hidden="1">#REF!</definedName>
    <definedName name="Z_DC6178B1_03B0_11D3_88AD_0080C84A5D47_.wvu.PrintArea" hidden="1">#REF!</definedName>
    <definedName name="Z_DC6178B3_03B0_11D3_88AD_0080C84A5D47_.wvu.PrintArea" localSheetId="13" hidden="1">#REF!</definedName>
    <definedName name="Z_DC6178B3_03B0_11D3_88AD_0080C84A5D47_.wvu.PrintArea" hidden="1">#REF!</definedName>
    <definedName name="Z_DC6178B4_03B0_11D3_88AD_0080C84A5D47_.wvu.PrintArea" localSheetId="13" hidden="1">#REF!</definedName>
    <definedName name="Z_DC6178B4_03B0_11D3_88AD_0080C84A5D47_.wvu.PrintArea" hidden="1">#REF!</definedName>
    <definedName name="Z_DDB19300_2316_11D3_9DA0_00A0C9DF29FD_.wvu.PrintArea" localSheetId="13" hidden="1">#REF!</definedName>
    <definedName name="Z_DDB19300_2316_11D3_9DA0_00A0C9DF29FD_.wvu.PrintArea" hidden="1">#REF!</definedName>
    <definedName name="Z_DDB19301_2316_11D3_9DA0_00A0C9DF29FD_.wvu.PrintArea" localSheetId="13" hidden="1">#REF!</definedName>
    <definedName name="Z_DDB19301_2316_11D3_9DA0_00A0C9DF29FD_.wvu.PrintArea" hidden="1">#REF!</definedName>
    <definedName name="Z_DDB19303_2316_11D3_9DA0_00A0C9DF29FD_.wvu.PrintArea" localSheetId="13" hidden="1">#REF!</definedName>
    <definedName name="Z_DDB19303_2316_11D3_9DA0_00A0C9DF29FD_.wvu.PrintArea" hidden="1">#REF!</definedName>
    <definedName name="Z_DDB19304_2316_11D3_9DA0_00A0C9DF29FD_.wvu.PrintArea" localSheetId="13" hidden="1">#REF!</definedName>
    <definedName name="Z_DDB19304_2316_11D3_9DA0_00A0C9DF29FD_.wvu.PrintArea" hidden="1">#REF!</definedName>
    <definedName name="Z_DDB19305_2316_11D3_9DA0_00A0C9DF29FD_.wvu.PrintArea" localSheetId="13" hidden="1">#REF!</definedName>
    <definedName name="Z_DDB19305_2316_11D3_9DA0_00A0C9DF29FD_.wvu.PrintArea" hidden="1">#REF!</definedName>
    <definedName name="Z_DDB19306_2316_11D3_9DA0_00A0C9DF29FD_.wvu.PrintArea" localSheetId="13" hidden="1">#REF!</definedName>
    <definedName name="Z_DDB19306_2316_11D3_9DA0_00A0C9DF29FD_.wvu.PrintArea" hidden="1">#REF!</definedName>
    <definedName name="Z_DDB19308_2316_11D3_9DA0_00A0C9DF29FD_.wvu.PrintArea" localSheetId="13" hidden="1">#REF!</definedName>
    <definedName name="Z_DDB19308_2316_11D3_9DA0_00A0C9DF29FD_.wvu.PrintArea" hidden="1">#REF!</definedName>
    <definedName name="Z_DDB19309_2316_11D3_9DA0_00A0C9DF29FD_.wvu.PrintArea" localSheetId="13" hidden="1">#REF!</definedName>
    <definedName name="Z_DDB19309_2316_11D3_9DA0_00A0C9DF29FD_.wvu.PrintArea" hidden="1">#REF!</definedName>
    <definedName name="Z_DDB1930A_2316_11D3_9DA0_00A0C9DF29FD_.wvu.PrintArea" localSheetId="13" hidden="1">#REF!</definedName>
    <definedName name="Z_DDB1930A_2316_11D3_9DA0_00A0C9DF29FD_.wvu.PrintArea" hidden="1">#REF!</definedName>
    <definedName name="Z_DDB1930B_2316_11D3_9DA0_00A0C9DF29FD_.wvu.PrintArea" localSheetId="13" hidden="1">#REF!</definedName>
    <definedName name="Z_DDB1930B_2316_11D3_9DA0_00A0C9DF29FD_.wvu.PrintArea" hidden="1">#REF!</definedName>
    <definedName name="Z_DDB1930D_2316_11D3_9DA0_00A0C9DF29FD_.wvu.PrintArea" localSheetId="13" hidden="1">#REF!</definedName>
    <definedName name="Z_DDB1930D_2316_11D3_9DA0_00A0C9DF29FD_.wvu.PrintArea" hidden="1">#REF!</definedName>
    <definedName name="Z_DDB1930E_2316_11D3_9DA0_00A0C9DF29FD_.wvu.PrintArea" localSheetId="13" hidden="1">#REF!</definedName>
    <definedName name="Z_DDB1930E_2316_11D3_9DA0_00A0C9DF29FD_.wvu.PrintArea" hidden="1">#REF!</definedName>
    <definedName name="Z_DDB19310_2316_11D3_9DA0_00A0C9DF29FD_.wvu.PrintArea" localSheetId="13" hidden="1">#REF!</definedName>
    <definedName name="Z_DDB19310_2316_11D3_9DA0_00A0C9DF29FD_.wvu.PrintArea" hidden="1">#REF!</definedName>
    <definedName name="Z_DDB19311_2316_11D3_9DA0_00A0C9DF29FD_.wvu.PrintArea" localSheetId="13" hidden="1">#REF!</definedName>
    <definedName name="Z_DDB19311_2316_11D3_9DA0_00A0C9DF29FD_.wvu.PrintArea" hidden="1">#REF!</definedName>
    <definedName name="Z_DDB19313_2316_11D3_9DA0_00A0C9DF29FD_.wvu.PrintArea" localSheetId="13" hidden="1">#REF!</definedName>
    <definedName name="Z_DDB19313_2316_11D3_9DA0_00A0C9DF29FD_.wvu.PrintArea" hidden="1">#REF!</definedName>
    <definedName name="Z_DDB19314_2316_11D3_9DA0_00A0C9DF29FD_.wvu.PrintArea" localSheetId="13" hidden="1">#REF!</definedName>
    <definedName name="Z_DDB19314_2316_11D3_9DA0_00A0C9DF29FD_.wvu.PrintArea" hidden="1">#REF!</definedName>
    <definedName name="Z_DDB19315_2316_11D3_9DA0_00A0C9DF29FD_.wvu.PrintArea" localSheetId="13" hidden="1">#REF!</definedName>
    <definedName name="Z_DDB19315_2316_11D3_9DA0_00A0C9DF29FD_.wvu.PrintArea" hidden="1">#REF!</definedName>
    <definedName name="Z_DDB19316_2316_11D3_9DA0_00A0C9DF29FD_.wvu.PrintArea" localSheetId="13" hidden="1">#REF!</definedName>
    <definedName name="Z_DDB19316_2316_11D3_9DA0_00A0C9DF29FD_.wvu.PrintArea" hidden="1">#REF!</definedName>
    <definedName name="Z_DDB19318_2316_11D3_9DA0_00A0C9DF29FD_.wvu.PrintArea" localSheetId="13" hidden="1">#REF!</definedName>
    <definedName name="Z_DDB19318_2316_11D3_9DA0_00A0C9DF29FD_.wvu.PrintArea" hidden="1">#REF!</definedName>
    <definedName name="Z_DDB19319_2316_11D3_9DA0_00A0C9DF29FD_.wvu.PrintArea" localSheetId="13" hidden="1">#REF!</definedName>
    <definedName name="Z_DDB19319_2316_11D3_9DA0_00A0C9DF29FD_.wvu.PrintArea" hidden="1">#REF!</definedName>
    <definedName name="Z_DDB1931A_2316_11D3_9DA0_00A0C9DF29FD_.wvu.PrintArea" localSheetId="13" hidden="1">#REF!</definedName>
    <definedName name="Z_DDB1931A_2316_11D3_9DA0_00A0C9DF29FD_.wvu.PrintArea" hidden="1">#REF!</definedName>
    <definedName name="Z_DDB1931B_2316_11D3_9DA0_00A0C9DF29FD_.wvu.PrintArea" localSheetId="13" hidden="1">#REF!</definedName>
    <definedName name="Z_DDB1931B_2316_11D3_9DA0_00A0C9DF29FD_.wvu.PrintArea" hidden="1">#REF!</definedName>
    <definedName name="Z_DDB1931D_2316_11D3_9DA0_00A0C9DF29FD_.wvu.PrintArea" localSheetId="13" hidden="1">#REF!</definedName>
    <definedName name="Z_DDB1931D_2316_11D3_9DA0_00A0C9DF29FD_.wvu.PrintArea" hidden="1">#REF!</definedName>
    <definedName name="Z_DDB1931E_2316_11D3_9DA0_00A0C9DF29FD_.wvu.PrintArea" localSheetId="13" hidden="1">#REF!</definedName>
    <definedName name="Z_DDB1931E_2316_11D3_9DA0_00A0C9DF29FD_.wvu.PrintArea" hidden="1">#REF!</definedName>
    <definedName name="Z_DDB1932D_2316_11D3_9DA0_00A0C9DF29FD_.wvu.PrintArea" localSheetId="13" hidden="1">#REF!</definedName>
    <definedName name="Z_DDB1932D_2316_11D3_9DA0_00A0C9DF29FD_.wvu.PrintArea" hidden="1">#REF!</definedName>
    <definedName name="Z_DDB1932E_2316_11D3_9DA0_00A0C9DF29FD_.wvu.PrintArea" localSheetId="13" hidden="1">#REF!</definedName>
    <definedName name="Z_DDB1932E_2316_11D3_9DA0_00A0C9DF29FD_.wvu.PrintArea" hidden="1">#REF!</definedName>
    <definedName name="Z_DDB19330_2316_11D3_9DA0_00A0C9DF29FD_.wvu.PrintArea" localSheetId="13" hidden="1">#REF!</definedName>
    <definedName name="Z_DDB19330_2316_11D3_9DA0_00A0C9DF29FD_.wvu.PrintArea" hidden="1">#REF!</definedName>
    <definedName name="Z_DDB19331_2316_11D3_9DA0_00A0C9DF29FD_.wvu.PrintArea" localSheetId="13" hidden="1">#REF!</definedName>
    <definedName name="Z_DDB19331_2316_11D3_9DA0_00A0C9DF29FD_.wvu.PrintArea" hidden="1">#REF!</definedName>
    <definedName name="Z_DDB19332_2316_11D3_9DA0_00A0C9DF29FD_.wvu.PrintArea" localSheetId="13" hidden="1">#REF!</definedName>
    <definedName name="Z_DDB19332_2316_11D3_9DA0_00A0C9DF29FD_.wvu.PrintArea" hidden="1">#REF!</definedName>
    <definedName name="Z_DDB19333_2316_11D3_9DA0_00A0C9DF29FD_.wvu.PrintArea" localSheetId="13" hidden="1">#REF!</definedName>
    <definedName name="Z_DDB19333_2316_11D3_9DA0_00A0C9DF29FD_.wvu.PrintArea" hidden="1">#REF!</definedName>
    <definedName name="Z_DDB19335_2316_11D3_9DA0_00A0C9DF29FD_.wvu.PrintArea" localSheetId="13" hidden="1">#REF!</definedName>
    <definedName name="Z_DDB19335_2316_11D3_9DA0_00A0C9DF29FD_.wvu.PrintArea" hidden="1">#REF!</definedName>
    <definedName name="Z_DDB19336_2316_11D3_9DA0_00A0C9DF29FD_.wvu.PrintArea" localSheetId="13" hidden="1">#REF!</definedName>
    <definedName name="Z_DDB19336_2316_11D3_9DA0_00A0C9DF29FD_.wvu.PrintArea" hidden="1">#REF!</definedName>
    <definedName name="Z_DDB19337_2316_11D3_9DA0_00A0C9DF29FD_.wvu.PrintArea" localSheetId="13" hidden="1">#REF!</definedName>
    <definedName name="Z_DDB19337_2316_11D3_9DA0_00A0C9DF29FD_.wvu.PrintArea" hidden="1">#REF!</definedName>
    <definedName name="Z_DDB19338_2316_11D3_9DA0_00A0C9DF29FD_.wvu.PrintArea" localSheetId="13" hidden="1">#REF!</definedName>
    <definedName name="Z_DDB19338_2316_11D3_9DA0_00A0C9DF29FD_.wvu.PrintArea" hidden="1">#REF!</definedName>
    <definedName name="Z_DDB1933A_2316_11D3_9DA0_00A0C9DF29FD_.wvu.PrintArea" localSheetId="13" hidden="1">#REF!</definedName>
    <definedName name="Z_DDB1933A_2316_11D3_9DA0_00A0C9DF29FD_.wvu.PrintArea" hidden="1">#REF!</definedName>
    <definedName name="Z_DDB1933B_2316_11D3_9DA0_00A0C9DF29FD_.wvu.PrintArea" localSheetId="13" hidden="1">#REF!</definedName>
    <definedName name="Z_DDB1933B_2316_11D3_9DA0_00A0C9DF29FD_.wvu.PrintArea" hidden="1">#REF!</definedName>
    <definedName name="Z_DDB1933D_2316_11D3_9DA0_00A0C9DF29FD_.wvu.PrintArea" localSheetId="13" hidden="1">#REF!</definedName>
    <definedName name="Z_DDB1933D_2316_11D3_9DA0_00A0C9DF29FD_.wvu.PrintArea" hidden="1">#REF!</definedName>
    <definedName name="Z_DDB1933E_2316_11D3_9DA0_00A0C9DF29FD_.wvu.PrintArea" localSheetId="13" hidden="1">#REF!</definedName>
    <definedName name="Z_DDB1933E_2316_11D3_9DA0_00A0C9DF29FD_.wvu.PrintArea" hidden="1">#REF!</definedName>
    <definedName name="Z_DDB19340_2316_11D3_9DA0_00A0C9DF29FD_.wvu.PrintArea" localSheetId="13" hidden="1">#REF!</definedName>
    <definedName name="Z_DDB19340_2316_11D3_9DA0_00A0C9DF29FD_.wvu.PrintArea" hidden="1">#REF!</definedName>
    <definedName name="Z_DDB19341_2316_11D3_9DA0_00A0C9DF29FD_.wvu.PrintArea" localSheetId="13" hidden="1">#REF!</definedName>
    <definedName name="Z_DDB19341_2316_11D3_9DA0_00A0C9DF29FD_.wvu.PrintArea" hidden="1">#REF!</definedName>
    <definedName name="Z_DDB19342_2316_11D3_9DA0_00A0C9DF29FD_.wvu.PrintArea" localSheetId="13" hidden="1">#REF!</definedName>
    <definedName name="Z_DDB19342_2316_11D3_9DA0_00A0C9DF29FD_.wvu.PrintArea" hidden="1">#REF!</definedName>
    <definedName name="Z_DDB19343_2316_11D3_9DA0_00A0C9DF29FD_.wvu.PrintArea" localSheetId="13" hidden="1">#REF!</definedName>
    <definedName name="Z_DDB19343_2316_11D3_9DA0_00A0C9DF29FD_.wvu.PrintArea" hidden="1">#REF!</definedName>
    <definedName name="Z_DDB19345_2316_11D3_9DA0_00A0C9DF29FD_.wvu.PrintArea" localSheetId="13" hidden="1">#REF!</definedName>
    <definedName name="Z_DDB19345_2316_11D3_9DA0_00A0C9DF29FD_.wvu.PrintArea" hidden="1">#REF!</definedName>
    <definedName name="Z_DDB19346_2316_11D3_9DA0_00A0C9DF29FD_.wvu.PrintArea" localSheetId="13" hidden="1">#REF!</definedName>
    <definedName name="Z_DDB19346_2316_11D3_9DA0_00A0C9DF29FD_.wvu.PrintArea" hidden="1">#REF!</definedName>
    <definedName name="Z_DDB19347_2316_11D3_9DA0_00A0C9DF29FD_.wvu.PrintArea" localSheetId="13" hidden="1">#REF!</definedName>
    <definedName name="Z_DDB19347_2316_11D3_9DA0_00A0C9DF29FD_.wvu.PrintArea" hidden="1">#REF!</definedName>
    <definedName name="Z_DDB19348_2316_11D3_9DA0_00A0C9DF29FD_.wvu.PrintArea" localSheetId="13" hidden="1">#REF!</definedName>
    <definedName name="Z_DDB19348_2316_11D3_9DA0_00A0C9DF29FD_.wvu.PrintArea" hidden="1">#REF!</definedName>
    <definedName name="Z_DDB1934A_2316_11D3_9DA0_00A0C9DF29FD_.wvu.PrintArea" localSheetId="13" hidden="1">#REF!</definedName>
    <definedName name="Z_DDB1934A_2316_11D3_9DA0_00A0C9DF29FD_.wvu.PrintArea" hidden="1">#REF!</definedName>
    <definedName name="Z_DDB1934B_2316_11D3_9DA0_00A0C9DF29FD_.wvu.PrintArea" localSheetId="13" hidden="1">#REF!</definedName>
    <definedName name="Z_DDB1934B_2316_11D3_9DA0_00A0C9DF29FD_.wvu.PrintArea" hidden="1">#REF!</definedName>
    <definedName name="Z_DDB19355_2316_11D3_9DA0_00A0C9DF29FD_.wvu.PrintArea" localSheetId="13" hidden="1">#REF!</definedName>
    <definedName name="Z_DDB19355_2316_11D3_9DA0_00A0C9DF29FD_.wvu.PrintArea" hidden="1">#REF!</definedName>
    <definedName name="Z_DDB19356_2316_11D3_9DA0_00A0C9DF29FD_.wvu.PrintArea" localSheetId="13" hidden="1">#REF!</definedName>
    <definedName name="Z_DDB19356_2316_11D3_9DA0_00A0C9DF29FD_.wvu.PrintArea" hidden="1">#REF!</definedName>
    <definedName name="Z_DDB19358_2316_11D3_9DA0_00A0C9DF29FD_.wvu.PrintArea" localSheetId="13" hidden="1">#REF!</definedName>
    <definedName name="Z_DDB19358_2316_11D3_9DA0_00A0C9DF29FD_.wvu.PrintArea" hidden="1">#REF!</definedName>
    <definedName name="Z_DDB19359_2316_11D3_9DA0_00A0C9DF29FD_.wvu.PrintArea" localSheetId="13" hidden="1">#REF!</definedName>
    <definedName name="Z_DDB19359_2316_11D3_9DA0_00A0C9DF29FD_.wvu.PrintArea" hidden="1">#REF!</definedName>
    <definedName name="Z_DDB1935A_2316_11D3_9DA0_00A0C9DF29FD_.wvu.PrintArea" localSheetId="13" hidden="1">#REF!</definedName>
    <definedName name="Z_DDB1935A_2316_11D3_9DA0_00A0C9DF29FD_.wvu.PrintArea" hidden="1">#REF!</definedName>
    <definedName name="Z_DDB1935B_2316_11D3_9DA0_00A0C9DF29FD_.wvu.PrintArea" localSheetId="13" hidden="1">#REF!</definedName>
    <definedName name="Z_DDB1935B_2316_11D3_9DA0_00A0C9DF29FD_.wvu.PrintArea" hidden="1">#REF!</definedName>
    <definedName name="Z_DDB1935D_2316_11D3_9DA0_00A0C9DF29FD_.wvu.PrintArea" localSheetId="13" hidden="1">#REF!</definedName>
    <definedName name="Z_DDB1935D_2316_11D3_9DA0_00A0C9DF29FD_.wvu.PrintArea" hidden="1">#REF!</definedName>
    <definedName name="Z_DDB1935E_2316_11D3_9DA0_00A0C9DF29FD_.wvu.PrintArea" localSheetId="13" hidden="1">#REF!</definedName>
    <definedName name="Z_DDB1935E_2316_11D3_9DA0_00A0C9DF29FD_.wvu.PrintArea" hidden="1">#REF!</definedName>
    <definedName name="Z_DDB1935F_2316_11D3_9DA0_00A0C9DF29FD_.wvu.PrintArea" localSheetId="13" hidden="1">#REF!</definedName>
    <definedName name="Z_DDB1935F_2316_11D3_9DA0_00A0C9DF29FD_.wvu.PrintArea" hidden="1">#REF!</definedName>
    <definedName name="Z_DDB19360_2316_11D3_9DA0_00A0C9DF29FD_.wvu.PrintArea" localSheetId="13" hidden="1">#REF!</definedName>
    <definedName name="Z_DDB19360_2316_11D3_9DA0_00A0C9DF29FD_.wvu.PrintArea" hidden="1">#REF!</definedName>
    <definedName name="Z_DDB19362_2316_11D3_9DA0_00A0C9DF29FD_.wvu.PrintArea" localSheetId="13" hidden="1">#REF!</definedName>
    <definedName name="Z_DDB19362_2316_11D3_9DA0_00A0C9DF29FD_.wvu.PrintArea" hidden="1">#REF!</definedName>
    <definedName name="Z_DDB19363_2316_11D3_9DA0_00A0C9DF29FD_.wvu.PrintArea" localSheetId="13" hidden="1">#REF!</definedName>
    <definedName name="Z_DDB19363_2316_11D3_9DA0_00A0C9DF29FD_.wvu.PrintArea" hidden="1">#REF!</definedName>
    <definedName name="Z_DDB19365_2316_11D3_9DA0_00A0C9DF29FD_.wvu.PrintArea" localSheetId="13" hidden="1">#REF!</definedName>
    <definedName name="Z_DDB19365_2316_11D3_9DA0_00A0C9DF29FD_.wvu.PrintArea" hidden="1">#REF!</definedName>
    <definedName name="Z_DDB19366_2316_11D3_9DA0_00A0C9DF29FD_.wvu.PrintArea" localSheetId="13" hidden="1">#REF!</definedName>
    <definedName name="Z_DDB19366_2316_11D3_9DA0_00A0C9DF29FD_.wvu.PrintArea" hidden="1">#REF!</definedName>
    <definedName name="Z_DDB19368_2316_11D3_9DA0_00A0C9DF29FD_.wvu.PrintArea" localSheetId="13" hidden="1">#REF!</definedName>
    <definedName name="Z_DDB19368_2316_11D3_9DA0_00A0C9DF29FD_.wvu.PrintArea" hidden="1">#REF!</definedName>
    <definedName name="Z_DDB19369_2316_11D3_9DA0_00A0C9DF29FD_.wvu.PrintArea" localSheetId="13" hidden="1">#REF!</definedName>
    <definedName name="Z_DDB19369_2316_11D3_9DA0_00A0C9DF29FD_.wvu.PrintArea" hidden="1">#REF!</definedName>
    <definedName name="Z_DDB1936A_2316_11D3_9DA0_00A0C9DF29FD_.wvu.PrintArea" localSheetId="13" hidden="1">#REF!</definedName>
    <definedName name="Z_DDB1936A_2316_11D3_9DA0_00A0C9DF29FD_.wvu.PrintArea" hidden="1">#REF!</definedName>
    <definedName name="Z_DDB1936B_2316_11D3_9DA0_00A0C9DF29FD_.wvu.PrintArea" localSheetId="13" hidden="1">#REF!</definedName>
    <definedName name="Z_DDB1936B_2316_11D3_9DA0_00A0C9DF29FD_.wvu.PrintArea" hidden="1">#REF!</definedName>
    <definedName name="Z_DDB1936D_2316_11D3_9DA0_00A0C9DF29FD_.wvu.PrintArea" localSheetId="13" hidden="1">#REF!</definedName>
    <definedName name="Z_DDB1936D_2316_11D3_9DA0_00A0C9DF29FD_.wvu.PrintArea" hidden="1">#REF!</definedName>
    <definedName name="Z_DDB1936E_2316_11D3_9DA0_00A0C9DF29FD_.wvu.PrintArea" localSheetId="13" hidden="1">#REF!</definedName>
    <definedName name="Z_DDB1936E_2316_11D3_9DA0_00A0C9DF29FD_.wvu.PrintArea" hidden="1">#REF!</definedName>
    <definedName name="Z_DDB1936F_2316_11D3_9DA0_00A0C9DF29FD_.wvu.PrintArea" localSheetId="13" hidden="1">#REF!</definedName>
    <definedName name="Z_DDB1936F_2316_11D3_9DA0_00A0C9DF29FD_.wvu.PrintArea" hidden="1">#REF!</definedName>
    <definedName name="Z_DDB19370_2316_11D3_9DA0_00A0C9DF29FD_.wvu.PrintArea" localSheetId="13" hidden="1">#REF!</definedName>
    <definedName name="Z_DDB19370_2316_11D3_9DA0_00A0C9DF29FD_.wvu.PrintArea" hidden="1">#REF!</definedName>
    <definedName name="Z_DDB19372_2316_11D3_9DA0_00A0C9DF29FD_.wvu.PrintArea" localSheetId="13" hidden="1">#REF!</definedName>
    <definedName name="Z_DDB19372_2316_11D3_9DA0_00A0C9DF29FD_.wvu.PrintArea" hidden="1">#REF!</definedName>
    <definedName name="Z_DDB19373_2316_11D3_9DA0_00A0C9DF29FD_.wvu.PrintArea" localSheetId="13" hidden="1">#REF!</definedName>
    <definedName name="Z_DDB19373_2316_11D3_9DA0_00A0C9DF29FD_.wvu.PrintArea" hidden="1">#REF!</definedName>
    <definedName name="Z_DF4E112B_079B_11D3_88AD_0080C84A5D47_.wvu.PrintArea" localSheetId="13" hidden="1">#REF!</definedName>
    <definedName name="Z_DF4E112B_079B_11D3_88AD_0080C84A5D47_.wvu.PrintArea" hidden="1">#REF!</definedName>
    <definedName name="Z_DF4E112C_079B_11D3_88AD_0080C84A5D47_.wvu.PrintArea" localSheetId="13" hidden="1">#REF!</definedName>
    <definedName name="Z_DF4E112C_079B_11D3_88AD_0080C84A5D47_.wvu.PrintArea" hidden="1">#REF!</definedName>
    <definedName name="Z_DF4E112E_079B_11D3_88AD_0080C84A5D47_.wvu.PrintArea" localSheetId="13" hidden="1">#REF!</definedName>
    <definedName name="Z_DF4E112E_079B_11D3_88AD_0080C84A5D47_.wvu.PrintArea" hidden="1">#REF!</definedName>
    <definedName name="Z_DF4E112F_079B_11D3_88AD_0080C84A5D47_.wvu.PrintArea" localSheetId="13" hidden="1">#REF!</definedName>
    <definedName name="Z_DF4E112F_079B_11D3_88AD_0080C84A5D47_.wvu.PrintArea" hidden="1">#REF!</definedName>
    <definedName name="Z_DF4E1130_079B_11D3_88AD_0080C84A5D47_.wvu.PrintArea" localSheetId="13" hidden="1">#REF!</definedName>
    <definedName name="Z_DF4E1130_079B_11D3_88AD_0080C84A5D47_.wvu.PrintArea" hidden="1">#REF!</definedName>
    <definedName name="Z_DF4E1131_079B_11D3_88AD_0080C84A5D47_.wvu.PrintArea" localSheetId="13" hidden="1">#REF!</definedName>
    <definedName name="Z_DF4E1131_079B_11D3_88AD_0080C84A5D47_.wvu.PrintArea" hidden="1">#REF!</definedName>
    <definedName name="Z_DF4E1133_079B_11D3_88AD_0080C84A5D47_.wvu.PrintArea" localSheetId="13" hidden="1">#REF!</definedName>
    <definedName name="Z_DF4E1133_079B_11D3_88AD_0080C84A5D47_.wvu.PrintArea" hidden="1">#REF!</definedName>
    <definedName name="Z_DF4E1134_079B_11D3_88AD_0080C84A5D47_.wvu.PrintArea" localSheetId="13" hidden="1">#REF!</definedName>
    <definedName name="Z_DF4E1134_079B_11D3_88AD_0080C84A5D47_.wvu.PrintArea" hidden="1">#REF!</definedName>
    <definedName name="Z_DF4E1135_079B_11D3_88AD_0080C84A5D47_.wvu.PrintArea" localSheetId="13" hidden="1">#REF!</definedName>
    <definedName name="Z_DF4E1135_079B_11D3_88AD_0080C84A5D47_.wvu.PrintArea" hidden="1">#REF!</definedName>
    <definedName name="Z_DF4E1136_079B_11D3_88AD_0080C84A5D47_.wvu.PrintArea" localSheetId="13" hidden="1">#REF!</definedName>
    <definedName name="Z_DF4E1136_079B_11D3_88AD_0080C84A5D47_.wvu.PrintArea" hidden="1">#REF!</definedName>
    <definedName name="Z_DF4E1138_079B_11D3_88AD_0080C84A5D47_.wvu.PrintArea" localSheetId="13" hidden="1">#REF!</definedName>
    <definedName name="Z_DF4E1138_079B_11D3_88AD_0080C84A5D47_.wvu.PrintArea" hidden="1">#REF!</definedName>
    <definedName name="Z_DF4E1139_079B_11D3_88AD_0080C84A5D47_.wvu.PrintArea" localSheetId="13" hidden="1">#REF!</definedName>
    <definedName name="Z_DF4E1139_079B_11D3_88AD_0080C84A5D47_.wvu.PrintArea" hidden="1">#REF!</definedName>
    <definedName name="Z_DF4E113B_079B_11D3_88AD_0080C84A5D47_.wvu.PrintArea" localSheetId="13" hidden="1">#REF!</definedName>
    <definedName name="Z_DF4E113B_079B_11D3_88AD_0080C84A5D47_.wvu.PrintArea" hidden="1">#REF!</definedName>
    <definedName name="Z_DF4E113C_079B_11D3_88AD_0080C84A5D47_.wvu.PrintArea" localSheetId="13" hidden="1">#REF!</definedName>
    <definedName name="Z_DF4E113C_079B_11D3_88AD_0080C84A5D47_.wvu.PrintArea" hidden="1">#REF!</definedName>
    <definedName name="Z_DF4E113E_079B_11D3_88AD_0080C84A5D47_.wvu.PrintArea" localSheetId="13" hidden="1">#REF!</definedName>
    <definedName name="Z_DF4E113E_079B_11D3_88AD_0080C84A5D47_.wvu.PrintArea" hidden="1">#REF!</definedName>
    <definedName name="Z_DF4E113F_079B_11D3_88AD_0080C84A5D47_.wvu.PrintArea" localSheetId="13" hidden="1">#REF!</definedName>
    <definedName name="Z_DF4E113F_079B_11D3_88AD_0080C84A5D47_.wvu.PrintArea" hidden="1">#REF!</definedName>
    <definedName name="Z_DF4E1140_079B_11D3_88AD_0080C84A5D47_.wvu.PrintArea" localSheetId="13" hidden="1">#REF!</definedName>
    <definedName name="Z_DF4E1140_079B_11D3_88AD_0080C84A5D47_.wvu.PrintArea" hidden="1">#REF!</definedName>
    <definedName name="Z_DF4E1141_079B_11D3_88AD_0080C84A5D47_.wvu.PrintArea" localSheetId="13" hidden="1">#REF!</definedName>
    <definedName name="Z_DF4E1141_079B_11D3_88AD_0080C84A5D47_.wvu.PrintArea" hidden="1">#REF!</definedName>
    <definedName name="Z_DF4E1143_079B_11D3_88AD_0080C84A5D47_.wvu.PrintArea" localSheetId="13" hidden="1">#REF!</definedName>
    <definedName name="Z_DF4E1143_079B_11D3_88AD_0080C84A5D47_.wvu.PrintArea" hidden="1">#REF!</definedName>
    <definedName name="Z_DF4E1144_079B_11D3_88AD_0080C84A5D47_.wvu.PrintArea" localSheetId="13" hidden="1">#REF!</definedName>
    <definedName name="Z_DF4E1144_079B_11D3_88AD_0080C84A5D47_.wvu.PrintArea" hidden="1">#REF!</definedName>
    <definedName name="Z_DF4E1145_079B_11D3_88AD_0080C84A5D47_.wvu.PrintArea" localSheetId="13" hidden="1">#REF!</definedName>
    <definedName name="Z_DF4E1145_079B_11D3_88AD_0080C84A5D47_.wvu.PrintArea" hidden="1">#REF!</definedName>
    <definedName name="Z_DF4E1146_079B_11D3_88AD_0080C84A5D47_.wvu.PrintArea" localSheetId="13" hidden="1">#REF!</definedName>
    <definedName name="Z_DF4E1146_079B_11D3_88AD_0080C84A5D47_.wvu.PrintArea" hidden="1">#REF!</definedName>
    <definedName name="Z_DF4E1148_079B_11D3_88AD_0080C84A5D47_.wvu.PrintArea" localSheetId="13" hidden="1">#REF!</definedName>
    <definedName name="Z_DF4E1148_079B_11D3_88AD_0080C84A5D47_.wvu.PrintArea" hidden="1">#REF!</definedName>
    <definedName name="Z_DF4E1149_079B_11D3_88AD_0080C84A5D47_.wvu.PrintArea" localSheetId="13" hidden="1">#REF!</definedName>
    <definedName name="Z_DF4E1149_079B_11D3_88AD_0080C84A5D47_.wvu.PrintArea" hidden="1">#REF!</definedName>
    <definedName name="Z_E0C0E4FB_6A98_11D3_857C_00A0C9DF1035_.wvu.PrintArea" localSheetId="13" hidden="1">#REF!</definedName>
    <definedName name="Z_E0C0E4FB_6A98_11D3_857C_00A0C9DF1035_.wvu.PrintArea" hidden="1">#REF!</definedName>
    <definedName name="Z_E0C0E4FC_6A98_11D3_857C_00A0C9DF1035_.wvu.PrintArea" localSheetId="13" hidden="1">#REF!</definedName>
    <definedName name="Z_E0C0E4FC_6A98_11D3_857C_00A0C9DF1035_.wvu.PrintArea" hidden="1">#REF!</definedName>
    <definedName name="Z_E0C0E4FE_6A98_11D3_857C_00A0C9DF1035_.wvu.PrintArea" localSheetId="13" hidden="1">#REF!</definedName>
    <definedName name="Z_E0C0E4FE_6A98_11D3_857C_00A0C9DF1035_.wvu.PrintArea" hidden="1">#REF!</definedName>
    <definedName name="Z_E0C0E4FF_6A98_11D3_857C_00A0C9DF1035_.wvu.PrintArea" localSheetId="13" hidden="1">#REF!</definedName>
    <definedName name="Z_E0C0E4FF_6A98_11D3_857C_00A0C9DF1035_.wvu.PrintArea" hidden="1">#REF!</definedName>
    <definedName name="Z_E0C0E500_6A98_11D3_857C_00A0C9DF1035_.wvu.PrintArea" localSheetId="13" hidden="1">#REF!</definedName>
    <definedName name="Z_E0C0E500_6A98_11D3_857C_00A0C9DF1035_.wvu.PrintArea" hidden="1">#REF!</definedName>
    <definedName name="Z_E0C0E501_6A98_11D3_857C_00A0C9DF1035_.wvu.PrintArea" localSheetId="13" hidden="1">#REF!</definedName>
    <definedName name="Z_E0C0E501_6A98_11D3_857C_00A0C9DF1035_.wvu.PrintArea" hidden="1">#REF!</definedName>
    <definedName name="Z_E0C0E503_6A98_11D3_857C_00A0C9DF1035_.wvu.PrintArea" localSheetId="13" hidden="1">#REF!</definedName>
    <definedName name="Z_E0C0E503_6A98_11D3_857C_00A0C9DF1035_.wvu.PrintArea" hidden="1">#REF!</definedName>
    <definedName name="Z_E0C0E504_6A98_11D3_857C_00A0C9DF1035_.wvu.PrintArea" localSheetId="13" hidden="1">#REF!</definedName>
    <definedName name="Z_E0C0E504_6A98_11D3_857C_00A0C9DF1035_.wvu.PrintArea" hidden="1">#REF!</definedName>
    <definedName name="Z_E0C0E505_6A98_11D3_857C_00A0C9DF1035_.wvu.PrintArea" localSheetId="13" hidden="1">#REF!</definedName>
    <definedName name="Z_E0C0E505_6A98_11D3_857C_00A0C9DF1035_.wvu.PrintArea" hidden="1">#REF!</definedName>
    <definedName name="Z_E0C0E506_6A98_11D3_857C_00A0C9DF1035_.wvu.PrintArea" localSheetId="13" hidden="1">#REF!</definedName>
    <definedName name="Z_E0C0E506_6A98_11D3_857C_00A0C9DF1035_.wvu.PrintArea" hidden="1">#REF!</definedName>
    <definedName name="Z_E0C0E508_6A98_11D3_857C_00A0C9DF1035_.wvu.PrintArea" localSheetId="13" hidden="1">#REF!</definedName>
    <definedName name="Z_E0C0E508_6A98_11D3_857C_00A0C9DF1035_.wvu.PrintArea" hidden="1">#REF!</definedName>
    <definedName name="Z_E0C0E509_6A98_11D3_857C_00A0C9DF1035_.wvu.PrintArea" localSheetId="13" hidden="1">#REF!</definedName>
    <definedName name="Z_E0C0E509_6A98_11D3_857C_00A0C9DF1035_.wvu.PrintArea" hidden="1">#REF!</definedName>
    <definedName name="Z_E0C0E50B_6A98_11D3_857C_00A0C9DF1035_.wvu.PrintArea" localSheetId="13" hidden="1">#REF!</definedName>
    <definedName name="Z_E0C0E50B_6A98_11D3_857C_00A0C9DF1035_.wvu.PrintArea" hidden="1">#REF!</definedName>
    <definedName name="Z_E0C0E50C_6A98_11D3_857C_00A0C9DF1035_.wvu.PrintArea" localSheetId="13" hidden="1">#REF!</definedName>
    <definedName name="Z_E0C0E50C_6A98_11D3_857C_00A0C9DF1035_.wvu.PrintArea" hidden="1">#REF!</definedName>
    <definedName name="Z_E0C0E50E_6A98_11D3_857C_00A0C9DF1035_.wvu.PrintArea" localSheetId="13" hidden="1">#REF!</definedName>
    <definedName name="Z_E0C0E50E_6A98_11D3_857C_00A0C9DF1035_.wvu.PrintArea" hidden="1">#REF!</definedName>
    <definedName name="Z_E0C0E50F_6A98_11D3_857C_00A0C9DF1035_.wvu.PrintArea" localSheetId="13" hidden="1">#REF!</definedName>
    <definedName name="Z_E0C0E50F_6A98_11D3_857C_00A0C9DF1035_.wvu.PrintArea" hidden="1">#REF!</definedName>
    <definedName name="Z_E0C0E510_6A98_11D3_857C_00A0C9DF1035_.wvu.PrintArea" localSheetId="13" hidden="1">#REF!</definedName>
    <definedName name="Z_E0C0E510_6A98_11D3_857C_00A0C9DF1035_.wvu.PrintArea" hidden="1">#REF!</definedName>
    <definedName name="Z_E0C0E511_6A98_11D3_857C_00A0C9DF1035_.wvu.PrintArea" localSheetId="13" hidden="1">#REF!</definedName>
    <definedName name="Z_E0C0E511_6A98_11D3_857C_00A0C9DF1035_.wvu.PrintArea" hidden="1">#REF!</definedName>
    <definedName name="Z_E0C0E513_6A98_11D3_857C_00A0C9DF1035_.wvu.PrintArea" localSheetId="13" hidden="1">#REF!</definedName>
    <definedName name="Z_E0C0E513_6A98_11D3_857C_00A0C9DF1035_.wvu.PrintArea" hidden="1">#REF!</definedName>
    <definedName name="Z_E0C0E514_6A98_11D3_857C_00A0C9DF1035_.wvu.PrintArea" localSheetId="13" hidden="1">#REF!</definedName>
    <definedName name="Z_E0C0E514_6A98_11D3_857C_00A0C9DF1035_.wvu.PrintArea" hidden="1">#REF!</definedName>
    <definedName name="Z_E0C0E515_6A98_11D3_857C_00A0C9DF1035_.wvu.PrintArea" localSheetId="13" hidden="1">#REF!</definedName>
    <definedName name="Z_E0C0E515_6A98_11D3_857C_00A0C9DF1035_.wvu.PrintArea" hidden="1">#REF!</definedName>
    <definedName name="Z_E0C0E516_6A98_11D3_857C_00A0C9DF1035_.wvu.PrintArea" localSheetId="13" hidden="1">#REF!</definedName>
    <definedName name="Z_E0C0E516_6A98_11D3_857C_00A0C9DF1035_.wvu.PrintArea" hidden="1">#REF!</definedName>
    <definedName name="Z_E0C0E518_6A98_11D3_857C_00A0C9DF1035_.wvu.PrintArea" localSheetId="13" hidden="1">#REF!</definedName>
    <definedName name="Z_E0C0E518_6A98_11D3_857C_00A0C9DF1035_.wvu.PrintArea" hidden="1">#REF!</definedName>
    <definedName name="Z_E0C0E519_6A98_11D3_857C_00A0C9DF1035_.wvu.PrintArea" localSheetId="13" hidden="1">#REF!</definedName>
    <definedName name="Z_E0C0E519_6A98_11D3_857C_00A0C9DF1035_.wvu.PrintArea" hidden="1">#REF!</definedName>
    <definedName name="Z_E3339D5D_3855_11D3_8575_00A0C9DF1035_.wvu.PrintArea" localSheetId="13" hidden="1">#REF!</definedName>
    <definedName name="Z_E3339D5D_3855_11D3_8575_00A0C9DF1035_.wvu.PrintArea" hidden="1">#REF!</definedName>
    <definedName name="Z_E3339D5E_3855_11D3_8575_00A0C9DF1035_.wvu.PrintArea" localSheetId="13" hidden="1">#REF!</definedName>
    <definedName name="Z_E3339D5E_3855_11D3_8575_00A0C9DF1035_.wvu.PrintArea" hidden="1">#REF!</definedName>
    <definedName name="Z_E3339D60_3855_11D3_8575_00A0C9DF1035_.wvu.PrintArea" localSheetId="13" hidden="1">#REF!</definedName>
    <definedName name="Z_E3339D60_3855_11D3_8575_00A0C9DF1035_.wvu.PrintArea" hidden="1">#REF!</definedName>
    <definedName name="Z_E3339D61_3855_11D3_8575_00A0C9DF1035_.wvu.PrintArea" localSheetId="13" hidden="1">#REF!</definedName>
    <definedName name="Z_E3339D61_3855_11D3_8575_00A0C9DF1035_.wvu.PrintArea" hidden="1">#REF!</definedName>
    <definedName name="Z_E3339D62_3855_11D3_8575_00A0C9DF1035_.wvu.PrintArea" localSheetId="13" hidden="1">#REF!</definedName>
    <definedName name="Z_E3339D62_3855_11D3_8575_00A0C9DF1035_.wvu.PrintArea" hidden="1">#REF!</definedName>
    <definedName name="Z_E3339D63_3855_11D3_8575_00A0C9DF1035_.wvu.PrintArea" localSheetId="13" hidden="1">#REF!</definedName>
    <definedName name="Z_E3339D63_3855_11D3_8575_00A0C9DF1035_.wvu.PrintArea" hidden="1">#REF!</definedName>
    <definedName name="Z_E3339D65_3855_11D3_8575_00A0C9DF1035_.wvu.PrintArea" localSheetId="13" hidden="1">#REF!</definedName>
    <definedName name="Z_E3339D65_3855_11D3_8575_00A0C9DF1035_.wvu.PrintArea" hidden="1">#REF!</definedName>
    <definedName name="Z_E3339D66_3855_11D3_8575_00A0C9DF1035_.wvu.PrintArea" localSheetId="13" hidden="1">#REF!</definedName>
    <definedName name="Z_E3339D66_3855_11D3_8575_00A0C9DF1035_.wvu.PrintArea" hidden="1">#REF!</definedName>
    <definedName name="Z_E3339D67_3855_11D3_8575_00A0C9DF1035_.wvu.PrintArea" localSheetId="13" hidden="1">#REF!</definedName>
    <definedName name="Z_E3339D67_3855_11D3_8575_00A0C9DF1035_.wvu.PrintArea" hidden="1">#REF!</definedName>
    <definedName name="Z_E3339D68_3855_11D3_8575_00A0C9DF1035_.wvu.PrintArea" localSheetId="13" hidden="1">#REF!</definedName>
    <definedName name="Z_E3339D68_3855_11D3_8575_00A0C9DF1035_.wvu.PrintArea" hidden="1">#REF!</definedName>
    <definedName name="Z_E3339D6A_3855_11D3_8575_00A0C9DF1035_.wvu.PrintArea" localSheetId="13" hidden="1">#REF!</definedName>
    <definedName name="Z_E3339D6A_3855_11D3_8575_00A0C9DF1035_.wvu.PrintArea" hidden="1">#REF!</definedName>
    <definedName name="Z_E3339D6B_3855_11D3_8575_00A0C9DF1035_.wvu.PrintArea" localSheetId="13" hidden="1">#REF!</definedName>
    <definedName name="Z_E3339D6B_3855_11D3_8575_00A0C9DF1035_.wvu.PrintArea" hidden="1">#REF!</definedName>
    <definedName name="Z_E3339D6D_3855_11D3_8575_00A0C9DF1035_.wvu.PrintArea" localSheetId="13" hidden="1">#REF!</definedName>
    <definedName name="Z_E3339D6D_3855_11D3_8575_00A0C9DF1035_.wvu.PrintArea" hidden="1">#REF!</definedName>
    <definedName name="Z_E3339D6E_3855_11D3_8575_00A0C9DF1035_.wvu.PrintArea" localSheetId="13" hidden="1">#REF!</definedName>
    <definedName name="Z_E3339D6E_3855_11D3_8575_00A0C9DF1035_.wvu.PrintArea" hidden="1">#REF!</definedName>
    <definedName name="Z_E3339D70_3855_11D3_8575_00A0C9DF1035_.wvu.PrintArea" localSheetId="13" hidden="1">#REF!</definedName>
    <definedName name="Z_E3339D70_3855_11D3_8575_00A0C9DF1035_.wvu.PrintArea" hidden="1">#REF!</definedName>
    <definedName name="Z_E3339D71_3855_11D3_8575_00A0C9DF1035_.wvu.PrintArea" localSheetId="13" hidden="1">#REF!</definedName>
    <definedName name="Z_E3339D71_3855_11D3_8575_00A0C9DF1035_.wvu.PrintArea" hidden="1">#REF!</definedName>
    <definedName name="Z_E3339D72_3855_11D3_8575_00A0C9DF1035_.wvu.PrintArea" localSheetId="13" hidden="1">#REF!</definedName>
    <definedName name="Z_E3339D72_3855_11D3_8575_00A0C9DF1035_.wvu.PrintArea" hidden="1">#REF!</definedName>
    <definedName name="Z_E3339D73_3855_11D3_8575_00A0C9DF1035_.wvu.PrintArea" localSheetId="13" hidden="1">#REF!</definedName>
    <definedName name="Z_E3339D73_3855_11D3_8575_00A0C9DF1035_.wvu.PrintArea" hidden="1">#REF!</definedName>
    <definedName name="Z_E3339D75_3855_11D3_8575_00A0C9DF1035_.wvu.PrintArea" localSheetId="13" hidden="1">#REF!</definedName>
    <definedName name="Z_E3339D75_3855_11D3_8575_00A0C9DF1035_.wvu.PrintArea" hidden="1">#REF!</definedName>
    <definedName name="Z_E3339D76_3855_11D3_8575_00A0C9DF1035_.wvu.PrintArea" localSheetId="13" hidden="1">#REF!</definedName>
    <definedName name="Z_E3339D76_3855_11D3_8575_00A0C9DF1035_.wvu.PrintArea" hidden="1">#REF!</definedName>
    <definedName name="Z_E3339D77_3855_11D3_8575_00A0C9DF1035_.wvu.PrintArea" localSheetId="13" hidden="1">#REF!</definedName>
    <definedName name="Z_E3339D77_3855_11D3_8575_00A0C9DF1035_.wvu.PrintArea" hidden="1">#REF!</definedName>
    <definedName name="Z_E3339D78_3855_11D3_8575_00A0C9DF1035_.wvu.PrintArea" localSheetId="13" hidden="1">#REF!</definedName>
    <definedName name="Z_E3339D78_3855_11D3_8575_00A0C9DF1035_.wvu.PrintArea" hidden="1">#REF!</definedName>
    <definedName name="Z_E3339D7A_3855_11D3_8575_00A0C9DF1035_.wvu.PrintArea" localSheetId="13" hidden="1">#REF!</definedName>
    <definedName name="Z_E3339D7A_3855_11D3_8575_00A0C9DF1035_.wvu.PrintArea" hidden="1">#REF!</definedName>
    <definedName name="Z_E3339D7B_3855_11D3_8575_00A0C9DF1035_.wvu.PrintArea" localSheetId="13" hidden="1">#REF!</definedName>
    <definedName name="Z_E3339D7B_3855_11D3_8575_00A0C9DF1035_.wvu.PrintArea" hidden="1">#REF!</definedName>
    <definedName name="Z_E3381B9F_39E1_11D3_97FE_00A0C9DF29C4_.wvu.PrintArea" localSheetId="13" hidden="1">#REF!</definedName>
    <definedName name="Z_E3381B9F_39E1_11D3_97FE_00A0C9DF29C4_.wvu.PrintArea" hidden="1">#REF!</definedName>
    <definedName name="Z_E3381BA0_39E1_11D3_97FE_00A0C9DF29C4_.wvu.PrintArea" localSheetId="13" hidden="1">#REF!</definedName>
    <definedName name="Z_E3381BA0_39E1_11D3_97FE_00A0C9DF29C4_.wvu.PrintArea" hidden="1">#REF!</definedName>
    <definedName name="Z_E3381BA2_39E1_11D3_97FE_00A0C9DF29C4_.wvu.PrintArea" localSheetId="13" hidden="1">#REF!</definedName>
    <definedName name="Z_E3381BA2_39E1_11D3_97FE_00A0C9DF29C4_.wvu.PrintArea" hidden="1">#REF!</definedName>
    <definedName name="Z_E3381BA3_39E1_11D3_97FE_00A0C9DF29C4_.wvu.PrintArea" localSheetId="13" hidden="1">#REF!</definedName>
    <definedName name="Z_E3381BA3_39E1_11D3_97FE_00A0C9DF29C4_.wvu.PrintArea" hidden="1">#REF!</definedName>
    <definedName name="Z_E3381BA4_39E1_11D3_97FE_00A0C9DF29C4_.wvu.PrintArea" localSheetId="13" hidden="1">#REF!</definedName>
    <definedName name="Z_E3381BA4_39E1_11D3_97FE_00A0C9DF29C4_.wvu.PrintArea" hidden="1">#REF!</definedName>
    <definedName name="Z_E3381BA5_39E1_11D3_97FE_00A0C9DF29C4_.wvu.PrintArea" localSheetId="13" hidden="1">#REF!</definedName>
    <definedName name="Z_E3381BA5_39E1_11D3_97FE_00A0C9DF29C4_.wvu.PrintArea" hidden="1">#REF!</definedName>
    <definedName name="Z_E3381BA7_39E1_11D3_97FE_00A0C9DF29C4_.wvu.PrintArea" localSheetId="13" hidden="1">#REF!</definedName>
    <definedName name="Z_E3381BA7_39E1_11D3_97FE_00A0C9DF29C4_.wvu.PrintArea" hidden="1">#REF!</definedName>
    <definedName name="Z_E3381BA8_39E1_11D3_97FE_00A0C9DF29C4_.wvu.PrintArea" localSheetId="13" hidden="1">#REF!</definedName>
    <definedName name="Z_E3381BA8_39E1_11D3_97FE_00A0C9DF29C4_.wvu.PrintArea" hidden="1">#REF!</definedName>
    <definedName name="Z_E3381BA9_39E1_11D3_97FE_00A0C9DF29C4_.wvu.PrintArea" localSheetId="13" hidden="1">#REF!</definedName>
    <definedName name="Z_E3381BA9_39E1_11D3_97FE_00A0C9DF29C4_.wvu.PrintArea" hidden="1">#REF!</definedName>
    <definedName name="Z_E3381BAA_39E1_11D3_97FE_00A0C9DF29C4_.wvu.PrintArea" localSheetId="13" hidden="1">#REF!</definedName>
    <definedName name="Z_E3381BAA_39E1_11D3_97FE_00A0C9DF29C4_.wvu.PrintArea" hidden="1">#REF!</definedName>
    <definedName name="Z_E3381BAC_39E1_11D3_97FE_00A0C9DF29C4_.wvu.PrintArea" localSheetId="13" hidden="1">#REF!</definedName>
    <definedName name="Z_E3381BAC_39E1_11D3_97FE_00A0C9DF29C4_.wvu.PrintArea" hidden="1">#REF!</definedName>
    <definedName name="Z_E3381BAD_39E1_11D3_97FE_00A0C9DF29C4_.wvu.PrintArea" localSheetId="13" hidden="1">#REF!</definedName>
    <definedName name="Z_E3381BAD_39E1_11D3_97FE_00A0C9DF29C4_.wvu.PrintArea" hidden="1">#REF!</definedName>
    <definedName name="Z_E3381BAF_39E1_11D3_97FE_00A0C9DF29C4_.wvu.PrintArea" localSheetId="13" hidden="1">#REF!</definedName>
    <definedName name="Z_E3381BAF_39E1_11D3_97FE_00A0C9DF29C4_.wvu.PrintArea" hidden="1">#REF!</definedName>
    <definedName name="Z_E3381BB0_39E1_11D3_97FE_00A0C9DF29C4_.wvu.PrintArea" localSheetId="13" hidden="1">#REF!</definedName>
    <definedName name="Z_E3381BB0_39E1_11D3_97FE_00A0C9DF29C4_.wvu.PrintArea" hidden="1">#REF!</definedName>
    <definedName name="Z_E3381BB2_39E1_11D3_97FE_00A0C9DF29C4_.wvu.PrintArea" localSheetId="13" hidden="1">#REF!</definedName>
    <definedName name="Z_E3381BB2_39E1_11D3_97FE_00A0C9DF29C4_.wvu.PrintArea" hidden="1">#REF!</definedName>
    <definedName name="Z_E3381BB3_39E1_11D3_97FE_00A0C9DF29C4_.wvu.PrintArea" localSheetId="13" hidden="1">#REF!</definedName>
    <definedName name="Z_E3381BB3_39E1_11D3_97FE_00A0C9DF29C4_.wvu.PrintArea" hidden="1">#REF!</definedName>
    <definedName name="Z_E3381BB4_39E1_11D3_97FE_00A0C9DF29C4_.wvu.PrintArea" localSheetId="13" hidden="1">#REF!</definedName>
    <definedName name="Z_E3381BB4_39E1_11D3_97FE_00A0C9DF29C4_.wvu.PrintArea" hidden="1">#REF!</definedName>
    <definedName name="Z_E3381BB5_39E1_11D3_97FE_00A0C9DF29C4_.wvu.PrintArea" localSheetId="13" hidden="1">#REF!</definedName>
    <definedName name="Z_E3381BB5_39E1_11D3_97FE_00A0C9DF29C4_.wvu.PrintArea" hidden="1">#REF!</definedName>
    <definedName name="Z_E3381BB7_39E1_11D3_97FE_00A0C9DF29C4_.wvu.PrintArea" localSheetId="13" hidden="1">#REF!</definedName>
    <definedName name="Z_E3381BB7_39E1_11D3_97FE_00A0C9DF29C4_.wvu.PrintArea" hidden="1">#REF!</definedName>
    <definedName name="Z_E3381BB8_39E1_11D3_97FE_00A0C9DF29C4_.wvu.PrintArea" localSheetId="13" hidden="1">#REF!</definedName>
    <definedName name="Z_E3381BB8_39E1_11D3_97FE_00A0C9DF29C4_.wvu.PrintArea" hidden="1">#REF!</definedName>
    <definedName name="Z_E3381BB9_39E1_11D3_97FE_00A0C9DF29C4_.wvu.PrintArea" localSheetId="13" hidden="1">#REF!</definedName>
    <definedName name="Z_E3381BB9_39E1_11D3_97FE_00A0C9DF29C4_.wvu.PrintArea" hidden="1">#REF!</definedName>
    <definedName name="Z_E3381BBA_39E1_11D3_97FE_00A0C9DF29C4_.wvu.PrintArea" localSheetId="13" hidden="1">#REF!</definedName>
    <definedName name="Z_E3381BBA_39E1_11D3_97FE_00A0C9DF29C4_.wvu.PrintArea" hidden="1">#REF!</definedName>
    <definedName name="Z_E3381BBC_39E1_11D3_97FE_00A0C9DF29C4_.wvu.PrintArea" localSheetId="13" hidden="1">#REF!</definedName>
    <definedName name="Z_E3381BBC_39E1_11D3_97FE_00A0C9DF29C4_.wvu.PrintArea" hidden="1">#REF!</definedName>
    <definedName name="Z_E3381BBD_39E1_11D3_97FE_00A0C9DF29C4_.wvu.PrintArea" localSheetId="13" hidden="1">#REF!</definedName>
    <definedName name="Z_E3381BBD_39E1_11D3_97FE_00A0C9DF29C4_.wvu.PrintArea" hidden="1">#REF!</definedName>
    <definedName name="Z_E359ABDC_4366_11D3_8575_00A0C9DF1035_.wvu.PrintArea" localSheetId="13" hidden="1">#REF!</definedName>
    <definedName name="Z_E359ABDC_4366_11D3_8575_00A0C9DF1035_.wvu.PrintArea" hidden="1">#REF!</definedName>
    <definedName name="Z_E359ABDD_4366_11D3_8575_00A0C9DF1035_.wvu.PrintArea" localSheetId="13" hidden="1">#REF!</definedName>
    <definedName name="Z_E359ABDD_4366_11D3_8575_00A0C9DF1035_.wvu.PrintArea" hidden="1">#REF!</definedName>
    <definedName name="Z_E359ABDF_4366_11D3_8575_00A0C9DF1035_.wvu.PrintArea" localSheetId="13" hidden="1">#REF!</definedName>
    <definedName name="Z_E359ABDF_4366_11D3_8575_00A0C9DF1035_.wvu.PrintArea" hidden="1">#REF!</definedName>
    <definedName name="Z_E359ABE0_4366_11D3_8575_00A0C9DF1035_.wvu.PrintArea" localSheetId="13" hidden="1">#REF!</definedName>
    <definedName name="Z_E359ABE0_4366_11D3_8575_00A0C9DF1035_.wvu.PrintArea" hidden="1">#REF!</definedName>
    <definedName name="Z_E359ABE1_4366_11D3_8575_00A0C9DF1035_.wvu.PrintArea" localSheetId="13" hidden="1">#REF!</definedName>
    <definedName name="Z_E359ABE1_4366_11D3_8575_00A0C9DF1035_.wvu.PrintArea" hidden="1">#REF!</definedName>
    <definedName name="Z_E359ABE2_4366_11D3_8575_00A0C9DF1035_.wvu.PrintArea" localSheetId="13" hidden="1">#REF!</definedName>
    <definedName name="Z_E359ABE2_4366_11D3_8575_00A0C9DF1035_.wvu.PrintArea" hidden="1">#REF!</definedName>
    <definedName name="Z_E359ABE4_4366_11D3_8575_00A0C9DF1035_.wvu.PrintArea" localSheetId="13" hidden="1">#REF!</definedName>
    <definedName name="Z_E359ABE4_4366_11D3_8575_00A0C9DF1035_.wvu.PrintArea" hidden="1">#REF!</definedName>
    <definedName name="Z_E359ABE5_4366_11D3_8575_00A0C9DF1035_.wvu.PrintArea" localSheetId="13" hidden="1">#REF!</definedName>
    <definedName name="Z_E359ABE5_4366_11D3_8575_00A0C9DF1035_.wvu.PrintArea" hidden="1">#REF!</definedName>
    <definedName name="Z_E359ABE6_4366_11D3_8575_00A0C9DF1035_.wvu.PrintArea" localSheetId="13" hidden="1">#REF!</definedName>
    <definedName name="Z_E359ABE6_4366_11D3_8575_00A0C9DF1035_.wvu.PrintArea" hidden="1">#REF!</definedName>
    <definedName name="Z_E359ABE7_4366_11D3_8575_00A0C9DF1035_.wvu.PrintArea" localSheetId="13" hidden="1">#REF!</definedName>
    <definedName name="Z_E359ABE7_4366_11D3_8575_00A0C9DF1035_.wvu.PrintArea" hidden="1">#REF!</definedName>
    <definedName name="Z_E359ABE9_4366_11D3_8575_00A0C9DF1035_.wvu.PrintArea" localSheetId="13" hidden="1">#REF!</definedName>
    <definedName name="Z_E359ABE9_4366_11D3_8575_00A0C9DF1035_.wvu.PrintArea" hidden="1">#REF!</definedName>
    <definedName name="Z_E359ABEA_4366_11D3_8575_00A0C9DF1035_.wvu.PrintArea" localSheetId="13" hidden="1">#REF!</definedName>
    <definedName name="Z_E359ABEA_4366_11D3_8575_00A0C9DF1035_.wvu.PrintArea" hidden="1">#REF!</definedName>
    <definedName name="Z_E359ABEC_4366_11D3_8575_00A0C9DF1035_.wvu.PrintArea" localSheetId="13" hidden="1">#REF!</definedName>
    <definedName name="Z_E359ABEC_4366_11D3_8575_00A0C9DF1035_.wvu.PrintArea" hidden="1">#REF!</definedName>
    <definedName name="Z_E359ABED_4366_11D3_8575_00A0C9DF1035_.wvu.PrintArea" localSheetId="13" hidden="1">#REF!</definedName>
    <definedName name="Z_E359ABED_4366_11D3_8575_00A0C9DF1035_.wvu.PrintArea" hidden="1">#REF!</definedName>
    <definedName name="Z_E359ABEF_4366_11D3_8575_00A0C9DF1035_.wvu.PrintArea" localSheetId="13" hidden="1">#REF!</definedName>
    <definedName name="Z_E359ABEF_4366_11D3_8575_00A0C9DF1035_.wvu.PrintArea" hidden="1">#REF!</definedName>
    <definedName name="Z_E359ABF0_4366_11D3_8575_00A0C9DF1035_.wvu.PrintArea" localSheetId="13" hidden="1">#REF!</definedName>
    <definedName name="Z_E359ABF0_4366_11D3_8575_00A0C9DF1035_.wvu.PrintArea" hidden="1">#REF!</definedName>
    <definedName name="Z_E359ABF1_4366_11D3_8575_00A0C9DF1035_.wvu.PrintArea" localSheetId="13" hidden="1">#REF!</definedName>
    <definedName name="Z_E359ABF1_4366_11D3_8575_00A0C9DF1035_.wvu.PrintArea" hidden="1">#REF!</definedName>
    <definedName name="Z_E359ABF2_4366_11D3_8575_00A0C9DF1035_.wvu.PrintArea" localSheetId="13" hidden="1">#REF!</definedName>
    <definedName name="Z_E359ABF2_4366_11D3_8575_00A0C9DF1035_.wvu.PrintArea" hidden="1">#REF!</definedName>
    <definedName name="Z_E359ABF4_4366_11D3_8575_00A0C9DF1035_.wvu.PrintArea" localSheetId="13" hidden="1">#REF!</definedName>
    <definedName name="Z_E359ABF4_4366_11D3_8575_00A0C9DF1035_.wvu.PrintArea" hidden="1">#REF!</definedName>
    <definedName name="Z_E359ABF5_4366_11D3_8575_00A0C9DF1035_.wvu.PrintArea" localSheetId="13" hidden="1">#REF!</definedName>
    <definedName name="Z_E359ABF5_4366_11D3_8575_00A0C9DF1035_.wvu.PrintArea" hidden="1">#REF!</definedName>
    <definedName name="Z_E359ABF6_4366_11D3_8575_00A0C9DF1035_.wvu.PrintArea" localSheetId="13" hidden="1">#REF!</definedName>
    <definedName name="Z_E359ABF6_4366_11D3_8575_00A0C9DF1035_.wvu.PrintArea" hidden="1">#REF!</definedName>
    <definedName name="Z_E359ABF7_4366_11D3_8575_00A0C9DF1035_.wvu.PrintArea" localSheetId="13" hidden="1">#REF!</definedName>
    <definedName name="Z_E359ABF7_4366_11D3_8575_00A0C9DF1035_.wvu.PrintArea" hidden="1">#REF!</definedName>
    <definedName name="Z_E359ABF9_4366_11D3_8575_00A0C9DF1035_.wvu.PrintArea" localSheetId="13" hidden="1">#REF!</definedName>
    <definedName name="Z_E359ABF9_4366_11D3_8575_00A0C9DF1035_.wvu.PrintArea" hidden="1">#REF!</definedName>
    <definedName name="Z_E359ABFA_4366_11D3_8575_00A0C9DF1035_.wvu.PrintArea" localSheetId="13" hidden="1">#REF!</definedName>
    <definedName name="Z_E359ABFA_4366_11D3_8575_00A0C9DF1035_.wvu.PrintArea" hidden="1">#REF!</definedName>
    <definedName name="Z_E84C5E09_352A_11D3_97FE_00A0C9DF29C4_.wvu.PrintArea" localSheetId="13" hidden="1">#REF!</definedName>
    <definedName name="Z_E84C5E09_352A_11D3_97FE_00A0C9DF29C4_.wvu.PrintArea" hidden="1">#REF!</definedName>
    <definedName name="Z_E84C5E0A_352A_11D3_97FE_00A0C9DF29C4_.wvu.PrintArea" localSheetId="13" hidden="1">#REF!</definedName>
    <definedName name="Z_E84C5E0A_352A_11D3_97FE_00A0C9DF29C4_.wvu.PrintArea" hidden="1">#REF!</definedName>
    <definedName name="Z_E84C5E0C_352A_11D3_97FE_00A0C9DF29C4_.wvu.PrintArea" localSheetId="13" hidden="1">#REF!</definedName>
    <definedName name="Z_E84C5E0C_352A_11D3_97FE_00A0C9DF29C4_.wvu.PrintArea" hidden="1">#REF!</definedName>
    <definedName name="Z_E84C5E0D_352A_11D3_97FE_00A0C9DF29C4_.wvu.PrintArea" localSheetId="13" hidden="1">#REF!</definedName>
    <definedName name="Z_E84C5E0D_352A_11D3_97FE_00A0C9DF29C4_.wvu.PrintArea" hidden="1">#REF!</definedName>
    <definedName name="Z_E84C5E0E_352A_11D3_97FE_00A0C9DF29C4_.wvu.PrintArea" localSheetId="13" hidden="1">#REF!</definedName>
    <definedName name="Z_E84C5E0E_352A_11D3_97FE_00A0C9DF29C4_.wvu.PrintArea" hidden="1">#REF!</definedName>
    <definedName name="Z_E84C5E0F_352A_11D3_97FE_00A0C9DF29C4_.wvu.PrintArea" localSheetId="13" hidden="1">#REF!</definedName>
    <definedName name="Z_E84C5E0F_352A_11D3_97FE_00A0C9DF29C4_.wvu.PrintArea" hidden="1">#REF!</definedName>
    <definedName name="Z_E84C5E11_352A_11D3_97FE_00A0C9DF29C4_.wvu.PrintArea" localSheetId="13" hidden="1">#REF!</definedName>
    <definedName name="Z_E84C5E11_352A_11D3_97FE_00A0C9DF29C4_.wvu.PrintArea" hidden="1">#REF!</definedName>
    <definedName name="Z_E84C5E12_352A_11D3_97FE_00A0C9DF29C4_.wvu.PrintArea" localSheetId="13" hidden="1">#REF!</definedName>
    <definedName name="Z_E84C5E12_352A_11D3_97FE_00A0C9DF29C4_.wvu.PrintArea" hidden="1">#REF!</definedName>
    <definedName name="Z_E84C5E13_352A_11D3_97FE_00A0C9DF29C4_.wvu.PrintArea" localSheetId="13" hidden="1">#REF!</definedName>
    <definedName name="Z_E84C5E13_352A_11D3_97FE_00A0C9DF29C4_.wvu.PrintArea" hidden="1">#REF!</definedName>
    <definedName name="Z_E84C5E14_352A_11D3_97FE_00A0C9DF29C4_.wvu.PrintArea" localSheetId="13" hidden="1">#REF!</definedName>
    <definedName name="Z_E84C5E14_352A_11D3_97FE_00A0C9DF29C4_.wvu.PrintArea" hidden="1">#REF!</definedName>
    <definedName name="Z_E84C5E16_352A_11D3_97FE_00A0C9DF29C4_.wvu.PrintArea" localSheetId="13" hidden="1">#REF!</definedName>
    <definedName name="Z_E84C5E16_352A_11D3_97FE_00A0C9DF29C4_.wvu.PrintArea" hidden="1">#REF!</definedName>
    <definedName name="Z_E84C5E17_352A_11D3_97FE_00A0C9DF29C4_.wvu.PrintArea" localSheetId="13" hidden="1">#REF!</definedName>
    <definedName name="Z_E84C5E17_352A_11D3_97FE_00A0C9DF29C4_.wvu.PrintArea" hidden="1">#REF!</definedName>
    <definedName name="Z_E84C5E19_352A_11D3_97FE_00A0C9DF29C4_.wvu.PrintArea" localSheetId="13" hidden="1">#REF!</definedName>
    <definedName name="Z_E84C5E19_352A_11D3_97FE_00A0C9DF29C4_.wvu.PrintArea" hidden="1">#REF!</definedName>
    <definedName name="Z_E84C5E1A_352A_11D3_97FE_00A0C9DF29C4_.wvu.PrintArea" localSheetId="13" hidden="1">#REF!</definedName>
    <definedName name="Z_E84C5E1A_352A_11D3_97FE_00A0C9DF29C4_.wvu.PrintArea" hidden="1">#REF!</definedName>
    <definedName name="Z_E84C5E1C_352A_11D3_97FE_00A0C9DF29C4_.wvu.PrintArea" localSheetId="13" hidden="1">#REF!</definedName>
    <definedName name="Z_E84C5E1C_352A_11D3_97FE_00A0C9DF29C4_.wvu.PrintArea" hidden="1">#REF!</definedName>
    <definedName name="Z_E84C5E1D_352A_11D3_97FE_00A0C9DF29C4_.wvu.PrintArea" localSheetId="13" hidden="1">#REF!</definedName>
    <definedName name="Z_E84C5E1D_352A_11D3_97FE_00A0C9DF29C4_.wvu.PrintArea" hidden="1">#REF!</definedName>
    <definedName name="Z_E84C5E1E_352A_11D3_97FE_00A0C9DF29C4_.wvu.PrintArea" localSheetId="13" hidden="1">#REF!</definedName>
    <definedName name="Z_E84C5E1E_352A_11D3_97FE_00A0C9DF29C4_.wvu.PrintArea" hidden="1">#REF!</definedName>
    <definedName name="Z_E84C5E1F_352A_11D3_97FE_00A0C9DF29C4_.wvu.PrintArea" localSheetId="13" hidden="1">#REF!</definedName>
    <definedName name="Z_E84C5E1F_352A_11D3_97FE_00A0C9DF29C4_.wvu.PrintArea" hidden="1">#REF!</definedName>
    <definedName name="Z_E84C5E21_352A_11D3_97FE_00A0C9DF29C4_.wvu.PrintArea" localSheetId="13" hidden="1">#REF!</definedName>
    <definedName name="Z_E84C5E21_352A_11D3_97FE_00A0C9DF29C4_.wvu.PrintArea" hidden="1">#REF!</definedName>
    <definedName name="Z_E84C5E22_352A_11D3_97FE_00A0C9DF29C4_.wvu.PrintArea" localSheetId="13" hidden="1">#REF!</definedName>
    <definedName name="Z_E84C5E22_352A_11D3_97FE_00A0C9DF29C4_.wvu.PrintArea" hidden="1">#REF!</definedName>
    <definedName name="Z_E84C5E23_352A_11D3_97FE_00A0C9DF29C4_.wvu.PrintArea" localSheetId="13" hidden="1">#REF!</definedName>
    <definedName name="Z_E84C5E23_352A_11D3_97FE_00A0C9DF29C4_.wvu.PrintArea" hidden="1">#REF!</definedName>
    <definedName name="Z_E84C5E24_352A_11D3_97FE_00A0C9DF29C4_.wvu.PrintArea" localSheetId="13" hidden="1">#REF!</definedName>
    <definedName name="Z_E84C5E24_352A_11D3_97FE_00A0C9DF29C4_.wvu.PrintArea" hidden="1">#REF!</definedName>
    <definedName name="Z_E84C5E26_352A_11D3_97FE_00A0C9DF29C4_.wvu.PrintArea" localSheetId="13" hidden="1">#REF!</definedName>
    <definedName name="Z_E84C5E26_352A_11D3_97FE_00A0C9DF29C4_.wvu.PrintArea" hidden="1">#REF!</definedName>
    <definedName name="Z_E84C5E27_352A_11D3_97FE_00A0C9DF29C4_.wvu.PrintArea" localSheetId="13" hidden="1">#REF!</definedName>
    <definedName name="Z_E84C5E27_352A_11D3_97FE_00A0C9DF29C4_.wvu.PrintArea" hidden="1">#REF!</definedName>
    <definedName name="Z_EF3BA654_A7EF_11D3_980D_00A0C9DF29C4_.wvu.PrintArea" localSheetId="13" hidden="1">#REF!</definedName>
    <definedName name="Z_EF3BA654_A7EF_11D3_980D_00A0C9DF29C4_.wvu.PrintArea" hidden="1">#REF!</definedName>
    <definedName name="Z_EF3BA655_A7EF_11D3_980D_00A0C9DF29C4_.wvu.PrintArea" localSheetId="13" hidden="1">#REF!</definedName>
    <definedName name="Z_EF3BA655_A7EF_11D3_980D_00A0C9DF29C4_.wvu.PrintArea" hidden="1">#REF!</definedName>
    <definedName name="Z_EF3BA657_A7EF_11D3_980D_00A0C9DF29C4_.wvu.PrintArea" localSheetId="13" hidden="1">#REF!</definedName>
    <definedName name="Z_EF3BA657_A7EF_11D3_980D_00A0C9DF29C4_.wvu.PrintArea" hidden="1">#REF!</definedName>
    <definedName name="Z_EF3BA658_A7EF_11D3_980D_00A0C9DF29C4_.wvu.PrintArea" localSheetId="13" hidden="1">#REF!</definedName>
    <definedName name="Z_EF3BA658_A7EF_11D3_980D_00A0C9DF29C4_.wvu.PrintArea" hidden="1">#REF!</definedName>
    <definedName name="Z_EF3BA659_A7EF_11D3_980D_00A0C9DF29C4_.wvu.PrintArea" localSheetId="13" hidden="1">#REF!</definedName>
    <definedName name="Z_EF3BA659_A7EF_11D3_980D_00A0C9DF29C4_.wvu.PrintArea" hidden="1">#REF!</definedName>
    <definedName name="Z_EF3BA65A_A7EF_11D3_980D_00A0C9DF29C4_.wvu.PrintArea" localSheetId="13" hidden="1">#REF!</definedName>
    <definedName name="Z_EF3BA65A_A7EF_11D3_980D_00A0C9DF29C4_.wvu.PrintArea" hidden="1">#REF!</definedName>
    <definedName name="Z_EF3BA65C_A7EF_11D3_980D_00A0C9DF29C4_.wvu.PrintArea" localSheetId="13" hidden="1">#REF!</definedName>
    <definedName name="Z_EF3BA65C_A7EF_11D3_980D_00A0C9DF29C4_.wvu.PrintArea" hidden="1">#REF!</definedName>
    <definedName name="Z_EF3BA65D_A7EF_11D3_980D_00A0C9DF29C4_.wvu.PrintArea" localSheetId="13" hidden="1">#REF!</definedName>
    <definedName name="Z_EF3BA65D_A7EF_11D3_980D_00A0C9DF29C4_.wvu.PrintArea" hidden="1">#REF!</definedName>
    <definedName name="Z_EF3BA65E_A7EF_11D3_980D_00A0C9DF29C4_.wvu.PrintArea" localSheetId="13" hidden="1">#REF!</definedName>
    <definedName name="Z_EF3BA65E_A7EF_11D3_980D_00A0C9DF29C4_.wvu.PrintArea" hidden="1">#REF!</definedName>
    <definedName name="Z_EF3BA65F_A7EF_11D3_980D_00A0C9DF29C4_.wvu.PrintArea" localSheetId="13" hidden="1">#REF!</definedName>
    <definedName name="Z_EF3BA65F_A7EF_11D3_980D_00A0C9DF29C4_.wvu.PrintArea" hidden="1">#REF!</definedName>
    <definedName name="Z_EF3BA661_A7EF_11D3_980D_00A0C9DF29C4_.wvu.PrintArea" localSheetId="13" hidden="1">#REF!</definedName>
    <definedName name="Z_EF3BA661_A7EF_11D3_980D_00A0C9DF29C4_.wvu.PrintArea" hidden="1">#REF!</definedName>
    <definedName name="Z_EF3BA662_A7EF_11D3_980D_00A0C9DF29C4_.wvu.PrintArea" localSheetId="13" hidden="1">#REF!</definedName>
    <definedName name="Z_EF3BA662_A7EF_11D3_980D_00A0C9DF29C4_.wvu.PrintArea" hidden="1">#REF!</definedName>
    <definedName name="Z_EF3BA664_A7EF_11D3_980D_00A0C9DF29C4_.wvu.PrintArea" localSheetId="13" hidden="1">#REF!</definedName>
    <definedName name="Z_EF3BA664_A7EF_11D3_980D_00A0C9DF29C4_.wvu.PrintArea" hidden="1">#REF!</definedName>
    <definedName name="Z_EF3BA665_A7EF_11D3_980D_00A0C9DF29C4_.wvu.PrintArea" localSheetId="13" hidden="1">#REF!</definedName>
    <definedName name="Z_EF3BA665_A7EF_11D3_980D_00A0C9DF29C4_.wvu.PrintArea" hidden="1">#REF!</definedName>
    <definedName name="Z_EF3BA667_A7EF_11D3_980D_00A0C9DF29C4_.wvu.PrintArea" localSheetId="13" hidden="1">#REF!</definedName>
    <definedName name="Z_EF3BA667_A7EF_11D3_980D_00A0C9DF29C4_.wvu.PrintArea" hidden="1">#REF!</definedName>
    <definedName name="Z_EF3BA668_A7EF_11D3_980D_00A0C9DF29C4_.wvu.PrintArea" localSheetId="13" hidden="1">#REF!</definedName>
    <definedName name="Z_EF3BA668_A7EF_11D3_980D_00A0C9DF29C4_.wvu.PrintArea" hidden="1">#REF!</definedName>
    <definedName name="Z_EF3BA669_A7EF_11D3_980D_00A0C9DF29C4_.wvu.PrintArea" localSheetId="13" hidden="1">#REF!</definedName>
    <definedName name="Z_EF3BA669_A7EF_11D3_980D_00A0C9DF29C4_.wvu.PrintArea" hidden="1">#REF!</definedName>
    <definedName name="Z_EF3BA66A_A7EF_11D3_980D_00A0C9DF29C4_.wvu.PrintArea" localSheetId="13" hidden="1">#REF!</definedName>
    <definedName name="Z_EF3BA66A_A7EF_11D3_980D_00A0C9DF29C4_.wvu.PrintArea" hidden="1">#REF!</definedName>
    <definedName name="Z_EF3BA66C_A7EF_11D3_980D_00A0C9DF29C4_.wvu.PrintArea" localSheetId="13" hidden="1">#REF!</definedName>
    <definedName name="Z_EF3BA66C_A7EF_11D3_980D_00A0C9DF29C4_.wvu.PrintArea" hidden="1">#REF!</definedName>
    <definedName name="Z_EF3BA66D_A7EF_11D3_980D_00A0C9DF29C4_.wvu.PrintArea" localSheetId="13" hidden="1">#REF!</definedName>
    <definedName name="Z_EF3BA66D_A7EF_11D3_980D_00A0C9DF29C4_.wvu.PrintArea" hidden="1">#REF!</definedName>
    <definedName name="Z_EF3BA66E_A7EF_11D3_980D_00A0C9DF29C4_.wvu.PrintArea" localSheetId="13" hidden="1">#REF!</definedName>
    <definedName name="Z_EF3BA66E_A7EF_11D3_980D_00A0C9DF29C4_.wvu.PrintArea" hidden="1">#REF!</definedName>
    <definedName name="Z_EF3BA66F_A7EF_11D3_980D_00A0C9DF29C4_.wvu.PrintArea" localSheetId="13" hidden="1">#REF!</definedName>
    <definedName name="Z_EF3BA66F_A7EF_11D3_980D_00A0C9DF29C4_.wvu.PrintArea" hidden="1">#REF!</definedName>
    <definedName name="Z_EF3BA671_A7EF_11D3_980D_00A0C9DF29C4_.wvu.PrintArea" localSheetId="13" hidden="1">#REF!</definedName>
    <definedName name="Z_EF3BA671_A7EF_11D3_980D_00A0C9DF29C4_.wvu.PrintArea" hidden="1">#REF!</definedName>
    <definedName name="Z_EF3BA672_A7EF_11D3_980D_00A0C9DF29C4_.wvu.PrintArea" localSheetId="13" hidden="1">#REF!</definedName>
    <definedName name="Z_EF3BA672_A7EF_11D3_980D_00A0C9DF29C4_.wvu.PrintArea" hidden="1">#REF!</definedName>
    <definedName name="Z_F56C154B_3AB1_11D3_ABE7_00A0C9DF1063_.wvu.PrintArea" localSheetId="13" hidden="1">#REF!</definedName>
    <definedName name="Z_F56C154B_3AB1_11D3_ABE7_00A0C9DF1063_.wvu.PrintArea" hidden="1">#REF!</definedName>
    <definedName name="Z_F56C154C_3AB1_11D3_ABE7_00A0C9DF1063_.wvu.PrintArea" localSheetId="13" hidden="1">#REF!</definedName>
    <definedName name="Z_F56C154C_3AB1_11D3_ABE7_00A0C9DF1063_.wvu.PrintArea" hidden="1">#REF!</definedName>
    <definedName name="Z_F56C154E_3AB1_11D3_ABE7_00A0C9DF1063_.wvu.PrintArea" localSheetId="13" hidden="1">#REF!</definedName>
    <definedName name="Z_F56C154E_3AB1_11D3_ABE7_00A0C9DF1063_.wvu.PrintArea" hidden="1">#REF!</definedName>
    <definedName name="Z_F56C154F_3AB1_11D3_ABE7_00A0C9DF1063_.wvu.PrintArea" localSheetId="13" hidden="1">#REF!</definedName>
    <definedName name="Z_F56C154F_3AB1_11D3_ABE7_00A0C9DF1063_.wvu.PrintArea" hidden="1">#REF!</definedName>
    <definedName name="Z_F56C1550_3AB1_11D3_ABE7_00A0C9DF1063_.wvu.PrintArea" localSheetId="13" hidden="1">#REF!</definedName>
    <definedName name="Z_F56C1550_3AB1_11D3_ABE7_00A0C9DF1063_.wvu.PrintArea" hidden="1">#REF!</definedName>
    <definedName name="Z_F56C1551_3AB1_11D3_ABE7_00A0C9DF1063_.wvu.PrintArea" localSheetId="13" hidden="1">#REF!</definedName>
    <definedName name="Z_F56C1551_3AB1_11D3_ABE7_00A0C9DF1063_.wvu.PrintArea" hidden="1">#REF!</definedName>
    <definedName name="Z_F56C1553_3AB1_11D3_ABE7_00A0C9DF1063_.wvu.PrintArea" localSheetId="13" hidden="1">#REF!</definedName>
    <definedName name="Z_F56C1553_3AB1_11D3_ABE7_00A0C9DF1063_.wvu.PrintArea" hidden="1">#REF!</definedName>
    <definedName name="Z_F56C1554_3AB1_11D3_ABE7_00A0C9DF1063_.wvu.PrintArea" localSheetId="13" hidden="1">#REF!</definedName>
    <definedName name="Z_F56C1554_3AB1_11D3_ABE7_00A0C9DF1063_.wvu.PrintArea" hidden="1">#REF!</definedName>
    <definedName name="Z_F56C1555_3AB1_11D3_ABE7_00A0C9DF1063_.wvu.PrintArea" localSheetId="13" hidden="1">#REF!</definedName>
    <definedName name="Z_F56C1555_3AB1_11D3_ABE7_00A0C9DF1063_.wvu.PrintArea" hidden="1">#REF!</definedName>
    <definedName name="Z_F56C1556_3AB1_11D3_ABE7_00A0C9DF1063_.wvu.PrintArea" localSheetId="13" hidden="1">#REF!</definedName>
    <definedName name="Z_F56C1556_3AB1_11D3_ABE7_00A0C9DF1063_.wvu.PrintArea" hidden="1">#REF!</definedName>
    <definedName name="Z_F56C1558_3AB1_11D3_ABE7_00A0C9DF1063_.wvu.PrintArea" localSheetId="13" hidden="1">#REF!</definedName>
    <definedName name="Z_F56C1558_3AB1_11D3_ABE7_00A0C9DF1063_.wvu.PrintArea" hidden="1">#REF!</definedName>
    <definedName name="Z_F56C1559_3AB1_11D3_ABE7_00A0C9DF1063_.wvu.PrintArea" localSheetId="13" hidden="1">#REF!</definedName>
    <definedName name="Z_F56C1559_3AB1_11D3_ABE7_00A0C9DF1063_.wvu.PrintArea" hidden="1">#REF!</definedName>
    <definedName name="Z_F56C155B_3AB1_11D3_ABE7_00A0C9DF1063_.wvu.PrintArea" localSheetId="13" hidden="1">#REF!</definedName>
    <definedName name="Z_F56C155B_3AB1_11D3_ABE7_00A0C9DF1063_.wvu.PrintArea" hidden="1">#REF!</definedName>
    <definedName name="Z_F56C155C_3AB1_11D3_ABE7_00A0C9DF1063_.wvu.PrintArea" localSheetId="13" hidden="1">#REF!</definedName>
    <definedName name="Z_F56C155C_3AB1_11D3_ABE7_00A0C9DF1063_.wvu.PrintArea" hidden="1">#REF!</definedName>
    <definedName name="Z_F56C155E_3AB1_11D3_ABE7_00A0C9DF1063_.wvu.PrintArea" localSheetId="13" hidden="1">#REF!</definedName>
    <definedName name="Z_F56C155E_3AB1_11D3_ABE7_00A0C9DF1063_.wvu.PrintArea" hidden="1">#REF!</definedName>
    <definedName name="Z_F56C155F_3AB1_11D3_ABE7_00A0C9DF1063_.wvu.PrintArea" localSheetId="13" hidden="1">#REF!</definedName>
    <definedName name="Z_F56C155F_3AB1_11D3_ABE7_00A0C9DF1063_.wvu.PrintArea" hidden="1">#REF!</definedName>
    <definedName name="Z_F56C1560_3AB1_11D3_ABE7_00A0C9DF1063_.wvu.PrintArea" localSheetId="13" hidden="1">#REF!</definedName>
    <definedName name="Z_F56C1560_3AB1_11D3_ABE7_00A0C9DF1063_.wvu.PrintArea" hidden="1">#REF!</definedName>
    <definedName name="Z_F56C1561_3AB1_11D3_ABE7_00A0C9DF1063_.wvu.PrintArea" localSheetId="13" hidden="1">#REF!</definedName>
    <definedName name="Z_F56C1561_3AB1_11D3_ABE7_00A0C9DF1063_.wvu.PrintArea" hidden="1">#REF!</definedName>
    <definedName name="Z_F56C1563_3AB1_11D3_ABE7_00A0C9DF1063_.wvu.PrintArea" localSheetId="13" hidden="1">#REF!</definedName>
    <definedName name="Z_F56C1563_3AB1_11D3_ABE7_00A0C9DF1063_.wvu.PrintArea" hidden="1">#REF!</definedName>
    <definedName name="Z_F56C1564_3AB1_11D3_ABE7_00A0C9DF1063_.wvu.PrintArea" localSheetId="13" hidden="1">#REF!</definedName>
    <definedName name="Z_F56C1564_3AB1_11D3_ABE7_00A0C9DF1063_.wvu.PrintArea" hidden="1">#REF!</definedName>
    <definedName name="Z_F56C1565_3AB1_11D3_ABE7_00A0C9DF1063_.wvu.PrintArea" localSheetId="13" hidden="1">#REF!</definedName>
    <definedName name="Z_F56C1565_3AB1_11D3_ABE7_00A0C9DF1063_.wvu.PrintArea" hidden="1">#REF!</definedName>
    <definedName name="Z_F56C1566_3AB1_11D3_ABE7_00A0C9DF1063_.wvu.PrintArea" localSheetId="13" hidden="1">#REF!</definedName>
    <definedName name="Z_F56C1566_3AB1_11D3_ABE7_00A0C9DF1063_.wvu.PrintArea" hidden="1">#REF!</definedName>
    <definedName name="Z_F56C1568_3AB1_11D3_ABE7_00A0C9DF1063_.wvu.PrintArea" localSheetId="13" hidden="1">#REF!</definedName>
    <definedName name="Z_F56C1568_3AB1_11D3_ABE7_00A0C9DF1063_.wvu.PrintArea" hidden="1">#REF!</definedName>
    <definedName name="Z_F56C1569_3AB1_11D3_ABE7_00A0C9DF1063_.wvu.PrintArea" localSheetId="13" hidden="1">#REF!</definedName>
    <definedName name="Z_F56C1569_3AB1_11D3_ABE7_00A0C9DF1063_.wvu.PrintArea" hidden="1">#REF!</definedName>
    <definedName name="Z_F854DE9C_9E82_11D3_9DB2_00A0C9DF29FD_.wvu.PrintArea" localSheetId="13" hidden="1">#REF!</definedName>
    <definedName name="Z_F854DE9C_9E82_11D3_9DB2_00A0C9DF29FD_.wvu.PrintArea" hidden="1">#REF!</definedName>
    <definedName name="Z_F854DE9D_9E82_11D3_9DB2_00A0C9DF29FD_.wvu.PrintArea" localSheetId="13" hidden="1">#REF!</definedName>
    <definedName name="Z_F854DE9D_9E82_11D3_9DB2_00A0C9DF29FD_.wvu.PrintArea" hidden="1">#REF!</definedName>
    <definedName name="Z_F854DE9F_9E82_11D3_9DB2_00A0C9DF29FD_.wvu.PrintArea" localSheetId="13" hidden="1">#REF!</definedName>
    <definedName name="Z_F854DE9F_9E82_11D3_9DB2_00A0C9DF29FD_.wvu.PrintArea" hidden="1">#REF!</definedName>
    <definedName name="Z_F854DEA0_9E82_11D3_9DB2_00A0C9DF29FD_.wvu.PrintArea" localSheetId="13" hidden="1">#REF!</definedName>
    <definedName name="Z_F854DEA0_9E82_11D3_9DB2_00A0C9DF29FD_.wvu.PrintArea" hidden="1">#REF!</definedName>
    <definedName name="Z_F854DEA1_9E82_11D3_9DB2_00A0C9DF29FD_.wvu.PrintArea" localSheetId="13" hidden="1">#REF!</definedName>
    <definedName name="Z_F854DEA1_9E82_11D3_9DB2_00A0C9DF29FD_.wvu.PrintArea" hidden="1">#REF!</definedName>
    <definedName name="Z_F854DEA2_9E82_11D3_9DB2_00A0C9DF29FD_.wvu.PrintArea" localSheetId="13" hidden="1">#REF!</definedName>
    <definedName name="Z_F854DEA2_9E82_11D3_9DB2_00A0C9DF29FD_.wvu.PrintArea" hidden="1">#REF!</definedName>
    <definedName name="Z_F854DEA4_9E82_11D3_9DB2_00A0C9DF29FD_.wvu.PrintArea" localSheetId="13" hidden="1">#REF!</definedName>
    <definedName name="Z_F854DEA4_9E82_11D3_9DB2_00A0C9DF29FD_.wvu.PrintArea" hidden="1">#REF!</definedName>
    <definedName name="Z_F854DEA5_9E82_11D3_9DB2_00A0C9DF29FD_.wvu.PrintArea" localSheetId="13" hidden="1">#REF!</definedName>
    <definedName name="Z_F854DEA5_9E82_11D3_9DB2_00A0C9DF29FD_.wvu.PrintArea" hidden="1">#REF!</definedName>
    <definedName name="Z_F854DEA6_9E82_11D3_9DB2_00A0C9DF29FD_.wvu.PrintArea" localSheetId="13" hidden="1">#REF!</definedName>
    <definedName name="Z_F854DEA6_9E82_11D3_9DB2_00A0C9DF29FD_.wvu.PrintArea" hidden="1">#REF!</definedName>
    <definedName name="Z_F854DEA7_9E82_11D3_9DB2_00A0C9DF29FD_.wvu.PrintArea" localSheetId="13" hidden="1">#REF!</definedName>
    <definedName name="Z_F854DEA7_9E82_11D3_9DB2_00A0C9DF29FD_.wvu.PrintArea" hidden="1">#REF!</definedName>
    <definedName name="Z_F854DEA9_9E82_11D3_9DB2_00A0C9DF29FD_.wvu.PrintArea" localSheetId="13" hidden="1">#REF!</definedName>
    <definedName name="Z_F854DEA9_9E82_11D3_9DB2_00A0C9DF29FD_.wvu.PrintArea" hidden="1">#REF!</definedName>
    <definedName name="Z_F854DEAA_9E82_11D3_9DB2_00A0C9DF29FD_.wvu.PrintArea" localSheetId="13" hidden="1">#REF!</definedName>
    <definedName name="Z_F854DEAA_9E82_11D3_9DB2_00A0C9DF29FD_.wvu.PrintArea" hidden="1">#REF!</definedName>
    <definedName name="Z_F854DEAC_9E82_11D3_9DB2_00A0C9DF29FD_.wvu.PrintArea" localSheetId="13" hidden="1">#REF!</definedName>
    <definedName name="Z_F854DEAC_9E82_11D3_9DB2_00A0C9DF29FD_.wvu.PrintArea" hidden="1">#REF!</definedName>
    <definedName name="Z_F854DEAD_9E82_11D3_9DB2_00A0C9DF29FD_.wvu.PrintArea" localSheetId="13" hidden="1">#REF!</definedName>
    <definedName name="Z_F854DEAD_9E82_11D3_9DB2_00A0C9DF29FD_.wvu.PrintArea" hidden="1">#REF!</definedName>
    <definedName name="Z_F854DEAF_9E82_11D3_9DB2_00A0C9DF29FD_.wvu.PrintArea" localSheetId="13" hidden="1">#REF!</definedName>
    <definedName name="Z_F854DEAF_9E82_11D3_9DB2_00A0C9DF29FD_.wvu.PrintArea" hidden="1">#REF!</definedName>
    <definedName name="Z_F854DEB0_9E82_11D3_9DB2_00A0C9DF29FD_.wvu.PrintArea" localSheetId="13" hidden="1">#REF!</definedName>
    <definedName name="Z_F854DEB0_9E82_11D3_9DB2_00A0C9DF29FD_.wvu.PrintArea" hidden="1">#REF!</definedName>
    <definedName name="Z_F854DEB1_9E82_11D3_9DB2_00A0C9DF29FD_.wvu.PrintArea" localSheetId="13" hidden="1">#REF!</definedName>
    <definedName name="Z_F854DEB1_9E82_11D3_9DB2_00A0C9DF29FD_.wvu.PrintArea" hidden="1">#REF!</definedName>
    <definedName name="Z_F854DEB2_9E82_11D3_9DB2_00A0C9DF29FD_.wvu.PrintArea" localSheetId="13" hidden="1">#REF!</definedName>
    <definedName name="Z_F854DEB2_9E82_11D3_9DB2_00A0C9DF29FD_.wvu.PrintArea" hidden="1">#REF!</definedName>
    <definedName name="Z_F854DEB4_9E82_11D3_9DB2_00A0C9DF29FD_.wvu.PrintArea" localSheetId="13" hidden="1">#REF!</definedName>
    <definedName name="Z_F854DEB4_9E82_11D3_9DB2_00A0C9DF29FD_.wvu.PrintArea" hidden="1">#REF!</definedName>
    <definedName name="Z_F854DEB5_9E82_11D3_9DB2_00A0C9DF29FD_.wvu.PrintArea" localSheetId="13" hidden="1">#REF!</definedName>
    <definedName name="Z_F854DEB5_9E82_11D3_9DB2_00A0C9DF29FD_.wvu.PrintArea" hidden="1">#REF!</definedName>
    <definedName name="Z_F854DEB6_9E82_11D3_9DB2_00A0C9DF29FD_.wvu.PrintArea" localSheetId="13" hidden="1">#REF!</definedName>
    <definedName name="Z_F854DEB6_9E82_11D3_9DB2_00A0C9DF29FD_.wvu.PrintArea" hidden="1">#REF!</definedName>
    <definedName name="Z_F854DEB7_9E82_11D3_9DB2_00A0C9DF29FD_.wvu.PrintArea" localSheetId="13" hidden="1">#REF!</definedName>
    <definedName name="Z_F854DEB7_9E82_11D3_9DB2_00A0C9DF29FD_.wvu.PrintArea" hidden="1">#REF!</definedName>
    <definedName name="Z_F854DEB9_9E82_11D3_9DB2_00A0C9DF29FD_.wvu.PrintArea" localSheetId="13" hidden="1">#REF!</definedName>
    <definedName name="Z_F854DEB9_9E82_11D3_9DB2_00A0C9DF29FD_.wvu.PrintArea" hidden="1">#REF!</definedName>
    <definedName name="Z_F854DEBA_9E82_11D3_9DB2_00A0C9DF29FD_.wvu.PrintArea" localSheetId="13" hidden="1">#REF!</definedName>
    <definedName name="Z_F854DEBA_9E82_11D3_9DB2_00A0C9DF29FD_.wvu.PrintArea" hidden="1">#REF!</definedName>
    <definedName name="Z_FACAB6C6_C9E7_11D3_9DB9_00A0C9DF29FD_.wvu.PrintArea" localSheetId="13" hidden="1">#REF!</definedName>
    <definedName name="Z_FACAB6C6_C9E7_11D3_9DB9_00A0C9DF29FD_.wvu.PrintArea" hidden="1">#REF!</definedName>
    <definedName name="Z_FACAB6C7_C9E7_11D3_9DB9_00A0C9DF29FD_.wvu.PrintArea" localSheetId="13" hidden="1">#REF!</definedName>
    <definedName name="Z_FACAB6C7_C9E7_11D3_9DB9_00A0C9DF29FD_.wvu.PrintArea" hidden="1">#REF!</definedName>
    <definedName name="Z_FACAB6C9_C9E7_11D3_9DB9_00A0C9DF29FD_.wvu.PrintArea" localSheetId="13" hidden="1">#REF!</definedName>
    <definedName name="Z_FACAB6C9_C9E7_11D3_9DB9_00A0C9DF29FD_.wvu.PrintArea" hidden="1">#REF!</definedName>
    <definedName name="Z_FACAB6CA_C9E7_11D3_9DB9_00A0C9DF29FD_.wvu.PrintArea" localSheetId="13" hidden="1">#REF!</definedName>
    <definedName name="Z_FACAB6CA_C9E7_11D3_9DB9_00A0C9DF29FD_.wvu.PrintArea" hidden="1">#REF!</definedName>
    <definedName name="Z_FACAB6CB_C9E7_11D3_9DB9_00A0C9DF29FD_.wvu.PrintArea" localSheetId="13" hidden="1">#REF!</definedName>
    <definedName name="Z_FACAB6CB_C9E7_11D3_9DB9_00A0C9DF29FD_.wvu.PrintArea" hidden="1">#REF!</definedName>
    <definedName name="Z_FACAB6CC_C9E7_11D3_9DB9_00A0C9DF29FD_.wvu.PrintArea" localSheetId="13" hidden="1">#REF!</definedName>
    <definedName name="Z_FACAB6CC_C9E7_11D3_9DB9_00A0C9DF29FD_.wvu.PrintArea" hidden="1">#REF!</definedName>
    <definedName name="Z_FACAB6CE_C9E7_11D3_9DB9_00A0C9DF29FD_.wvu.PrintArea" localSheetId="13" hidden="1">#REF!</definedName>
    <definedName name="Z_FACAB6CE_C9E7_11D3_9DB9_00A0C9DF29FD_.wvu.PrintArea" hidden="1">#REF!</definedName>
    <definedName name="Z_FACAB6CF_C9E7_11D3_9DB9_00A0C9DF29FD_.wvu.PrintArea" localSheetId="13" hidden="1">#REF!</definedName>
    <definedName name="Z_FACAB6CF_C9E7_11D3_9DB9_00A0C9DF29FD_.wvu.PrintArea" hidden="1">#REF!</definedName>
    <definedName name="Z_FACAB6D0_C9E7_11D3_9DB9_00A0C9DF29FD_.wvu.PrintArea" localSheetId="13" hidden="1">#REF!</definedName>
    <definedName name="Z_FACAB6D0_C9E7_11D3_9DB9_00A0C9DF29FD_.wvu.PrintArea" hidden="1">#REF!</definedName>
    <definedName name="Z_FACAB6D1_C9E7_11D3_9DB9_00A0C9DF29FD_.wvu.PrintArea" localSheetId="13" hidden="1">#REF!</definedName>
    <definedName name="Z_FACAB6D1_C9E7_11D3_9DB9_00A0C9DF29FD_.wvu.PrintArea" hidden="1">#REF!</definedName>
    <definedName name="Z_FACAB6D3_C9E7_11D3_9DB9_00A0C9DF29FD_.wvu.PrintArea" localSheetId="13" hidden="1">#REF!</definedName>
    <definedName name="Z_FACAB6D3_C9E7_11D3_9DB9_00A0C9DF29FD_.wvu.PrintArea" hidden="1">#REF!</definedName>
    <definedName name="Z_FACAB6D4_C9E7_11D3_9DB9_00A0C9DF29FD_.wvu.PrintArea" localSheetId="13" hidden="1">#REF!</definedName>
    <definedName name="Z_FACAB6D4_C9E7_11D3_9DB9_00A0C9DF29FD_.wvu.PrintArea" hidden="1">#REF!</definedName>
    <definedName name="Z_FACAB6D6_C9E7_11D3_9DB9_00A0C9DF29FD_.wvu.PrintArea" localSheetId="13" hidden="1">#REF!</definedName>
    <definedName name="Z_FACAB6D6_C9E7_11D3_9DB9_00A0C9DF29FD_.wvu.PrintArea" hidden="1">#REF!</definedName>
    <definedName name="Z_FACAB6D7_C9E7_11D3_9DB9_00A0C9DF29FD_.wvu.PrintArea" localSheetId="13" hidden="1">#REF!</definedName>
    <definedName name="Z_FACAB6D7_C9E7_11D3_9DB9_00A0C9DF29FD_.wvu.PrintArea" hidden="1">#REF!</definedName>
    <definedName name="Z_FACAB6D9_C9E7_11D3_9DB9_00A0C9DF29FD_.wvu.PrintArea" localSheetId="13" hidden="1">#REF!</definedName>
    <definedName name="Z_FACAB6D9_C9E7_11D3_9DB9_00A0C9DF29FD_.wvu.PrintArea" hidden="1">#REF!</definedName>
    <definedName name="Z_FACAB6DA_C9E7_11D3_9DB9_00A0C9DF29FD_.wvu.PrintArea" localSheetId="13" hidden="1">#REF!</definedName>
    <definedName name="Z_FACAB6DA_C9E7_11D3_9DB9_00A0C9DF29FD_.wvu.PrintArea" hidden="1">#REF!</definedName>
    <definedName name="Z_FACAB6DB_C9E7_11D3_9DB9_00A0C9DF29FD_.wvu.PrintArea" localSheetId="13" hidden="1">#REF!</definedName>
    <definedName name="Z_FACAB6DB_C9E7_11D3_9DB9_00A0C9DF29FD_.wvu.PrintArea" hidden="1">#REF!</definedName>
    <definedName name="Z_FACAB6DC_C9E7_11D3_9DB9_00A0C9DF29FD_.wvu.PrintArea" localSheetId="13" hidden="1">#REF!</definedName>
    <definedName name="Z_FACAB6DC_C9E7_11D3_9DB9_00A0C9DF29FD_.wvu.PrintArea" hidden="1">#REF!</definedName>
    <definedName name="Z_FACAB6DE_C9E7_11D3_9DB9_00A0C9DF29FD_.wvu.PrintArea" localSheetId="13" hidden="1">#REF!</definedName>
    <definedName name="Z_FACAB6DE_C9E7_11D3_9DB9_00A0C9DF29FD_.wvu.PrintArea" hidden="1">#REF!</definedName>
    <definedName name="Z_FACAB6DF_C9E7_11D3_9DB9_00A0C9DF29FD_.wvu.PrintArea" localSheetId="13" hidden="1">#REF!</definedName>
    <definedName name="Z_FACAB6DF_C9E7_11D3_9DB9_00A0C9DF29FD_.wvu.PrintArea" hidden="1">#REF!</definedName>
    <definedName name="Z_FACAB6E0_C9E7_11D3_9DB9_00A0C9DF29FD_.wvu.PrintArea" localSheetId="13" hidden="1">#REF!</definedName>
    <definedName name="Z_FACAB6E0_C9E7_11D3_9DB9_00A0C9DF29FD_.wvu.PrintArea" hidden="1">#REF!</definedName>
    <definedName name="Z_FACAB6E1_C9E7_11D3_9DB9_00A0C9DF29FD_.wvu.PrintArea" localSheetId="13" hidden="1">#REF!</definedName>
    <definedName name="Z_FACAB6E1_C9E7_11D3_9DB9_00A0C9DF29FD_.wvu.PrintArea" hidden="1">#REF!</definedName>
    <definedName name="Z_FACAB6E3_C9E7_11D3_9DB9_00A0C9DF29FD_.wvu.PrintArea" localSheetId="13" hidden="1">#REF!</definedName>
    <definedName name="Z_FACAB6E3_C9E7_11D3_9DB9_00A0C9DF29FD_.wvu.PrintArea" hidden="1">#REF!</definedName>
    <definedName name="Z_FACAB6E4_C9E7_11D3_9DB9_00A0C9DF29FD_.wvu.PrintArea" localSheetId="13" hidden="1">#REF!</definedName>
    <definedName name="Z_FACAB6E4_C9E7_11D3_9DB9_00A0C9DF29FD_.wvu.PrintArea" hidden="1">#REF!</definedName>
  </definedNames>
  <calcPr calcId="152511" iterate="1"/>
</workbook>
</file>

<file path=xl/calcChain.xml><?xml version="1.0" encoding="utf-8"?>
<calcChain xmlns="http://schemas.openxmlformats.org/spreadsheetml/2006/main">
  <c r="S27" i="346" l="1"/>
  <c r="T29" i="346"/>
  <c r="S29" i="346"/>
  <c r="D15" i="346" l="1"/>
  <c r="D14" i="346"/>
  <c r="D13" i="346"/>
  <c r="N25" i="346"/>
  <c r="M25" i="346"/>
  <c r="M21" i="346"/>
  <c r="Q21" i="346" s="1"/>
  <c r="N22" i="346"/>
  <c r="M22" i="346"/>
  <c r="M34" i="346" s="1"/>
  <c r="N21" i="346"/>
  <c r="N15" i="346"/>
  <c r="N14" i="346"/>
  <c r="Q22" i="346" s="1"/>
  <c r="N13" i="346"/>
  <c r="M15" i="346"/>
  <c r="M14" i="346"/>
  <c r="N34" i="346" s="1"/>
  <c r="M13" i="346"/>
  <c r="N33" i="346" s="1"/>
  <c r="J2" i="346"/>
  <c r="P37" i="346"/>
  <c r="N37" i="346"/>
  <c r="P25" i="346"/>
  <c r="J20" i="346"/>
  <c r="J21" i="346" s="1"/>
  <c r="J22" i="346" s="1"/>
  <c r="J23" i="346" s="1"/>
  <c r="J25" i="346" s="1"/>
  <c r="J27" i="346" s="1"/>
  <c r="J29" i="346" s="1"/>
  <c r="J32" i="346" s="1"/>
  <c r="J33" i="346" s="1"/>
  <c r="J34" i="346" s="1"/>
  <c r="J35" i="346" s="1"/>
  <c r="J37" i="346" s="1"/>
  <c r="J39" i="346" s="1"/>
  <c r="J41" i="346" s="1"/>
  <c r="J15" i="346"/>
  <c r="M33" i="346" l="1"/>
  <c r="Q23" i="346"/>
  <c r="Q25" i="346"/>
  <c r="Q34" i="346"/>
  <c r="Q33" i="346"/>
  <c r="Q35" i="346" s="1"/>
  <c r="M37" i="346"/>
  <c r="Q37" i="346" s="1"/>
  <c r="Q39" i="346" l="1"/>
  <c r="Q41" i="346" s="1"/>
  <c r="Q27" i="346"/>
  <c r="Q29" i="346" s="1"/>
  <c r="Q53" i="346" s="1"/>
  <c r="Q54" i="346" s="1"/>
  <c r="F27" i="36" l="1"/>
  <c r="E27" i="36" s="1"/>
  <c r="F31" i="260"/>
  <c r="E12" i="174"/>
  <c r="E42" i="174" s="1"/>
  <c r="E32" i="174"/>
  <c r="A1" i="344" l="1"/>
  <c r="A12" i="349" l="1"/>
  <c r="A13" i="349" s="1"/>
  <c r="A14" i="349" s="1"/>
  <c r="A16" i="349" s="1"/>
  <c r="A18" i="349" s="1"/>
  <c r="A11" i="349"/>
  <c r="A1" i="349"/>
  <c r="A2" i="349"/>
  <c r="A4" i="349"/>
  <c r="R14" i="349" l="1"/>
  <c r="O14" i="349"/>
  <c r="N14" i="349"/>
  <c r="R13" i="349"/>
  <c r="Q13" i="349"/>
  <c r="Q14" i="349" s="1"/>
  <c r="P13" i="349"/>
  <c r="S13" i="349" s="1"/>
  <c r="T13" i="349" s="1"/>
  <c r="E20" i="174" s="1"/>
  <c r="P14" i="349" l="1"/>
  <c r="S18" i="349"/>
  <c r="T18" i="349" s="1"/>
  <c r="E30" i="174" s="1"/>
  <c r="S16" i="349"/>
  <c r="T16" i="349" s="1"/>
  <c r="E22" i="174" s="1"/>
  <c r="S12" i="349"/>
  <c r="S11" i="349"/>
  <c r="S10" i="349"/>
  <c r="S14" i="349" l="1"/>
  <c r="F34" i="174" l="1"/>
  <c r="F25" i="174"/>
  <c r="F37" i="174"/>
  <c r="F36" i="174"/>
  <c r="F35" i="174"/>
  <c r="F33" i="174"/>
  <c r="F32" i="174"/>
  <c r="F31" i="174"/>
  <c r="F30" i="174"/>
  <c r="F29" i="174"/>
  <c r="F28" i="174"/>
  <c r="F27" i="174"/>
  <c r="F26" i="174"/>
  <c r="F24" i="174"/>
  <c r="F23" i="174"/>
  <c r="F22" i="174"/>
  <c r="F21" i="174"/>
  <c r="F20" i="174"/>
  <c r="F18" i="174"/>
  <c r="F17" i="174"/>
  <c r="F16" i="174"/>
  <c r="F15" i="174"/>
  <c r="F14" i="174"/>
  <c r="F13" i="174"/>
  <c r="F12" i="174"/>
  <c r="F11" i="174"/>
  <c r="A11" i="174"/>
  <c r="A12" i="174" s="1"/>
  <c r="A13" i="174" s="1"/>
  <c r="A14" i="174" s="1"/>
  <c r="A15" i="174" s="1"/>
  <c r="A16" i="174" s="1"/>
  <c r="A17" i="174" s="1"/>
  <c r="A18" i="174" s="1"/>
  <c r="A20" i="174" s="1"/>
  <c r="A21" i="174" s="1"/>
  <c r="A22" i="174" s="1"/>
  <c r="A23" i="174" s="1"/>
  <c r="A24" i="174" s="1"/>
  <c r="A25" i="174" s="1"/>
  <c r="A26" i="174" s="1"/>
  <c r="A27" i="174" s="1"/>
  <c r="A28" i="174" s="1"/>
  <c r="A29" i="174" s="1"/>
  <c r="A30" i="174" s="1"/>
  <c r="A31" i="174" s="1"/>
  <c r="A32" i="174" s="1"/>
  <c r="A33" i="174" s="1"/>
  <c r="A34" i="174" s="1"/>
  <c r="A35" i="174" s="1"/>
  <c r="A36" i="174" s="1"/>
  <c r="A37" i="174" s="1"/>
  <c r="A38" i="174" s="1"/>
  <c r="A39" i="174" s="1"/>
  <c r="G79" i="180" l="1"/>
  <c r="G78" i="180"/>
  <c r="G77" i="180"/>
  <c r="G75" i="180"/>
  <c r="G74" i="180"/>
  <c r="G73" i="180"/>
  <c r="G72" i="180"/>
  <c r="G71" i="180"/>
  <c r="G80" i="178"/>
  <c r="D84" i="345" s="1"/>
  <c r="G77" i="178"/>
  <c r="D81" i="345" s="1"/>
  <c r="G76" i="178"/>
  <c r="D80" i="345" s="1"/>
  <c r="G73" i="178"/>
  <c r="D77" i="345" s="1"/>
  <c r="G72" i="178"/>
  <c r="D76" i="345" s="1"/>
  <c r="G84" i="345"/>
  <c r="G83" i="345"/>
  <c r="G82" i="345"/>
  <c r="G81" i="345"/>
  <c r="G80" i="345"/>
  <c r="G79" i="345"/>
  <c r="G78" i="345"/>
  <c r="G77" i="345"/>
  <c r="G76" i="345"/>
  <c r="G75" i="345"/>
  <c r="F81" i="180"/>
  <c r="G80" i="180"/>
  <c r="G76" i="180"/>
  <c r="H71" i="180"/>
  <c r="H79" i="180" s="1"/>
  <c r="H65" i="178"/>
  <c r="F81" i="178"/>
  <c r="H80" i="178"/>
  <c r="H79" i="178"/>
  <c r="G79" i="178"/>
  <c r="D83" i="345" s="1"/>
  <c r="E83" i="345" s="1"/>
  <c r="H78" i="178"/>
  <c r="G78" i="178"/>
  <c r="D82" i="345" s="1"/>
  <c r="H77" i="178"/>
  <c r="H76" i="178"/>
  <c r="H75" i="178"/>
  <c r="G75" i="178"/>
  <c r="I75" i="178" s="1"/>
  <c r="H74" i="178"/>
  <c r="G74" i="178"/>
  <c r="D78" i="345" s="1"/>
  <c r="H73" i="178"/>
  <c r="H72" i="178"/>
  <c r="G71" i="178"/>
  <c r="I71" i="178" s="1"/>
  <c r="H76" i="180" l="1"/>
  <c r="E77" i="345"/>
  <c r="H77" i="180"/>
  <c r="I77" i="180" s="1"/>
  <c r="H80" i="180"/>
  <c r="H72" i="180"/>
  <c r="I72" i="180" s="1"/>
  <c r="H73" i="180"/>
  <c r="I73" i="180" s="1"/>
  <c r="E84" i="345"/>
  <c r="F84" i="345" s="1"/>
  <c r="H84" i="345" s="1"/>
  <c r="E82" i="345"/>
  <c r="F82" i="345" s="1"/>
  <c r="H82" i="345" s="1"/>
  <c r="E81" i="345"/>
  <c r="F81" i="345" s="1"/>
  <c r="H81" i="345" s="1"/>
  <c r="E80" i="345"/>
  <c r="F80" i="345" s="1"/>
  <c r="H80" i="345" s="1"/>
  <c r="E81" i="180"/>
  <c r="E78" i="345"/>
  <c r="F78" i="345" s="1"/>
  <c r="H78" i="345" s="1"/>
  <c r="E76" i="345"/>
  <c r="F76" i="345" s="1"/>
  <c r="H76" i="345" s="1"/>
  <c r="D79" i="345"/>
  <c r="E79" i="345" s="1"/>
  <c r="F79" i="345" s="1"/>
  <c r="H79" i="345" s="1"/>
  <c r="E81" i="178"/>
  <c r="D75" i="345"/>
  <c r="E75" i="345" s="1"/>
  <c r="F83" i="345"/>
  <c r="H83" i="345" s="1"/>
  <c r="F77" i="345"/>
  <c r="H77" i="345" s="1"/>
  <c r="I79" i="180"/>
  <c r="I76" i="180"/>
  <c r="I80" i="180"/>
  <c r="G81" i="180"/>
  <c r="H74" i="180"/>
  <c r="H78" i="180"/>
  <c r="I78" i="180" s="1"/>
  <c r="H75" i="180"/>
  <c r="I75" i="180" s="1"/>
  <c r="I74" i="180"/>
  <c r="I71" i="180"/>
  <c r="G81" i="178"/>
  <c r="I79" i="178"/>
  <c r="I76" i="178"/>
  <c r="I74" i="178"/>
  <c r="I73" i="178"/>
  <c r="I78" i="178"/>
  <c r="I80" i="178"/>
  <c r="I77" i="178"/>
  <c r="I72" i="178"/>
  <c r="D85" i="345" l="1"/>
  <c r="E85" i="345"/>
  <c r="F75" i="345"/>
  <c r="H75" i="345" s="1"/>
  <c r="H85" i="345" s="1"/>
  <c r="H87" i="345" s="1"/>
  <c r="I81" i="180"/>
  <c r="I81" i="178"/>
  <c r="F85" i="345" l="1"/>
  <c r="A15" i="346"/>
  <c r="A20" i="346" s="1"/>
  <c r="A21" i="346" s="1"/>
  <c r="A22" i="346" s="1"/>
  <c r="A23" i="346" s="1"/>
  <c r="A25" i="346" s="1"/>
  <c r="A27" i="346" s="1"/>
  <c r="A29" i="346" s="1"/>
  <c r="A32" i="346" s="1"/>
  <c r="A33" i="346" s="1"/>
  <c r="A34" i="346" s="1"/>
  <c r="A35" i="346" s="1"/>
  <c r="A37" i="346" s="1"/>
  <c r="A39" i="346" s="1"/>
  <c r="A41" i="346" s="1"/>
  <c r="G37" i="346"/>
  <c r="G25" i="346"/>
  <c r="D25" i="346"/>
  <c r="D22" i="346"/>
  <c r="D21" i="346"/>
  <c r="A4" i="346"/>
  <c r="A2" i="346"/>
  <c r="E24" i="347"/>
  <c r="E37" i="346" s="1"/>
  <c r="D42" i="347"/>
  <c r="A16" i="347"/>
  <c r="A18" i="347" s="1"/>
  <c r="A19" i="347" s="1"/>
  <c r="A20" i="347" s="1"/>
  <c r="A22" i="347" s="1"/>
  <c r="A23" i="347" s="1"/>
  <c r="A24" i="347" s="1"/>
  <c r="A4" i="347"/>
  <c r="A2" i="347"/>
  <c r="A1" i="347"/>
  <c r="D33" i="346" l="1"/>
  <c r="D37" i="346"/>
  <c r="D34" i="346"/>
  <c r="H37" i="346" l="1"/>
  <c r="D23" i="347"/>
  <c r="E34" i="346" s="1"/>
  <c r="H34" i="346" s="1"/>
  <c r="D22" i="347"/>
  <c r="E33" i="346" s="1"/>
  <c r="H33" i="346" s="1"/>
  <c r="C31" i="348"/>
  <c r="F31" i="348" s="1"/>
  <c r="C29" i="348"/>
  <c r="F29" i="348" s="1"/>
  <c r="F28" i="348"/>
  <c r="C28" i="348"/>
  <c r="C21" i="348"/>
  <c r="D13" i="260" s="1"/>
  <c r="A10" i="348"/>
  <c r="A11" i="348" s="1"/>
  <c r="A12" i="348" s="1"/>
  <c r="A13" i="348" s="1"/>
  <c r="A14" i="348" s="1"/>
  <c r="A15" i="348" s="1"/>
  <c r="A16" i="348" s="1"/>
  <c r="A17" i="348" s="1"/>
  <c r="A18" i="348" s="1"/>
  <c r="A19" i="348" s="1"/>
  <c r="A20" i="348" s="1"/>
  <c r="A21" i="348" s="1"/>
  <c r="A22" i="348" s="1"/>
  <c r="A23" i="348" s="1"/>
  <c r="A24" i="348" s="1"/>
  <c r="A25" i="348" s="1"/>
  <c r="A26" i="348" s="1"/>
  <c r="A27" i="348" s="1"/>
  <c r="A28" i="348" s="1"/>
  <c r="A29" i="348" s="1"/>
  <c r="A30" i="348" s="1"/>
  <c r="A31" i="348" s="1"/>
  <c r="A32" i="348" s="1"/>
  <c r="A33" i="348" s="1"/>
  <c r="A9" i="348"/>
  <c r="A4" i="348"/>
  <c r="A2" i="348"/>
  <c r="A1" i="348"/>
  <c r="H35" i="346" l="1"/>
  <c r="F33" i="348"/>
  <c r="E21" i="348" s="1"/>
  <c r="D21" i="348" s="1"/>
  <c r="E14" i="260" s="1"/>
  <c r="H39" i="346" l="1"/>
  <c r="H41" i="346" s="1"/>
  <c r="A4" i="169"/>
  <c r="A2" i="169"/>
  <c r="A1" i="169"/>
  <c r="A4" i="175"/>
  <c r="A2" i="175"/>
  <c r="A1" i="175"/>
  <c r="A4" i="176"/>
  <c r="A2" i="176"/>
  <c r="A1" i="176"/>
  <c r="A4" i="345"/>
  <c r="A2" i="345"/>
  <c r="A1" i="345"/>
  <c r="A4" i="174"/>
  <c r="A2" i="174"/>
  <c r="A1" i="174"/>
  <c r="A4" i="180"/>
  <c r="A2" i="180"/>
  <c r="A1" i="180"/>
  <c r="A4" i="36"/>
  <c r="A4" i="314"/>
  <c r="A4" i="312"/>
  <c r="A4" i="315"/>
  <c r="A4" i="178"/>
  <c r="A2" i="178"/>
  <c r="A1" i="178"/>
  <c r="A2" i="36"/>
  <c r="A1" i="36"/>
  <c r="A4" i="260"/>
  <c r="A2" i="260"/>
  <c r="A1" i="260"/>
  <c r="C27" i="175" l="1"/>
  <c r="B10" i="344" l="1"/>
  <c r="B10" i="345"/>
  <c r="B10" i="180"/>
  <c r="B10" i="178"/>
  <c r="B10" i="315"/>
  <c r="B11" i="312"/>
  <c r="D22" i="315" l="1"/>
  <c r="C22" i="315" l="1"/>
  <c r="D68" i="315"/>
  <c r="E12" i="36" l="1"/>
  <c r="G67" i="345"/>
  <c r="G66" i="345"/>
  <c r="G58" i="345"/>
  <c r="G57" i="345"/>
  <c r="G56" i="345"/>
  <c r="G55" i="345"/>
  <c r="G54" i="345"/>
  <c r="G53" i="345"/>
  <c r="G52" i="345"/>
  <c r="G51" i="345"/>
  <c r="G50" i="345"/>
  <c r="G49" i="345"/>
  <c r="G48" i="345"/>
  <c r="G47" i="345"/>
  <c r="G46" i="345"/>
  <c r="G45" i="345"/>
  <c r="G44" i="345"/>
  <c r="G43" i="345"/>
  <c r="G42" i="345"/>
  <c r="G41" i="345"/>
  <c r="G40" i="345"/>
  <c r="G39" i="345"/>
  <c r="G38" i="345"/>
  <c r="G37" i="345"/>
  <c r="G36" i="345"/>
  <c r="G26" i="345"/>
  <c r="G25" i="345"/>
  <c r="G24" i="345"/>
  <c r="G23" i="345"/>
  <c r="G19" i="345"/>
  <c r="G18" i="345"/>
  <c r="G17" i="345"/>
  <c r="G16" i="345"/>
  <c r="G15" i="345"/>
  <c r="G14" i="345"/>
  <c r="G13" i="345"/>
  <c r="G12" i="345"/>
  <c r="G30" i="345"/>
  <c r="A13" i="344"/>
  <c r="A14" i="344" s="1"/>
  <c r="A15" i="344" s="1"/>
  <c r="A16" i="344" s="1"/>
  <c r="A17" i="344" s="1"/>
  <c r="A18" i="344" s="1"/>
  <c r="A19" i="344" s="1"/>
  <c r="A20" i="344" s="1"/>
  <c r="A21" i="344" s="1"/>
  <c r="A22" i="344" s="1"/>
  <c r="A23" i="344" s="1"/>
  <c r="A24" i="344" s="1"/>
  <c r="A25" i="344" s="1"/>
  <c r="A26" i="344" s="1"/>
  <c r="A27" i="344" s="1"/>
  <c r="A28" i="344" s="1"/>
  <c r="A29" i="344" s="1"/>
  <c r="A30" i="344" s="1"/>
  <c r="A31" i="344" s="1"/>
  <c r="A32" i="344" s="1"/>
  <c r="A33" i="344" s="1"/>
  <c r="A34" i="344" s="1"/>
  <c r="A35" i="344" s="1"/>
  <c r="A36" i="344" s="1"/>
  <c r="A37" i="344" s="1"/>
  <c r="A38" i="344" s="1"/>
  <c r="A39" i="344" s="1"/>
  <c r="A40" i="344" s="1"/>
  <c r="A41" i="344" s="1"/>
  <c r="A42" i="344" s="1"/>
  <c r="A43" i="344" s="1"/>
  <c r="A44" i="344" s="1"/>
  <c r="A45" i="344" s="1"/>
  <c r="A46" i="344" s="1"/>
  <c r="A47" i="344" s="1"/>
  <c r="A48" i="344" s="1"/>
  <c r="A49" i="344" s="1"/>
  <c r="A50" i="344" s="1"/>
  <c r="A51" i="344" s="1"/>
  <c r="A52" i="344" s="1"/>
  <c r="A53" i="344" s="1"/>
  <c r="A54" i="344" s="1"/>
  <c r="A55" i="344" s="1"/>
  <c r="A56" i="344" s="1"/>
  <c r="A57" i="344" s="1"/>
  <c r="A58" i="344" s="1"/>
  <c r="A59" i="344" s="1"/>
  <c r="A60" i="344" s="1"/>
  <c r="A61" i="344" s="1"/>
  <c r="A62" i="344" s="1"/>
  <c r="A63" i="344" s="1"/>
  <c r="A64" i="344" s="1"/>
  <c r="A65" i="344" s="1"/>
  <c r="A66" i="344" s="1"/>
  <c r="A67" i="344" s="1"/>
  <c r="A68" i="344" s="1"/>
  <c r="A69" i="344" s="1"/>
  <c r="A70" i="344" s="1"/>
  <c r="A71" i="344" s="1"/>
  <c r="A72" i="344" s="1"/>
  <c r="C28" i="169" l="1"/>
  <c r="F27" i="180" l="1"/>
  <c r="F27" i="178"/>
  <c r="A11" i="345"/>
  <c r="A12" i="345" s="1"/>
  <c r="A13" i="345" s="1"/>
  <c r="A14" i="345" s="1"/>
  <c r="A15" i="345" s="1"/>
  <c r="A16" i="345" s="1"/>
  <c r="A17" i="345" s="1"/>
  <c r="A18" i="345" s="1"/>
  <c r="A19" i="345" s="1"/>
  <c r="A20" i="345" s="1"/>
  <c r="A21" i="345" s="1"/>
  <c r="A22" i="345" s="1"/>
  <c r="A23" i="345" s="1"/>
  <c r="A24" i="345" s="1"/>
  <c r="A25" i="345" s="1"/>
  <c r="A26" i="345" s="1"/>
  <c r="F20" i="178"/>
  <c r="F32" i="178" l="1"/>
  <c r="E27" i="178"/>
  <c r="E27" i="180"/>
  <c r="E20" i="180"/>
  <c r="A27" i="345"/>
  <c r="A28" i="345" s="1"/>
  <c r="A29" i="345" s="1"/>
  <c r="A30" i="345" s="1"/>
  <c r="E20" i="178"/>
  <c r="E32" i="178" s="1"/>
  <c r="A31" i="345" l="1"/>
  <c r="A32" i="345" s="1"/>
  <c r="A33" i="345" s="1"/>
  <c r="E32" i="180"/>
  <c r="E14" i="176"/>
  <c r="E12" i="176"/>
  <c r="E11" i="176"/>
  <c r="A34" i="345" l="1"/>
  <c r="A35" i="345" s="1"/>
  <c r="A36" i="345" s="1"/>
  <c r="A37" i="345" s="1"/>
  <c r="A38" i="345" s="1"/>
  <c r="A39" i="345" s="1"/>
  <c r="A40" i="345" s="1"/>
  <c r="A41" i="345" s="1"/>
  <c r="A42" i="345" s="1"/>
  <c r="A43" i="345" s="1"/>
  <c r="A44" i="345" s="1"/>
  <c r="A45" i="345" s="1"/>
  <c r="A46" i="345" s="1"/>
  <c r="A47" i="345" s="1"/>
  <c r="A48" i="345" s="1"/>
  <c r="A49" i="345" s="1"/>
  <c r="A50" i="345" s="1"/>
  <c r="A51" i="345" s="1"/>
  <c r="A52" i="345" s="1"/>
  <c r="A53" i="345" s="1"/>
  <c r="A54" i="345" s="1"/>
  <c r="A55" i="345" s="1"/>
  <c r="A56" i="345" s="1"/>
  <c r="A57" i="345" s="1"/>
  <c r="A58" i="345" s="1"/>
  <c r="A59" i="345" s="1"/>
  <c r="A60" i="345" s="1"/>
  <c r="A61" i="345" l="1"/>
  <c r="A62" i="345" s="1"/>
  <c r="A63" i="345" s="1"/>
  <c r="A64" i="345" s="1"/>
  <c r="A65" i="345" s="1"/>
  <c r="A66" i="345" s="1"/>
  <c r="A67" i="345" s="1"/>
  <c r="A68" i="345" s="1"/>
  <c r="A69" i="345" s="1"/>
  <c r="A70" i="345" s="1"/>
  <c r="A71" i="345" s="1"/>
  <c r="A72" i="345" l="1"/>
  <c r="A73" i="345" s="1"/>
  <c r="A74" i="345" s="1"/>
  <c r="A75" i="345" s="1"/>
  <c r="A76" i="345" s="1"/>
  <c r="A77" i="345" s="1"/>
  <c r="A78" i="345" s="1"/>
  <c r="A79" i="345" s="1"/>
  <c r="A80" i="345" s="1"/>
  <c r="A81" i="345" s="1"/>
  <c r="A82" i="345" s="1"/>
  <c r="A83" i="345" s="1"/>
  <c r="A84" i="345" s="1"/>
  <c r="A85" i="345" s="1"/>
  <c r="A86" i="345" s="1"/>
  <c r="A87" i="345" s="1"/>
  <c r="A88" i="345" s="1"/>
  <c r="A89" i="345" s="1"/>
  <c r="A90" i="345" s="1"/>
  <c r="A91" i="345" s="1"/>
  <c r="E70" i="315"/>
  <c r="E19" i="315"/>
  <c r="E18" i="315" l="1"/>
  <c r="H69" i="345" l="1"/>
  <c r="F29" i="312" l="1"/>
  <c r="H60" i="345"/>
  <c r="E42" i="315" l="1"/>
  <c r="E62" i="315" l="1"/>
  <c r="E15" i="315"/>
  <c r="E72" i="315" l="1"/>
  <c r="E66" i="315"/>
  <c r="E74" i="315"/>
  <c r="E67" i="315"/>
  <c r="E71" i="315"/>
  <c r="E68" i="315"/>
  <c r="E60" i="315"/>
  <c r="E58" i="315"/>
  <c r="E56" i="315"/>
  <c r="E54" i="315"/>
  <c r="E53" i="315"/>
  <c r="E40" i="315"/>
  <c r="E39" i="315"/>
  <c r="E38" i="315"/>
  <c r="E37" i="315"/>
  <c r="E33" i="315"/>
  <c r="E44" i="315"/>
  <c r="E43" i="315"/>
  <c r="E30" i="315"/>
  <c r="E29" i="315"/>
  <c r="E27" i="315"/>
  <c r="E75" i="315"/>
  <c r="E65" i="315"/>
  <c r="E63" i="315"/>
  <c r="E61" i="315"/>
  <c r="E59" i="315"/>
  <c r="E57" i="315"/>
  <c r="E55" i="315"/>
  <c r="E52" i="315"/>
  <c r="E51" i="315"/>
  <c r="E50" i="315"/>
  <c r="E49" i="315"/>
  <c r="E35" i="315"/>
  <c r="E34" i="315"/>
  <c r="E47" i="315" l="1"/>
  <c r="E32" i="315"/>
  <c r="E36" i="315"/>
  <c r="E31" i="315"/>
  <c r="E28" i="315"/>
  <c r="E48" i="315"/>
  <c r="E73" i="315"/>
  <c r="E46" i="315"/>
  <c r="E64" i="315"/>
  <c r="E45" i="315"/>
  <c r="E41" i="315"/>
  <c r="E69" i="315"/>
  <c r="E13" i="315"/>
  <c r="G26" i="178" l="1"/>
  <c r="I26" i="178" s="1"/>
  <c r="G25" i="178"/>
  <c r="I25" i="178" s="1"/>
  <c r="G24" i="178"/>
  <c r="I24" i="178" s="1"/>
  <c r="G26" i="180"/>
  <c r="I26" i="180" s="1"/>
  <c r="G25" i="180"/>
  <c r="I25" i="180" s="1"/>
  <c r="G24" i="180"/>
  <c r="I24" i="180" s="1"/>
  <c r="D24" i="345" l="1"/>
  <c r="E24" i="345" s="1"/>
  <c r="F24" i="345" s="1"/>
  <c r="H24" i="345" s="1"/>
  <c r="D25" i="345"/>
  <c r="E25" i="345" s="1"/>
  <c r="F25" i="345" s="1"/>
  <c r="H25" i="345" s="1"/>
  <c r="D26" i="345"/>
  <c r="E26" i="345" s="1"/>
  <c r="F26" i="345" s="1"/>
  <c r="H26" i="345" s="1"/>
  <c r="F20" i="180"/>
  <c r="F32" i="180" s="1"/>
  <c r="A11" i="315" l="1"/>
  <c r="A12" i="315" s="1"/>
  <c r="G45" i="180"/>
  <c r="G39" i="180"/>
  <c r="G45" i="178"/>
  <c r="G39" i="178"/>
  <c r="G14" i="178"/>
  <c r="A12" i="260"/>
  <c r="A13" i="260" s="1"/>
  <c r="A14" i="260" s="1"/>
  <c r="A15" i="260" s="1"/>
  <c r="A16" i="260" s="1"/>
  <c r="A17" i="260" s="1"/>
  <c r="A18" i="260" s="1"/>
  <c r="A19" i="260" s="1"/>
  <c r="A20" i="260" s="1"/>
  <c r="A21" i="260" s="1"/>
  <c r="A22" i="260" s="1"/>
  <c r="A23" i="260" s="1"/>
  <c r="A24" i="260" s="1"/>
  <c r="A25" i="260" s="1"/>
  <c r="A26" i="260" s="1"/>
  <c r="A27" i="260" s="1"/>
  <c r="A28" i="260" s="1"/>
  <c r="A29" i="260" s="1"/>
  <c r="G65" i="180"/>
  <c r="G54" i="180"/>
  <c r="G50" i="180"/>
  <c r="G46" i="180"/>
  <c r="G41" i="180"/>
  <c r="G36" i="180"/>
  <c r="G56" i="178"/>
  <c r="G54" i="178"/>
  <c r="G53" i="178"/>
  <c r="G52" i="178"/>
  <c r="G50" i="178"/>
  <c r="G44" i="178"/>
  <c r="G41" i="178"/>
  <c r="G40" i="178"/>
  <c r="G38" i="178"/>
  <c r="G19" i="180"/>
  <c r="I19" i="180" s="1"/>
  <c r="G18" i="180"/>
  <c r="I18" i="180" s="1"/>
  <c r="G15" i="180"/>
  <c r="I15" i="180" s="1"/>
  <c r="G12" i="180"/>
  <c r="I12" i="180" s="1"/>
  <c r="E26" i="315"/>
  <c r="E25" i="315"/>
  <c r="E20" i="315"/>
  <c r="E17" i="315"/>
  <c r="E16" i="315"/>
  <c r="E14" i="315"/>
  <c r="E12" i="315"/>
  <c r="E11" i="315"/>
  <c r="E37" i="314"/>
  <c r="E33" i="314"/>
  <c r="E29" i="314"/>
  <c r="E27" i="314"/>
  <c r="E41" i="312"/>
  <c r="E40" i="312"/>
  <c r="E39" i="312"/>
  <c r="E38" i="312"/>
  <c r="E37" i="312"/>
  <c r="E36" i="312"/>
  <c r="E35" i="312"/>
  <c r="E33" i="312"/>
  <c r="E32" i="312"/>
  <c r="E31" i="312"/>
  <c r="E30" i="312"/>
  <c r="E29" i="312"/>
  <c r="G29" i="312" s="1"/>
  <c r="E17" i="312"/>
  <c r="E23" i="312"/>
  <c r="E19" i="312"/>
  <c r="E15" i="312"/>
  <c r="A4" i="344"/>
  <c r="A11" i="312"/>
  <c r="A12" i="312" s="1"/>
  <c r="A13" i="312" s="1"/>
  <c r="A14" i="312" s="1"/>
  <c r="A15" i="312" s="1"/>
  <c r="A16" i="312" s="1"/>
  <c r="A17" i="312" s="1"/>
  <c r="A18" i="312" s="1"/>
  <c r="A19" i="312" s="1"/>
  <c r="A20" i="312" s="1"/>
  <c r="A21" i="312" s="1"/>
  <c r="A22" i="312" s="1"/>
  <c r="A23" i="312" s="1"/>
  <c r="A24" i="312" s="1"/>
  <c r="A25" i="312" s="1"/>
  <c r="A26" i="312" s="1"/>
  <c r="A27" i="312" s="1"/>
  <c r="A28" i="312" s="1"/>
  <c r="A29" i="312" s="1"/>
  <c r="A30" i="312" s="1"/>
  <c r="A31" i="312" s="1"/>
  <c r="A32" i="312" s="1"/>
  <c r="A33" i="312" s="1"/>
  <c r="A34" i="312" s="1"/>
  <c r="A35" i="312" s="1"/>
  <c r="A36" i="312" s="1"/>
  <c r="A37" i="312" s="1"/>
  <c r="A38" i="312" s="1"/>
  <c r="A39" i="312" s="1"/>
  <c r="A40" i="312" s="1"/>
  <c r="A41" i="312" s="1"/>
  <c r="A42" i="312" s="1"/>
  <c r="A43" i="312" s="1"/>
  <c r="A44" i="312" s="1"/>
  <c r="A45" i="312" s="1"/>
  <c r="A46" i="312" s="1"/>
  <c r="A47" i="312" s="1"/>
  <c r="A11" i="36"/>
  <c r="A11" i="176"/>
  <c r="A12" i="176" s="1"/>
  <c r="A13" i="176" s="1"/>
  <c r="A14" i="176" s="1"/>
  <c r="A15" i="176" s="1"/>
  <c r="E13" i="176"/>
  <c r="H37" i="178"/>
  <c r="A11" i="180"/>
  <c r="A12" i="180" s="1"/>
  <c r="A13" i="180" s="1"/>
  <c r="A14" i="180" s="1"/>
  <c r="A15" i="180" s="1"/>
  <c r="A16" i="180" s="1"/>
  <c r="A17" i="180" s="1"/>
  <c r="A18" i="180" s="1"/>
  <c r="A19" i="180" s="1"/>
  <c r="A20" i="180" s="1"/>
  <c r="A11" i="178"/>
  <c r="A12" i="178" s="1"/>
  <c r="A13" i="178" s="1"/>
  <c r="A14" i="178" s="1"/>
  <c r="A15" i="178" s="1"/>
  <c r="A16" i="178" s="1"/>
  <c r="A17" i="178" s="1"/>
  <c r="A18" i="178" s="1"/>
  <c r="A19" i="178" s="1"/>
  <c r="A20" i="178" s="1"/>
  <c r="A11" i="314"/>
  <c r="A12" i="314" s="1"/>
  <c r="A13" i="314" s="1"/>
  <c r="A14" i="314" s="1"/>
  <c r="A15" i="314" s="1"/>
  <c r="A16" i="314" s="1"/>
  <c r="A17" i="314" s="1"/>
  <c r="A18" i="314" s="1"/>
  <c r="A19" i="314" s="1"/>
  <c r="A20" i="314" s="1"/>
  <c r="A21" i="314" s="1"/>
  <c r="A22" i="314" s="1"/>
  <c r="A23" i="314" s="1"/>
  <c r="A1" i="315"/>
  <c r="A2" i="315"/>
  <c r="A1" i="312"/>
  <c r="A2" i="312"/>
  <c r="F12" i="312"/>
  <c r="D43" i="312"/>
  <c r="A1" i="314"/>
  <c r="A2" i="314"/>
  <c r="E11" i="314"/>
  <c r="G11" i="314" s="1"/>
  <c r="E12" i="314"/>
  <c r="F12" i="314"/>
  <c r="F13" i="314" s="1"/>
  <c r="F14" i="314" s="1"/>
  <c r="E13" i="314"/>
  <c r="E14" i="314"/>
  <c r="E15" i="314"/>
  <c r="E16" i="314"/>
  <c r="E17" i="314"/>
  <c r="E18" i="314"/>
  <c r="E19" i="314"/>
  <c r="E20" i="314"/>
  <c r="E21" i="314"/>
  <c r="E22" i="314"/>
  <c r="E23" i="314"/>
  <c r="E35" i="314"/>
  <c r="E36" i="314"/>
  <c r="G37" i="178"/>
  <c r="G17" i="178"/>
  <c r="G16" i="178"/>
  <c r="G15" i="178"/>
  <c r="G23" i="178"/>
  <c r="I23" i="178" s="1"/>
  <c r="G18" i="178"/>
  <c r="G12" i="178"/>
  <c r="G13" i="180"/>
  <c r="I13" i="180" s="1"/>
  <c r="E28" i="314"/>
  <c r="E32" i="314"/>
  <c r="D11" i="176"/>
  <c r="E18" i="312"/>
  <c r="C15" i="176"/>
  <c r="G16" i="180"/>
  <c r="I16" i="180" s="1"/>
  <c r="E22" i="315" l="1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F24" i="312"/>
  <c r="F20" i="312"/>
  <c r="F16" i="312"/>
  <c r="F23" i="312"/>
  <c r="G23" i="312" s="1"/>
  <c r="F19" i="312"/>
  <c r="F15" i="312"/>
  <c r="G15" i="312" s="1"/>
  <c r="F22" i="312"/>
  <c r="F18" i="312"/>
  <c r="G18" i="312" s="1"/>
  <c r="F14" i="312"/>
  <c r="F21" i="312"/>
  <c r="F17" i="312"/>
  <c r="G17" i="312" s="1"/>
  <c r="F13" i="312"/>
  <c r="G19" i="312"/>
  <c r="A24" i="314"/>
  <c r="A25" i="314" s="1"/>
  <c r="A26" i="314" s="1"/>
  <c r="A27" i="314" s="1"/>
  <c r="A28" i="314" s="1"/>
  <c r="A29" i="314" s="1"/>
  <c r="A30" i="314" s="1"/>
  <c r="A31" i="314" s="1"/>
  <c r="A32" i="314" s="1"/>
  <c r="A33" i="314" s="1"/>
  <c r="A34" i="314" s="1"/>
  <c r="A35" i="314" s="1"/>
  <c r="A36" i="314" s="1"/>
  <c r="A37" i="314" s="1"/>
  <c r="A38" i="314" s="1"/>
  <c r="A39" i="314" s="1"/>
  <c r="A40" i="314" s="1"/>
  <c r="A41" i="314" s="1"/>
  <c r="A42" i="314" s="1"/>
  <c r="A43" i="314" s="1"/>
  <c r="G13" i="314"/>
  <c r="G15" i="314"/>
  <c r="G12" i="314"/>
  <c r="G14" i="314"/>
  <c r="D12" i="345"/>
  <c r="E12" i="345" s="1"/>
  <c r="F12" i="345" s="1"/>
  <c r="I12" i="178"/>
  <c r="D41" i="345"/>
  <c r="E41" i="345" s="1"/>
  <c r="F41" i="345" s="1"/>
  <c r="H41" i="345" s="1"/>
  <c r="D53" i="345"/>
  <c r="D14" i="345"/>
  <c r="I14" i="178"/>
  <c r="D44" i="345"/>
  <c r="D54" i="345"/>
  <c r="E54" i="345" s="1"/>
  <c r="F54" i="345" s="1"/>
  <c r="H54" i="345" s="1"/>
  <c r="D37" i="345"/>
  <c r="I37" i="178"/>
  <c r="D38" i="345"/>
  <c r="D50" i="345"/>
  <c r="E50" i="345" s="1"/>
  <c r="F50" i="345" s="1"/>
  <c r="H50" i="345" s="1"/>
  <c r="D56" i="345"/>
  <c r="D45" i="345"/>
  <c r="E45" i="345" s="1"/>
  <c r="F45" i="345" s="1"/>
  <c r="H45" i="345" s="1"/>
  <c r="D16" i="345"/>
  <c r="E16" i="345" s="1"/>
  <c r="F16" i="345" s="1"/>
  <c r="H16" i="345" s="1"/>
  <c r="I16" i="178"/>
  <c r="D18" i="345"/>
  <c r="E18" i="345" s="1"/>
  <c r="F18" i="345" s="1"/>
  <c r="H18" i="345" s="1"/>
  <c r="I18" i="178"/>
  <c r="D17" i="345"/>
  <c r="I17" i="178"/>
  <c r="D39" i="345"/>
  <c r="E39" i="345" s="1"/>
  <c r="F39" i="345" s="1"/>
  <c r="H39" i="345" s="1"/>
  <c r="D15" i="345"/>
  <c r="E15" i="345" s="1"/>
  <c r="F15" i="345" s="1"/>
  <c r="H15" i="345" s="1"/>
  <c r="I15" i="178"/>
  <c r="D40" i="345"/>
  <c r="D52" i="345"/>
  <c r="D23" i="345"/>
  <c r="D27" i="345" s="1"/>
  <c r="G27" i="178"/>
  <c r="D13" i="176"/>
  <c r="A13" i="315"/>
  <c r="A14" i="315" s="1"/>
  <c r="E26" i="314"/>
  <c r="E22" i="312"/>
  <c r="E20" i="312"/>
  <c r="E24" i="312"/>
  <c r="E25" i="314"/>
  <c r="G58" i="178"/>
  <c r="H64" i="180"/>
  <c r="G48" i="178"/>
  <c r="G30" i="178"/>
  <c r="G56" i="180"/>
  <c r="G30" i="180"/>
  <c r="I30" i="180" s="1"/>
  <c r="A21" i="180"/>
  <c r="A22" i="180" s="1"/>
  <c r="A23" i="180" s="1"/>
  <c r="G42" i="178"/>
  <c r="G46" i="178"/>
  <c r="F31" i="312"/>
  <c r="G31" i="312" s="1"/>
  <c r="F25" i="314"/>
  <c r="F32" i="314" s="1"/>
  <c r="G32" i="314" s="1"/>
  <c r="E66" i="178"/>
  <c r="G47" i="178"/>
  <c r="H52" i="178"/>
  <c r="I52" i="178" s="1"/>
  <c r="G40" i="180"/>
  <c r="G53" i="180"/>
  <c r="G42" i="180"/>
  <c r="G47" i="180"/>
  <c r="G51" i="180"/>
  <c r="G55" i="180"/>
  <c r="E66" i="180"/>
  <c r="G57" i="180"/>
  <c r="G23" i="180"/>
  <c r="I23" i="180" s="1"/>
  <c r="G64" i="180"/>
  <c r="G43" i="180"/>
  <c r="G58" i="180"/>
  <c r="G37" i="180"/>
  <c r="G49" i="180"/>
  <c r="H50" i="178"/>
  <c r="I50" i="178" s="1"/>
  <c r="H42" i="178"/>
  <c r="H45" i="178"/>
  <c r="I45" i="178" s="1"/>
  <c r="H53" i="178"/>
  <c r="I53" i="178" s="1"/>
  <c r="H49" i="178"/>
  <c r="H48" i="178"/>
  <c r="H39" i="178"/>
  <c r="I39" i="178" s="1"/>
  <c r="H38" i="178"/>
  <c r="I38" i="178" s="1"/>
  <c r="A21" i="178"/>
  <c r="A22" i="178" s="1"/>
  <c r="A23" i="178" s="1"/>
  <c r="A24" i="178" s="1"/>
  <c r="A25" i="178" s="1"/>
  <c r="A26" i="178" s="1"/>
  <c r="A27" i="178" s="1"/>
  <c r="G49" i="178"/>
  <c r="G57" i="178"/>
  <c r="I27" i="178"/>
  <c r="G43" i="178"/>
  <c r="G13" i="178"/>
  <c r="I13" i="178" s="1"/>
  <c r="G51" i="178"/>
  <c r="G64" i="178"/>
  <c r="D26" i="312"/>
  <c r="E14" i="312"/>
  <c r="G14" i="312" s="1"/>
  <c r="E34" i="312"/>
  <c r="C43" i="312"/>
  <c r="E59" i="180"/>
  <c r="G38" i="180"/>
  <c r="C20" i="169"/>
  <c r="E59" i="178"/>
  <c r="G65" i="178"/>
  <c r="G14" i="180"/>
  <c r="I14" i="180" s="1"/>
  <c r="F66" i="180"/>
  <c r="F66" i="178"/>
  <c r="F83" i="178" s="1"/>
  <c r="F59" i="178"/>
  <c r="G36" i="178"/>
  <c r="E12" i="312"/>
  <c r="G12" i="312" s="1"/>
  <c r="E16" i="312"/>
  <c r="G44" i="180"/>
  <c r="G48" i="180"/>
  <c r="G52" i="180"/>
  <c r="E30" i="314"/>
  <c r="E34" i="314"/>
  <c r="E21" i="312"/>
  <c r="G19" i="178"/>
  <c r="G55" i="178"/>
  <c r="C77" i="315"/>
  <c r="F15" i="314"/>
  <c r="C26" i="312"/>
  <c r="D39" i="174"/>
  <c r="F59" i="180"/>
  <c r="F83" i="180" s="1"/>
  <c r="E13" i="312"/>
  <c r="A2" i="344"/>
  <c r="H58" i="178"/>
  <c r="H43" i="178"/>
  <c r="H54" i="178"/>
  <c r="I54" i="178" s="1"/>
  <c r="H36" i="180"/>
  <c r="I36" i="180" s="1"/>
  <c r="H40" i="178"/>
  <c r="I40" i="178" s="1"/>
  <c r="H47" i="178"/>
  <c r="C78" i="315"/>
  <c r="H44" i="178"/>
  <c r="I44" i="178" s="1"/>
  <c r="H41" i="178"/>
  <c r="I41" i="178" s="1"/>
  <c r="H51" i="178"/>
  <c r="H56" i="178"/>
  <c r="I56" i="178" s="1"/>
  <c r="H46" i="178"/>
  <c r="H55" i="178"/>
  <c r="H57" i="178"/>
  <c r="G17" i="180"/>
  <c r="E31" i="314"/>
  <c r="G21" i="312" l="1"/>
  <c r="G20" i="312"/>
  <c r="H65" i="180"/>
  <c r="I65" i="180" s="1"/>
  <c r="E83" i="180"/>
  <c r="E83" i="178"/>
  <c r="D11" i="36"/>
  <c r="C27" i="169"/>
  <c r="C79" i="315"/>
  <c r="C81" i="315" s="1"/>
  <c r="D23" i="36" s="1"/>
  <c r="G24" i="312"/>
  <c r="E43" i="312"/>
  <c r="G13" i="312"/>
  <c r="G16" i="312"/>
  <c r="G22" i="312"/>
  <c r="G25" i="314"/>
  <c r="E17" i="345"/>
  <c r="F17" i="345" s="1"/>
  <c r="H17" i="345" s="1"/>
  <c r="I17" i="180"/>
  <c r="I64" i="180"/>
  <c r="E53" i="345"/>
  <c r="F53" i="345" s="1"/>
  <c r="H53" i="345" s="1"/>
  <c r="E44" i="345"/>
  <c r="F44" i="345" s="1"/>
  <c r="H44" i="345" s="1"/>
  <c r="E40" i="345"/>
  <c r="F40" i="345" s="1"/>
  <c r="H40" i="345" s="1"/>
  <c r="E37" i="345"/>
  <c r="F37" i="345" s="1"/>
  <c r="H37" i="345" s="1"/>
  <c r="E52" i="345"/>
  <c r="F52" i="345" s="1"/>
  <c r="H52" i="345" s="1"/>
  <c r="D49" i="345"/>
  <c r="E49" i="345" s="1"/>
  <c r="F49" i="345" s="1"/>
  <c r="H49" i="345" s="1"/>
  <c r="I49" i="178"/>
  <c r="D19" i="345"/>
  <c r="E19" i="345" s="1"/>
  <c r="F19" i="345" s="1"/>
  <c r="H19" i="345" s="1"/>
  <c r="I19" i="178"/>
  <c r="D67" i="345"/>
  <c r="E67" i="345" s="1"/>
  <c r="I65" i="178"/>
  <c r="D48" i="345"/>
  <c r="E48" i="345" s="1"/>
  <c r="F48" i="345" s="1"/>
  <c r="H48" i="345" s="1"/>
  <c r="I48" i="178"/>
  <c r="D58" i="345"/>
  <c r="E58" i="345" s="1"/>
  <c r="F58" i="345" s="1"/>
  <c r="H58" i="345" s="1"/>
  <c r="I58" i="178"/>
  <c r="E38" i="345"/>
  <c r="F38" i="345" s="1"/>
  <c r="H38" i="345" s="1"/>
  <c r="D47" i="345"/>
  <c r="E47" i="345" s="1"/>
  <c r="F47" i="345" s="1"/>
  <c r="H47" i="345" s="1"/>
  <c r="I47" i="178"/>
  <c r="D46" i="345"/>
  <c r="E46" i="345" s="1"/>
  <c r="F46" i="345" s="1"/>
  <c r="H46" i="345" s="1"/>
  <c r="I46" i="178"/>
  <c r="D55" i="345"/>
  <c r="E55" i="345" s="1"/>
  <c r="F55" i="345" s="1"/>
  <c r="H55" i="345" s="1"/>
  <c r="I55" i="178"/>
  <c r="D30" i="345"/>
  <c r="E30" i="345" s="1"/>
  <c r="F30" i="345" s="1"/>
  <c r="H30" i="345" s="1"/>
  <c r="I30" i="178"/>
  <c r="D36" i="345"/>
  <c r="I36" i="178"/>
  <c r="D66" i="345"/>
  <c r="I64" i="178"/>
  <c r="E14" i="345"/>
  <c r="F14" i="345" s="1"/>
  <c r="H14" i="345" s="1"/>
  <c r="D51" i="345"/>
  <c r="E51" i="345" s="1"/>
  <c r="F51" i="345" s="1"/>
  <c r="H51" i="345" s="1"/>
  <c r="I51" i="178"/>
  <c r="D43" i="345"/>
  <c r="E43" i="345" s="1"/>
  <c r="F43" i="345" s="1"/>
  <c r="H43" i="345" s="1"/>
  <c r="I43" i="178"/>
  <c r="D57" i="345"/>
  <c r="E57" i="345" s="1"/>
  <c r="F57" i="345" s="1"/>
  <c r="H57" i="345" s="1"/>
  <c r="I57" i="178"/>
  <c r="D42" i="345"/>
  <c r="E42" i="345" s="1"/>
  <c r="F42" i="345" s="1"/>
  <c r="H42" i="345" s="1"/>
  <c r="I42" i="178"/>
  <c r="E56" i="345"/>
  <c r="F56" i="345" s="1"/>
  <c r="H56" i="345" s="1"/>
  <c r="E66" i="345"/>
  <c r="F66" i="345" s="1"/>
  <c r="H66" i="345" s="1"/>
  <c r="E23" i="345"/>
  <c r="E27" i="345" s="1"/>
  <c r="G27" i="180"/>
  <c r="G20" i="178"/>
  <c r="G32" i="178" s="1"/>
  <c r="D13" i="345"/>
  <c r="H12" i="345"/>
  <c r="G66" i="180"/>
  <c r="A15" i="315"/>
  <c r="A16" i="315" s="1"/>
  <c r="A17" i="315" s="1"/>
  <c r="F26" i="314"/>
  <c r="G26" i="314" s="1"/>
  <c r="F27" i="314"/>
  <c r="G27" i="314" s="1"/>
  <c r="F36" i="314"/>
  <c r="G36" i="314" s="1"/>
  <c r="F29" i="314"/>
  <c r="G29" i="314" s="1"/>
  <c r="F35" i="314"/>
  <c r="G35" i="314" s="1"/>
  <c r="F33" i="314"/>
  <c r="G33" i="314" s="1"/>
  <c r="A24" i="180"/>
  <c r="A25" i="180" s="1"/>
  <c r="A26" i="180" s="1"/>
  <c r="A27" i="180" s="1"/>
  <c r="F36" i="312"/>
  <c r="G36" i="312" s="1"/>
  <c r="F31" i="314"/>
  <c r="G31" i="314" s="1"/>
  <c r="F41" i="312"/>
  <c r="G41" i="312" s="1"/>
  <c r="F30" i="312"/>
  <c r="G30" i="312" s="1"/>
  <c r="F34" i="314"/>
  <c r="G34" i="314" s="1"/>
  <c r="A28" i="178"/>
  <c r="A29" i="178" s="1"/>
  <c r="A30" i="178" s="1"/>
  <c r="A31" i="178" s="1"/>
  <c r="A32" i="178" s="1"/>
  <c r="G59" i="178"/>
  <c r="F38" i="312"/>
  <c r="G38" i="312" s="1"/>
  <c r="F39" i="312"/>
  <c r="G39" i="312" s="1"/>
  <c r="F37" i="314"/>
  <c r="F28" i="314"/>
  <c r="G28" i="314" s="1"/>
  <c r="F30" i="314"/>
  <c r="G30" i="314" s="1"/>
  <c r="F33" i="312"/>
  <c r="G33" i="312" s="1"/>
  <c r="F40" i="312"/>
  <c r="G40" i="312" s="1"/>
  <c r="F34" i="312"/>
  <c r="G34" i="312" s="1"/>
  <c r="F37" i="312"/>
  <c r="G37" i="312" s="1"/>
  <c r="F35" i="312"/>
  <c r="G35" i="312" s="1"/>
  <c r="F32" i="312"/>
  <c r="G32" i="312" s="1"/>
  <c r="G20" i="180"/>
  <c r="I27" i="180"/>
  <c r="G66" i="178"/>
  <c r="G59" i="180"/>
  <c r="H45" i="180"/>
  <c r="I45" i="180" s="1"/>
  <c r="H50" i="180"/>
  <c r="I50" i="180" s="1"/>
  <c r="H43" i="180"/>
  <c r="I43" i="180" s="1"/>
  <c r="H48" i="180"/>
  <c r="I48" i="180" s="1"/>
  <c r="H42" i="180"/>
  <c r="I42" i="180" s="1"/>
  <c r="H55" i="180"/>
  <c r="I55" i="180" s="1"/>
  <c r="H56" i="180"/>
  <c r="I56" i="180" s="1"/>
  <c r="H57" i="180"/>
  <c r="I57" i="180" s="1"/>
  <c r="H38" i="180"/>
  <c r="I38" i="180" s="1"/>
  <c r="H44" i="180"/>
  <c r="I44" i="180" s="1"/>
  <c r="H53" i="180"/>
  <c r="I53" i="180" s="1"/>
  <c r="H39" i="180"/>
  <c r="I39" i="180" s="1"/>
  <c r="H40" i="180"/>
  <c r="I40" i="180" s="1"/>
  <c r="H52" i="180"/>
  <c r="I52" i="180" s="1"/>
  <c r="H41" i="180"/>
  <c r="I41" i="180" s="1"/>
  <c r="H37" i="180"/>
  <c r="I37" i="180" s="1"/>
  <c r="H46" i="180"/>
  <c r="I46" i="180" s="1"/>
  <c r="H54" i="180"/>
  <c r="I54" i="180" s="1"/>
  <c r="H51" i="180"/>
  <c r="I51" i="180" s="1"/>
  <c r="H58" i="180"/>
  <c r="I58" i="180" s="1"/>
  <c r="H49" i="180"/>
  <c r="I49" i="180" s="1"/>
  <c r="H47" i="180"/>
  <c r="I47" i="180" s="1"/>
  <c r="D78" i="315"/>
  <c r="E78" i="315"/>
  <c r="E26" i="312"/>
  <c r="F16" i="314"/>
  <c r="G16" i="314" s="1"/>
  <c r="D13" i="36" l="1"/>
  <c r="G83" i="178"/>
  <c r="G83" i="180"/>
  <c r="E14" i="175"/>
  <c r="D14" i="175"/>
  <c r="G37" i="314"/>
  <c r="C39" i="314"/>
  <c r="G45" i="312"/>
  <c r="D18" i="36" s="1"/>
  <c r="F67" i="345"/>
  <c r="H67" i="345" s="1"/>
  <c r="H68" i="345" s="1"/>
  <c r="H70" i="345" s="1"/>
  <c r="D68" i="345"/>
  <c r="D59" i="345"/>
  <c r="E36" i="345"/>
  <c r="F36" i="345" s="1"/>
  <c r="G32" i="180"/>
  <c r="F23" i="345"/>
  <c r="F27" i="345" s="1"/>
  <c r="E68" i="345"/>
  <c r="I20" i="178"/>
  <c r="I32" i="178" s="1"/>
  <c r="D20" i="345"/>
  <c r="D32" i="345" s="1"/>
  <c r="E13" i="345"/>
  <c r="A18" i="315"/>
  <c r="A19" i="315" s="1"/>
  <c r="A20" i="315" s="1"/>
  <c r="A21" i="315" s="1"/>
  <c r="A22" i="315" s="1"/>
  <c r="A23" i="315" s="1"/>
  <c r="A24" i="315" s="1"/>
  <c r="A33" i="178"/>
  <c r="I66" i="178"/>
  <c r="A28" i="180"/>
  <c r="A29" i="180" s="1"/>
  <c r="A30" i="180" s="1"/>
  <c r="A31" i="180" s="1"/>
  <c r="A32" i="180" s="1"/>
  <c r="I59" i="178"/>
  <c r="I20" i="180"/>
  <c r="I32" i="180" s="1"/>
  <c r="D77" i="315"/>
  <c r="D79" i="315" s="1"/>
  <c r="D81" i="315" s="1"/>
  <c r="F17" i="314"/>
  <c r="G17" i="314" s="1"/>
  <c r="E77" i="315"/>
  <c r="E79" i="315" s="1"/>
  <c r="E81" i="315" s="1"/>
  <c r="I83" i="178" l="1"/>
  <c r="I85" i="178" s="1"/>
  <c r="F23" i="36"/>
  <c r="F68" i="345"/>
  <c r="E59" i="345"/>
  <c r="D14" i="36"/>
  <c r="A34" i="178"/>
  <c r="A35" i="178" s="1"/>
  <c r="A36" i="178" s="1"/>
  <c r="A37" i="178" s="1"/>
  <c r="A38" i="178" s="1"/>
  <c r="A39" i="178" s="1"/>
  <c r="A40" i="178" s="1"/>
  <c r="A41" i="178" s="1"/>
  <c r="A42" i="178" s="1"/>
  <c r="A43" i="178" s="1"/>
  <c r="A44" i="178" s="1"/>
  <c r="A45" i="178" s="1"/>
  <c r="A46" i="178" s="1"/>
  <c r="A47" i="178" s="1"/>
  <c r="A48" i="178" s="1"/>
  <c r="A49" i="178" s="1"/>
  <c r="A50" i="178" s="1"/>
  <c r="A51" i="178" s="1"/>
  <c r="A52" i="178" s="1"/>
  <c r="A53" i="178" s="1"/>
  <c r="A54" i="178" s="1"/>
  <c r="A55" i="178" s="1"/>
  <c r="A56" i="178" s="1"/>
  <c r="A57" i="178" s="1"/>
  <c r="A58" i="178" s="1"/>
  <c r="A59" i="178" s="1"/>
  <c r="A60" i="178" s="1"/>
  <c r="A61" i="178" s="1"/>
  <c r="A62" i="178" s="1"/>
  <c r="A63" i="178" s="1"/>
  <c r="A64" i="178" s="1"/>
  <c r="A65" i="178" s="1"/>
  <c r="A66" i="178" s="1"/>
  <c r="A67" i="178" s="1"/>
  <c r="A68" i="178" s="1"/>
  <c r="A69" i="178" s="1"/>
  <c r="A70" i="178" s="1"/>
  <c r="A71" i="178" s="1"/>
  <c r="A72" i="178" s="1"/>
  <c r="A73" i="178" s="1"/>
  <c r="A74" i="178" s="1"/>
  <c r="A75" i="178" s="1"/>
  <c r="A76" i="178" s="1"/>
  <c r="A77" i="178" s="1"/>
  <c r="A78" i="178" s="1"/>
  <c r="A79" i="178" s="1"/>
  <c r="A80" i="178" s="1"/>
  <c r="A81" i="178" s="1"/>
  <c r="A82" i="178" s="1"/>
  <c r="A83" i="178" s="1"/>
  <c r="A84" i="178" s="1"/>
  <c r="A85" i="178" s="1"/>
  <c r="H23" i="345"/>
  <c r="H27" i="345" s="1"/>
  <c r="F13" i="345"/>
  <c r="E20" i="345"/>
  <c r="E32" i="345" s="1"/>
  <c r="H36" i="345"/>
  <c r="H59" i="345" s="1"/>
  <c r="F59" i="345"/>
  <c r="A33" i="180"/>
  <c r="A34" i="180" s="1"/>
  <c r="A35" i="180" s="1"/>
  <c r="A36" i="180" s="1"/>
  <c r="A37" i="180" s="1"/>
  <c r="A38" i="180" s="1"/>
  <c r="A39" i="180" s="1"/>
  <c r="A40" i="180" s="1"/>
  <c r="A41" i="180" s="1"/>
  <c r="A42" i="180" s="1"/>
  <c r="A43" i="180" s="1"/>
  <c r="A44" i="180" s="1"/>
  <c r="A45" i="180" s="1"/>
  <c r="A46" i="180" s="1"/>
  <c r="A47" i="180" s="1"/>
  <c r="A48" i="180" s="1"/>
  <c r="A49" i="180" s="1"/>
  <c r="A50" i="180" s="1"/>
  <c r="A51" i="180" s="1"/>
  <c r="A52" i="180" s="1"/>
  <c r="A53" i="180" s="1"/>
  <c r="A54" i="180" s="1"/>
  <c r="A55" i="180" s="1"/>
  <c r="A56" i="180" s="1"/>
  <c r="A57" i="180" s="1"/>
  <c r="A58" i="180" s="1"/>
  <c r="G43" i="312"/>
  <c r="I66" i="180"/>
  <c r="I59" i="180"/>
  <c r="F10" i="174"/>
  <c r="F18" i="314"/>
  <c r="G18" i="314" s="1"/>
  <c r="I83" i="180" l="1"/>
  <c r="I85" i="180" s="1"/>
  <c r="H61" i="345"/>
  <c r="H89" i="345" s="1"/>
  <c r="A59" i="180"/>
  <c r="A60" i="180" s="1"/>
  <c r="A61" i="180" s="1"/>
  <c r="A62" i="180" s="1"/>
  <c r="A63" i="180" s="1"/>
  <c r="A64" i="180" s="1"/>
  <c r="A65" i="180" s="1"/>
  <c r="A66" i="180" s="1"/>
  <c r="A67" i="180" s="1"/>
  <c r="A68" i="180" s="1"/>
  <c r="A69" i="180" s="1"/>
  <c r="A70" i="180" s="1"/>
  <c r="A71" i="180" s="1"/>
  <c r="A72" i="180" s="1"/>
  <c r="A73" i="180" s="1"/>
  <c r="A74" i="180" s="1"/>
  <c r="A75" i="180" s="1"/>
  <c r="A76" i="180" s="1"/>
  <c r="A77" i="180" s="1"/>
  <c r="A78" i="180" s="1"/>
  <c r="A79" i="180" s="1"/>
  <c r="A80" i="180" s="1"/>
  <c r="A81" i="180" s="1"/>
  <c r="A82" i="180" s="1"/>
  <c r="A83" i="180" s="1"/>
  <c r="A84" i="180" s="1"/>
  <c r="A85" i="180" s="1"/>
  <c r="H13" i="345"/>
  <c r="H20" i="345" s="1"/>
  <c r="F20" i="345"/>
  <c r="F32" i="345" s="1"/>
  <c r="E23" i="36"/>
  <c r="D12" i="176"/>
  <c r="F19" i="314"/>
  <c r="G19" i="314" s="1"/>
  <c r="H32" i="345" l="1"/>
  <c r="H91" i="345" s="1"/>
  <c r="D25" i="260" s="1"/>
  <c r="F11" i="36"/>
  <c r="A25" i="315"/>
  <c r="A26" i="315" s="1"/>
  <c r="A27" i="315" s="1"/>
  <c r="A28" i="315" s="1"/>
  <c r="A29" i="315" s="1"/>
  <c r="A30" i="315" s="1"/>
  <c r="A31" i="315" s="1"/>
  <c r="A32" i="315" s="1"/>
  <c r="A33" i="315" s="1"/>
  <c r="A34" i="315" s="1"/>
  <c r="A35" i="315" s="1"/>
  <c r="A36" i="315" s="1"/>
  <c r="A37" i="315" s="1"/>
  <c r="A38" i="315" s="1"/>
  <c r="A39" i="315" s="1"/>
  <c r="A40" i="315" s="1"/>
  <c r="A41" i="315" s="1"/>
  <c r="F13" i="36"/>
  <c r="F20" i="314"/>
  <c r="G20" i="314" s="1"/>
  <c r="E11" i="36" l="1"/>
  <c r="F14" i="36"/>
  <c r="A42" i="315"/>
  <c r="A43" i="315" s="1"/>
  <c r="A44" i="315" s="1"/>
  <c r="A45" i="315" s="1"/>
  <c r="A46" i="315" s="1"/>
  <c r="A47" i="315" s="1"/>
  <c r="A48" i="315" s="1"/>
  <c r="A49" i="315" s="1"/>
  <c r="A50" i="315" s="1"/>
  <c r="A51" i="315" s="1"/>
  <c r="A52" i="315" s="1"/>
  <c r="A53" i="315" s="1"/>
  <c r="A54" i="315" s="1"/>
  <c r="A55" i="315" s="1"/>
  <c r="A56" i="315" s="1"/>
  <c r="A57" i="315" s="1"/>
  <c r="A58" i="315" s="1"/>
  <c r="A59" i="315" s="1"/>
  <c r="A60" i="315" s="1"/>
  <c r="A61" i="315" s="1"/>
  <c r="E13" i="36"/>
  <c r="F21" i="314"/>
  <c r="G21" i="314" s="1"/>
  <c r="E14" i="36" l="1"/>
  <c r="A62" i="315"/>
  <c r="A63" i="315" s="1"/>
  <c r="A64" i="315" s="1"/>
  <c r="A65" i="315" s="1"/>
  <c r="A66" i="315" s="1"/>
  <c r="A67" i="315" s="1"/>
  <c r="A68" i="315" s="1"/>
  <c r="A69" i="315" s="1"/>
  <c r="F22" i="314"/>
  <c r="G22" i="314" s="1"/>
  <c r="A70" i="315" l="1"/>
  <c r="A71" i="315" s="1"/>
  <c r="A72" i="315" s="1"/>
  <c r="A73" i="315" s="1"/>
  <c r="A74" i="315" s="1"/>
  <c r="A75" i="315" s="1"/>
  <c r="A76" i="315" s="1"/>
  <c r="A77" i="315" s="1"/>
  <c r="A78" i="315" s="1"/>
  <c r="F23" i="314"/>
  <c r="G23" i="314" s="1"/>
  <c r="G39" i="314" s="1"/>
  <c r="F22" i="36" s="1"/>
  <c r="F24" i="36" s="1"/>
  <c r="A79" i="315" l="1"/>
  <c r="A80" i="315" l="1"/>
  <c r="A81" i="315" s="1"/>
  <c r="A82" i="315" s="1"/>
  <c r="A83" i="315" s="1"/>
  <c r="A84" i="315" s="1"/>
  <c r="A85" i="315" s="1"/>
  <c r="A86" i="315" s="1"/>
  <c r="D19" i="36" l="1"/>
  <c r="G26" i="312"/>
  <c r="G47" i="312" s="1"/>
  <c r="F18" i="36" l="1"/>
  <c r="F19" i="36" s="1"/>
  <c r="E17" i="36"/>
  <c r="E18" i="36" l="1"/>
  <c r="E19" i="36" s="1"/>
  <c r="D22" i="36" l="1"/>
  <c r="D24" i="36" s="1"/>
  <c r="D28" i="36" l="1"/>
  <c r="D13" i="175" s="1"/>
  <c r="D15" i="175" s="1"/>
  <c r="E22" i="36"/>
  <c r="E24" i="36" s="1"/>
  <c r="D17" i="260" l="1"/>
  <c r="D14" i="176" l="1"/>
  <c r="D15" i="176" s="1"/>
  <c r="E15" i="176"/>
  <c r="D23" i="260" s="1"/>
  <c r="F23" i="260" s="1"/>
  <c r="E39" i="174" l="1"/>
  <c r="F39" i="174" l="1"/>
  <c r="F26" i="36" s="1"/>
  <c r="F28" i="36" s="1"/>
  <c r="E13" i="175" l="1"/>
  <c r="E15" i="175" s="1"/>
  <c r="E26" i="36"/>
  <c r="E28" i="36" s="1"/>
  <c r="D21" i="260"/>
  <c r="D10" i="175" s="1"/>
  <c r="D17" i="175" s="1"/>
  <c r="D20" i="169" l="1"/>
  <c r="D13" i="169" s="1"/>
  <c r="D21" i="169"/>
  <c r="D14" i="169" s="1"/>
  <c r="F17" i="260"/>
  <c r="E17" i="260" s="1"/>
  <c r="D19" i="175"/>
  <c r="F21" i="260"/>
  <c r="D23" i="169" l="1"/>
  <c r="D16" i="169"/>
  <c r="D21" i="175"/>
  <c r="C30" i="169" l="1"/>
  <c r="D18" i="260" s="1"/>
  <c r="D23" i="175"/>
  <c r="F18" i="260" l="1"/>
  <c r="F19" i="260" s="1"/>
  <c r="E10" i="175" s="1"/>
  <c r="D25" i="175"/>
  <c r="D27" i="260" s="1"/>
  <c r="D19" i="260"/>
  <c r="D29" i="260" l="1"/>
  <c r="E19" i="260"/>
  <c r="E17" i="175" l="1"/>
  <c r="E19" i="175" s="1"/>
  <c r="E21" i="175" l="1"/>
  <c r="E23" i="175" s="1"/>
  <c r="E25" i="175" l="1"/>
  <c r="F27" i="260" l="1"/>
  <c r="E29" i="175"/>
  <c r="F32" i="260" s="1"/>
  <c r="E27" i="260"/>
  <c r="E29" i="260" s="1"/>
  <c r="F25" i="260"/>
  <c r="F29" i="260" s="1"/>
  <c r="F14" i="347" l="1"/>
  <c r="D14" i="347" s="1"/>
  <c r="E13" i="260"/>
  <c r="F21" i="348" l="1"/>
  <c r="G21" i="348" s="1"/>
  <c r="E14" i="347"/>
  <c r="E20" i="347" s="1"/>
  <c r="D18" i="347"/>
  <c r="D19" i="347"/>
  <c r="F13" i="260"/>
  <c r="D29" i="347" l="1"/>
  <c r="E14" i="346"/>
  <c r="E22" i="346" s="1"/>
  <c r="H22" i="346" s="1"/>
  <c r="D28" i="347"/>
  <c r="E13" i="346"/>
  <c r="E21" i="346" s="1"/>
  <c r="H21" i="346" s="1"/>
  <c r="H23" i="346" s="1"/>
  <c r="E30" i="347"/>
  <c r="E15" i="346"/>
  <c r="E25" i="346" s="1"/>
  <c r="H25" i="346" s="1"/>
  <c r="E31" i="347" l="1"/>
  <c r="H27" i="346"/>
  <c r="H43" i="346" s="1"/>
  <c r="H29" i="346" l="1"/>
  <c r="H44" i="346" s="1"/>
  <c r="H53" i="346" l="1"/>
  <c r="H54" i="346" s="1"/>
  <c r="F34" i="260"/>
</calcChain>
</file>

<file path=xl/sharedStrings.xml><?xml version="1.0" encoding="utf-8"?>
<sst xmlns="http://schemas.openxmlformats.org/spreadsheetml/2006/main" count="836" uniqueCount="409">
  <si>
    <t>Total Invested Capital</t>
  </si>
  <si>
    <t>(f)</t>
  </si>
  <si>
    <t>(g)</t>
  </si>
  <si>
    <t>Line</t>
  </si>
  <si>
    <t>Proposed</t>
  </si>
  <si>
    <t>No.</t>
  </si>
  <si>
    <t>DEPRECIATION AND AMORTIZATION EXPENSE</t>
  </si>
  <si>
    <t>TAXES OTHER THAN INCOME TAX - ACCOUNT 408.1</t>
  </si>
  <si>
    <t>FD - FAS 115 Adjustment</t>
  </si>
  <si>
    <t>FERC Acct</t>
  </si>
  <si>
    <t>Adjusted 
Amount</t>
  </si>
  <si>
    <t>Customer Records and Collection Expenses</t>
  </si>
  <si>
    <t>Property Insurance</t>
  </si>
  <si>
    <t>Injuries and Damages</t>
  </si>
  <si>
    <t>COMPONENTS OF RATE BASE- ACCUMULATED DEPRECIATION</t>
  </si>
  <si>
    <t>COMPONENTS OF RATE BASE- GROSS PLANT</t>
  </si>
  <si>
    <t>Office Supplies and Expenses</t>
  </si>
  <si>
    <t>Outside Services Employed</t>
  </si>
  <si>
    <t>Employee Pensions and Benefits</t>
  </si>
  <si>
    <t>Notes:</t>
  </si>
  <si>
    <t>OPERATION AND MAINTENANCE EXPENSES</t>
  </si>
  <si>
    <t>Revenue</t>
  </si>
  <si>
    <t>COST OF SERVICE SCHEDULES AND WORKPAPERS</t>
  </si>
  <si>
    <t xml:space="preserve">Transmission - Maintenance of mains </t>
  </si>
  <si>
    <t>Ad Valorem Tax</t>
  </si>
  <si>
    <t>Per Book
Amount</t>
  </si>
  <si>
    <t>(g)=(d)*(e)*(f)</t>
  </si>
  <si>
    <t>13-Month Average</t>
  </si>
  <si>
    <t>Depreciation Adjustment</t>
  </si>
  <si>
    <t>Fixed Asset Cost Adjustment</t>
  </si>
  <si>
    <t>MIP / VPP Accrual</t>
  </si>
  <si>
    <t>Worker's Comp Insurance Reserve</t>
  </si>
  <si>
    <t>FAS 106 Adjustment</t>
  </si>
  <si>
    <t>SEBP Adjustment</t>
  </si>
  <si>
    <t>Clearing Account - Adjustment</t>
  </si>
  <si>
    <t>Charitable Contribution Carryover</t>
  </si>
  <si>
    <t>Stores Equipment</t>
  </si>
  <si>
    <t>Per Book Amount</t>
  </si>
  <si>
    <t>SUMMARY OF RETURN</t>
  </si>
  <si>
    <t>Equity</t>
  </si>
  <si>
    <t>Return on Equity</t>
  </si>
  <si>
    <t>Rate Base</t>
  </si>
  <si>
    <t>Schedule B</t>
  </si>
  <si>
    <t>Schedule C</t>
  </si>
  <si>
    <t>Schedule D</t>
  </si>
  <si>
    <t>RATE BASE</t>
  </si>
  <si>
    <t>Interest Expense:</t>
  </si>
  <si>
    <t>Rate Base - Capitalization Structure (1)</t>
  </si>
  <si>
    <t>RWIP</t>
  </si>
  <si>
    <t xml:space="preserve">Transmission - Mains expenses </t>
  </si>
  <si>
    <t>Laboratory Equipment</t>
  </si>
  <si>
    <t>WP_B-2</t>
  </si>
  <si>
    <t>Other Tangible Property-Application Software</t>
  </si>
  <si>
    <t>Other Tangible Property-System Software</t>
  </si>
  <si>
    <t>Other Tangible Property-GenStartupCost</t>
  </si>
  <si>
    <t>Accumulated Deferred Income Taxes</t>
  </si>
  <si>
    <t>Depreciable Plant</t>
  </si>
  <si>
    <t>Total Plant</t>
  </si>
  <si>
    <t>Non-depreciable and Fully Depreciated Plant</t>
  </si>
  <si>
    <t>Proposed Depreciation Expense</t>
  </si>
  <si>
    <t>Miscellaneous Equipment</t>
  </si>
  <si>
    <t>Line
No.</t>
  </si>
  <si>
    <t>Mains and Services Expenses</t>
  </si>
  <si>
    <t>Note:</t>
  </si>
  <si>
    <t>Payroll Tax</t>
  </si>
  <si>
    <t>General Plant</t>
  </si>
  <si>
    <t>Account Description</t>
  </si>
  <si>
    <t>Gross Plant</t>
  </si>
  <si>
    <t>Depreciation and Amortization Expense</t>
  </si>
  <si>
    <t>Reference</t>
  </si>
  <si>
    <t>Net Operating Income/Return</t>
  </si>
  <si>
    <t>Total Return on Invested Capital</t>
  </si>
  <si>
    <t>Debt</t>
  </si>
  <si>
    <t>Percent Return - After Tax</t>
  </si>
  <si>
    <t>Cost of Debt</t>
  </si>
  <si>
    <t>Operation and Maintenance Expenses</t>
  </si>
  <si>
    <t>Current</t>
  </si>
  <si>
    <t>Adjustments</t>
  </si>
  <si>
    <t>Adjustment</t>
  </si>
  <si>
    <t>Non Revenue - Related</t>
  </si>
  <si>
    <t>Totals may vary due to rounding.</t>
  </si>
  <si>
    <t>Improvements to Leased Premises</t>
  </si>
  <si>
    <t>Remittance Processing Equipment</t>
  </si>
  <si>
    <t>Tools &amp; Work Equipment</t>
  </si>
  <si>
    <t>Communication Equipment - Telephone</t>
  </si>
  <si>
    <t xml:space="preserve">Other Tangible Property </t>
  </si>
  <si>
    <t>Other Tangible Property-Servers Hardware</t>
  </si>
  <si>
    <t>Other Tangible Property-Servers Software</t>
  </si>
  <si>
    <t>Other Tangible Property-Network-Hardware</t>
  </si>
  <si>
    <t>Other Tangible Property-CPU</t>
  </si>
  <si>
    <t>Other Tangible Property-MF Hardware</t>
  </si>
  <si>
    <t>Other Tangible Property-PC Hardware</t>
  </si>
  <si>
    <t>Other Tangible Property-PC Software</t>
  </si>
  <si>
    <t>Prepayments</t>
  </si>
  <si>
    <t>Adjusted Amount</t>
  </si>
  <si>
    <t>Allocated Amount</t>
  </si>
  <si>
    <t>Compressor Station Equipment</t>
  </si>
  <si>
    <t>Utility Account</t>
  </si>
  <si>
    <t>Schedule G</t>
  </si>
  <si>
    <t>Total Requested</t>
  </si>
  <si>
    <t>Proposed Rates</t>
  </si>
  <si>
    <t>Injuries and Damages Reserve</t>
  </si>
  <si>
    <t>Schedule J</t>
  </si>
  <si>
    <t>Amount Per Books</t>
  </si>
  <si>
    <t>Line No.</t>
  </si>
  <si>
    <t>Description</t>
  </si>
  <si>
    <t>(a)</t>
  </si>
  <si>
    <t>(b)</t>
  </si>
  <si>
    <t>(c)</t>
  </si>
  <si>
    <t>(d)</t>
  </si>
  <si>
    <t>(e)</t>
  </si>
  <si>
    <t>Operation Supervision and Engineering</t>
  </si>
  <si>
    <t>Income Taxes</t>
  </si>
  <si>
    <t>A&amp;G - Administrative and General Salaries</t>
  </si>
  <si>
    <t>A&amp;G - Rents</t>
  </si>
  <si>
    <t>Allocation Factor</t>
  </si>
  <si>
    <t>Office Furniture &amp; Equipment</t>
  </si>
  <si>
    <t>Transportation Equipment</t>
  </si>
  <si>
    <t>PREPAYMENTS</t>
  </si>
  <si>
    <t>Administrative Expenses Transferred - Credit</t>
  </si>
  <si>
    <t>Greenville Data Center (010.11520)</t>
  </si>
  <si>
    <t>G-Structures &amp; Improvements</t>
  </si>
  <si>
    <t>G-Office Furniture &amp; Equip.</t>
  </si>
  <si>
    <t>TOTAL INCOME TAXES</t>
  </si>
  <si>
    <t>Rates</t>
  </si>
  <si>
    <t>Amounts</t>
  </si>
  <si>
    <t>Structures &amp; Improvements</t>
  </si>
  <si>
    <t>CWIP</t>
  </si>
  <si>
    <t>Self Insurance - Adjustment</t>
  </si>
  <si>
    <t>Section 481(a) Cushion Gas</t>
  </si>
  <si>
    <t>Section 481(a) Line Pack Gas</t>
  </si>
  <si>
    <t>Directors Deferred Bonus</t>
  </si>
  <si>
    <t>Miscellaneous Accrued</t>
  </si>
  <si>
    <t>Restricted Stock Grant Plan</t>
  </si>
  <si>
    <t>Rabbi Trust</t>
  </si>
  <si>
    <t>Restricted Stock - MIP</t>
  </si>
  <si>
    <t>Director's Stock Awards</t>
  </si>
  <si>
    <t>Pension Expense</t>
  </si>
  <si>
    <t>Federal &amp; State Tax Interest</t>
  </si>
  <si>
    <t>FD - NOL Credit Carryforward - Utility</t>
  </si>
  <si>
    <t>FD - NOL Credit Carryforward - Non Reg</t>
  </si>
  <si>
    <t>FD - AMT Minimum Tax Credit</t>
  </si>
  <si>
    <t>A&amp;G - Miscellaneous General Expense</t>
  </si>
  <si>
    <t>Assets / (Liabilities) - Adjusted Balances</t>
  </si>
  <si>
    <t>Non Revenue - Related Taxes Allocated from Div 10</t>
  </si>
  <si>
    <t>Additions:</t>
  </si>
  <si>
    <t>Deductions:</t>
  </si>
  <si>
    <t>2. The adjustment in Column (c) removes reserves not allocated to the divisions.</t>
  </si>
  <si>
    <t>Adjustments (2)</t>
  </si>
  <si>
    <t>Prepayments - Acct. 165:</t>
  </si>
  <si>
    <t>2.  Credit amounts are in parentheses.</t>
  </si>
  <si>
    <t>(d) = (b) + (c)</t>
  </si>
  <si>
    <t>INJURIES AND DAMAGES RESERVES</t>
  </si>
  <si>
    <t>Net Plant:</t>
  </si>
  <si>
    <t>(e) = (c) + (d)</t>
  </si>
  <si>
    <t>(e) = (c) - (d)</t>
  </si>
  <si>
    <t>Total Non Revenue - Related (Sum Ln 2 through Ln 5)</t>
  </si>
  <si>
    <t>(f) = (d) + (e)</t>
  </si>
  <si>
    <t>Assets / (Liabilities) - Per Book Balances</t>
  </si>
  <si>
    <t>Adjustments (3)</t>
  </si>
  <si>
    <t>Adjustments (1)</t>
  </si>
  <si>
    <t>Month\Year Ending</t>
  </si>
  <si>
    <t>ACCUMULATED DEFERRED INCOME TAXES (1)</t>
  </si>
  <si>
    <t>1.  Includes FERC Accounts 190, 282 and 283</t>
  </si>
  <si>
    <t>SSU - General Office (Div 002):</t>
  </si>
  <si>
    <t>Shared Services General Office (Div 002)</t>
  </si>
  <si>
    <t>Shared Services - General Office (Div 002)</t>
  </si>
  <si>
    <t>Total (Ln 4 x Ln 5)</t>
  </si>
  <si>
    <t>(g) = (e) x (f) - (h)</t>
  </si>
  <si>
    <t>FD - Treasury Lock Adjustment - Unrealized</t>
  </si>
  <si>
    <t>FD - Treasury Lock Adjustment - Realized</t>
  </si>
  <si>
    <t>Transmission Plant</t>
  </si>
  <si>
    <t>M&amp;R Station Equipment</t>
  </si>
  <si>
    <t>Total (Sum of Ln 101 through Ln 102)</t>
  </si>
  <si>
    <t>ST - State Net Operating Loss</t>
  </si>
  <si>
    <t>ST - Enterprise Zone ITC</t>
  </si>
  <si>
    <t>1. Injuries and Damages Reserve amounts above are found in Account 228.2 and sub accounts 28102 and 28101.</t>
  </si>
  <si>
    <t>VA Charitable Contributions</t>
  </si>
  <si>
    <t>FD - Federal Benefit on State NOL</t>
  </si>
  <si>
    <t>FD - NOL Credit Carryforward - Other</t>
  </si>
  <si>
    <t>3.  Adjustments are for those items not included in rate base for ratemaking purposes.</t>
  </si>
  <si>
    <t>Cost of  Debt (1)</t>
  </si>
  <si>
    <t>Cost of  Equity (2)</t>
  </si>
  <si>
    <t>Rate Base (Schedule B, Col (e), Ln 21)</t>
  </si>
  <si>
    <t>Total Operation and Maintenance Expenses (Sum of Ln 1 through Ln 26)</t>
  </si>
  <si>
    <t>Maintenance of field measuring and regulating station equipment</t>
  </si>
  <si>
    <t>Wells expenses</t>
  </si>
  <si>
    <t>Lines expenses</t>
  </si>
  <si>
    <t>Compressor station expenses</t>
  </si>
  <si>
    <t>Storage-Measuring and regulating station expenses</t>
  </si>
  <si>
    <t>Storage-Purification expenses</t>
  </si>
  <si>
    <t>Storage-Other expenses</t>
  </si>
  <si>
    <t>Storage well royalties</t>
  </si>
  <si>
    <t>Maintenance of measuring and regulating station equipment</t>
  </si>
  <si>
    <t>Other storage expenses-Operation labor and expenses</t>
  </si>
  <si>
    <t>Other storage-Rents</t>
  </si>
  <si>
    <t>Storage Plant</t>
  </si>
  <si>
    <t>Compressor Station Structures</t>
  </si>
  <si>
    <t>Wells</t>
  </si>
  <si>
    <t>Cusion Gas</t>
  </si>
  <si>
    <t>Storage Rights and Operating Leases</t>
  </si>
  <si>
    <t>Pipelines</t>
  </si>
  <si>
    <t>Purification Equipment</t>
  </si>
  <si>
    <t>Total (Sum Ln 3 through Ln 10)</t>
  </si>
  <si>
    <t>Rights of Way</t>
  </si>
  <si>
    <t>Mains</t>
  </si>
  <si>
    <t>Total (Sum Ln 14 through Ln 17)</t>
  </si>
  <si>
    <t>Intangible Plant</t>
  </si>
  <si>
    <t>Plant Organization</t>
  </si>
  <si>
    <t>(h) = (f) * (g)</t>
  </si>
  <si>
    <t>Total (Sum Ln 27 through Ln 49)</t>
  </si>
  <si>
    <t>Total (Sum of Ln 55 through Ln 56)</t>
  </si>
  <si>
    <t>(f) = (d) * (e)</t>
  </si>
  <si>
    <t>13- Month Average Total (Ln 17 + Ln 34)</t>
  </si>
  <si>
    <t>Total (Sum Ln 16 through Ln 66)</t>
  </si>
  <si>
    <t>2.  Cost of Equity is per the Final Order of Docket No. 2013-00148.</t>
  </si>
  <si>
    <t>DEPRECIATION RATES</t>
  </si>
  <si>
    <t>Account</t>
  </si>
  <si>
    <t>Depr Rate</t>
  </si>
  <si>
    <t>SSU - Greenville Data Center (Div 002):</t>
  </si>
  <si>
    <t>P = Proposed Rates</t>
  </si>
  <si>
    <t>C = Current Rates</t>
  </si>
  <si>
    <t>Set of Rates</t>
  </si>
  <si>
    <t>C</t>
  </si>
  <si>
    <t>Construction Work In Progress</t>
  </si>
  <si>
    <t>Trial Balance</t>
  </si>
  <si>
    <t xml:space="preserve">Total Net Plant (Ln 2 + Ln 3 - Ln 4) </t>
  </si>
  <si>
    <t>Total Cash Working Capital (1)</t>
  </si>
  <si>
    <t>1.  Cash Working Capital is calculated as 1/8 of O&amp;M to be consistent with treatment in Docket No. 2013-00148.</t>
  </si>
  <si>
    <t>Total Additions (Ln 8 + Ln 9)</t>
  </si>
  <si>
    <t>Total Deductions (Ln 13 + Ln 14)</t>
  </si>
  <si>
    <t>Rate Base (Ln 5 + Ln 10 - Ln 15 + Ln 17)</t>
  </si>
  <si>
    <t>WKG STORAGE, INC.</t>
  </si>
  <si>
    <t>Revenue Requirement</t>
  </si>
  <si>
    <t>Rate</t>
  </si>
  <si>
    <t>Non Revenue - Related Taxes Allocated from SSU</t>
  </si>
  <si>
    <t>Taxes Other than Income Taxes</t>
  </si>
  <si>
    <t>Less Accumulated Depreciation</t>
  </si>
  <si>
    <t>WKG Storage, Inc. Direct</t>
  </si>
  <si>
    <t>Grand Total WKG Storage ADIT (Ln 13 + Ln 70)</t>
  </si>
  <si>
    <t>Test Period</t>
  </si>
  <si>
    <t>Requested Rate of Return</t>
  </si>
  <si>
    <t>Required Return on Rate Base</t>
  </si>
  <si>
    <t>Cost of Service</t>
  </si>
  <si>
    <t>Revenues</t>
  </si>
  <si>
    <t>Net Income before Income Taxes (Ln 1 + Ln 3 - Ln 5)</t>
  </si>
  <si>
    <t>Application of State Tax Rate (Ln 7 x 4.63%)</t>
  </si>
  <si>
    <t>Net Income before Federal Tax (Ln 7 - Ln 9)</t>
  </si>
  <si>
    <t>Application of Federal Tax Rate (Ln 11 x 35%)</t>
  </si>
  <si>
    <t>Total (Ln 9 + Ln 13)</t>
  </si>
  <si>
    <t>Composite Tax Rate</t>
  </si>
  <si>
    <t>Weighted Cost of Debt (1)</t>
  </si>
  <si>
    <t>Net Income before Interest and Income Taxes</t>
  </si>
  <si>
    <t>SUMMARY OF REVENUE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</si>
  <si>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</si>
  <si>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</si>
  <si>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</si>
  <si>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</si>
  <si>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</si>
  <si>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</si>
  <si>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</si>
  <si>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</si>
  <si>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</si>
  <si>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</si>
  <si>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</si>
  <si>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</si>
  <si>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 Books</t>
  </si>
  <si>
    <t>TS-1 Rate</t>
  </si>
  <si>
    <t>Injection</t>
  </si>
  <si>
    <t>Withdrawal</t>
  </si>
  <si>
    <t>S-1 Rate</t>
  </si>
  <si>
    <t>Tariff</t>
  </si>
  <si>
    <t xml:space="preserve">Revenue </t>
  </si>
  <si>
    <t>Deficiency</t>
  </si>
  <si>
    <t>Adjustment[1]</t>
  </si>
  <si>
    <t>[1] Calculation of Revenue at Full Tariff Rates</t>
  </si>
  <si>
    <t>Working Capacity</t>
  </si>
  <si>
    <t>Rate / Dth</t>
  </si>
  <si>
    <t>Annual Amount</t>
  </si>
  <si>
    <t>Months</t>
  </si>
  <si>
    <t>Revenue at full tariff rates</t>
  </si>
  <si>
    <t>Revenues - adjustment to reflect full tariff rates</t>
  </si>
  <si>
    <t>Capacity</t>
  </si>
  <si>
    <t>(A)</t>
  </si>
  <si>
    <t>(B)</t>
  </si>
  <si>
    <t>(C)</t>
  </si>
  <si>
    <t>(D)</t>
  </si>
  <si>
    <t>(E)</t>
  </si>
  <si>
    <t>Allocated Storage Costs 1/</t>
  </si>
  <si>
    <t>Monthly Billing Determinants</t>
  </si>
  <si>
    <t>Schedule A</t>
  </si>
  <si>
    <t>Schedule I</t>
  </si>
  <si>
    <t>Schedule E</t>
  </si>
  <si>
    <t>Schedule F</t>
  </si>
  <si>
    <t>Schedule H</t>
  </si>
  <si>
    <t>Summary - Cost of Service:</t>
  </si>
  <si>
    <t>COST OF SERVICE</t>
  </si>
  <si>
    <t>Per Book</t>
  </si>
  <si>
    <t>Adjusted Cost of Service</t>
  </si>
  <si>
    <t>WP_B-1</t>
  </si>
  <si>
    <t>WP_B-3</t>
  </si>
  <si>
    <t>RATE DESIGN</t>
  </si>
  <si>
    <t>&lt; 25 / 75 - existing tariff split</t>
  </si>
  <si>
    <t>Contracted Capacity</t>
  </si>
  <si>
    <t>Storage Service (S-1)</t>
  </si>
  <si>
    <t>Storage Transportation (TS-1)</t>
  </si>
  <si>
    <t>Transportation Injection</t>
  </si>
  <si>
    <t>Transportation Withdrawal</t>
  </si>
  <si>
    <t>Storage Reservation</t>
  </si>
  <si>
    <t>Current Rates:</t>
  </si>
  <si>
    <t>Proposed Rates:</t>
  </si>
  <si>
    <t>Existing Tariff Revenue Requirement</t>
  </si>
  <si>
    <t>TS-1 Rate - Injection</t>
  </si>
  <si>
    <t>TS-1 Rate - Withdrawal</t>
  </si>
  <si>
    <t>Total TS-1</t>
  </si>
  <si>
    <t>S-1 Storage Reservation</t>
  </si>
  <si>
    <t>Annual Demand Charge</t>
  </si>
  <si>
    <t>Monthly Demand Charge</t>
  </si>
  <si>
    <t>Yes</t>
  </si>
  <si>
    <t>Storage Transportation (TS-1) Injection</t>
  </si>
  <si>
    <t>Storage Transportation (TS-1) - Withdrawal</t>
  </si>
  <si>
    <t>Storage Service (S-1) - Reservation</t>
  </si>
  <si>
    <t>RATE COMPARISON / PROOF OF REVENUES</t>
  </si>
  <si>
    <t>Discount</t>
  </si>
  <si>
    <t>Proof of Revenue - Proposed Rates:</t>
  </si>
  <si>
    <t>Proof of Revenue - Existing Rates:</t>
  </si>
  <si>
    <t>&lt; leave for calculation of rates above</t>
  </si>
  <si>
    <t>Total Cost of Service</t>
  </si>
  <si>
    <t>Firm Transportation Rates ($/1000 cubic feet)</t>
  </si>
  <si>
    <t>&lt; 50 / 50 - alternative</t>
  </si>
  <si>
    <t>Distribution and Marketing Projects</t>
  </si>
  <si>
    <t>Total WKG Storage Direct (Ln 11 + Ln 18 + Ln 21)</t>
  </si>
  <si>
    <t>Total (Sum of Ln 62 through Ln 71)</t>
  </si>
  <si>
    <t>Total SSU General Office (Ln 50 + Ln 57 + Ln 72)</t>
  </si>
  <si>
    <t>Total WKG Storage Gross Plant (Ln 23 + Ln 74)</t>
  </si>
  <si>
    <t>Total WKG Storage Accumulated Depreciation (Ln 23 + Ln 74)</t>
  </si>
  <si>
    <t>General Office Allocated to WKG Storage (Ln 50 x Ln 51)</t>
  </si>
  <si>
    <t>Greenville Data Center Allocated to WKG Storage (Ln 59 x Ln 60)</t>
  </si>
  <si>
    <t>Total (Sum of Ln 66 through Ln 75)</t>
  </si>
  <si>
    <t>Distribution &amp; Marketing Allocated to WKG Storage (Ln 76 x Ln 77)</t>
  </si>
  <si>
    <t>Total SSU General Office (Ln 52 + Ln 61 + Ln 78)</t>
  </si>
  <si>
    <t>Total WKG Storage Depreciation Expense (Ln 23 + Ln 80)</t>
  </si>
  <si>
    <t>SSU - Distribution &amp; Marketing (Div 002):</t>
  </si>
  <si>
    <t>Total WKG Storage at December 31, 2015 
(Col (f) = (Ln 14 + Ln 28))</t>
  </si>
  <si>
    <t>December 31, 2015 Total (Ln 15 + Ln 32)</t>
  </si>
  <si>
    <t>Total WKG Storage Direct (Sum Ln 2 through Ln 11)</t>
  </si>
  <si>
    <t>SSU General Office Allocated to WKG Storage (Ln 68 x Ln 69)</t>
  </si>
  <si>
    <t>Maintenance of Structures and Improvements</t>
  </si>
  <si>
    <t>TEST YEAR ENDING DECEMBER 31, 2015</t>
  </si>
  <si>
    <t>Deferred Expense Projects</t>
  </si>
  <si>
    <t>Allowance for Doubtful Accounts</t>
  </si>
  <si>
    <t>FD - Federal Tax on Enterprise ITC</t>
  </si>
  <si>
    <t>1.  Capital Stucture and Cost of Debt are December 31, 2015 13 mo average book balances.</t>
  </si>
  <si>
    <t>Sub Account</t>
  </si>
  <si>
    <t>Sub Account Description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</si>
  <si>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</si>
  <si>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</si>
  <si>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</si>
  <si>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</si>
  <si>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</si>
  <si>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</si>
  <si>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</si>
  <si>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</si>
  <si>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</si>
  <si>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</si>
  <si>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</si>
  <si>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</si>
  <si>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TOTAL</t>
  </si>
  <si>
    <t>233</t>
  </si>
  <si>
    <t>8310</t>
  </si>
  <si>
    <t>Storage-Maintenance of structures and improvements</t>
  </si>
  <si>
    <t>02001</t>
  </si>
  <si>
    <t>Inventory Materials</t>
  </si>
  <si>
    <t>06111</t>
  </si>
  <si>
    <t>Contract Labor</t>
  </si>
  <si>
    <t>07590</t>
  </si>
  <si>
    <t>Misc General Expense</t>
  </si>
  <si>
    <t>8410</t>
  </si>
  <si>
    <t>9210</t>
  </si>
  <si>
    <t>A&amp;G-Office supplies &amp; expense</t>
  </si>
  <si>
    <t>Remove Costs associated with Barnsley project</t>
  </si>
  <si>
    <t>Remaining expenses</t>
  </si>
  <si>
    <t>Non-recurring charge (Barnsley project?)</t>
  </si>
  <si>
    <t>Accrual &amp; Partial Reversal that should have been booked on Barnley + write-off of impaired asset</t>
  </si>
  <si>
    <t>CO #</t>
  </si>
  <si>
    <t>(h)</t>
  </si>
  <si>
    <t>(i)</t>
  </si>
  <si>
    <t>(j)</t>
  </si>
  <si>
    <t>(k)</t>
  </si>
  <si>
    <t>(l)</t>
  </si>
  <si>
    <t>(m)</t>
  </si>
  <si>
    <t>Operation &amp; Maintenance Expense Adjustments</t>
  </si>
  <si>
    <t>Line #</t>
  </si>
  <si>
    <t>_</t>
  </si>
  <si>
    <t>'&lt; 5 YR AVG Well Workover expense</t>
  </si>
  <si>
    <t>&lt; Remove Test Period Well Workover expense</t>
  </si>
  <si>
    <t>&lt; Net reduction to O&amp;M</t>
  </si>
  <si>
    <t>Cost of Service Per Order</t>
  </si>
  <si>
    <t>Monthly Increase</t>
  </si>
  <si>
    <t>Annual Increase</t>
  </si>
  <si>
    <t>Exhibit JTC-1</t>
  </si>
  <si>
    <t>Annual Increase - with 90% discount applied</t>
  </si>
  <si>
    <t>Monthly Increase - with 90% discount applied</t>
  </si>
  <si>
    <t>&lt; Income Taxes at old FIT rate</t>
  </si>
  <si>
    <t>Change in Income Taxes</t>
  </si>
  <si>
    <t>Rounding in taxes &amp; ROR calculations between model/final order</t>
  </si>
  <si>
    <t xml:space="preserve">TCJA Revenue Requirement </t>
  </si>
  <si>
    <t>TEST YEAR ENDING DECEMBER 31, 2015, as adjusted for TCJA</t>
  </si>
  <si>
    <t>Change in FIT (See Schedule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</si>
</sst>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&quot;&quot;;_(@_)"/>
    <numFmt numFmtId="167" formatCode="[Blue]#,##0,_);[Red]\(#,##0,\)"/>
    <numFmt numFmtId="168" formatCode="0.000%"/>
    <numFmt numFmtId="169" formatCode="0.0000000000%"/>
    <numFmt numFmtId="170" formatCode="&quot;$&quot;#,##0.0000_);\(&quot;$&quot;#,##0.0000\)"/>
    <numFmt numFmtId="171" formatCode="[$-409]mmmm\ d\,\ yyyy;@"/>
    <numFmt numFmtId="172" formatCode="_(* #,##0.000000000_);_(* \(#,##0.000000000\);_(* &quot;-&quot;??_);_(@_)"/>
    <numFmt numFmtId="173" formatCode="[$$-409]#,##0.0000_);\([$$-409]#,##0.0000\)"/>
    <numFmt numFmtId="174" formatCode="[$$-409]#,##0.00000_);\([$$-409]#,##0.00000\)"/>
    <numFmt numFmtId="175" formatCode="[$$-409]#,##0.000_);\([$$-409]#,##0.000\)"/>
    <numFmt numFmtId="176" formatCode="0.00_);[Red]\(0.00\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name val="新細明體"/>
      <family val="1"/>
      <charset val="136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 MT"/>
    </font>
    <font>
      <sz val="10"/>
      <color rgb="FF0070C0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Dashed">
        <color auto="1"/>
      </right>
      <top/>
      <bottom style="medium">
        <color auto="1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n">
        <color auto="1"/>
      </top>
      <bottom/>
      <diagonal/>
    </border>
  </borders>
  <cellStyleXfs count="89">
    <xf numFmtId="0" fontId="0" fillId="0" borderId="0"/>
    <xf numFmtId="3" fontId="22" fillId="3" borderId="0" applyBorder="0">
      <alignment horizontal="right"/>
      <protection locked="0"/>
    </xf>
    <xf numFmtId="0" fontId="23" fillId="0" borderId="0" applyNumberFormat="0" applyFill="0" applyBorder="0" applyAlignment="0" applyProtection="0"/>
    <xf numFmtId="0" fontId="29" fillId="4" borderId="0">
      <alignment horizontal="left"/>
    </xf>
    <xf numFmtId="0" fontId="30" fillId="4" borderId="0">
      <alignment horizontal="right"/>
    </xf>
    <xf numFmtId="0" fontId="31" fillId="3" borderId="0">
      <alignment horizontal="center"/>
    </xf>
    <xf numFmtId="0" fontId="30" fillId="4" borderId="0">
      <alignment horizontal="right"/>
    </xf>
    <xf numFmtId="0" fontId="32" fillId="3" borderId="0">
      <alignment horizontal="left"/>
    </xf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3" fillId="0" borderId="0">
      <alignment horizontal="left" vertical="center" indent="1"/>
    </xf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4" fillId="0" borderId="0" applyNumberFormat="0">
      <protection locked="0"/>
    </xf>
    <xf numFmtId="38" fontId="24" fillId="5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24" fillId="6" borderId="3" applyNumberFormat="0" applyBorder="0" applyAlignment="0" applyProtection="0"/>
    <xf numFmtId="41" fontId="11" fillId="0" borderId="0">
      <alignment horizontal="left"/>
    </xf>
    <xf numFmtId="0" fontId="29" fillId="4" borderId="0">
      <alignment horizontal="left"/>
    </xf>
    <xf numFmtId="0" fontId="27" fillId="3" borderId="0">
      <alignment horizontal="left"/>
    </xf>
    <xf numFmtId="37" fontId="25" fillId="0" borderId="0"/>
    <xf numFmtId="3" fontId="24" fillId="5" borderId="0" applyNumberFormat="0"/>
    <xf numFmtId="169" fontId="26" fillId="0" borderId="0"/>
    <xf numFmtId="0" fontId="3" fillId="0" borderId="0"/>
    <xf numFmtId="0" fontId="42" fillId="0" borderId="0">
      <alignment vertical="center"/>
    </xf>
    <xf numFmtId="43" fontId="4" fillId="0" borderId="0"/>
    <xf numFmtId="167" fontId="5" fillId="0" borderId="0"/>
    <xf numFmtId="40" fontId="15" fillId="8" borderId="0">
      <alignment horizontal="right"/>
    </xf>
    <xf numFmtId="0" fontId="16" fillId="8" borderId="0">
      <alignment horizontal="right"/>
    </xf>
    <xf numFmtId="0" fontId="17" fillId="8" borderId="4"/>
    <xf numFmtId="0" fontId="17" fillId="0" borderId="0" applyBorder="0">
      <alignment horizontal="centerContinuous"/>
    </xf>
    <xf numFmtId="0" fontId="18" fillId="0" borderId="0" applyBorder="0">
      <alignment horizontal="centerContinuous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5">
      <alignment horizontal="center"/>
    </xf>
    <xf numFmtId="3" fontId="9" fillId="0" borderId="0" applyFont="0" applyFill="0" applyBorder="0" applyAlignment="0" applyProtection="0"/>
    <xf numFmtId="0" fontId="9" fillId="9" borderId="0" applyNumberFormat="0" applyFont="0" applyBorder="0" applyAlignment="0" applyProtection="0"/>
    <xf numFmtId="0" fontId="27" fillId="7" borderId="0">
      <alignment horizontal="center"/>
    </xf>
    <xf numFmtId="49" fontId="34" fillId="3" borderId="0">
      <alignment horizontal="center"/>
    </xf>
    <xf numFmtId="0" fontId="30" fillId="4" borderId="0">
      <alignment horizontal="center"/>
    </xf>
    <xf numFmtId="0" fontId="30" fillId="4" borderId="0">
      <alignment horizontal="centerContinuous"/>
    </xf>
    <xf numFmtId="0" fontId="35" fillId="3" borderId="0">
      <alignment horizontal="left"/>
    </xf>
    <xf numFmtId="49" fontId="35" fillId="3" borderId="0">
      <alignment horizontal="center"/>
    </xf>
    <xf numFmtId="0" fontId="29" fillId="4" borderId="0">
      <alignment horizontal="left"/>
    </xf>
    <xf numFmtId="49" fontId="35" fillId="3" borderId="0">
      <alignment horizontal="left"/>
    </xf>
    <xf numFmtId="0" fontId="29" fillId="4" borderId="0">
      <alignment horizontal="centerContinuous"/>
    </xf>
    <xf numFmtId="0" fontId="29" fillId="4" borderId="0">
      <alignment horizontal="right"/>
    </xf>
    <xf numFmtId="49" fontId="27" fillId="3" borderId="0">
      <alignment horizontal="left"/>
    </xf>
    <xf numFmtId="0" fontId="30" fillId="4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37" fillId="3" borderId="0">
      <alignment horizontal="center"/>
    </xf>
    <xf numFmtId="0" fontId="28" fillId="0" borderId="0"/>
    <xf numFmtId="41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38" fillId="0" borderId="0"/>
    <xf numFmtId="0" fontId="48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4" fillId="10" borderId="10" applyNumberFormat="0" applyProtection="0">
      <alignment vertical="center"/>
    </xf>
    <xf numFmtId="4" fontId="44" fillId="10" borderId="10" applyNumberFormat="0" applyProtection="0">
      <alignment horizontal="left" vertical="center" indent="1"/>
    </xf>
    <xf numFmtId="0" fontId="3" fillId="11" borderId="10" applyNumberFormat="0" applyProtection="0">
      <alignment horizontal="left" vertical="center" indent="1"/>
    </xf>
    <xf numFmtId="4" fontId="44" fillId="12" borderId="10" applyNumberFormat="0" applyProtection="0">
      <alignment horizontal="right" vertical="center"/>
    </xf>
    <xf numFmtId="0" fontId="3" fillId="11" borderId="10" applyNumberFormat="0" applyProtection="0">
      <alignment horizontal="left" vertical="center" indent="1"/>
    </xf>
    <xf numFmtId="0" fontId="3" fillId="11" borderId="10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>
      <alignment vertical="top"/>
    </xf>
  </cellStyleXfs>
  <cellXfs count="35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8" applyNumberFormat="1" applyFont="1" applyFill="1"/>
    <xf numFmtId="165" fontId="3" fillId="0" borderId="6" xfId="8" applyNumberFormat="1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/>
    <xf numFmtId="0" fontId="1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42" fontId="3" fillId="0" borderId="0" xfId="0" applyNumberFormat="1" applyFont="1" applyFill="1"/>
    <xf numFmtId="0" fontId="6" fillId="0" borderId="0" xfId="0" applyFont="1" applyFill="1" applyAlignment="1"/>
    <xf numFmtId="0" fontId="8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10" fontId="3" fillId="0" borderId="0" xfId="34" applyNumberFormat="1" applyFont="1" applyFill="1"/>
    <xf numFmtId="3" fontId="6" fillId="0" borderId="0" xfId="0" applyNumberFormat="1" applyFont="1" applyFill="1" applyAlignment="1"/>
    <xf numFmtId="3" fontId="6" fillId="0" borderId="6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Border="1" applyAlignment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/>
    <xf numFmtId="165" fontId="3" fillId="0" borderId="0" xfId="0" applyNumberFormat="1" applyFont="1" applyFill="1"/>
    <xf numFmtId="0" fontId="20" fillId="0" borderId="0" xfId="0" applyFont="1" applyFill="1" applyAlignment="1">
      <alignment horizontal="center"/>
    </xf>
    <xf numFmtId="164" fontId="0" fillId="0" borderId="0" xfId="0" applyNumberFormat="1" applyFill="1"/>
    <xf numFmtId="0" fontId="8" fillId="0" borderId="0" xfId="0" applyFont="1" applyFill="1" applyAlignment="1">
      <alignment horizontal="left"/>
    </xf>
    <xf numFmtId="164" fontId="3" fillId="0" borderId="0" xfId="12" applyNumberFormat="1" applyFont="1" applyFill="1" applyBorder="1"/>
    <xf numFmtId="165" fontId="3" fillId="0" borderId="0" xfId="8" applyNumberFormat="1" applyFont="1" applyFill="1" applyBorder="1"/>
    <xf numFmtId="41" fontId="3" fillId="0" borderId="0" xfId="0" applyNumberFormat="1" applyFont="1" applyFill="1"/>
    <xf numFmtId="42" fontId="0" fillId="0" borderId="0" xfId="0" applyNumberFormat="1" applyFill="1"/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Alignment="1" applyProtection="1">
      <protection locked="0"/>
    </xf>
    <xf numFmtId="0" fontId="0" fillId="0" borderId="0" xfId="0" applyFill="1" applyBorder="1"/>
    <xf numFmtId="0" fontId="0" fillId="0" borderId="0" xfId="0" applyFill="1" applyAlignment="1"/>
    <xf numFmtId="41" fontId="6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3" fillId="0" borderId="0" xfId="0" quotePrefix="1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43" fontId="3" fillId="0" borderId="0" xfId="0" applyNumberFormat="1" applyFont="1" applyFill="1"/>
    <xf numFmtId="3" fontId="6" fillId="0" borderId="0" xfId="0" quotePrefix="1" applyNumberFormat="1" applyFont="1" applyFill="1" applyAlignment="1"/>
    <xf numFmtId="0" fontId="8" fillId="0" borderId="0" xfId="0" quotePrefix="1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justify" vertical="top" wrapText="1"/>
    </xf>
    <xf numFmtId="0" fontId="43" fillId="0" borderId="0" xfId="0" applyFont="1" applyFill="1" applyBorder="1" applyAlignment="1">
      <alignment horizontal="justify" vertical="top" wrapText="1"/>
    </xf>
    <xf numFmtId="164" fontId="3" fillId="0" borderId="0" xfId="12" applyNumberFormat="1" applyFont="1" applyFill="1"/>
    <xf numFmtId="164" fontId="3" fillId="0" borderId="7" xfId="12" applyNumberFormat="1" applyFont="1" applyFill="1" applyBorder="1"/>
    <xf numFmtId="0" fontId="40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0" xfId="0" applyFo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2" fontId="3" fillId="0" borderId="8" xfId="0" applyNumberFormat="1" applyFont="1" applyFill="1" applyBorder="1"/>
    <xf numFmtId="42" fontId="3" fillId="0" borderId="7" xfId="0" applyNumberFormat="1" applyFont="1" applyFill="1" applyBorder="1"/>
    <xf numFmtId="37" fontId="3" fillId="0" borderId="0" xfId="0" applyNumberFormat="1" applyFont="1" applyFill="1"/>
    <xf numFmtId="44" fontId="3" fillId="0" borderId="0" xfId="0" applyNumberFormat="1" applyFon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" fontId="3" fillId="0" borderId="0" xfId="8" applyNumberFormat="1" applyFont="1" applyFill="1" applyAlignment="1">
      <alignment horizontal="center"/>
    </xf>
    <xf numFmtId="0" fontId="3" fillId="0" borderId="0" xfId="0" applyFont="1" applyAlignment="1">
      <alignment horizontal="left" indent="3"/>
    </xf>
    <xf numFmtId="42" fontId="3" fillId="0" borderId="7" xfId="12" applyNumberFormat="1" applyFont="1" applyFill="1" applyBorder="1"/>
    <xf numFmtId="10" fontId="3" fillId="0" borderId="0" xfId="8" applyNumberFormat="1" applyFont="1" applyFill="1"/>
    <xf numFmtId="164" fontId="26" fillId="0" borderId="0" xfId="12" applyNumberFormat="1" applyFont="1" applyFill="1" applyBorder="1"/>
    <xf numFmtId="164" fontId="26" fillId="0" borderId="7" xfId="12" applyNumberFormat="1" applyFont="1" applyFill="1" applyBorder="1"/>
    <xf numFmtId="171" fontId="26" fillId="0" borderId="0" xfId="0" applyNumberFormat="1" applyFont="1" applyFill="1" applyAlignment="1">
      <alignment horizontal="left" indent="1"/>
    </xf>
    <xf numFmtId="165" fontId="0" fillId="0" borderId="0" xfId="8" applyNumberFormat="1" applyFont="1"/>
    <xf numFmtId="0" fontId="6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2" fillId="0" borderId="0" xfId="12" applyNumberFormat="1" applyFont="1" applyFill="1"/>
    <xf numFmtId="10" fontId="2" fillId="0" borderId="0" xfId="34" applyNumberFormat="1" applyFont="1" applyFill="1"/>
    <xf numFmtId="165" fontId="2" fillId="0" borderId="0" xfId="8" applyNumberFormat="1" applyFont="1" applyFill="1"/>
    <xf numFmtId="165" fontId="2" fillId="0" borderId="0" xfId="0" applyNumberFormat="1" applyFont="1" applyFill="1"/>
    <xf numFmtId="164" fontId="2" fillId="0" borderId="7" xfId="12" applyNumberFormat="1" applyFont="1" applyFill="1" applyBorder="1"/>
    <xf numFmtId="164" fontId="2" fillId="0" borderId="6" xfId="12" applyNumberFormat="1" applyFont="1" applyFill="1" applyBorder="1"/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164" fontId="2" fillId="0" borderId="0" xfId="12" applyNumberFormat="1" applyFont="1" applyFill="1" applyBorder="1"/>
    <xf numFmtId="10" fontId="2" fillId="0" borderId="0" xfId="0" applyNumberFormat="1" applyFont="1" applyFill="1" applyBorder="1"/>
    <xf numFmtId="165" fontId="2" fillId="0" borderId="0" xfId="8" applyNumberFormat="1" applyFont="1" applyFill="1" applyBorder="1"/>
    <xf numFmtId="164" fontId="2" fillId="0" borderId="2" xfId="12" applyNumberFormat="1" applyFont="1" applyFill="1" applyBorder="1"/>
    <xf numFmtId="164" fontId="2" fillId="0" borderId="2" xfId="0" applyNumberFormat="1" applyFont="1" applyFill="1" applyBorder="1"/>
    <xf numFmtId="0" fontId="2" fillId="0" borderId="0" xfId="0" quotePrefix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8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165" fontId="2" fillId="0" borderId="6" xfId="8" applyNumberFormat="1" applyFont="1" applyFill="1" applyBorder="1"/>
    <xf numFmtId="0" fontId="2" fillId="0" borderId="0" xfId="0" quotePrefix="1" applyFont="1" applyFill="1"/>
    <xf numFmtId="0" fontId="2" fillId="0" borderId="0" xfId="0" applyFont="1" applyFill="1" applyAlignment="1">
      <alignment horizontal="center"/>
    </xf>
    <xf numFmtId="165" fontId="3" fillId="0" borderId="0" xfId="8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Border="1"/>
    <xf numFmtId="2" fontId="2" fillId="0" borderId="0" xfId="0" applyNumberFormat="1" applyFont="1" applyFill="1" applyAlignment="1">
      <alignment horizontal="center"/>
    </xf>
    <xf numFmtId="9" fontId="2" fillId="0" borderId="0" xfId="34" applyNumberFormat="1" applyFont="1" applyFill="1"/>
    <xf numFmtId="42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41" fontId="2" fillId="0" borderId="0" xfId="8" applyNumberFormat="1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40" fontId="2" fillId="0" borderId="0" xfId="0" applyNumberFormat="1" applyFont="1" applyFill="1" applyBorder="1"/>
    <xf numFmtId="44" fontId="2" fillId="0" borderId="0" xfId="0" applyNumberFormat="1" applyFont="1" applyFill="1"/>
    <xf numFmtId="10" fontId="2" fillId="0" borderId="0" xfId="34" applyNumberFormat="1" applyFont="1" applyFill="1" applyBorder="1"/>
    <xf numFmtId="165" fontId="2" fillId="0" borderId="0" xfId="8" applyNumberFormat="1" applyFont="1" applyFill="1" applyAlignment="1">
      <alignment horizontal="left"/>
    </xf>
    <xf numFmtId="5" fontId="2" fillId="0" borderId="0" xfId="0" applyNumberFormat="1" applyFont="1" applyFill="1"/>
    <xf numFmtId="168" fontId="2" fillId="0" borderId="0" xfId="34" applyNumberFormat="1" applyFont="1" applyFill="1" applyBorder="1"/>
    <xf numFmtId="164" fontId="2" fillId="0" borderId="8" xfId="12" applyNumberFormat="1" applyFont="1" applyFill="1" applyBorder="1"/>
    <xf numFmtId="9" fontId="2" fillId="0" borderId="0" xfId="12" applyNumberFormat="1" applyFont="1" applyFill="1"/>
    <xf numFmtId="42" fontId="2" fillId="0" borderId="0" xfId="0" applyNumberFormat="1" applyFont="1" applyFill="1"/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 wrapText="1"/>
    </xf>
    <xf numFmtId="43" fontId="2" fillId="0" borderId="0" xfId="0" applyNumberFormat="1" applyFont="1" applyFill="1"/>
    <xf numFmtId="164" fontId="2" fillId="0" borderId="9" xfId="12" applyNumberFormat="1" applyFont="1" applyFill="1" applyBorder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43" fontId="2" fillId="0" borderId="0" xfId="8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Alignment="1">
      <alignment horizontal="left" indent="2"/>
    </xf>
    <xf numFmtId="1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12" applyNumberFormat="1" applyFont="1" applyFill="1" applyBorder="1" applyAlignment="1">
      <alignment horizontal="center"/>
    </xf>
    <xf numFmtId="10" fontId="2" fillId="0" borderId="0" xfId="34" applyNumberFormat="1" applyFont="1" applyFill="1" applyAlignment="1">
      <alignment horizontal="center"/>
    </xf>
    <xf numFmtId="5" fontId="2" fillId="0" borderId="0" xfId="0" applyNumberFormat="1" applyFont="1"/>
    <xf numFmtId="10" fontId="2" fillId="0" borderId="0" xfId="34" applyNumberFormat="1" applyFont="1"/>
    <xf numFmtId="3" fontId="2" fillId="0" borderId="9" xfId="0" applyNumberFormat="1" applyFont="1" applyFill="1" applyBorder="1"/>
    <xf numFmtId="164" fontId="2" fillId="0" borderId="0" xfId="12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indent="2"/>
    </xf>
    <xf numFmtId="10" fontId="2" fillId="0" borderId="8" xfId="34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43" fontId="2" fillId="0" borderId="0" xfId="8" applyFont="1" applyFill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3" fontId="2" fillId="0" borderId="0" xfId="8" applyFont="1" applyFill="1" applyBorder="1"/>
    <xf numFmtId="43" fontId="2" fillId="0" borderId="0" xfId="8" applyFont="1" applyFill="1" applyAlignment="1"/>
    <xf numFmtId="38" fontId="2" fillId="0" borderId="0" xfId="0" applyNumberFormat="1" applyFont="1" applyFill="1"/>
    <xf numFmtId="0" fontId="2" fillId="0" borderId="0" xfId="26" applyFont="1" applyFill="1" applyBorder="1" applyAlignment="1">
      <alignment horizontal="left" vertical="center" indent="1"/>
    </xf>
    <xf numFmtId="172" fontId="2" fillId="0" borderId="0" xfId="8" applyNumberFormat="1" applyFont="1" applyFill="1"/>
    <xf numFmtId="43" fontId="2" fillId="0" borderId="0" xfId="8" applyFont="1" applyFill="1" applyAlignment="1">
      <alignment horizontal="center"/>
    </xf>
    <xf numFmtId="37" fontId="2" fillId="0" borderId="0" xfId="0" applyNumberFormat="1" applyFont="1" applyFill="1"/>
    <xf numFmtId="0" fontId="2" fillId="0" borderId="0" xfId="26" applyFont="1" applyFill="1" applyBorder="1">
      <alignment vertical="center"/>
    </xf>
    <xf numFmtId="171" fontId="2" fillId="0" borderId="0" xfId="0" applyNumberFormat="1" applyFont="1" applyFill="1" applyAlignment="1">
      <alignment horizontal="left"/>
    </xf>
    <xf numFmtId="9" fontId="2" fillId="0" borderId="0" xfId="34" applyNumberFormat="1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6" fillId="0" borderId="0" xfId="12" applyNumberFormat="1" applyFont="1" applyFill="1"/>
    <xf numFmtId="165" fontId="26" fillId="0" borderId="0" xfId="8" applyNumberFormat="1" applyFont="1" applyFill="1"/>
    <xf numFmtId="10" fontId="2" fillId="0" borderId="6" xfId="34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8" xfId="85" applyNumberFormat="1" applyFont="1" applyFill="1" applyBorder="1"/>
    <xf numFmtId="164" fontId="2" fillId="0" borderId="0" xfId="85" applyNumberFormat="1" applyFont="1" applyFill="1" applyBorder="1"/>
    <xf numFmtId="168" fontId="2" fillId="0" borderId="0" xfId="86" applyNumberFormat="1" applyFont="1" applyFill="1" applyBorder="1"/>
    <xf numFmtId="10" fontId="2" fillId="0" borderId="0" xfId="86" applyNumberFormat="1" applyFont="1" applyFill="1" applyBorder="1"/>
    <xf numFmtId="164" fontId="2" fillId="0" borderId="2" xfId="85" applyNumberFormat="1" applyFont="1" applyFill="1" applyBorder="1"/>
    <xf numFmtId="165" fontId="2" fillId="0" borderId="0" xfId="87" applyNumberFormat="1" applyFont="1" applyFill="1"/>
    <xf numFmtId="164" fontId="2" fillId="0" borderId="0" xfId="85" applyNumberFormat="1" applyFont="1" applyFill="1"/>
    <xf numFmtId="9" fontId="2" fillId="0" borderId="0" xfId="86" applyNumberFormat="1" applyFont="1" applyFill="1"/>
    <xf numFmtId="41" fontId="2" fillId="0" borderId="0" xfId="87" applyNumberFormat="1" applyFont="1" applyFill="1"/>
    <xf numFmtId="10" fontId="2" fillId="0" borderId="0" xfId="85" applyNumberFormat="1" applyFont="1" applyFill="1" applyBorder="1"/>
    <xf numFmtId="41" fontId="2" fillId="0" borderId="0" xfId="0" applyNumberFormat="1" applyFont="1" applyFill="1" applyAlignment="1">
      <alignment horizontal="center"/>
    </xf>
    <xf numFmtId="164" fontId="2" fillId="0" borderId="9" xfId="0" applyNumberFormat="1" applyFont="1" applyFill="1" applyBorder="1"/>
    <xf numFmtId="168" fontId="2" fillId="0" borderId="0" xfId="0" applyNumberFormat="1" applyFont="1" applyFill="1" applyBorder="1"/>
    <xf numFmtId="165" fontId="2" fillId="0" borderId="0" xfId="87" applyNumberFormat="1" applyFont="1" applyFill="1" applyBorder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6" fillId="0" borderId="0" xfId="0" applyNumberFormat="1" applyFont="1" applyFill="1"/>
    <xf numFmtId="10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8" fillId="0" borderId="0" xfId="0" applyFont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43" fontId="6" fillId="0" borderId="0" xfId="8" applyFont="1" applyFill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8" applyNumberFormat="1" applyFont="1" applyAlignment="1">
      <alignment horizontal="center"/>
    </xf>
    <xf numFmtId="165" fontId="8" fillId="0" borderId="0" xfId="8" applyNumberFormat="1" applyFont="1" applyAlignment="1">
      <alignment horizontal="center"/>
    </xf>
    <xf numFmtId="165" fontId="50" fillId="0" borderId="0" xfId="8" applyNumberFormat="1" applyFont="1" applyBorder="1" applyAlignment="1">
      <alignment horizontal="center"/>
    </xf>
    <xf numFmtId="0" fontId="19" fillId="0" borderId="0" xfId="0" applyFont="1" applyFill="1"/>
    <xf numFmtId="37" fontId="2" fillId="0" borderId="0" xfId="8" applyNumberFormat="1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indent="1"/>
    </xf>
    <xf numFmtId="10" fontId="2" fillId="0" borderId="0" xfId="0" applyNumberFormat="1" applyFont="1" applyFill="1" applyBorder="1" applyProtection="1"/>
    <xf numFmtId="38" fontId="2" fillId="0" borderId="0" xfId="0" applyNumberFormat="1" applyFont="1" applyFill="1" applyBorder="1"/>
    <xf numFmtId="41" fontId="0" fillId="0" borderId="0" xfId="0" applyNumberFormat="1"/>
    <xf numFmtId="42" fontId="2" fillId="0" borderId="12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6" xfId="0" applyBorder="1" applyAlignment="1">
      <alignment horizontal="center" wrapText="1"/>
    </xf>
    <xf numFmtId="8" fontId="0" fillId="0" borderId="0" xfId="0" applyNumberFormat="1"/>
    <xf numFmtId="5" fontId="0" fillId="0" borderId="13" xfId="0" applyNumberFormat="1" applyBorder="1"/>
    <xf numFmtId="1" fontId="2" fillId="0" borderId="0" xfId="8" applyNumberFormat="1" applyFont="1" applyAlignment="1">
      <alignment horizontal="center"/>
    </xf>
    <xf numFmtId="165" fontId="2" fillId="0" borderId="0" xfId="8" applyNumberFormat="1" applyFont="1"/>
    <xf numFmtId="165" fontId="2" fillId="0" borderId="0" xfId="8" applyNumberFormat="1" applyFont="1" applyAlignment="1">
      <alignment horizontal="center"/>
    </xf>
    <xf numFmtId="0" fontId="2" fillId="0" borderId="0" xfId="83" applyFont="1"/>
    <xf numFmtId="42" fontId="2" fillId="0" borderId="0" xfId="12" applyNumberFormat="1" applyFont="1"/>
    <xf numFmtId="5" fontId="2" fillId="0" borderId="0" xfId="12" applyNumberFormat="1" applyFont="1"/>
    <xf numFmtId="1" fontId="2" fillId="0" borderId="0" xfId="83" applyNumberFormat="1" applyFont="1" applyAlignment="1">
      <alignment horizontal="center"/>
    </xf>
    <xf numFmtId="37" fontId="2" fillId="0" borderId="0" xfId="83" applyNumberFormat="1" applyFont="1"/>
    <xf numFmtId="42" fontId="2" fillId="0" borderId="0" xfId="83" applyNumberFormat="1" applyFont="1"/>
    <xf numFmtId="0" fontId="2" fillId="0" borderId="0" xfId="83" quotePrefix="1" applyFont="1"/>
    <xf numFmtId="0" fontId="2" fillId="0" borderId="6" xfId="0" applyFont="1" applyBorder="1" applyAlignment="1">
      <alignment horizontal="center" wrapText="1"/>
    </xf>
    <xf numFmtId="0" fontId="2" fillId="0" borderId="6" xfId="88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88" applyFont="1" applyBorder="1" applyAlignment="1">
      <alignment horizontal="center" wrapText="1" readingOrder="1"/>
    </xf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88" applyFont="1" applyBorder="1" applyAlignment="1">
      <alignment horizontal="center" wrapText="1" readingOrder="1"/>
    </xf>
    <xf numFmtId="0" fontId="2" fillId="0" borderId="0" xfId="88" applyFont="1" applyAlignment="1">
      <alignment horizontal="left" vertical="top" wrapText="1"/>
    </xf>
    <xf numFmtId="0" fontId="2" fillId="0" borderId="0" xfId="88" applyFont="1" applyAlignment="1">
      <alignment horizontal="center" vertical="top" wrapText="1"/>
    </xf>
    <xf numFmtId="0" fontId="2" fillId="0" borderId="0" xfId="88" applyFont="1">
      <alignment vertical="top"/>
    </xf>
    <xf numFmtId="41" fontId="2" fillId="0" borderId="0" xfId="25" applyNumberFormat="1" applyFont="1" applyFill="1"/>
    <xf numFmtId="173" fontId="2" fillId="0" borderId="0" xfId="88" applyNumberFormat="1" applyFont="1" applyAlignment="1">
      <alignment horizontal="right" vertical="top"/>
    </xf>
    <xf numFmtId="174" fontId="2" fillId="0" borderId="0" xfId="88" applyNumberFormat="1" applyFont="1" applyAlignment="1">
      <alignment horizontal="right" vertical="top"/>
    </xf>
    <xf numFmtId="175" fontId="2" fillId="0" borderId="0" xfId="88" applyNumberFormat="1" applyFont="1" applyAlignment="1">
      <alignment horizontal="right" vertical="top"/>
    </xf>
    <xf numFmtId="165" fontId="2" fillId="0" borderId="14" xfId="8" applyNumberFormat="1" applyFont="1" applyBorder="1" applyAlignment="1">
      <alignment horizontal="center"/>
    </xf>
    <xf numFmtId="165" fontId="51" fillId="0" borderId="15" xfId="8" applyNumberFormat="1" applyFont="1" applyBorder="1" applyAlignment="1">
      <alignment horizontal="left"/>
    </xf>
    <xf numFmtId="165" fontId="2" fillId="0" borderId="15" xfId="8" applyNumberFormat="1" applyFont="1" applyBorder="1" applyAlignment="1">
      <alignment horizontal="center"/>
    </xf>
    <xf numFmtId="165" fontId="2" fillId="0" borderId="16" xfId="8" applyNumberFormat="1" applyFont="1" applyBorder="1" applyAlignment="1">
      <alignment horizontal="center"/>
    </xf>
    <xf numFmtId="0" fontId="2" fillId="0" borderId="17" xfId="83" applyFont="1" applyBorder="1"/>
    <xf numFmtId="0" fontId="49" fillId="0" borderId="0" xfId="83" applyFont="1" applyBorder="1" applyAlignment="1">
      <alignment horizontal="center"/>
    </xf>
    <xf numFmtId="164" fontId="2" fillId="0" borderId="0" xfId="0" quotePrefix="1" applyNumberFormat="1" applyFont="1" applyBorder="1"/>
    <xf numFmtId="165" fontId="8" fillId="0" borderId="0" xfId="8" applyNumberFormat="1" applyFont="1" applyBorder="1" applyAlignment="1">
      <alignment horizontal="center"/>
    </xf>
    <xf numFmtId="165" fontId="8" fillId="0" borderId="18" xfId="8" applyNumberFormat="1" applyFont="1" applyBorder="1" applyAlignment="1">
      <alignment horizontal="center"/>
    </xf>
    <xf numFmtId="0" fontId="2" fillId="0" borderId="19" xfId="83" applyFont="1" applyBorder="1"/>
    <xf numFmtId="0" fontId="2" fillId="0" borderId="20" xfId="83" applyFont="1" applyBorder="1"/>
    <xf numFmtId="0" fontId="0" fillId="0" borderId="20" xfId="0" quotePrefix="1" applyBorder="1"/>
    <xf numFmtId="0" fontId="0" fillId="0" borderId="20" xfId="0" applyBorder="1"/>
    <xf numFmtId="0" fontId="0" fillId="0" borderId="21" xfId="0" applyBorder="1"/>
    <xf numFmtId="164" fontId="2" fillId="0" borderId="22" xfId="12" applyNumberFormat="1" applyFont="1" applyFill="1" applyBorder="1"/>
    <xf numFmtId="164" fontId="2" fillId="0" borderId="22" xfId="85" applyNumberFormat="1" applyFont="1" applyFill="1" applyBorder="1"/>
    <xf numFmtId="165" fontId="2" fillId="0" borderId="0" xfId="8" applyNumberFormat="1" applyFont="1" applyFill="1" applyBorder="1" applyAlignment="1">
      <alignment horizontal="left" indent="2"/>
    </xf>
    <xf numFmtId="164" fontId="2" fillId="0" borderId="22" xfId="0" applyNumberFormat="1" applyFont="1" applyFill="1" applyBorder="1"/>
    <xf numFmtId="10" fontId="2" fillId="0" borderId="0" xfId="0" applyNumberFormat="1" applyFont="1" applyFill="1"/>
    <xf numFmtId="10" fontId="2" fillId="0" borderId="0" xfId="12" applyNumberFormat="1" applyFont="1" applyFill="1"/>
    <xf numFmtId="10" fontId="2" fillId="0" borderId="0" xfId="12" applyNumberFormat="1" applyFont="1" applyFill="1" applyBorder="1"/>
    <xf numFmtId="6" fontId="2" fillId="0" borderId="0" xfId="12" applyNumberFormat="1" applyFont="1" applyFill="1" applyBorder="1"/>
    <xf numFmtId="37" fontId="2" fillId="0" borderId="0" xfId="0" applyNumberFormat="1" applyFont="1" applyFill="1" applyProtection="1"/>
    <xf numFmtId="10" fontId="2" fillId="0" borderId="0" xfId="0" applyNumberFormat="1" applyFont="1" applyFill="1" applyProtection="1"/>
    <xf numFmtId="6" fontId="2" fillId="0" borderId="13" xfId="0" applyNumberFormat="1" applyFont="1" applyFill="1" applyBorder="1"/>
    <xf numFmtId="0" fontId="2" fillId="0" borderId="0" xfId="0" applyFont="1" applyAlignment="1"/>
    <xf numFmtId="41" fontId="0" fillId="0" borderId="0" xfId="0" applyNumberFormat="1" applyFill="1"/>
    <xf numFmtId="41" fontId="0" fillId="0" borderId="12" xfId="0" applyNumberFormat="1" applyFill="1" applyBorder="1"/>
    <xf numFmtId="0" fontId="0" fillId="0" borderId="23" xfId="0" applyBorder="1" applyAlignment="1">
      <alignment horizontal="center"/>
    </xf>
    <xf numFmtId="0" fontId="0" fillId="0" borderId="23" xfId="0" applyBorder="1"/>
    <xf numFmtId="41" fontId="0" fillId="0" borderId="23" xfId="0" applyNumberFormat="1" applyBorder="1"/>
    <xf numFmtId="41" fontId="0" fillId="0" borderId="23" xfId="0" applyNumberFormat="1" applyFill="1" applyBorder="1"/>
    <xf numFmtId="0" fontId="0" fillId="0" borderId="23" xfId="0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 wrapText="1"/>
    </xf>
    <xf numFmtId="41" fontId="0" fillId="0" borderId="0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41" fontId="0" fillId="0" borderId="0" xfId="0" applyNumberFormat="1" applyBorder="1"/>
    <xf numFmtId="165" fontId="3" fillId="13" borderId="0" xfId="8" applyNumberFormat="1" applyFont="1" applyFill="1"/>
    <xf numFmtId="0" fontId="3" fillId="0" borderId="0" xfId="0" quotePrefix="1" applyFont="1" applyFill="1"/>
    <xf numFmtId="10" fontId="2" fillId="13" borderId="0" xfId="0" applyNumberFormat="1" applyFont="1" applyFill="1" applyProtection="1"/>
    <xf numFmtId="165" fontId="2" fillId="13" borderId="0" xfId="8" applyNumberFormat="1" applyFont="1" applyFill="1"/>
    <xf numFmtId="164" fontId="3" fillId="13" borderId="0" xfId="12" applyNumberFormat="1" applyFont="1" applyFill="1" applyBorder="1"/>
    <xf numFmtId="165" fontId="0" fillId="0" borderId="0" xfId="8" applyNumberFormat="1" applyFont="1" applyBorder="1" applyAlignment="1">
      <alignment horizontal="center"/>
    </xf>
    <xf numFmtId="165" fontId="0" fillId="0" borderId="0" xfId="8" applyNumberFormat="1" applyFont="1" applyBorder="1"/>
    <xf numFmtId="165" fontId="0" fillId="0" borderId="26" xfId="8" applyNumberFormat="1" applyFont="1" applyBorder="1"/>
    <xf numFmtId="165" fontId="0" fillId="0" borderId="26" xfId="8" applyNumberFormat="1" applyFont="1" applyBorder="1" applyAlignment="1">
      <alignment horizontal="center"/>
    </xf>
    <xf numFmtId="165" fontId="8" fillId="0" borderId="26" xfId="8" applyNumberFormat="1" applyFont="1" applyBorder="1" applyAlignment="1">
      <alignment horizontal="center"/>
    </xf>
    <xf numFmtId="1" fontId="0" fillId="0" borderId="0" xfId="8" quotePrefix="1" applyNumberFormat="1" applyFont="1" applyBorder="1" applyAlignment="1">
      <alignment horizontal="center"/>
    </xf>
    <xf numFmtId="165" fontId="6" fillId="0" borderId="0" xfId="8" applyNumberFormat="1" applyFont="1" applyBorder="1" applyAlignment="1">
      <alignment horizontal="left"/>
    </xf>
    <xf numFmtId="170" fontId="0" fillId="0" borderId="0" xfId="8" applyNumberFormat="1" applyFont="1" applyBorder="1"/>
    <xf numFmtId="5" fontId="0" fillId="0" borderId="0" xfId="8" applyNumberFormat="1" applyFont="1" applyBorder="1"/>
    <xf numFmtId="1" fontId="0" fillId="0" borderId="0" xfId="8" applyNumberFormat="1" applyFont="1" applyBorder="1" applyAlignment="1">
      <alignment horizontal="center"/>
    </xf>
    <xf numFmtId="165" fontId="50" fillId="0" borderId="26" xfId="8" applyNumberFormat="1" applyFont="1" applyBorder="1" applyAlignment="1">
      <alignment horizontal="center"/>
    </xf>
    <xf numFmtId="165" fontId="6" fillId="0" borderId="0" xfId="8" applyNumberFormat="1" applyFont="1" applyBorder="1"/>
    <xf numFmtId="0" fontId="2" fillId="0" borderId="0" xfId="83" applyFont="1" applyBorder="1"/>
    <xf numFmtId="41" fontId="2" fillId="0" borderId="0" xfId="83" applyNumberFormat="1" applyFont="1" applyBorder="1"/>
    <xf numFmtId="173" fontId="2" fillId="0" borderId="0" xfId="83" applyNumberFormat="1" applyFont="1" applyBorder="1"/>
    <xf numFmtId="41" fontId="2" fillId="0" borderId="26" xfId="25" applyNumberFormat="1" applyFont="1" applyFill="1" applyBorder="1"/>
    <xf numFmtId="41" fontId="2" fillId="0" borderId="27" xfId="83" applyNumberFormat="1" applyFont="1" applyBorder="1"/>
    <xf numFmtId="0" fontId="2" fillId="0" borderId="26" xfId="83" applyFont="1" applyBorder="1"/>
    <xf numFmtId="9" fontId="2" fillId="0" borderId="0" xfId="34" applyNumberFormat="1" applyFont="1" applyBorder="1"/>
    <xf numFmtId="41" fontId="2" fillId="0" borderId="26" xfId="83" applyNumberFormat="1" applyFont="1" applyBorder="1"/>
    <xf numFmtId="42" fontId="2" fillId="0" borderId="0" xfId="83" applyNumberFormat="1" applyFont="1" applyBorder="1"/>
    <xf numFmtId="0" fontId="0" fillId="0" borderId="26" xfId="0" applyBorder="1"/>
    <xf numFmtId="41" fontId="0" fillId="0" borderId="26" xfId="0" applyNumberFormat="1" applyBorder="1"/>
    <xf numFmtId="6" fontId="2" fillId="0" borderId="0" xfId="0" applyNumberFormat="1" applyFont="1" applyFill="1"/>
    <xf numFmtId="41" fontId="2" fillId="0" borderId="26" xfId="83" applyNumberFormat="1" applyFont="1" applyFill="1" applyBorder="1"/>
    <xf numFmtId="6" fontId="3" fillId="0" borderId="0" xfId="0" applyNumberFormat="1" applyFont="1" applyFill="1"/>
    <xf numFmtId="165" fontId="0" fillId="0" borderId="0" xfId="0" applyNumberFormat="1"/>
    <xf numFmtId="176" fontId="3" fillId="0" borderId="0" xfId="0" applyNumberFormat="1" applyFont="1" applyFill="1"/>
    <xf numFmtId="43" fontId="0" fillId="0" borderId="0" xfId="8" applyNumberFormat="1" applyFont="1"/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165" fontId="6" fillId="0" borderId="0" xfId="8" applyNumberFormat="1" applyFont="1" applyAlignment="1">
      <alignment horizontal="center"/>
    </xf>
    <xf numFmtId="0" fontId="41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3" fontId="6" fillId="0" borderId="0" xfId="0" quotePrefix="1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/>
    </xf>
  </cellXfs>
  <cellStyles count="89">
    <cellStyle name="Affinity Input" xfId="1"/>
    <cellStyle name="Body" xfId="2"/>
    <cellStyle name="ColumnAttributeAbovePrompt" xfId="3"/>
    <cellStyle name="ColumnAttributePrompt" xfId="4"/>
    <cellStyle name="ColumnAttributeValue" xfId="5"/>
    <cellStyle name="ColumnHeadingPrompt" xfId="6"/>
    <cellStyle name="ColumnHeadingValue" xfId="7"/>
    <cellStyle name="Comma" xfId="8" builtinId="3"/>
    <cellStyle name="Comma [0] 2" xfId="59"/>
    <cellStyle name="Comma 2" xfId="9"/>
    <cellStyle name="Comma 2 2" xfId="60"/>
    <cellStyle name="Comma 2 3" xfId="87"/>
    <cellStyle name="Comma 3" xfId="61"/>
    <cellStyle name="Comma 3 2" xfId="82"/>
    <cellStyle name="CommaBlank" xfId="10"/>
    <cellStyle name="ContentsHyperlink" xfId="11"/>
    <cellStyle name="Currency" xfId="12" builtinId="4"/>
    <cellStyle name="Currency 2" xfId="13"/>
    <cellStyle name="Currency 2 2" xfId="62"/>
    <cellStyle name="Currency 2 3" xfId="85"/>
    <cellStyle name="Currency 3" xfId="63"/>
    <cellStyle name="Currency 4" xfId="64"/>
    <cellStyle name="Currency 5" xfId="65"/>
    <cellStyle name="Edit" xfId="14"/>
    <cellStyle name="Grey" xfId="15"/>
    <cellStyle name="Header1" xfId="16"/>
    <cellStyle name="Header2" xfId="17"/>
    <cellStyle name="Hyperlink 2" xfId="66"/>
    <cellStyle name="Input [yellow]" xfId="18"/>
    <cellStyle name="kirkdollars" xfId="19"/>
    <cellStyle name="LineItemPrompt" xfId="20"/>
    <cellStyle name="LineItemValue" xfId="21"/>
    <cellStyle name="no dec" xfId="22"/>
    <cellStyle name="No Edit" xfId="23"/>
    <cellStyle name="Normal" xfId="0" builtinId="0"/>
    <cellStyle name="Normal - Style1" xfId="24"/>
    <cellStyle name="Normal 2" xfId="25"/>
    <cellStyle name="Normal 2 2" xfId="67"/>
    <cellStyle name="Normal 2 3" xfId="83"/>
    <cellStyle name="Normal 2 4" xfId="84"/>
    <cellStyle name="Normal 3" xfId="68"/>
    <cellStyle name="Normal 3 2" xfId="69"/>
    <cellStyle name="Normal 4" xfId="70"/>
    <cellStyle name="Normal 4 2" xfId="71"/>
    <cellStyle name="Normal 5" xfId="72"/>
    <cellStyle name="Normal 6" xfId="81"/>
    <cellStyle name="Normal_KY Def Pool Bal 06-07" xfId="26"/>
    <cellStyle name="Normal_Schedule J-2" xfId="88"/>
    <cellStyle name="nPlosion" xfId="27"/>
    <cellStyle name="nvision" xfId="28"/>
    <cellStyle name="Output Amounts" xfId="29"/>
    <cellStyle name="Output Column Headings" xfId="30"/>
    <cellStyle name="Output Line Items" xfId="31"/>
    <cellStyle name="Output Report Heading" xfId="32"/>
    <cellStyle name="Output Report Title" xfId="33"/>
    <cellStyle name="Percent" xfId="34" builtinId="5"/>
    <cellStyle name="Percent [2]" xfId="35"/>
    <cellStyle name="Percent 2" xfId="36"/>
    <cellStyle name="Percent 2 2" xfId="86"/>
    <cellStyle name="Percent 3" xfId="73"/>
    <cellStyle name="Percent 4" xfId="74"/>
    <cellStyle name="PSChar" xfId="37"/>
    <cellStyle name="PSDate" xfId="38"/>
    <cellStyle name="PSDec" xfId="39"/>
    <cellStyle name="PSHeading" xfId="40"/>
    <cellStyle name="PSInt" xfId="41"/>
    <cellStyle name="PSSpacer" xfId="42"/>
    <cellStyle name="ReportTitlePrompt" xfId="43"/>
    <cellStyle name="ReportTitleValue" xfId="44"/>
    <cellStyle name="RowAcctAbovePrompt" xfId="45"/>
    <cellStyle name="RowAcctSOBAbovePrompt" xfId="46"/>
    <cellStyle name="RowAcctSOBValue" xfId="47"/>
    <cellStyle name="RowAcctValue" xfId="48"/>
    <cellStyle name="RowAttrAbovePrompt" xfId="49"/>
    <cellStyle name="RowAttrValue" xfId="50"/>
    <cellStyle name="RowColSetAbovePrompt" xfId="51"/>
    <cellStyle name="RowColSetLeftPrompt" xfId="52"/>
    <cellStyle name="RowColSetValue" xfId="53"/>
    <cellStyle name="RowLeftPrompt" xfId="54"/>
    <cellStyle name="SampleUsingFormatMask" xfId="55"/>
    <cellStyle name="SampleWithNoFormatMask" xfId="56"/>
    <cellStyle name="SAPBEXaggData" xfId="75"/>
    <cellStyle name="SAPBEXaggItem" xfId="76"/>
    <cellStyle name="SAPBEXchaText" xfId="77"/>
    <cellStyle name="SAPBEXstdData" xfId="78"/>
    <cellStyle name="SAPBEXstdItem" xfId="79"/>
    <cellStyle name="SAPBEXstdItemX" xfId="80"/>
    <cellStyle name="UploadThisRowValue" xfId="57"/>
    <cellStyle name="一般_dept code" xfId="58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61" Type="http://schemas.openxmlformats.org/officeDocument/2006/relationships/externalLink" Target="externalLinks/externalLink4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SIG%20%20%20%20%20%20Selective%20%20%20%20%20%20%20%20%20%20%20%20%20%20%202111\Financial%20Services\Fin%20Stmts%20-%20Commentaries\2002\fs_01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geiger\Local%20Settings\Temporary%20Internet%20Files\Content.Outlook\3LUVE67P\COSA_West%20Texas_1_29_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Utility%20Financial%20Package_May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WIP\Open%20CWIP\FY2004\Open%20CWIP%20Sep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ColKa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on%20Utility%20Business%20Services\FY%202001\Jun%2001\Energy%20Services%20Companies-Retail\Check%20Request%20Jun%2001%20Pm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u_atmos\2006%20Atmos%20Planning\Mid%20Tex%20margin%202006%20Planning\Customer%20Data\customer%20graph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_atmos\2006%20Atmos%20Planning\Mid%20Tex%20margin%202006%20Planning\Customer%20Data\customer%20graph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WIP\Open%20CWIP\FY2005\Mar-05%20Open%20CWIP%20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DPearson\Local%20Settings\Temporary%20Internet%20Files\OLK4\Benefits%20Fee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UD%209400\GUD9400%20TXU%20Rate%20Model\Direct%20Testimony%20Errata%202-6-04\Pipeline\Schedules%20(P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EPS%20Projection_Jun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Ess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Utility\UTILITY%20FINANCIAL%20PACKAGES_Jun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OVA\ACCT\FS9706.XLW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agle\Local%20Settings\Temporary%20Internet%20Files\OLKF\Blueflame%20Prop%20Ins%20CY05%20Mid-Tex-Cagle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Nonutility_May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Kentuck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Louisian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Stat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2004%20Analysis\Summary%20Reports%20-%20Essbase\Essbase%20Financial%20Desktop%20-%20Jun%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2004%20Analysis\Summary%20Reports%20-%20Essbase\Essbase%20Financial%20Desktop%20-%20Jun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KOD%20%20%20%20%20Kodiak%20%20%20%20%20%20%20%20%20%20%20%20%20%20%20%20%209846\Financial%20Services\Fin%20Stmts%20-%20Commentaries\FS%20Q1%20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ssissipp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Te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tility\Distribution\2002\Dec\Trial%20Balance\LSGD%20Trial%20Balance%20Dec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MRP\ACCT\MRPFS97.XLW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Capital%20Expenditure%20reports\Capital%20Expenditures%20-%20200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tra%20files%20for%20calculating%20allocation%20basis%20for%209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_GRA\Gas\2007%20Systemwide%20Case\Model\Errata\Errata%20-%20Cost%20of%20Service%20&amp;%20Workpaper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0n06\Tx_Workgroups\Finance\2004%20Analysis\Summary%20Reports%20-%20Essbase\Essbase%20Financial%20Desktop%20-%20Apr%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Shared%20Servi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AIMDATA\CLIENTS\PAL\ACCT\FINSTMTS\FSDEC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USUMANO\UCG%20RENT%20TEMPLA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USUMANO\UCG%20RENT%20TEMPL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Texas\AMARILLO%20SERVICE%20AREA\2002%20Deficiency%20Study\2002%2012%20AMARILLO%20ENVIRONS%20FILING\2002%2012%20AMA%20ENVIRONS%20STUDY.07.24.03.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WestTex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hristi\Documents\FY%2018\2018%20Tax%20Reform\KY\WKG%20Storage\Q%2010%202015%20WKG%20STORAGE%20Statement%20of%20Adjusted%20Operations%20(COS)_Final%20Ord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Clients\TRA%20%20%20%20%20TRAC%20%20%20%20%20%20%20%20%20%20%20%20%20%20%20%20%20%20%207199\Financial%20Services\Fin%20Stmts%20-%20Commentaries\Fy2003\fs_1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PTIVE\RAIL\CEH\QTR_END\INVT_5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cshrnasp03\u_atmos\2006%20Atmos%20Planning\2006%20Waller%20with%20data%20entr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3\rateflng\Lead%20Lag%202002\Distribution\Tax%20Support\2002%20Local%20Gross%20Receipts%20Drill%20C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ust. Summ."/>
      <sheetName val="Demand Summ."/>
      <sheetName val="Commodity Summ."/>
      <sheetName val="Summ. Check"/>
      <sheetName val="Plt. Class."/>
      <sheetName val="Dep. Res. Class"/>
      <sheetName val="Net Plant Class."/>
      <sheetName val="Oth. RB Class."/>
      <sheetName val="O and M Class."/>
      <sheetName val="Payroll Class."/>
      <sheetName val="DepExp. Class."/>
      <sheetName val="Taxes Class."/>
      <sheetName val="Class. Summary"/>
      <sheetName val="Class. Factors"/>
      <sheetName val="Plant Alloc."/>
      <sheetName val="Dep.Res. Alloc."/>
      <sheetName val="Oth. RB Alloc."/>
      <sheetName val="O and M Alloc."/>
      <sheetName val="Payroll Alloc."/>
      <sheetName val="Dep.Exp. Alloc."/>
      <sheetName val="Taxes Alloc."/>
      <sheetName val="Rev. Alloc."/>
      <sheetName val="Alloc. Factors"/>
      <sheetName val="Schedules"/>
      <sheetName val="Rate Desig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3">
          <cell r="A13">
            <v>1</v>
          </cell>
          <cell r="C13" t="str">
            <v>Customer</v>
          </cell>
          <cell r="D13" t="str">
            <v>%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</row>
        <row r="15">
          <cell r="C15" t="str">
            <v>Input</v>
          </cell>
          <cell r="D15" t="str">
            <v>Values</v>
          </cell>
          <cell r="E15">
            <v>1</v>
          </cell>
          <cell r="F15">
            <v>0</v>
          </cell>
          <cell r="G15">
            <v>1</v>
          </cell>
          <cell r="H15">
            <v>0</v>
          </cell>
        </row>
        <row r="16">
          <cell r="A16">
            <v>2</v>
          </cell>
          <cell r="C16" t="str">
            <v>Demand</v>
          </cell>
          <cell r="D16" t="str">
            <v>%</v>
          </cell>
          <cell r="E16">
            <v>1</v>
          </cell>
          <cell r="F16">
            <v>0</v>
          </cell>
          <cell r="G16">
            <v>1</v>
          </cell>
          <cell r="H16">
            <v>0</v>
          </cell>
        </row>
        <row r="18">
          <cell r="C18" t="str">
            <v>Input</v>
          </cell>
          <cell r="D18" t="str">
            <v>Values</v>
          </cell>
          <cell r="E18">
            <v>1</v>
          </cell>
          <cell r="F18">
            <v>0</v>
          </cell>
          <cell r="G18">
            <v>0</v>
          </cell>
          <cell r="H18">
            <v>1</v>
          </cell>
        </row>
        <row r="19">
          <cell r="A19">
            <v>3</v>
          </cell>
          <cell r="C19" t="str">
            <v>Commodity</v>
          </cell>
          <cell r="D19" t="str">
            <v>%</v>
          </cell>
          <cell r="E19">
            <v>1</v>
          </cell>
          <cell r="F19">
            <v>0</v>
          </cell>
          <cell r="G19">
            <v>0</v>
          </cell>
          <cell r="H19">
            <v>1</v>
          </cell>
        </row>
        <row r="21">
          <cell r="C21" t="str">
            <v>Input</v>
          </cell>
          <cell r="D21" t="str">
            <v>Values</v>
          </cell>
          <cell r="E21">
            <v>623442542.5248996</v>
          </cell>
          <cell r="F21">
            <v>422704301.749991</v>
          </cell>
          <cell r="G21">
            <v>200738240.7749086</v>
          </cell>
          <cell r="H21">
            <v>0</v>
          </cell>
        </row>
        <row r="22">
          <cell r="A22">
            <v>4</v>
          </cell>
          <cell r="C22" t="str">
            <v>Mains</v>
          </cell>
          <cell r="D22" t="str">
            <v>%</v>
          </cell>
          <cell r="E22">
            <v>1</v>
          </cell>
          <cell r="F22">
            <v>0.67801645367040164</v>
          </cell>
          <cell r="G22">
            <v>0.32198354632959836</v>
          </cell>
          <cell r="H22">
            <v>0</v>
          </cell>
        </row>
        <row r="24">
          <cell r="C24" t="str">
            <v>Internally Generated</v>
          </cell>
          <cell r="D24" t="str">
            <v>Values</v>
          </cell>
          <cell r="E24">
            <v>188999719.05873662</v>
          </cell>
          <cell r="F24">
            <v>128144919.26090682</v>
          </cell>
          <cell r="G24">
            <v>60854799.797829799</v>
          </cell>
          <cell r="H24">
            <v>0</v>
          </cell>
        </row>
        <row r="25">
          <cell r="A25">
            <v>4.0999999999999996</v>
          </cell>
          <cell r="C25" t="str">
            <v>Mains &amp; Services</v>
          </cell>
          <cell r="D25" t="str">
            <v>%</v>
          </cell>
          <cell r="E25">
            <v>1</v>
          </cell>
          <cell r="F25">
            <v>0.67801645367040164</v>
          </cell>
          <cell r="G25">
            <v>0.32198354632959836</v>
          </cell>
          <cell r="H25">
            <v>0</v>
          </cell>
        </row>
        <row r="27">
          <cell r="C27" t="str">
            <v>Internally Generated</v>
          </cell>
          <cell r="D27" t="str">
            <v>Values</v>
          </cell>
          <cell r="E27">
            <v>329542408.74024469</v>
          </cell>
          <cell r="F27">
            <v>266750738.71848956</v>
          </cell>
          <cell r="G27">
            <v>62791670.021755151</v>
          </cell>
          <cell r="H27">
            <v>0</v>
          </cell>
        </row>
        <row r="28">
          <cell r="A28">
            <v>5.2</v>
          </cell>
          <cell r="C28" t="str">
            <v>Distribution &amp; Cust. Sup. Plant</v>
          </cell>
          <cell r="D28" t="str">
            <v>%</v>
          </cell>
          <cell r="E28">
            <v>1</v>
          </cell>
          <cell r="F28">
            <v>0.80945799886032443</v>
          </cell>
          <cell r="G28">
            <v>0.19054200113967562</v>
          </cell>
          <cell r="H28">
            <v>0</v>
          </cell>
        </row>
        <row r="30">
          <cell r="C30" t="str">
            <v>Internally Generated</v>
          </cell>
          <cell r="D30" t="str">
            <v>Values</v>
          </cell>
          <cell r="E30">
            <v>358422928.1030342</v>
          </cell>
          <cell r="F30">
            <v>290128306.12794</v>
          </cell>
          <cell r="G30">
            <v>68294621.975094214</v>
          </cell>
          <cell r="H30">
            <v>0</v>
          </cell>
        </row>
        <row r="31">
          <cell r="A31">
            <v>5.7</v>
          </cell>
          <cell r="C31" t="str">
            <v>Net Plant</v>
          </cell>
          <cell r="D31" t="str">
            <v>%</v>
          </cell>
          <cell r="E31">
            <v>1</v>
          </cell>
          <cell r="F31">
            <v>0.80945799886032443</v>
          </cell>
          <cell r="G31">
            <v>0.19054200113967562</v>
          </cell>
          <cell r="H31">
            <v>0</v>
          </cell>
        </row>
        <row r="33">
          <cell r="C33" t="str">
            <v>Internally Generated</v>
          </cell>
          <cell r="D33" t="str">
            <v>Values</v>
          </cell>
          <cell r="E33">
            <v>499429179.35052717</v>
          </cell>
          <cell r="F33">
            <v>409980060.74571675</v>
          </cell>
          <cell r="G33">
            <v>89449118.604810432</v>
          </cell>
          <cell r="H33">
            <v>0</v>
          </cell>
        </row>
        <row r="34">
          <cell r="A34">
            <v>6</v>
          </cell>
          <cell r="C34" t="str">
            <v>Total Plant</v>
          </cell>
          <cell r="D34" t="str">
            <v>%</v>
          </cell>
          <cell r="E34">
            <v>1</v>
          </cell>
          <cell r="F34">
            <v>0.82089729174187864</v>
          </cell>
          <cell r="G34">
            <v>0.17910270825812136</v>
          </cell>
          <cell r="H34">
            <v>0</v>
          </cell>
        </row>
        <row r="36">
          <cell r="C36" t="str">
            <v>Internally Generated</v>
          </cell>
          <cell r="D36" t="str">
            <v>Values</v>
          </cell>
          <cell r="E36">
            <v>33284511.69720215</v>
          </cell>
          <cell r="F36">
            <v>28062756.828977473</v>
          </cell>
          <cell r="G36">
            <v>5171289.6691885563</v>
          </cell>
          <cell r="H36">
            <v>50465.199036120219</v>
          </cell>
        </row>
        <row r="37">
          <cell r="A37">
            <v>9.1</v>
          </cell>
          <cell r="C37" t="str">
            <v>Allocated O&amp;M Expenses</v>
          </cell>
          <cell r="D37" t="str">
            <v>%</v>
          </cell>
          <cell r="E37">
            <v>0.99999999999999989</v>
          </cell>
          <cell r="F37">
            <v>0.84311757625503603</v>
          </cell>
          <cell r="G37">
            <v>0.15536624710715669</v>
          </cell>
          <cell r="H37">
            <v>1.5161766378072553E-3</v>
          </cell>
        </row>
        <row r="39">
          <cell r="C39" t="str">
            <v>Internally Generated</v>
          </cell>
          <cell r="D39" t="str">
            <v>Values</v>
          </cell>
          <cell r="E39">
            <v>7871191.5472138161</v>
          </cell>
          <cell r="F39">
            <v>6025908.6292182738</v>
          </cell>
          <cell r="G39">
            <v>1826791.428180221</v>
          </cell>
          <cell r="H39">
            <v>18491.489815321671</v>
          </cell>
        </row>
        <row r="40">
          <cell r="A40">
            <v>10</v>
          </cell>
          <cell r="C40" t="str">
            <v>Composite of Accts. 871-879 &amp; 886-893</v>
          </cell>
          <cell r="D40" t="str">
            <v>%</v>
          </cell>
          <cell r="E40">
            <v>1</v>
          </cell>
          <cell r="F40">
            <v>0.76556498378587656</v>
          </cell>
          <cell r="G40">
            <v>0.23208575438960757</v>
          </cell>
          <cell r="H40">
            <v>2.3492618245159014E-3</v>
          </cell>
        </row>
        <row r="42">
          <cell r="C42" t="str">
            <v>Internally Generated</v>
          </cell>
          <cell r="D42" t="str">
            <v>Values</v>
          </cell>
          <cell r="E42">
            <v>194426385.20569867</v>
          </cell>
          <cell r="F42">
            <v>131824288.19712327</v>
          </cell>
          <cell r="G42">
            <v>62602097.008575395</v>
          </cell>
          <cell r="H42">
            <v>0</v>
          </cell>
        </row>
        <row r="43">
          <cell r="A43">
            <v>12</v>
          </cell>
          <cell r="C43" t="str">
            <v>Composite of Accts. 374-379</v>
          </cell>
          <cell r="D43" t="str">
            <v>%</v>
          </cell>
          <cell r="E43">
            <v>1</v>
          </cell>
          <cell r="F43">
            <v>0.67801645367040175</v>
          </cell>
          <cell r="G43">
            <v>0.32198354632959825</v>
          </cell>
          <cell r="H43">
            <v>0</v>
          </cell>
        </row>
        <row r="45">
          <cell r="C45" t="str">
            <v>Internally Generated</v>
          </cell>
          <cell r="D45" t="str">
            <v>Values</v>
          </cell>
          <cell r="E45">
            <v>281618224.88081205</v>
          </cell>
          <cell r="F45">
            <v>227103914.90182197</v>
          </cell>
          <cell r="G45">
            <v>54509049.589315191</v>
          </cell>
          <cell r="H45">
            <v>5260.3896749025935</v>
          </cell>
        </row>
        <row r="46">
          <cell r="A46">
            <v>13</v>
          </cell>
          <cell r="C46" t="str">
            <v>Rate Base</v>
          </cell>
          <cell r="D46" t="str">
            <v>%</v>
          </cell>
          <cell r="E46">
            <v>1</v>
          </cell>
          <cell r="F46">
            <v>0.80642477949691671</v>
          </cell>
          <cell r="G46">
            <v>0.1935565413509186</v>
          </cell>
          <cell r="H46">
            <v>1.8679152164704267E-5</v>
          </cell>
        </row>
        <row r="48">
          <cell r="C48" t="str">
            <v>Internally Generated</v>
          </cell>
          <cell r="D48" t="str">
            <v>Values</v>
          </cell>
          <cell r="E48">
            <v>11537575.568165038</v>
          </cell>
          <cell r="F48">
            <v>9211998.0348489005</v>
          </cell>
          <cell r="G48">
            <v>2302636.9603573256</v>
          </cell>
          <cell r="H48">
            <v>22940.572958811532</v>
          </cell>
        </row>
        <row r="49">
          <cell r="A49">
            <v>17</v>
          </cell>
          <cell r="C49" t="str">
            <v>Composite of Accts. 870-902, 905-916, 924 &amp; 928-930.1</v>
          </cell>
          <cell r="D49" t="str">
            <v>%</v>
          </cell>
          <cell r="E49">
            <v>1</v>
          </cell>
          <cell r="F49">
            <v>0.79843447008633528</v>
          </cell>
          <cell r="G49">
            <v>0.1995771942513519</v>
          </cell>
          <cell r="H49">
            <v>1.9883356623128104E-3</v>
          </cell>
        </row>
        <row r="51">
          <cell r="D51" t="str">
            <v>Values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99</v>
          </cell>
          <cell r="C52" t="str">
            <v>-</v>
          </cell>
          <cell r="D52" t="str">
            <v>%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</sheetData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>
        <row r="12">
          <cell r="C12" t="str">
            <v>Input</v>
          </cell>
          <cell r="D12" t="str">
            <v>Value</v>
          </cell>
          <cell r="E12">
            <v>273119854.00124484</v>
          </cell>
          <cell r="F12">
            <v>171573475.00233474</v>
          </cell>
          <cell r="G12">
            <v>69220115.729609847</v>
          </cell>
          <cell r="H12">
            <v>12891735.400000002</v>
          </cell>
          <cell r="I12">
            <v>18013568.370394289</v>
          </cell>
          <cell r="J12">
            <v>1420959.4989059533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>
            <v>1</v>
          </cell>
          <cell r="C13" t="str">
            <v>Throughput</v>
          </cell>
          <cell r="D13" t="str">
            <v>%</v>
          </cell>
          <cell r="E13">
            <v>1</v>
          </cell>
          <cell r="F13">
            <v>0.62819847216802016</v>
          </cell>
          <cell r="G13">
            <v>0.25344226981497414</v>
          </cell>
          <cell r="H13">
            <v>4.7201751213374783E-2</v>
          </cell>
          <cell r="I13">
            <v>6.5954811071011282E-2</v>
          </cell>
          <cell r="J13">
            <v>5.2026957326195581E-3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5">
          <cell r="C15" t="str">
            <v>Input</v>
          </cell>
          <cell r="D15" t="str">
            <v>Value</v>
          </cell>
          <cell r="E15">
            <v>3555546.0000000005</v>
          </cell>
          <cell r="F15">
            <v>3242768.0000000005</v>
          </cell>
          <cell r="G15">
            <v>286019.99999999994</v>
          </cell>
          <cell r="H15">
            <v>3216</v>
          </cell>
          <cell r="I15">
            <v>21765.000000000007</v>
          </cell>
          <cell r="J15">
            <v>1777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2</v>
          </cell>
          <cell r="C16" t="str">
            <v>No. of Customer Locations</v>
          </cell>
          <cell r="D16" t="str">
            <v>%</v>
          </cell>
          <cell r="E16">
            <v>1</v>
          </cell>
          <cell r="F16">
            <v>0.912030951083181</v>
          </cell>
          <cell r="G16">
            <v>8.0443341191479431E-2</v>
          </cell>
          <cell r="H16">
            <v>9.0450243085028281E-4</v>
          </cell>
          <cell r="I16">
            <v>6.121422701323511E-3</v>
          </cell>
          <cell r="J16">
            <v>4.9978259316571906E-4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8">
          <cell r="C18" t="str">
            <v>Input</v>
          </cell>
          <cell r="D18" t="str">
            <v>Value</v>
          </cell>
          <cell r="E18">
            <v>1550993.8850506656</v>
          </cell>
          <cell r="F18">
            <v>1027672.42717473</v>
          </cell>
          <cell r="G18">
            <v>329866.91065600456</v>
          </cell>
          <cell r="H18">
            <v>44591.401489999989</v>
          </cell>
          <cell r="I18">
            <v>141144.53830166667</v>
          </cell>
          <cell r="J18">
            <v>7718.6074282642358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C19" t="str">
            <v>Design Day Demand (Mcf)</v>
          </cell>
          <cell r="D19" t="str">
            <v>%</v>
          </cell>
          <cell r="E19">
            <v>0.99999999999999989</v>
          </cell>
          <cell r="F19">
            <v>0.66258960598104455</v>
          </cell>
          <cell r="G19">
            <v>0.21268098722725071</v>
          </cell>
          <cell r="H19">
            <v>2.8750211022620081E-2</v>
          </cell>
          <cell r="I19">
            <v>9.1002640089103873E-2</v>
          </cell>
          <cell r="J19">
            <v>4.9765556799807086E-3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1">
          <cell r="C21" t="str">
            <v>Input</v>
          </cell>
          <cell r="D21" t="str">
            <v>Value</v>
          </cell>
          <cell r="E21">
            <v>17167597.989508171</v>
          </cell>
          <cell r="F21">
            <v>11020772.135908393</v>
          </cell>
          <cell r="G21">
            <v>4407139.2735997746</v>
          </cell>
          <cell r="H21">
            <v>419897.8</v>
          </cell>
          <cell r="I21">
            <v>1249587.53</v>
          </cell>
          <cell r="J21">
            <v>70201.25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>
            <v>4</v>
          </cell>
          <cell r="C22" t="str">
            <v>Meter Investment</v>
          </cell>
          <cell r="D22" t="str">
            <v>%</v>
          </cell>
          <cell r="E22">
            <v>0.99999999999999978</v>
          </cell>
          <cell r="F22">
            <v>0.64195189930726726</v>
          </cell>
          <cell r="G22">
            <v>0.25671263250066551</v>
          </cell>
          <cell r="H22">
            <v>2.4458739088404617E-2</v>
          </cell>
          <cell r="I22">
            <v>7.2787557744751166E-2</v>
          </cell>
          <cell r="J22">
            <v>4.0891713589112982E-3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4">
          <cell r="C24" t="str">
            <v>Input</v>
          </cell>
          <cell r="D24" t="str">
            <v>Value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>
            <v>5</v>
          </cell>
          <cell r="C25" t="str">
            <v>Direct to Industrial</v>
          </cell>
          <cell r="D25" t="str">
            <v>%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C27" t="str">
            <v>Internally Generated</v>
          </cell>
          <cell r="D27" t="str">
            <v>Value</v>
          </cell>
          <cell r="E27">
            <v>329542408.74024457</v>
          </cell>
          <cell r="F27">
            <v>267304033.24008358</v>
          </cell>
          <cell r="G27">
            <v>45196947.94255092</v>
          </cell>
          <cell r="H27">
            <v>5068588.7909394577</v>
          </cell>
          <cell r="I27">
            <v>11313741.721190142</v>
          </cell>
          <cell r="J27">
            <v>659097.04548049893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6</v>
          </cell>
          <cell r="C28" t="str">
            <v>Distribution &amp; Cust. Sup. Plant</v>
          </cell>
          <cell r="D28" t="str">
            <v>%</v>
          </cell>
          <cell r="E28">
            <v>1.0000000000000002</v>
          </cell>
          <cell r="F28">
            <v>0.81113697706440213</v>
          </cell>
          <cell r="G28">
            <v>0.13715062688085328</v>
          </cell>
          <cell r="H28">
            <v>1.5380687451777033E-2</v>
          </cell>
          <cell r="I28">
            <v>3.4331671496969543E-2</v>
          </cell>
          <cell r="J28">
            <v>2.0000371059981522E-3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0">
          <cell r="C30" t="str">
            <v>Internally Generated</v>
          </cell>
          <cell r="D30" t="str">
            <v>Value</v>
          </cell>
          <cell r="E30">
            <v>266750738.7184895</v>
          </cell>
          <cell r="F30">
            <v>225698925.34147713</v>
          </cell>
          <cell r="G30">
            <v>31842353.572676271</v>
          </cell>
          <cell r="H30">
            <v>3263315.0273512704</v>
          </cell>
          <cell r="I30">
            <v>5599533.9736065883</v>
          </cell>
          <cell r="J30">
            <v>346610.80337825889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>
            <v>6.2</v>
          </cell>
          <cell r="C31" t="str">
            <v>Distribution &amp; Cust. Sup. Plant - Cust</v>
          </cell>
          <cell r="D31" t="str">
            <v>%</v>
          </cell>
          <cell r="E31">
            <v>1</v>
          </cell>
          <cell r="F31">
            <v>0.84610421858911644</v>
          </cell>
          <cell r="G31">
            <v>0.11937119171872478</v>
          </cell>
          <cell r="H31">
            <v>1.223357447116632E-2</v>
          </cell>
          <cell r="I31">
            <v>2.0991634364379227E-2</v>
          </cell>
          <cell r="J31">
            <v>1.2993808566132904E-3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C33" t="str">
            <v>Internally Generated</v>
          </cell>
          <cell r="D33" t="str">
            <v>Value</v>
          </cell>
          <cell r="E33">
            <v>62791670.021755137</v>
          </cell>
          <cell r="F33">
            <v>41605107.898606509</v>
          </cell>
          <cell r="G33">
            <v>13354594.369874645</v>
          </cell>
          <cell r="H33">
            <v>1805273.7635881878</v>
          </cell>
          <cell r="I33">
            <v>5714207.7475835569</v>
          </cell>
          <cell r="J33">
            <v>312486.24210223986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>
            <v>6.4</v>
          </cell>
          <cell r="C34" t="str">
            <v>Distribution &amp; Cust. Sup. Plant - Demand</v>
          </cell>
          <cell r="D34" t="str">
            <v>%</v>
          </cell>
          <cell r="E34">
            <v>1</v>
          </cell>
          <cell r="F34">
            <v>0.66258960598104466</v>
          </cell>
          <cell r="G34">
            <v>0.21268098722725071</v>
          </cell>
          <cell r="H34">
            <v>2.8750211022620088E-2</v>
          </cell>
          <cell r="I34">
            <v>9.1002640089103887E-2</v>
          </cell>
          <cell r="J34">
            <v>4.9765556799807077E-3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C36" t="str">
            <v>Internally Generated</v>
          </cell>
          <cell r="D36" t="str">
            <v>Value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>
            <v>6.6</v>
          </cell>
          <cell r="C37" t="str">
            <v>Distribution &amp; Cust. Sup. Plant - Comm</v>
          </cell>
          <cell r="D37" t="str">
            <v>%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9">
          <cell r="C39" t="str">
            <v>Internally Generated</v>
          </cell>
          <cell r="D39" t="str">
            <v>Value</v>
          </cell>
          <cell r="E39">
            <v>33284511.697202154</v>
          </cell>
          <cell r="F39">
            <v>27842684.035829358</v>
          </cell>
          <cell r="G39">
            <v>4063782.0824256875</v>
          </cell>
          <cell r="H39">
            <v>421785.9368585046</v>
          </cell>
          <cell r="I39">
            <v>902484.68915053178</v>
          </cell>
          <cell r="J39">
            <v>53774.95293807226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>
            <v>7</v>
          </cell>
          <cell r="C40" t="str">
            <v>Allocated O&amp;M Expenses</v>
          </cell>
          <cell r="D40" t="str">
            <v>%</v>
          </cell>
          <cell r="E40">
            <v>1</v>
          </cell>
          <cell r="F40">
            <v>0.83650570839438732</v>
          </cell>
          <cell r="G40">
            <v>0.12209228482589646</v>
          </cell>
          <cell r="H40">
            <v>1.2672138341568618E-2</v>
          </cell>
          <cell r="I40">
            <v>2.7114253541126555E-2</v>
          </cell>
          <cell r="J40">
            <v>1.615614897021082E-3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2">
          <cell r="C42" t="str">
            <v>Internally Generated</v>
          </cell>
          <cell r="D42" t="str">
            <v>Value</v>
          </cell>
          <cell r="E42">
            <v>28062756.828977473</v>
          </cell>
          <cell r="F42">
            <v>24384539.090575721</v>
          </cell>
          <cell r="G42">
            <v>2951157.0757542034</v>
          </cell>
          <cell r="H42">
            <v>270728.22184040199</v>
          </cell>
          <cell r="I42">
            <v>428555.25392077619</v>
          </cell>
          <cell r="J42">
            <v>27777.186886375363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7.2</v>
          </cell>
          <cell r="C43" t="str">
            <v>Allocated O&amp;M Expenses - Cust</v>
          </cell>
          <cell r="D43" t="str">
            <v>%</v>
          </cell>
          <cell r="E43">
            <v>1.0000000000000002</v>
          </cell>
          <cell r="F43">
            <v>0.86892885254225483</v>
          </cell>
          <cell r="G43">
            <v>0.10516276407693674</v>
          </cell>
          <cell r="H43">
            <v>9.6472425531923967E-3</v>
          </cell>
          <cell r="I43">
            <v>1.5271316946247135E-2</v>
          </cell>
          <cell r="J43">
            <v>9.8982388136908809E-4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5">
          <cell r="C45" t="str">
            <v>Internally Generated</v>
          </cell>
          <cell r="D45" t="str">
            <v>Value</v>
          </cell>
          <cell r="E45">
            <v>5171289.6691885563</v>
          </cell>
          <cell r="F45">
            <v>3426442.7843214911</v>
          </cell>
          <cell r="G45">
            <v>1099834.992081105</v>
          </cell>
          <cell r="H45">
            <v>148675.6692482662</v>
          </cell>
          <cell r="I45">
            <v>470601.01256166724</v>
          </cell>
          <cell r="J45">
            <v>25735.210976025872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7.4</v>
          </cell>
          <cell r="C46" t="str">
            <v>Allocated O&amp;M Expenses - Demand</v>
          </cell>
          <cell r="D46" t="str">
            <v>%</v>
          </cell>
          <cell r="E46">
            <v>0.99999999999999978</v>
          </cell>
          <cell r="F46">
            <v>0.66258960598104444</v>
          </cell>
          <cell r="G46">
            <v>0.21268098722725073</v>
          </cell>
          <cell r="H46">
            <v>2.8750211022620084E-2</v>
          </cell>
          <cell r="I46">
            <v>9.1002640089103873E-2</v>
          </cell>
          <cell r="J46">
            <v>4.9765556799807095E-3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8">
          <cell r="C48" t="str">
            <v>Internally Generated</v>
          </cell>
          <cell r="D48" t="str">
            <v>Value</v>
          </cell>
          <cell r="E48">
            <v>50465.199036120226</v>
          </cell>
          <cell r="F48">
            <v>31702.160932145769</v>
          </cell>
          <cell r="G48">
            <v>12790.014590378756</v>
          </cell>
          <cell r="H48">
            <v>2382.0457698363871</v>
          </cell>
          <cell r="I48">
            <v>3328.4226680882894</v>
          </cell>
          <cell r="J48">
            <v>262.55507567101932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7.6</v>
          </cell>
          <cell r="C49" t="str">
            <v>Allocated O&amp;M Expenses - Comm</v>
          </cell>
          <cell r="D49" t="str">
            <v>%</v>
          </cell>
          <cell r="E49">
            <v>1</v>
          </cell>
          <cell r="F49">
            <v>0.62819847216802016</v>
          </cell>
          <cell r="G49">
            <v>0.25344226981497414</v>
          </cell>
          <cell r="H49">
            <v>4.7201751213374769E-2</v>
          </cell>
          <cell r="I49">
            <v>6.5954811071011268E-2</v>
          </cell>
          <cell r="J49">
            <v>5.2026957326195581E-3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1">
          <cell r="C51" t="str">
            <v>Input</v>
          </cell>
          <cell r="D51" t="str">
            <v>Value</v>
          </cell>
          <cell r="E51">
            <v>76056908.580074295</v>
          </cell>
          <cell r="F51">
            <v>61139108.580449983</v>
          </cell>
          <cell r="G51">
            <v>14917799.999624312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8</v>
          </cell>
          <cell r="C52" t="str">
            <v>Customer Deposit Balances</v>
          </cell>
          <cell r="D52" t="str">
            <v>%</v>
          </cell>
          <cell r="E52">
            <v>1</v>
          </cell>
          <cell r="F52">
            <v>0.80386002694392267</v>
          </cell>
          <cell r="G52">
            <v>0.19613997305607736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C54" t="str">
            <v>Internally Generated</v>
          </cell>
          <cell r="D54" t="str">
            <v>Value</v>
          </cell>
          <cell r="E54">
            <v>481375531.9254297</v>
          </cell>
          <cell r="F54">
            <v>404333765.66348654</v>
          </cell>
          <cell r="G54">
            <v>68974568.166332722</v>
          </cell>
          <cell r="H54">
            <v>7987236.2583277794</v>
          </cell>
          <cell r="I54">
            <v>75559.989756650233</v>
          </cell>
          <cell r="J54">
            <v>4401.8475259930256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8.1</v>
          </cell>
          <cell r="C55" t="str">
            <v>Allocated Total Plant</v>
          </cell>
          <cell r="D55" t="str">
            <v>%</v>
          </cell>
          <cell r="E55">
            <v>1</v>
          </cell>
          <cell r="F55">
            <v>0.83995496000017345</v>
          </cell>
          <cell r="G55">
            <v>0.14328640238618864</v>
          </cell>
          <cell r="H55">
            <v>1.6592526475909641E-2</v>
          </cell>
          <cell r="I55">
            <v>1.5696682682316994E-4</v>
          </cell>
          <cell r="J55">
            <v>9.1443109050148382E-6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7">
          <cell r="C57" t="str">
            <v>Internally Generated</v>
          </cell>
          <cell r="D57" t="str">
            <v>Value</v>
          </cell>
          <cell r="E57">
            <v>400471417.88981318</v>
          </cell>
          <cell r="F57">
            <v>345065709.41177356</v>
          </cell>
          <cell r="G57">
            <v>49950441.314854205</v>
          </cell>
          <cell r="H57">
            <v>5415555.2226521075</v>
          </cell>
          <cell r="I57">
            <v>37397.064571067553</v>
          </cell>
          <cell r="J57">
            <v>2314.8759621896788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8.1999999999999993</v>
          </cell>
          <cell r="C58" t="str">
            <v>Allocated Total Plant - Cust</v>
          </cell>
          <cell r="D58" t="str">
            <v>%</v>
          </cell>
          <cell r="E58">
            <v>1</v>
          </cell>
          <cell r="F58">
            <v>0.86164878190312177</v>
          </cell>
          <cell r="G58">
            <v>0.12472910445907955</v>
          </cell>
          <cell r="H58">
            <v>1.3522950654476316E-2</v>
          </cell>
          <cell r="I58">
            <v>9.3382605850181013E-5</v>
          </cell>
          <cell r="J58">
            <v>5.7803774720986456E-6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C60" t="str">
            <v>Internally Generated</v>
          </cell>
          <cell r="D60" t="str">
            <v>Value</v>
          </cell>
          <cell r="E60">
            <v>80904114.035616636</v>
          </cell>
          <cell r="F60">
            <v>59268056.25171306</v>
          </cell>
          <cell r="G60">
            <v>19024126.851478521</v>
          </cell>
          <cell r="H60">
            <v>2571681.0356756719</v>
          </cell>
          <cell r="I60">
            <v>38162.925185582673</v>
          </cell>
          <cell r="J60">
            <v>2086.9715638033472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8.4</v>
          </cell>
          <cell r="C61" t="str">
            <v>Allocated Total Plant - Demand</v>
          </cell>
          <cell r="D61" t="str">
            <v>%</v>
          </cell>
          <cell r="E61">
            <v>0.99999999999999989</v>
          </cell>
          <cell r="F61">
            <v>0.73257159982768394</v>
          </cell>
          <cell r="G61">
            <v>0.23514412188116265</v>
          </cell>
          <cell r="H61">
            <v>3.1786777054916317E-2</v>
          </cell>
          <cell r="I61">
            <v>4.7170561893530047E-4</v>
          </cell>
          <cell r="J61">
            <v>2.5795617301792514E-5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3">
          <cell r="C63" t="str">
            <v>Internally Generated</v>
          </cell>
          <cell r="D63" t="str">
            <v>Value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8.6</v>
          </cell>
          <cell r="C64" t="str">
            <v>Allocated Total Plant - Comm</v>
          </cell>
          <cell r="D64" t="str">
            <v>%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6">
          <cell r="C66" t="str">
            <v>Internally Generated</v>
          </cell>
          <cell r="D66" t="str">
            <v>Value</v>
          </cell>
          <cell r="E66">
            <v>358422928.10303408</v>
          </cell>
          <cell r="F66">
            <v>290730090.41206658</v>
          </cell>
          <cell r="G66">
            <v>49157929.27780211</v>
          </cell>
          <cell r="H66">
            <v>5512791.0327035189</v>
          </cell>
          <cell r="I66">
            <v>12305258.224615298</v>
          </cell>
          <cell r="J66">
            <v>716859.15584657597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9</v>
          </cell>
          <cell r="C67" t="str">
            <v>Allocated Net Plant</v>
          </cell>
          <cell r="D67" t="str">
            <v>%</v>
          </cell>
          <cell r="E67">
            <v>1</v>
          </cell>
          <cell r="F67">
            <v>0.81113697706440202</v>
          </cell>
          <cell r="G67">
            <v>0.13715062688085322</v>
          </cell>
          <cell r="H67">
            <v>1.5380687451777036E-2</v>
          </cell>
          <cell r="I67">
            <v>3.4331671496969543E-2</v>
          </cell>
          <cell r="J67">
            <v>2.0000371059981522E-3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C69" t="str">
            <v>Internally Generated</v>
          </cell>
          <cell r="D69" t="str">
            <v>Value</v>
          </cell>
          <cell r="E69">
            <v>290128306.12793994</v>
          </cell>
          <cell r="F69">
            <v>245478783.74696463</v>
          </cell>
          <cell r="G69">
            <v>34632961.65382719</v>
          </cell>
          <cell r="H69">
            <v>3549306.2392094927</v>
          </cell>
          <cell r="I69">
            <v>6090267.3209943995</v>
          </cell>
          <cell r="J69">
            <v>376987.16694428551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>
            <v>9.1999999999999993</v>
          </cell>
          <cell r="C70" t="str">
            <v>Allocated Net Plant - Cust</v>
          </cell>
          <cell r="D70" t="str">
            <v>%</v>
          </cell>
          <cell r="E70">
            <v>1.0000000000000002</v>
          </cell>
          <cell r="F70">
            <v>0.84610421858911655</v>
          </cell>
          <cell r="G70">
            <v>0.11937119171872478</v>
          </cell>
          <cell r="H70">
            <v>1.2233574471166318E-2</v>
          </cell>
          <cell r="I70">
            <v>2.0991634364379223E-2</v>
          </cell>
          <cell r="J70">
            <v>1.2993808566132902E-3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2">
          <cell r="C72" t="str">
            <v>Internally Generated</v>
          </cell>
          <cell r="D72" t="str">
            <v>Value</v>
          </cell>
          <cell r="E72">
            <v>68294621.975094199</v>
          </cell>
          <cell r="F72">
            <v>45251306.665102057</v>
          </cell>
          <cell r="G72">
            <v>14524967.623974929</v>
          </cell>
          <cell r="H72">
            <v>1963484.7934940252</v>
          </cell>
          <cell r="I72">
            <v>6214990.9036209034</v>
          </cell>
          <cell r="J72">
            <v>339871.98890229035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9.4</v>
          </cell>
          <cell r="C73" t="str">
            <v>Allocated Net Plant - Demand</v>
          </cell>
          <cell r="D73" t="str">
            <v>%</v>
          </cell>
          <cell r="E73">
            <v>1</v>
          </cell>
          <cell r="F73">
            <v>0.66258960598104466</v>
          </cell>
          <cell r="G73">
            <v>0.21268098722725076</v>
          </cell>
          <cell r="H73">
            <v>2.8750211022620088E-2</v>
          </cell>
          <cell r="I73">
            <v>9.1002640089103901E-2</v>
          </cell>
          <cell r="J73">
            <v>4.9765556799807086E-3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5">
          <cell r="C75" t="str">
            <v>Internally Generated</v>
          </cell>
          <cell r="D75" t="str">
            <v>Value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9.6</v>
          </cell>
          <cell r="C76" t="str">
            <v>Allocated Net Plant - Comm</v>
          </cell>
          <cell r="D76" t="str">
            <v>%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8">
          <cell r="C78" t="str">
            <v>Internally Generated</v>
          </cell>
          <cell r="D78" t="str">
            <v>Value</v>
          </cell>
          <cell r="E78">
            <v>7871191.5472138161</v>
          </cell>
          <cell r="F78">
            <v>6474716.2569597494</v>
          </cell>
          <cell r="G78">
            <v>1013064.6232532521</v>
          </cell>
          <cell r="H78">
            <v>112123.94287411592</v>
          </cell>
          <cell r="I78">
            <v>256296.77918758066</v>
          </cell>
          <cell r="J78">
            <v>14989.944939118328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>
            <v>10</v>
          </cell>
          <cell r="C79" t="str">
            <v>Composite of Accts. 871-879 &amp; 886-893</v>
          </cell>
          <cell r="D79" t="str">
            <v>%</v>
          </cell>
          <cell r="E79">
            <v>1</v>
          </cell>
          <cell r="F79">
            <v>0.82258400372070983</v>
          </cell>
          <cell r="G79">
            <v>0.12870537035931351</v>
          </cell>
          <cell r="H79">
            <v>1.4244849995272278E-2</v>
          </cell>
          <cell r="I79">
            <v>3.2561369857439515E-2</v>
          </cell>
          <cell r="J79">
            <v>1.904406067264918E-3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1">
          <cell r="C81" t="str">
            <v>Internally Generated</v>
          </cell>
          <cell r="D81" t="str">
            <v>Value</v>
          </cell>
          <cell r="E81">
            <v>6025908.6292182719</v>
          </cell>
          <cell r="F81">
            <v>5252686.9187021703</v>
          </cell>
          <cell r="G81">
            <v>619854.29369854776</v>
          </cell>
          <cell r="H81">
            <v>58730.47311779359</v>
          </cell>
          <cell r="I81">
            <v>88834.333613844923</v>
          </cell>
          <cell r="J81">
            <v>5802.6100859160269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>
            <v>10.199999999999999</v>
          </cell>
          <cell r="C82" t="str">
            <v>Composite of Accts. 871-879 &amp; 886-893 - Cust</v>
          </cell>
          <cell r="D82" t="str">
            <v>%</v>
          </cell>
          <cell r="E82">
            <v>1</v>
          </cell>
          <cell r="F82">
            <v>0.87168379773186011</v>
          </cell>
          <cell r="G82">
            <v>0.10286486766377673</v>
          </cell>
          <cell r="H82">
            <v>9.7463265262640684E-3</v>
          </cell>
          <cell r="I82">
            <v>1.4742064488516681E-2</v>
          </cell>
          <cell r="J82">
            <v>9.6294358958257001E-4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C84" t="str">
            <v>Internally Generated</v>
          </cell>
          <cell r="D84" t="str">
            <v>Value</v>
          </cell>
          <cell r="E84">
            <v>1826791.4281802208</v>
          </cell>
          <cell r="F84">
            <v>1210413.012607482</v>
          </cell>
          <cell r="G84">
            <v>388523.80440364871</v>
          </cell>
          <cell r="H84">
            <v>52520.639054494866</v>
          </cell>
          <cell r="I84">
            <v>166242.84285654471</v>
          </cell>
          <cell r="J84">
            <v>9091.1292580503487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>
            <v>10.4</v>
          </cell>
          <cell r="C85" t="str">
            <v>Composite of Accts. 871-879 &amp; 886-893 - Demand</v>
          </cell>
          <cell r="D85" t="str">
            <v>%</v>
          </cell>
          <cell r="E85">
            <v>1</v>
          </cell>
          <cell r="F85">
            <v>0.66258960598104455</v>
          </cell>
          <cell r="G85">
            <v>0.21268098722725076</v>
          </cell>
          <cell r="H85">
            <v>2.8750211022620084E-2</v>
          </cell>
          <cell r="I85">
            <v>9.1002640089103887E-2</v>
          </cell>
          <cell r="J85">
            <v>4.9765556799807086E-3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C87" t="str">
            <v>Internally Generated</v>
          </cell>
          <cell r="D87" t="str">
            <v>Value</v>
          </cell>
          <cell r="E87">
            <v>18491.489815321671</v>
          </cell>
          <cell r="F87">
            <v>11616.325650095579</v>
          </cell>
          <cell r="G87">
            <v>4686.5251510556009</v>
          </cell>
          <cell r="H87">
            <v>872.83070182746712</v>
          </cell>
          <cell r="I87">
            <v>1219.60271719107</v>
          </cell>
          <cell r="J87">
            <v>96.205595151952082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>
            <v>10.6</v>
          </cell>
          <cell r="C88" t="str">
            <v>Composite of Accts. 871-879 &amp; 886-893 - Comm</v>
          </cell>
          <cell r="D88" t="str">
            <v>%</v>
          </cell>
          <cell r="E88">
            <v>1</v>
          </cell>
          <cell r="F88">
            <v>0.62819847216802016</v>
          </cell>
          <cell r="G88">
            <v>0.25344226981497414</v>
          </cell>
          <cell r="H88">
            <v>4.7201751213374783E-2</v>
          </cell>
          <cell r="I88">
            <v>6.5954811071011282E-2</v>
          </cell>
          <cell r="J88">
            <v>5.2026957326195581E-3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90">
          <cell r="C90" t="str">
            <v>Internally Generated</v>
          </cell>
          <cell r="D90" t="str">
            <v>Value</v>
          </cell>
          <cell r="E90">
            <v>188999719.05873656</v>
          </cell>
          <cell r="F90">
            <v>157193890.41010168</v>
          </cell>
          <cell r="G90">
            <v>23251064.360578846</v>
          </cell>
          <cell r="H90">
            <v>1865495.7268995082</v>
          </cell>
          <cell r="I90">
            <v>6322376.6615193589</v>
          </cell>
          <cell r="J90">
            <v>366891.89963720646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>
            <v>11</v>
          </cell>
          <cell r="C91" t="str">
            <v>Composite of Accts. 376 &amp; 380</v>
          </cell>
          <cell r="D91" t="str">
            <v>%</v>
          </cell>
          <cell r="E91">
            <v>1.0000000000000002</v>
          </cell>
          <cell r="F91">
            <v>0.8317149421859702</v>
          </cell>
          <cell r="G91">
            <v>0.12302168742035524</v>
          </cell>
          <cell r="H91">
            <v>9.8703624332888932E-3</v>
          </cell>
          <cell r="I91">
            <v>3.3451778092614605E-2</v>
          </cell>
          <cell r="J91">
            <v>1.941229867771313E-3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C93" t="str">
            <v>Internally Generated</v>
          </cell>
          <cell r="D93" t="str">
            <v>Value</v>
          </cell>
          <cell r="E93">
            <v>128144919.26090683</v>
          </cell>
          <cell r="F93">
            <v>116872132.59000231</v>
          </cell>
          <cell r="G93">
            <v>10308405.462059712</v>
          </cell>
          <cell r="H93">
            <v>115907.39097260345</v>
          </cell>
          <cell r="I93">
            <v>784429.21782298351</v>
          </cell>
          <cell r="J93">
            <v>64044.600049227716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>
            <v>11.2</v>
          </cell>
          <cell r="C94" t="str">
            <v>Composite of Accts. 376 &amp; 380 - Cust</v>
          </cell>
          <cell r="D94" t="str">
            <v>%</v>
          </cell>
          <cell r="E94">
            <v>1</v>
          </cell>
          <cell r="F94">
            <v>0.91203095108318111</v>
          </cell>
          <cell r="G94">
            <v>8.0443341191479431E-2</v>
          </cell>
          <cell r="H94">
            <v>9.045024308502827E-4</v>
          </cell>
          <cell r="I94">
            <v>6.121422701323511E-3</v>
          </cell>
          <cell r="J94">
            <v>4.9978259316571906E-4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C96" t="str">
            <v>Internally Generated</v>
          </cell>
          <cell r="D96" t="str">
            <v>Value</v>
          </cell>
          <cell r="E96">
            <v>60854799.797829792</v>
          </cell>
          <cell r="F96">
            <v>40321757.820099391</v>
          </cell>
          <cell r="G96">
            <v>12942658.898519138</v>
          </cell>
          <cell r="H96">
            <v>1749588.3359269046</v>
          </cell>
          <cell r="I96">
            <v>5537947.4436963759</v>
          </cell>
          <cell r="J96">
            <v>302847.29958797875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A97">
            <v>11.4</v>
          </cell>
          <cell r="C97" t="str">
            <v>Composite of Accts. 376 &amp; 380 - Demand</v>
          </cell>
          <cell r="D97" t="str">
            <v>%</v>
          </cell>
          <cell r="E97">
            <v>0.99999999999999989</v>
          </cell>
          <cell r="F97">
            <v>0.66258960598104455</v>
          </cell>
          <cell r="G97">
            <v>0.21268098722725073</v>
          </cell>
          <cell r="H97">
            <v>2.8750211022620084E-2</v>
          </cell>
          <cell r="I97">
            <v>9.1002640089103873E-2</v>
          </cell>
          <cell r="J97">
            <v>4.9765556799807086E-3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9">
          <cell r="C99" t="str">
            <v>Internally Generated</v>
          </cell>
          <cell r="D99" t="str">
            <v>Value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A100">
            <v>11.6</v>
          </cell>
          <cell r="C100" t="str">
            <v>Composite of Accts. 376 &amp; 380 - Comm</v>
          </cell>
          <cell r="D100" t="str">
            <v>%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2">
          <cell r="C102" t="str">
            <v>Internally Generated</v>
          </cell>
          <cell r="D102" t="str">
            <v>Value</v>
          </cell>
          <cell r="E102">
            <v>194426385.20569858</v>
          </cell>
          <cell r="F102">
            <v>161707329.73078471</v>
          </cell>
          <cell r="G102">
            <v>23918661.987045035</v>
          </cell>
          <cell r="H102">
            <v>1919058.8885744831</v>
          </cell>
          <cell r="I102">
            <v>6503908.2932502367</v>
          </cell>
          <cell r="J102">
            <v>377426.3060441126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12</v>
          </cell>
          <cell r="C103" t="str">
            <v>Composite of Accts. 374-379</v>
          </cell>
          <cell r="D103" t="str">
            <v>%</v>
          </cell>
          <cell r="E103">
            <v>1</v>
          </cell>
          <cell r="F103">
            <v>0.83171494218596997</v>
          </cell>
          <cell r="G103">
            <v>0.12302168742035526</v>
          </cell>
          <cell r="H103">
            <v>9.8703624332888949E-3</v>
          </cell>
          <cell r="I103">
            <v>3.3451778092614605E-2</v>
          </cell>
          <cell r="J103">
            <v>1.941229867771313E-3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5">
          <cell r="C105" t="str">
            <v>Internally Generated</v>
          </cell>
          <cell r="D105" t="str">
            <v>Value</v>
          </cell>
          <cell r="E105">
            <v>131824288.19712323</v>
          </cell>
          <cell r="F105">
            <v>120227830.94028565</v>
          </cell>
          <cell r="G105">
            <v>10604386.192765098</v>
          </cell>
          <cell r="H105">
            <v>119235.3891194062</v>
          </cell>
          <cell r="I105">
            <v>806952.19035568321</v>
          </cell>
          <cell r="J105">
            <v>65883.484597383343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>
            <v>12.2</v>
          </cell>
          <cell r="C106" t="str">
            <v>Composite of Accts. 374-379 - Cust</v>
          </cell>
          <cell r="D106" t="str">
            <v>%</v>
          </cell>
          <cell r="E106">
            <v>1</v>
          </cell>
          <cell r="F106">
            <v>0.912030951083181</v>
          </cell>
          <cell r="G106">
            <v>8.0443341191479431E-2</v>
          </cell>
          <cell r="H106">
            <v>9.0450243085028281E-4</v>
          </cell>
          <cell r="I106">
            <v>6.1214227013235119E-3</v>
          </cell>
          <cell r="J106">
            <v>4.9978259316571906E-4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C108" t="str">
            <v>Internally Generated</v>
          </cell>
          <cell r="D108" t="str">
            <v>Value</v>
          </cell>
          <cell r="E108">
            <v>62602097.008575402</v>
          </cell>
          <cell r="F108">
            <v>41479498.790499106</v>
          </cell>
          <cell r="G108">
            <v>13314275.794279933</v>
          </cell>
          <cell r="H108">
            <v>1799823.4994550762</v>
          </cell>
          <cell r="I108">
            <v>5696956.1028945539</v>
          </cell>
          <cell r="J108">
            <v>311542.82144672918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>
            <v>12.4</v>
          </cell>
          <cell r="C109" t="str">
            <v>Composite of Accts. 374-379 - Demand</v>
          </cell>
          <cell r="D109" t="str">
            <v>%</v>
          </cell>
          <cell r="E109">
            <v>0.99999999999999989</v>
          </cell>
          <cell r="F109">
            <v>0.66258960598104455</v>
          </cell>
          <cell r="G109">
            <v>0.21268098722725068</v>
          </cell>
          <cell r="H109">
            <v>2.8750211022620081E-2</v>
          </cell>
          <cell r="I109">
            <v>9.1002640089103873E-2</v>
          </cell>
          <cell r="J109">
            <v>4.9765556799807077E-3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1">
          <cell r="C111" t="str">
            <v>Internally Generated</v>
          </cell>
          <cell r="D111" t="str">
            <v>Value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>
            <v>12.6</v>
          </cell>
          <cell r="C112" t="str">
            <v>Composite of Accts. 374-379 - Comm</v>
          </cell>
          <cell r="D112" t="str">
            <v>%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4">
          <cell r="C114" t="str">
            <v>Internally Generated</v>
          </cell>
          <cell r="D114" t="str">
            <v>Value</v>
          </cell>
          <cell r="E114">
            <v>119821316.69167979</v>
          </cell>
          <cell r="F114">
            <v>94767182.643359974</v>
          </cell>
          <cell r="G114">
            <v>19111224.544560235</v>
          </cell>
          <cell r="H114">
            <v>1374141.3606197038</v>
          </cell>
          <cell r="I114">
            <v>4315996.1812132485</v>
          </cell>
          <cell r="J114">
            <v>252771.96192663058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>
            <v>13</v>
          </cell>
          <cell r="C115" t="str">
            <v>Composite of Accts. 381-383</v>
          </cell>
          <cell r="D115" t="str">
            <v>%</v>
          </cell>
          <cell r="E115">
            <v>0.99999999999999978</v>
          </cell>
          <cell r="F115">
            <v>0.79090420018678076</v>
          </cell>
          <cell r="G115">
            <v>0.15949770101205446</v>
          </cell>
          <cell r="H115">
            <v>1.1468254552364821E-2</v>
          </cell>
          <cell r="I115">
            <v>3.6020270018556261E-2</v>
          </cell>
          <cell r="J115">
            <v>2.1095742302436465E-3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7">
          <cell r="C117" t="str">
            <v>Internally Generated</v>
          </cell>
          <cell r="D117" t="str">
            <v>Value</v>
          </cell>
          <cell r="E117">
            <v>119821316.69167979</v>
          </cell>
          <cell r="F117">
            <v>94767182.643359974</v>
          </cell>
          <cell r="G117">
            <v>19111224.544560235</v>
          </cell>
          <cell r="H117">
            <v>1374141.3606197038</v>
          </cell>
          <cell r="I117">
            <v>4315996.1812132485</v>
          </cell>
          <cell r="J117">
            <v>252771.96192663058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A118">
            <v>13.2</v>
          </cell>
          <cell r="C118" t="str">
            <v>Composite of Accts. 381-383 - Cust</v>
          </cell>
          <cell r="D118" t="str">
            <v>%</v>
          </cell>
          <cell r="E118">
            <v>0.99999999999999978</v>
          </cell>
          <cell r="F118">
            <v>0.79090420018678076</v>
          </cell>
          <cell r="G118">
            <v>0.15949770101205446</v>
          </cell>
          <cell r="H118">
            <v>1.1468254552364821E-2</v>
          </cell>
          <cell r="I118">
            <v>3.6020270018556261E-2</v>
          </cell>
          <cell r="J118">
            <v>2.1095742302436465E-3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C120" t="str">
            <v>Internally Generated</v>
          </cell>
          <cell r="D120" t="str">
            <v>Value</v>
          </cell>
          <cell r="E120">
            <v>189573.01317974442</v>
          </cell>
          <cell r="F120">
            <v>125609.10810740624</v>
          </cell>
          <cell r="G120">
            <v>40318.575594712645</v>
          </cell>
          <cell r="H120">
            <v>5450.2641331115901</v>
          </cell>
          <cell r="I120">
            <v>17251.644689003228</v>
          </cell>
          <cell r="J120">
            <v>943.42065551071482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A121">
            <v>13.4</v>
          </cell>
          <cell r="C121" t="str">
            <v>Composite of Accts. 381-383 - Demand</v>
          </cell>
          <cell r="D121" t="str">
            <v>%</v>
          </cell>
          <cell r="E121">
            <v>1</v>
          </cell>
          <cell r="F121">
            <v>0.66258960598104466</v>
          </cell>
          <cell r="G121">
            <v>0.21268098722725068</v>
          </cell>
          <cell r="H121">
            <v>2.8750211022620081E-2</v>
          </cell>
          <cell r="I121">
            <v>9.1002640089103873E-2</v>
          </cell>
          <cell r="J121">
            <v>4.9765556799807086E-3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3">
          <cell r="C123" t="str">
            <v>Internally Generated</v>
          </cell>
          <cell r="D123" t="str">
            <v>Value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A124">
            <v>13.6</v>
          </cell>
          <cell r="C124" t="str">
            <v>Composite of Accts. 381-383 - Comm</v>
          </cell>
          <cell r="D124" t="str">
            <v>%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6">
          <cell r="C126" t="str">
            <v>Internally Generated</v>
          </cell>
          <cell r="D126" t="str">
            <v>Value</v>
          </cell>
          <cell r="E126">
            <v>588766.1507575548</v>
          </cell>
          <cell r="F126">
            <v>489685.60503837577</v>
          </cell>
          <cell r="G126">
            <v>72431.005362181633</v>
          </cell>
          <cell r="H126">
            <v>5811.3352964294709</v>
          </cell>
          <cell r="I126">
            <v>19695.274623584595</v>
          </cell>
          <cell r="J126">
            <v>1142.9304369833126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A127">
            <v>14</v>
          </cell>
          <cell r="C127" t="str">
            <v>Account 380</v>
          </cell>
          <cell r="D127" t="str">
            <v>%</v>
          </cell>
          <cell r="E127">
            <v>1</v>
          </cell>
          <cell r="F127">
            <v>0.83171494218596997</v>
          </cell>
          <cell r="G127">
            <v>0.1230216874203552</v>
          </cell>
          <cell r="H127">
            <v>9.870362433288888E-3</v>
          </cell>
          <cell r="I127">
            <v>3.3451778092614598E-2</v>
          </cell>
          <cell r="J127">
            <v>1.9412298677713121E-3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9">
          <cell r="C129" t="str">
            <v>Internally Generated</v>
          </cell>
          <cell r="D129" t="str">
            <v>Value</v>
          </cell>
          <cell r="E129">
            <v>399193.13757781032</v>
          </cell>
          <cell r="F129">
            <v>364076.49693096947</v>
          </cell>
          <cell r="G129">
            <v>32112.429767468988</v>
          </cell>
          <cell r="H129">
            <v>361.0711633178808</v>
          </cell>
          <cell r="I129">
            <v>2443.6299345813677</v>
          </cell>
          <cell r="J129">
            <v>199.50978147259772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>
            <v>14.2</v>
          </cell>
          <cell r="C130" t="str">
            <v>Account 380 - Cust</v>
          </cell>
          <cell r="D130" t="str">
            <v>%</v>
          </cell>
          <cell r="E130">
            <v>1</v>
          </cell>
          <cell r="F130">
            <v>0.912030951083181</v>
          </cell>
          <cell r="G130">
            <v>8.0443341191479445E-2</v>
          </cell>
          <cell r="H130">
            <v>9.0450243085028281E-4</v>
          </cell>
          <cell r="I130">
            <v>6.121422701323511E-3</v>
          </cell>
          <cell r="J130">
            <v>4.9978259316571917E-4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2">
          <cell r="C132" t="str">
            <v>Internally Generated</v>
          </cell>
          <cell r="D132" t="str">
            <v>Value</v>
          </cell>
          <cell r="E132">
            <v>189573.01317974442</v>
          </cell>
          <cell r="F132">
            <v>125609.10810740624</v>
          </cell>
          <cell r="G132">
            <v>40318.575594712645</v>
          </cell>
          <cell r="H132">
            <v>5450.2641331115901</v>
          </cell>
          <cell r="I132">
            <v>17251.644689003228</v>
          </cell>
          <cell r="J132">
            <v>943.42065551071482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>
            <v>14.4</v>
          </cell>
          <cell r="C133" t="str">
            <v>Account 380 - Demand</v>
          </cell>
          <cell r="D133" t="str">
            <v>%</v>
          </cell>
          <cell r="E133">
            <v>1</v>
          </cell>
          <cell r="F133">
            <v>0.66258960598104466</v>
          </cell>
          <cell r="G133">
            <v>0.21268098722725068</v>
          </cell>
          <cell r="H133">
            <v>2.8750211022620081E-2</v>
          </cell>
          <cell r="I133">
            <v>9.1002640089103873E-2</v>
          </cell>
          <cell r="J133">
            <v>4.9765556799807086E-3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5">
          <cell r="C135" t="str">
            <v>Internally Generated</v>
          </cell>
          <cell r="D135" t="str">
            <v>Value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A136">
            <v>14.6</v>
          </cell>
          <cell r="C136" t="str">
            <v>Account 380 - Comm</v>
          </cell>
          <cell r="D136" t="str">
            <v>%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8">
          <cell r="C138" t="str">
            <v>Input</v>
          </cell>
          <cell r="D138" t="str">
            <v>Value</v>
          </cell>
          <cell r="E138">
            <v>1</v>
          </cell>
          <cell r="F138">
            <v>0.812635</v>
          </cell>
          <cell r="G138">
            <v>0.14802999999999999</v>
          </cell>
          <cell r="H138">
            <v>3.9335000000000002E-2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A139">
            <v>16</v>
          </cell>
          <cell r="C139" t="str">
            <v>GUD 9400 Allocation Factors</v>
          </cell>
          <cell r="D139" t="str">
            <v>%</v>
          </cell>
          <cell r="E139">
            <v>1</v>
          </cell>
          <cell r="F139">
            <v>0.812635</v>
          </cell>
          <cell r="G139">
            <v>0.14802999999999999</v>
          </cell>
          <cell r="H139">
            <v>3.9335000000000002E-2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C141" t="str">
            <v>Internally Generated</v>
          </cell>
          <cell r="D141" t="str">
            <v>Value</v>
          </cell>
          <cell r="E141">
            <v>11537575.568165038</v>
          </cell>
          <cell r="F141">
            <v>9629945.4325080998</v>
          </cell>
          <cell r="G141">
            <v>1410208.6482813105</v>
          </cell>
          <cell r="H141">
            <v>143463.5348528758</v>
          </cell>
          <cell r="I141">
            <v>334189.56415298796</v>
          </cell>
          <cell r="J141">
            <v>19768.388369764922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A142">
            <v>17</v>
          </cell>
          <cell r="C142" t="str">
            <v>Composite of Accts. 870-902, 905-916, 924 &amp; 928-930.1</v>
          </cell>
          <cell r="D142" t="str">
            <v>%</v>
          </cell>
          <cell r="E142">
            <v>1.0000000000000002</v>
          </cell>
          <cell r="F142">
            <v>0.83465935937871116</v>
          </cell>
          <cell r="G142">
            <v>0.12222746797623733</v>
          </cell>
          <cell r="H142">
            <v>1.2434461122727239E-2</v>
          </cell>
          <cell r="I142">
            <v>2.8965319635703868E-2</v>
          </cell>
          <cell r="J142">
            <v>1.7133918866205035E-3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4">
          <cell r="C144" t="str">
            <v>Internally Generated</v>
          </cell>
          <cell r="D144" t="str">
            <v>Value</v>
          </cell>
          <cell r="E144">
            <v>9211998.0348489024</v>
          </cell>
          <cell r="F144">
            <v>8089830.8833441641</v>
          </cell>
          <cell r="G144">
            <v>914667.43544502184</v>
          </cell>
          <cell r="H144">
            <v>76179.40111662414</v>
          </cell>
          <cell r="I144">
            <v>123130.48043836294</v>
          </cell>
          <cell r="J144">
            <v>8189.8345047285084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>
            <v>17.2</v>
          </cell>
          <cell r="C145" t="str">
            <v>Composite of Accts. 870-902, 905-916, 924 &amp; 928-930.1 - Cust</v>
          </cell>
          <cell r="D145" t="str">
            <v>%</v>
          </cell>
          <cell r="E145">
            <v>0.99999999999999989</v>
          </cell>
          <cell r="F145">
            <v>0.87818417380685598</v>
          </cell>
          <cell r="G145">
            <v>9.9290884777096508E-2</v>
          </cell>
          <cell r="H145">
            <v>8.2695850377342874E-3</v>
          </cell>
          <cell r="I145">
            <v>1.3366316403082315E-2</v>
          </cell>
          <cell r="J145">
            <v>8.8903997523082838E-4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7">
          <cell r="C147" t="str">
            <v>Internally Generated</v>
          </cell>
          <cell r="D147" t="str">
            <v>Value</v>
          </cell>
          <cell r="E147">
            <v>2302636.9603573247</v>
          </cell>
          <cell r="F147">
            <v>1525703.3162805501</v>
          </cell>
          <cell r="G147">
            <v>489727.10195475165</v>
          </cell>
          <cell r="H147">
            <v>66201.298518757569</v>
          </cell>
          <cell r="I147">
            <v>209546.0425592658</v>
          </cell>
          <cell r="J147">
            <v>11459.201043999759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>
            <v>17.399999999999999</v>
          </cell>
          <cell r="C148" t="str">
            <v>Composite of Accts. 870-902, 905-916, 924 &amp; 928-930.1 - Demand</v>
          </cell>
          <cell r="D148" t="str">
            <v>%</v>
          </cell>
          <cell r="E148">
            <v>1</v>
          </cell>
          <cell r="F148">
            <v>0.66258960598104466</v>
          </cell>
          <cell r="G148">
            <v>0.21268098722725073</v>
          </cell>
          <cell r="H148">
            <v>2.8750211022620088E-2</v>
          </cell>
          <cell r="I148">
            <v>9.1002640089103887E-2</v>
          </cell>
          <cell r="J148">
            <v>4.9765556799807095E-3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50">
          <cell r="C150" t="str">
            <v>Internally Generated</v>
          </cell>
          <cell r="D150" t="str">
            <v>Value</v>
          </cell>
          <cell r="E150">
            <v>22940.572958811535</v>
          </cell>
          <cell r="F150">
            <v>14411.232883384404</v>
          </cell>
          <cell r="G150">
            <v>5814.1108815372127</v>
          </cell>
          <cell r="H150">
            <v>1082.8352174940949</v>
          </cell>
          <cell r="I150">
            <v>1513.0411553591648</v>
          </cell>
          <cell r="J150">
            <v>119.35282103665641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A151">
            <v>17.600000000000001</v>
          </cell>
          <cell r="C151" t="str">
            <v>Composite of Accts. 870-902, 905-916, 924 &amp; 928-930.1 - Comm</v>
          </cell>
          <cell r="D151" t="str">
            <v>%</v>
          </cell>
          <cell r="E151">
            <v>1</v>
          </cell>
          <cell r="F151">
            <v>0.62819847216802016</v>
          </cell>
          <cell r="G151">
            <v>0.25344226981497414</v>
          </cell>
          <cell r="H151">
            <v>4.7201751213374769E-2</v>
          </cell>
          <cell r="I151">
            <v>6.5954811071011268E-2</v>
          </cell>
          <cell r="J151">
            <v>5.2026957326195581E-3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3">
          <cell r="C153" t="str">
            <v>Internally Generated</v>
          </cell>
          <cell r="D153" t="str">
            <v>Value</v>
          </cell>
          <cell r="E153">
            <v>1494199361.0041325</v>
          </cell>
          <cell r="F153">
            <v>961319271</v>
          </cell>
          <cell r="G153">
            <v>488286164</v>
          </cell>
          <cell r="H153">
            <v>44490351</v>
          </cell>
          <cell r="I153">
            <v>97239.934536428409</v>
          </cell>
          <cell r="J153">
            <v>6335.0695960554922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>
            <v>18</v>
          </cell>
          <cell r="C154" t="str">
            <v>Revenues</v>
          </cell>
          <cell r="D154" t="str">
            <v>%</v>
          </cell>
          <cell r="E154">
            <v>0.99999999999999989</v>
          </cell>
          <cell r="F154">
            <v>0.6433674756452672</v>
          </cell>
          <cell r="G154">
            <v>0.32678782814621316</v>
          </cell>
          <cell r="H154">
            <v>2.977537814639512E-2</v>
          </cell>
          <cell r="I154">
            <v>6.5078286789710038E-5</v>
          </cell>
          <cell r="J154">
            <v>4.2397753347974901E-6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6">
          <cell r="C156" t="str">
            <v>Internally Generated</v>
          </cell>
          <cell r="D156" t="str">
            <v>Value</v>
          </cell>
          <cell r="E156">
            <v>77665551.316876128</v>
          </cell>
          <cell r="F156">
            <v>58225894.671285704</v>
          </cell>
          <cell r="G156">
            <v>14224811.91080961</v>
          </cell>
          <cell r="H156">
            <v>1707085.1955483351</v>
          </cell>
          <cell r="I156">
            <v>3236402.5139305564</v>
          </cell>
          <cell r="J156">
            <v>271357.02530192223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A157">
            <v>18.2</v>
          </cell>
          <cell r="C157" t="str">
            <v>Base Revenues</v>
          </cell>
          <cell r="D157" t="str">
            <v>%</v>
          </cell>
          <cell r="E157">
            <v>1</v>
          </cell>
          <cell r="F157">
            <v>0.74970039720343384</v>
          </cell>
          <cell r="G157">
            <v>0.18315471492338029</v>
          </cell>
          <cell r="H157">
            <v>2.1979953359030604E-2</v>
          </cell>
          <cell r="I157">
            <v>4.167101706039536E-2</v>
          </cell>
          <cell r="J157">
            <v>3.4939174537599454E-3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9">
          <cell r="C159" t="str">
            <v>Internally Generated</v>
          </cell>
          <cell r="D159" t="str">
            <v>Value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A160">
            <v>18.399999999999999</v>
          </cell>
          <cell r="C160" t="str">
            <v>Revenues Rider FF and Rider TAX</v>
          </cell>
          <cell r="D160" t="str">
            <v>%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2">
          <cell r="C162" t="str">
            <v>Internally Generated</v>
          </cell>
          <cell r="D162" t="str">
            <v>Value</v>
          </cell>
          <cell r="E162">
            <v>281618224.88081187</v>
          </cell>
          <cell r="F162">
            <v>228555951.32688177</v>
          </cell>
          <cell r="G162">
            <v>38271388.020420209</v>
          </cell>
          <cell r="H162">
            <v>4400519.703480795</v>
          </cell>
          <cell r="I162">
            <v>9818259.9166426938</v>
          </cell>
          <cell r="J162">
            <v>572105.91338645818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>
            <v>19</v>
          </cell>
          <cell r="C163" t="str">
            <v>Rate Base</v>
          </cell>
          <cell r="D163" t="str">
            <v>%</v>
          </cell>
          <cell r="E163">
            <v>1.0000000000000002</v>
          </cell>
          <cell r="F163">
            <v>0.81158082515296215</v>
          </cell>
          <cell r="G163">
            <v>0.13589812249053715</v>
          </cell>
          <cell r="H163">
            <v>1.5625834248984449E-2</v>
          </cell>
          <cell r="I163">
            <v>3.4863723471014831E-2</v>
          </cell>
          <cell r="J163">
            <v>2.0314946365015555E-3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5">
          <cell r="C165" t="str">
            <v>Internally Generated</v>
          </cell>
          <cell r="D165" t="str">
            <v>Value</v>
          </cell>
          <cell r="E165">
            <v>227103914.90182197</v>
          </cell>
          <cell r="F165">
            <v>192435621.37674746</v>
          </cell>
          <cell r="G165">
            <v>26676892.706758671</v>
          </cell>
          <cell r="H165">
            <v>2833068.761966248</v>
          </cell>
          <cell r="I165">
            <v>4857521.5173975322</v>
          </cell>
          <cell r="J165">
            <v>300810.5389520569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>
            <v>19.2</v>
          </cell>
          <cell r="C166" t="str">
            <v>Rate Base - Cust</v>
          </cell>
          <cell r="D166" t="str">
            <v>%</v>
          </cell>
          <cell r="E166">
            <v>1</v>
          </cell>
          <cell r="F166">
            <v>0.84734612109147578</v>
          </cell>
          <cell r="G166">
            <v>0.11746557833796573</v>
          </cell>
          <cell r="H166">
            <v>1.2474768491732062E-2</v>
          </cell>
          <cell r="I166">
            <v>2.1388981865404919E-2</v>
          </cell>
          <cell r="J166">
            <v>1.3245502134214579E-3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8">
          <cell r="C168" t="str">
            <v>Internally Generated</v>
          </cell>
          <cell r="D168" t="str">
            <v>Value</v>
          </cell>
          <cell r="E168">
            <v>54509049.589315183</v>
          </cell>
          <cell r="F168">
            <v>36117129.68978557</v>
          </cell>
          <cell r="G168">
            <v>11593038.47947472</v>
          </cell>
          <cell r="H168">
            <v>1567146.6783352741</v>
          </cell>
          <cell r="I168">
            <v>4960467.4213755652</v>
          </cell>
          <cell r="J168">
            <v>271267.32034405658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>
            <v>19.399999999999999</v>
          </cell>
          <cell r="C169" t="str">
            <v>Rate Base - Demand</v>
          </cell>
          <cell r="D169" t="str">
            <v>%</v>
          </cell>
          <cell r="E169">
            <v>1</v>
          </cell>
          <cell r="F169">
            <v>0.66258960598104466</v>
          </cell>
          <cell r="G169">
            <v>0.21268098722725073</v>
          </cell>
          <cell r="H169">
            <v>2.8750211022620084E-2</v>
          </cell>
          <cell r="I169">
            <v>9.1002640089103873E-2</v>
          </cell>
          <cell r="J169">
            <v>4.9765556799807086E-3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1">
          <cell r="C171" t="str">
            <v>Internally Generated</v>
          </cell>
          <cell r="D171" t="str">
            <v>Value</v>
          </cell>
          <cell r="E171">
            <v>5260.3896749025935</v>
          </cell>
          <cell r="F171">
            <v>3200.2603488562559</v>
          </cell>
          <cell r="G171">
            <v>1456.8341868287994</v>
          </cell>
          <cell r="H171">
            <v>304.26317927235812</v>
          </cell>
          <cell r="I171">
            <v>270.9778696005497</v>
          </cell>
          <cell r="J171">
            <v>28.054090344630538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A172">
            <v>19.600000000000001</v>
          </cell>
          <cell r="C172" t="str">
            <v>Rate Base - Comm</v>
          </cell>
          <cell r="D172" t="str">
            <v>%</v>
          </cell>
          <cell r="E172">
            <v>1</v>
          </cell>
          <cell r="F172">
            <v>0.60836944535207171</v>
          </cell>
          <cell r="G172">
            <v>0.27694415753634744</v>
          </cell>
          <cell r="H172">
            <v>5.7840425914453222E-2</v>
          </cell>
          <cell r="I172">
            <v>5.151288903432185E-2</v>
          </cell>
          <cell r="J172">
            <v>5.3330821628057457E-3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4">
          <cell r="D174" t="str">
            <v>Value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>
            <v>99</v>
          </cell>
          <cell r="C175" t="str">
            <v>-</v>
          </cell>
          <cell r="D175" t="str">
            <v>%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</sheetData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11749</v>
          </cell>
          <cell r="G14">
            <v>9752</v>
          </cell>
          <cell r="I14">
            <v>13644</v>
          </cell>
          <cell r="K14">
            <v>17856</v>
          </cell>
          <cell r="M14">
            <v>18251</v>
          </cell>
          <cell r="O14">
            <v>17471</v>
          </cell>
          <cell r="Q14">
            <v>65441</v>
          </cell>
          <cell r="S14">
            <v>0</v>
          </cell>
          <cell r="U14">
            <v>154164</v>
          </cell>
        </row>
        <row r="15">
          <cell r="D15" t="str">
            <v xml:space="preserve">  Transportation</v>
          </cell>
          <cell r="E15">
            <v>498</v>
          </cell>
          <cell r="G15">
            <v>729</v>
          </cell>
          <cell r="I15">
            <v>77</v>
          </cell>
          <cell r="K15">
            <v>728</v>
          </cell>
          <cell r="M15">
            <v>85</v>
          </cell>
          <cell r="O15">
            <v>115</v>
          </cell>
          <cell r="Q15">
            <v>2207</v>
          </cell>
          <cell r="S15">
            <v>0</v>
          </cell>
          <cell r="U15">
            <v>4439</v>
          </cell>
        </row>
        <row r="16">
          <cell r="D16" t="str">
            <v xml:space="preserve">  Other revenue</v>
          </cell>
          <cell r="E16">
            <v>203</v>
          </cell>
          <cell r="G16">
            <v>161</v>
          </cell>
          <cell r="I16">
            <v>331</v>
          </cell>
          <cell r="K16">
            <v>226</v>
          </cell>
          <cell r="M16">
            <v>252</v>
          </cell>
          <cell r="O16">
            <v>356</v>
          </cell>
          <cell r="Q16">
            <v>1572</v>
          </cell>
          <cell r="S16">
            <v>150</v>
          </cell>
          <cell r="U16">
            <v>3251</v>
          </cell>
        </row>
        <row r="17">
          <cell r="D17" t="str">
            <v xml:space="preserve">    Total operating revenues</v>
          </cell>
          <cell r="E17">
            <v>12450</v>
          </cell>
          <cell r="G17">
            <v>10642</v>
          </cell>
          <cell r="I17">
            <v>14052</v>
          </cell>
          <cell r="K17">
            <v>18810</v>
          </cell>
          <cell r="M17">
            <v>18588</v>
          </cell>
          <cell r="O17">
            <v>17942</v>
          </cell>
          <cell r="Q17">
            <v>69220</v>
          </cell>
          <cell r="S17">
            <v>150</v>
          </cell>
          <cell r="U17">
            <v>161854</v>
          </cell>
        </row>
        <row r="18">
          <cell r="D18" t="str">
            <v>Purchased gas cost</v>
          </cell>
          <cell r="E18">
            <v>8107</v>
          </cell>
          <cell r="G18">
            <v>7354</v>
          </cell>
          <cell r="I18">
            <v>7498</v>
          </cell>
          <cell r="K18">
            <v>13130</v>
          </cell>
          <cell r="M18">
            <v>13187</v>
          </cell>
          <cell r="O18">
            <v>12145</v>
          </cell>
          <cell r="Q18">
            <v>42654</v>
          </cell>
          <cell r="S18">
            <v>0</v>
          </cell>
          <cell r="U18">
            <v>104075</v>
          </cell>
        </row>
        <row r="19">
          <cell r="D19" t="str">
            <v>Gross profit</v>
          </cell>
          <cell r="E19">
            <v>4343</v>
          </cell>
          <cell r="G19">
            <v>3288</v>
          </cell>
          <cell r="I19">
            <v>6554</v>
          </cell>
          <cell r="K19">
            <v>5680</v>
          </cell>
          <cell r="M19">
            <v>5401</v>
          </cell>
          <cell r="O19">
            <v>5797</v>
          </cell>
          <cell r="Q19">
            <v>26566</v>
          </cell>
          <cell r="S19">
            <v>150</v>
          </cell>
          <cell r="U19">
            <v>57779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1552</v>
          </cell>
          <cell r="G22">
            <v>1264</v>
          </cell>
          <cell r="I22">
            <v>2468</v>
          </cell>
          <cell r="K22">
            <v>2631</v>
          </cell>
          <cell r="M22">
            <v>4079</v>
          </cell>
          <cell r="O22">
            <v>2090</v>
          </cell>
          <cell r="Q22">
            <v>13014</v>
          </cell>
          <cell r="S22">
            <v>0</v>
          </cell>
          <cell r="U22">
            <v>27098</v>
          </cell>
        </row>
        <row r="23">
          <cell r="D23" t="str">
            <v xml:space="preserve">  Provision for bad debts</v>
          </cell>
          <cell r="E23">
            <v>87</v>
          </cell>
          <cell r="G23">
            <v>65</v>
          </cell>
          <cell r="I23">
            <v>101</v>
          </cell>
          <cell r="K23">
            <v>79</v>
          </cell>
          <cell r="M23">
            <v>51</v>
          </cell>
          <cell r="O23">
            <v>74</v>
          </cell>
          <cell r="Q23">
            <v>641</v>
          </cell>
          <cell r="S23">
            <v>0</v>
          </cell>
          <cell r="U23">
            <v>1098</v>
          </cell>
        </row>
        <row r="24">
          <cell r="D24" t="str">
            <v xml:space="preserve">  Depreciation &amp; amortization</v>
          </cell>
          <cell r="E24">
            <v>1117</v>
          </cell>
          <cell r="G24">
            <v>812</v>
          </cell>
          <cell r="I24">
            <v>1801</v>
          </cell>
          <cell r="K24">
            <v>1872</v>
          </cell>
          <cell r="M24">
            <v>925</v>
          </cell>
          <cell r="O24">
            <v>1090</v>
          </cell>
          <cell r="Q24">
            <v>5199</v>
          </cell>
          <cell r="S24">
            <v>0</v>
          </cell>
          <cell r="U24">
            <v>12816</v>
          </cell>
        </row>
        <row r="25">
          <cell r="D25" t="str">
            <v xml:space="preserve">  Taxes, other than income</v>
          </cell>
          <cell r="E25">
            <v>528</v>
          </cell>
          <cell r="G25">
            <v>262</v>
          </cell>
          <cell r="I25">
            <v>787</v>
          </cell>
          <cell r="K25">
            <v>823</v>
          </cell>
          <cell r="M25">
            <v>875</v>
          </cell>
          <cell r="O25">
            <v>1034</v>
          </cell>
          <cell r="Q25">
            <v>9936</v>
          </cell>
          <cell r="S25">
            <v>0</v>
          </cell>
          <cell r="U25">
            <v>14245</v>
          </cell>
        </row>
        <row r="26">
          <cell r="D26" t="str">
            <v xml:space="preserve">    Total operating expenses</v>
          </cell>
          <cell r="E26">
            <v>3284</v>
          </cell>
          <cell r="G26">
            <v>2403</v>
          </cell>
          <cell r="I26">
            <v>5157</v>
          </cell>
          <cell r="K26">
            <v>5405</v>
          </cell>
          <cell r="M26">
            <v>5930</v>
          </cell>
          <cell r="O26">
            <v>4288</v>
          </cell>
          <cell r="Q26">
            <v>28790</v>
          </cell>
          <cell r="S26">
            <v>0</v>
          </cell>
          <cell r="U26">
            <v>55257</v>
          </cell>
        </row>
        <row r="28">
          <cell r="D28" t="str">
            <v>Operating income</v>
          </cell>
          <cell r="E28">
            <v>1059</v>
          </cell>
          <cell r="G28">
            <v>885</v>
          </cell>
          <cell r="I28">
            <v>1397</v>
          </cell>
          <cell r="K28">
            <v>275</v>
          </cell>
          <cell r="M28">
            <v>-529</v>
          </cell>
          <cell r="O28">
            <v>1509</v>
          </cell>
          <cell r="Q28">
            <v>-2224</v>
          </cell>
          <cell r="S28">
            <v>150</v>
          </cell>
          <cell r="U28">
            <v>2522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-724</v>
          </cell>
          <cell r="G31">
            <v>-506</v>
          </cell>
          <cell r="I31">
            <v>-1470</v>
          </cell>
          <cell r="K31">
            <v>-1151</v>
          </cell>
          <cell r="M31">
            <v>-1064</v>
          </cell>
          <cell r="O31">
            <v>-749</v>
          </cell>
          <cell r="Q31">
            <v>-4085</v>
          </cell>
          <cell r="S31">
            <v>0</v>
          </cell>
          <cell r="U31">
            <v>-9749</v>
          </cell>
        </row>
        <row r="32">
          <cell r="D32" t="str">
            <v xml:space="preserve">  Miscellaneous income, net</v>
          </cell>
          <cell r="E32">
            <v>41</v>
          </cell>
          <cell r="G32">
            <v>53</v>
          </cell>
          <cell r="I32">
            <v>123</v>
          </cell>
          <cell r="K32">
            <v>131</v>
          </cell>
          <cell r="M32">
            <v>96</v>
          </cell>
          <cell r="O32">
            <v>68</v>
          </cell>
          <cell r="Q32">
            <v>408</v>
          </cell>
          <cell r="S32">
            <v>0</v>
          </cell>
          <cell r="U32">
            <v>920</v>
          </cell>
        </row>
        <row r="33">
          <cell r="D33" t="str">
            <v xml:space="preserve">    Total other income (expense)</v>
          </cell>
          <cell r="E33">
            <v>-683</v>
          </cell>
          <cell r="G33">
            <v>-453</v>
          </cell>
          <cell r="I33">
            <v>-1347</v>
          </cell>
          <cell r="K33">
            <v>-1020</v>
          </cell>
          <cell r="M33">
            <v>-968</v>
          </cell>
          <cell r="O33">
            <v>-681</v>
          </cell>
          <cell r="Q33">
            <v>-3677</v>
          </cell>
          <cell r="S33">
            <v>0</v>
          </cell>
          <cell r="U33">
            <v>-8829</v>
          </cell>
        </row>
        <row r="35">
          <cell r="D35" t="str">
            <v>Income before income taxes</v>
          </cell>
          <cell r="E35">
            <v>376</v>
          </cell>
          <cell r="G35">
            <v>432</v>
          </cell>
          <cell r="I35">
            <v>50</v>
          </cell>
          <cell r="K35">
            <v>-745</v>
          </cell>
          <cell r="M35">
            <v>-1497</v>
          </cell>
          <cell r="O35">
            <v>828</v>
          </cell>
          <cell r="Q35">
            <v>-5901</v>
          </cell>
          <cell r="S35">
            <v>150</v>
          </cell>
          <cell r="U35">
            <v>-6307</v>
          </cell>
        </row>
        <row r="36">
          <cell r="D36" t="str">
            <v xml:space="preserve">  Provision for income taxes</v>
          </cell>
          <cell r="E36">
            <v>139.13199999999961</v>
          </cell>
          <cell r="G36">
            <v>163.26149999999961</v>
          </cell>
          <cell r="I36">
            <v>19.029599999999846</v>
          </cell>
          <cell r="K36">
            <v>-277.50400000000081</v>
          </cell>
          <cell r="M36">
            <v>-603.03580000000056</v>
          </cell>
          <cell r="O36">
            <v>289.54719999999998</v>
          </cell>
          <cell r="Q36">
            <v>-2063.3090000000011</v>
          </cell>
          <cell r="S36">
            <v>24</v>
          </cell>
          <cell r="U36">
            <v>-2308.8785000000034</v>
          </cell>
        </row>
        <row r="37">
          <cell r="D37" t="str">
            <v xml:space="preserve">  Net income</v>
          </cell>
          <cell r="E37">
            <v>236.86800000000039</v>
          </cell>
          <cell r="G37">
            <v>268.73850000000039</v>
          </cell>
          <cell r="I37">
            <v>30.970400000000154</v>
          </cell>
          <cell r="K37">
            <v>-467.49599999999919</v>
          </cell>
          <cell r="M37">
            <v>-893.96419999999944</v>
          </cell>
          <cell r="O37">
            <v>538.45280000000002</v>
          </cell>
          <cell r="Q37">
            <v>-3837.6909999999989</v>
          </cell>
          <cell r="S37">
            <v>126</v>
          </cell>
          <cell r="U37">
            <v>-3998.1214999999966</v>
          </cell>
        </row>
        <row r="39">
          <cell r="D39" t="str">
            <v xml:space="preserve">  Budget</v>
          </cell>
          <cell r="E39">
            <v>-308</v>
          </cell>
          <cell r="G39">
            <v>41</v>
          </cell>
          <cell r="I39">
            <v>-261</v>
          </cell>
          <cell r="K39">
            <v>-491</v>
          </cell>
          <cell r="M39">
            <v>-1261</v>
          </cell>
          <cell r="O39">
            <v>176</v>
          </cell>
          <cell r="Q39">
            <v>-3458</v>
          </cell>
          <cell r="S39">
            <v>-1</v>
          </cell>
          <cell r="U39">
            <v>-5563</v>
          </cell>
        </row>
      </sheetData>
      <sheetData sheetId="3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198727</v>
          </cell>
          <cell r="G14">
            <v>164260</v>
          </cell>
          <cell r="I14">
            <v>207470</v>
          </cell>
          <cell r="K14">
            <v>310276</v>
          </cell>
          <cell r="M14">
            <v>278575</v>
          </cell>
          <cell r="O14">
            <v>245697</v>
          </cell>
          <cell r="Q14">
            <v>1036763</v>
          </cell>
          <cell r="S14">
            <v>0</v>
          </cell>
          <cell r="U14">
            <v>2441768</v>
          </cell>
        </row>
        <row r="15">
          <cell r="D15" t="str">
            <v xml:space="preserve">  Transportation</v>
          </cell>
          <cell r="E15">
            <v>4278</v>
          </cell>
          <cell r="G15">
            <v>6708</v>
          </cell>
          <cell r="I15">
            <v>812</v>
          </cell>
          <cell r="K15">
            <v>9905</v>
          </cell>
          <cell r="M15">
            <v>777</v>
          </cell>
          <cell r="O15">
            <v>1037</v>
          </cell>
          <cell r="Q15">
            <v>19999</v>
          </cell>
          <cell r="S15">
            <v>0</v>
          </cell>
          <cell r="U15">
            <v>43516</v>
          </cell>
        </row>
        <row r="16">
          <cell r="D16" t="str">
            <v xml:space="preserve">  Other revenue</v>
          </cell>
          <cell r="E16">
            <v>923</v>
          </cell>
          <cell r="G16">
            <v>1834</v>
          </cell>
          <cell r="I16">
            <v>2939</v>
          </cell>
          <cell r="K16">
            <v>2194</v>
          </cell>
          <cell r="M16">
            <v>2325</v>
          </cell>
          <cell r="O16">
            <v>2805</v>
          </cell>
          <cell r="Q16">
            <v>14938</v>
          </cell>
          <cell r="S16">
            <v>150</v>
          </cell>
          <cell r="U16">
            <v>28108</v>
          </cell>
        </row>
        <row r="17">
          <cell r="D17" t="str">
            <v xml:space="preserve">    Total operating revenues</v>
          </cell>
          <cell r="E17">
            <v>203928</v>
          </cell>
          <cell r="G17">
            <v>172802</v>
          </cell>
          <cell r="I17">
            <v>211221</v>
          </cell>
          <cell r="K17">
            <v>322375</v>
          </cell>
          <cell r="M17">
            <v>281677</v>
          </cell>
          <cell r="O17">
            <v>249539</v>
          </cell>
          <cell r="Q17">
            <v>1071700</v>
          </cell>
          <cell r="S17">
            <v>150</v>
          </cell>
          <cell r="U17">
            <v>2513392</v>
          </cell>
        </row>
        <row r="18">
          <cell r="D18" t="str">
            <v>Purchased gas cost</v>
          </cell>
          <cell r="E18">
            <v>147142</v>
          </cell>
          <cell r="G18">
            <v>132412</v>
          </cell>
          <cell r="I18">
            <v>138739</v>
          </cell>
          <cell r="K18">
            <v>233650</v>
          </cell>
          <cell r="M18">
            <v>206371</v>
          </cell>
          <cell r="O18">
            <v>179479</v>
          </cell>
          <cell r="Q18">
            <v>773570</v>
          </cell>
          <cell r="S18">
            <v>0</v>
          </cell>
          <cell r="U18">
            <v>1811363</v>
          </cell>
        </row>
        <row r="19">
          <cell r="D19" t="str">
            <v>Gross profit</v>
          </cell>
          <cell r="E19">
            <v>56786</v>
          </cell>
          <cell r="G19">
            <v>40390</v>
          </cell>
          <cell r="I19">
            <v>72482</v>
          </cell>
          <cell r="K19">
            <v>88725</v>
          </cell>
          <cell r="M19">
            <v>75306</v>
          </cell>
          <cell r="O19">
            <v>70060</v>
          </cell>
          <cell r="Q19">
            <v>298130</v>
          </cell>
          <cell r="S19">
            <v>150</v>
          </cell>
          <cell r="U19">
            <v>702029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16566</v>
          </cell>
          <cell r="G22">
            <v>11934</v>
          </cell>
          <cell r="I22">
            <v>24163</v>
          </cell>
          <cell r="K22">
            <v>26455</v>
          </cell>
          <cell r="M22">
            <v>31498</v>
          </cell>
          <cell r="O22">
            <v>20240</v>
          </cell>
          <cell r="Q22">
            <v>94188</v>
          </cell>
          <cell r="S22">
            <v>-1149</v>
          </cell>
          <cell r="U22">
            <v>223895</v>
          </cell>
        </row>
        <row r="23">
          <cell r="D23" t="str">
            <v xml:space="preserve">  Provision for bad debts</v>
          </cell>
          <cell r="E23">
            <v>166</v>
          </cell>
          <cell r="G23">
            <v>95</v>
          </cell>
          <cell r="I23">
            <v>1385</v>
          </cell>
          <cell r="K23">
            <v>166</v>
          </cell>
          <cell r="M23">
            <v>1459</v>
          </cell>
          <cell r="O23">
            <v>359</v>
          </cell>
          <cell r="Q23">
            <v>8623</v>
          </cell>
          <cell r="S23">
            <v>0</v>
          </cell>
          <cell r="U23">
            <v>12253</v>
          </cell>
        </row>
        <row r="24">
          <cell r="D24" t="str">
            <v xml:space="preserve">  Depreciation &amp; amortization</v>
          </cell>
          <cell r="E24">
            <v>9161</v>
          </cell>
          <cell r="G24">
            <v>7736</v>
          </cell>
          <cell r="I24">
            <v>14583</v>
          </cell>
          <cell r="K24">
            <v>15595</v>
          </cell>
          <cell r="M24">
            <v>7000</v>
          </cell>
          <cell r="O24">
            <v>8686</v>
          </cell>
          <cell r="Q24">
            <v>43239</v>
          </cell>
          <cell r="S24">
            <v>0</v>
          </cell>
          <cell r="U24">
            <v>106000</v>
          </cell>
        </row>
        <row r="25">
          <cell r="D25" t="str">
            <v xml:space="preserve">  Taxes, other than income</v>
          </cell>
          <cell r="E25">
            <v>3359</v>
          </cell>
          <cell r="G25">
            <v>2188</v>
          </cell>
          <cell r="I25">
            <v>6400</v>
          </cell>
          <cell r="K25">
            <v>8696</v>
          </cell>
          <cell r="M25">
            <v>8978</v>
          </cell>
          <cell r="O25">
            <v>15595</v>
          </cell>
          <cell r="Q25">
            <v>74909</v>
          </cell>
          <cell r="S25">
            <v>0</v>
          </cell>
          <cell r="U25">
            <v>120125</v>
          </cell>
        </row>
        <row r="26">
          <cell r="D26" t="str">
            <v xml:space="preserve">    Total operating expenses</v>
          </cell>
          <cell r="E26">
            <v>29252</v>
          </cell>
          <cell r="G26">
            <v>21953</v>
          </cell>
          <cell r="I26">
            <v>46531</v>
          </cell>
          <cell r="K26">
            <v>50912</v>
          </cell>
          <cell r="M26">
            <v>48935</v>
          </cell>
          <cell r="O26">
            <v>44880</v>
          </cell>
          <cell r="Q26">
            <v>220959</v>
          </cell>
          <cell r="S26">
            <v>-1149</v>
          </cell>
          <cell r="U26">
            <v>462273</v>
          </cell>
        </row>
        <row r="28">
          <cell r="D28" t="str">
            <v>Operating income</v>
          </cell>
          <cell r="E28">
            <v>27534</v>
          </cell>
          <cell r="G28">
            <v>18437</v>
          </cell>
          <cell r="I28">
            <v>25951</v>
          </cell>
          <cell r="K28">
            <v>37813</v>
          </cell>
          <cell r="M28">
            <v>26371</v>
          </cell>
          <cell r="O28">
            <v>25180</v>
          </cell>
          <cell r="Q28">
            <v>77171</v>
          </cell>
          <cell r="S28">
            <v>1299</v>
          </cell>
          <cell r="U28">
            <v>239756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-5427</v>
          </cell>
          <cell r="G31">
            <v>-3804</v>
          </cell>
          <cell r="I31">
            <v>-11020</v>
          </cell>
          <cell r="K31">
            <v>-8963</v>
          </cell>
          <cell r="M31">
            <v>-8030</v>
          </cell>
          <cell r="O31">
            <v>-5612</v>
          </cell>
          <cell r="Q31">
            <v>-31491</v>
          </cell>
          <cell r="S31">
            <v>0</v>
          </cell>
          <cell r="U31">
            <v>-74347</v>
          </cell>
        </row>
        <row r="32">
          <cell r="D32" t="str">
            <v xml:space="preserve">  Miscellaneous income, net</v>
          </cell>
          <cell r="E32">
            <v>-15</v>
          </cell>
          <cell r="G32">
            <v>564</v>
          </cell>
          <cell r="I32">
            <v>248</v>
          </cell>
          <cell r="K32">
            <v>1430</v>
          </cell>
          <cell r="M32">
            <v>513</v>
          </cell>
          <cell r="O32">
            <v>168</v>
          </cell>
          <cell r="Q32">
            <v>1661</v>
          </cell>
          <cell r="S32">
            <v>15</v>
          </cell>
          <cell r="U32">
            <v>4584</v>
          </cell>
        </row>
        <row r="33">
          <cell r="D33" t="str">
            <v xml:space="preserve">    Total other income (expense)</v>
          </cell>
          <cell r="E33">
            <v>-5442</v>
          </cell>
          <cell r="G33">
            <v>-3240</v>
          </cell>
          <cell r="I33">
            <v>-10772</v>
          </cell>
          <cell r="K33">
            <v>-7533</v>
          </cell>
          <cell r="M33">
            <v>-7517</v>
          </cell>
          <cell r="O33">
            <v>-5444</v>
          </cell>
          <cell r="Q33">
            <v>-29830</v>
          </cell>
          <cell r="S33">
            <v>15</v>
          </cell>
          <cell r="U33">
            <v>-69763</v>
          </cell>
        </row>
        <row r="35">
          <cell r="D35" t="str">
            <v xml:space="preserve"> Income before income taxes</v>
          </cell>
          <cell r="E35">
            <v>22092</v>
          </cell>
          <cell r="G35">
            <v>15197</v>
          </cell>
          <cell r="I35">
            <v>15179</v>
          </cell>
          <cell r="K35">
            <v>30280</v>
          </cell>
          <cell r="M35">
            <v>18854</v>
          </cell>
          <cell r="O35">
            <v>19736</v>
          </cell>
          <cell r="Q35">
            <v>47341</v>
          </cell>
          <cell r="S35">
            <v>1314</v>
          </cell>
          <cell r="U35">
            <v>169993</v>
          </cell>
        </row>
        <row r="36">
          <cell r="D36" t="str">
            <v xml:space="preserve">  Provision for income taxes</v>
          </cell>
          <cell r="E36">
            <v>8195.1319999999996</v>
          </cell>
          <cell r="G36">
            <v>5767.2614999999996</v>
          </cell>
          <cell r="I36">
            <v>6108.0295999999998</v>
          </cell>
          <cell r="K36">
            <v>11301.495999999999</v>
          </cell>
          <cell r="M36">
            <v>7584.9641999999994</v>
          </cell>
          <cell r="O36">
            <v>6911.5472</v>
          </cell>
          <cell r="Q36">
            <v>16623.690999999999</v>
          </cell>
          <cell r="S36">
            <v>454.18</v>
          </cell>
          <cell r="U36">
            <v>62946.301500000001</v>
          </cell>
        </row>
        <row r="37">
          <cell r="D37" t="str">
            <v xml:space="preserve">  Net income</v>
          </cell>
          <cell r="E37">
            <v>13896.868</v>
          </cell>
          <cell r="G37">
            <v>9429.7384999999995</v>
          </cell>
          <cell r="I37">
            <v>9070.9704000000002</v>
          </cell>
          <cell r="K37">
            <v>18978.504000000001</v>
          </cell>
          <cell r="M37">
            <v>11269.035800000001</v>
          </cell>
          <cell r="O37">
            <v>12824.452799999999</v>
          </cell>
          <cell r="Q37">
            <v>30717.309000000001</v>
          </cell>
          <cell r="S37">
            <v>859.81999999999994</v>
          </cell>
          <cell r="U37">
            <v>107046.6985</v>
          </cell>
        </row>
        <row r="39">
          <cell r="D39" t="str">
            <v xml:space="preserve">  Budget</v>
          </cell>
          <cell r="E39">
            <v>11642</v>
          </cell>
          <cell r="G39">
            <v>8996</v>
          </cell>
          <cell r="I39">
            <v>13500</v>
          </cell>
          <cell r="K39">
            <v>21791</v>
          </cell>
          <cell r="M39">
            <v>11969</v>
          </cell>
          <cell r="O39">
            <v>10342</v>
          </cell>
          <cell r="Q39">
            <v>44286</v>
          </cell>
          <cell r="S39">
            <v>-3</v>
          </cell>
          <cell r="U39">
            <v>122523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Total PP&amp;E</v>
          </cell>
          <cell r="B4">
            <v>349666073.06999999</v>
          </cell>
          <cell r="C4">
            <v>276796353.46999997</v>
          </cell>
          <cell r="D4">
            <v>514868874.06999999</v>
          </cell>
          <cell r="E4">
            <v>621720015.68999994</v>
          </cell>
          <cell r="F4">
            <v>319305639.18000001</v>
          </cell>
          <cell r="G4">
            <v>374572046.81</v>
          </cell>
          <cell r="H4">
            <v>1759786640.3200026</v>
          </cell>
        </row>
        <row r="5">
          <cell r="A5" t="str">
            <v>Net Prop, Plant and Equip</v>
          </cell>
          <cell r="B5">
            <v>224603429.99000001</v>
          </cell>
          <cell r="C5">
            <v>157046557.76999995</v>
          </cell>
          <cell r="D5">
            <v>309776245.83000004</v>
          </cell>
          <cell r="E5">
            <v>371206358.96999997</v>
          </cell>
          <cell r="F5">
            <v>178718240.53000003</v>
          </cell>
          <cell r="G5">
            <v>249870933.00999999</v>
          </cell>
          <cell r="H5">
            <v>976646034.81000185</v>
          </cell>
        </row>
        <row r="6">
          <cell r="A6" t="str">
            <v>Construction Work in Progress</v>
          </cell>
          <cell r="B6">
            <v>3383858.32</v>
          </cell>
          <cell r="C6">
            <v>2156376.7799999998</v>
          </cell>
          <cell r="D6">
            <v>8385712.7699999996</v>
          </cell>
          <cell r="E6">
            <v>17097785.5</v>
          </cell>
          <cell r="F6">
            <v>5670170.9800000004</v>
          </cell>
          <cell r="G6">
            <v>5245681.17</v>
          </cell>
          <cell r="H6">
            <v>26471327.999999974</v>
          </cell>
        </row>
        <row r="7">
          <cell r="A7" t="str">
            <v>Deferred Gas Costs</v>
          </cell>
          <cell r="B7">
            <v>-4331405.5</v>
          </cell>
          <cell r="C7">
            <v>4106908.25</v>
          </cell>
          <cell r="D7">
            <v>-16970906.09</v>
          </cell>
          <cell r="E7">
            <v>-2048780.84</v>
          </cell>
          <cell r="F7">
            <v>2883791.44</v>
          </cell>
          <cell r="G7">
            <v>7804474.6200000001</v>
          </cell>
          <cell r="H7">
            <v>-21926224.690000001</v>
          </cell>
        </row>
        <row r="8">
          <cell r="A8" t="str">
            <v>Accts Rec, Less Allow for Doubtful Accts</v>
          </cell>
          <cell r="B8">
            <v>21706002.860000007</v>
          </cell>
          <cell r="C8">
            <v>13131431.359999999</v>
          </cell>
          <cell r="D8">
            <v>18089141.780000001</v>
          </cell>
          <cell r="E8">
            <v>22656069.399999995</v>
          </cell>
          <cell r="F8">
            <v>25079514.030000035</v>
          </cell>
          <cell r="G8">
            <v>22803539.339999996</v>
          </cell>
          <cell r="H8">
            <v>52723659.579999924</v>
          </cell>
        </row>
        <row r="9">
          <cell r="A9" t="str">
            <v>Inventories</v>
          </cell>
          <cell r="B9">
            <v>99789.119999999995</v>
          </cell>
          <cell r="C9">
            <v>136060.91</v>
          </cell>
          <cell r="D9">
            <v>134922.16</v>
          </cell>
          <cell r="E9">
            <v>452227.84000000003</v>
          </cell>
          <cell r="F9">
            <v>967701.41</v>
          </cell>
          <cell r="G9">
            <v>252419.47</v>
          </cell>
          <cell r="H9">
            <v>2657888.54</v>
          </cell>
        </row>
        <row r="10">
          <cell r="A10" t="str">
            <v>Gas Stored Underground</v>
          </cell>
          <cell r="B10">
            <v>6022284.25</v>
          </cell>
          <cell r="C10">
            <v>16966930.960000001</v>
          </cell>
          <cell r="D10">
            <v>10772144.09</v>
          </cell>
          <cell r="E10">
            <v>21265803.350000001</v>
          </cell>
          <cell r="F10">
            <v>13307315</v>
          </cell>
          <cell r="G10">
            <v>906538.98</v>
          </cell>
          <cell r="H10">
            <v>133644225.89</v>
          </cell>
        </row>
        <row r="11">
          <cell r="A11" t="str">
            <v>Customers' Deposits</v>
          </cell>
          <cell r="B11">
            <v>7397335.3000000007</v>
          </cell>
          <cell r="C11">
            <v>3942224.2500000075</v>
          </cell>
          <cell r="D11">
            <v>9212622.3799999934</v>
          </cell>
          <cell r="E11">
            <v>11833963.690000001</v>
          </cell>
          <cell r="F11">
            <v>11779204.219999999</v>
          </cell>
          <cell r="G11">
            <v>5918556.5399999972</v>
          </cell>
          <cell r="H11">
            <v>20497674.549999986</v>
          </cell>
        </row>
      </sheetData>
      <sheetData sheetId="46"/>
      <sheetData sheetId="47">
        <row r="9">
          <cell r="C9" t="str">
            <v>Utility Sales Customers - Regulated (1)</v>
          </cell>
          <cell r="G9" t="str">
            <v>updated formulaes</v>
          </cell>
          <cell r="M9" t="str">
            <v>updated formulaes</v>
          </cell>
        </row>
        <row r="10">
          <cell r="C10" t="str">
            <v xml:space="preserve">  Residential</v>
          </cell>
          <cell r="E10">
            <v>2824008</v>
          </cell>
          <cell r="G10">
            <v>2859000</v>
          </cell>
          <cell r="I10">
            <v>335300</v>
          </cell>
          <cell r="K10">
            <v>2776288.5</v>
          </cell>
          <cell r="M10">
            <v>2865661.625</v>
          </cell>
          <cell r="R10">
            <v>0</v>
          </cell>
          <cell r="T10">
            <v>0</v>
          </cell>
        </row>
        <row r="11">
          <cell r="C11" t="str">
            <v xml:space="preserve">  Commercial</v>
          </cell>
          <cell r="E11">
            <v>265121</v>
          </cell>
          <cell r="G11">
            <v>266133</v>
          </cell>
          <cell r="I11">
            <v>20996</v>
          </cell>
          <cell r="K11">
            <v>262285.25</v>
          </cell>
          <cell r="M11">
            <v>266984.25</v>
          </cell>
          <cell r="R11">
            <v>0</v>
          </cell>
          <cell r="T11">
            <v>0</v>
          </cell>
        </row>
        <row r="12">
          <cell r="C12" t="str">
            <v xml:space="preserve">  Industrial</v>
          </cell>
          <cell r="E12">
            <v>2736</v>
          </cell>
          <cell r="G12">
            <v>2962</v>
          </cell>
          <cell r="I12">
            <v>1612</v>
          </cell>
          <cell r="K12">
            <v>2739</v>
          </cell>
          <cell r="M12">
            <v>2960.625</v>
          </cell>
          <cell r="R12">
            <v>0</v>
          </cell>
          <cell r="T12">
            <v>0</v>
          </cell>
        </row>
        <row r="13">
          <cell r="C13" t="str">
            <v xml:space="preserve">  Public Authorities</v>
          </cell>
          <cell r="E13">
            <v>9178</v>
          </cell>
          <cell r="G13">
            <v>8764</v>
          </cell>
          <cell r="I13">
            <v>945</v>
          </cell>
          <cell r="K13">
            <v>8915.125</v>
          </cell>
          <cell r="M13">
            <v>8884.5</v>
          </cell>
          <cell r="R13">
            <v>0</v>
          </cell>
          <cell r="T13">
            <v>0</v>
          </cell>
        </row>
        <row r="14">
          <cell r="C14" t="str">
            <v xml:space="preserve">  Agricultural</v>
          </cell>
          <cell r="E14">
            <v>4127</v>
          </cell>
          <cell r="G14">
            <v>4961</v>
          </cell>
          <cell r="I14">
            <v>0</v>
          </cell>
          <cell r="K14">
            <v>3923.125</v>
          </cell>
          <cell r="M14">
            <v>4663.875</v>
          </cell>
          <cell r="R14">
            <v>0</v>
          </cell>
          <cell r="T14">
            <v>0</v>
          </cell>
        </row>
        <row r="15">
          <cell r="C15" t="str">
            <v xml:space="preserve">          Total Regulated Sales Customers</v>
          </cell>
          <cell r="E15">
            <v>3105170</v>
          </cell>
          <cell r="G15">
            <v>3141820</v>
          </cell>
          <cell r="I15">
            <v>358853</v>
          </cell>
          <cell r="K15">
            <v>3054151</v>
          </cell>
          <cell r="M15">
            <v>3149154.875</v>
          </cell>
          <cell r="R15">
            <v>0</v>
          </cell>
          <cell r="T15">
            <v>0</v>
          </cell>
        </row>
        <row r="17">
          <cell r="C17" t="str">
            <v>Utility Gas Volumes Sold - Regulated (mcf as metered)</v>
          </cell>
        </row>
        <row r="18">
          <cell r="C18" t="str">
            <v xml:space="preserve">  Residential</v>
          </cell>
          <cell r="E18">
            <v>8078762</v>
          </cell>
          <cell r="G18">
            <v>8068576</v>
          </cell>
          <cell r="I18">
            <v>15887570</v>
          </cell>
          <cell r="K18">
            <v>144192815</v>
          </cell>
          <cell r="M18">
            <v>168855365</v>
          </cell>
          <cell r="R18">
            <v>9392529</v>
          </cell>
          <cell r="T18">
            <v>8544580</v>
          </cell>
        </row>
        <row r="19">
          <cell r="C19" t="str">
            <v xml:space="preserve">  Commercial</v>
          </cell>
          <cell r="E19">
            <v>5643013</v>
          </cell>
          <cell r="G19">
            <v>6101441</v>
          </cell>
          <cell r="I19">
            <v>15887570</v>
          </cell>
          <cell r="K19">
            <v>75322837</v>
          </cell>
          <cell r="M19">
            <v>84485551</v>
          </cell>
          <cell r="R19">
            <v>6088072</v>
          </cell>
          <cell r="T19">
            <v>6027080</v>
          </cell>
        </row>
        <row r="20">
          <cell r="C20" t="str">
            <v xml:space="preserve">  Industrial</v>
          </cell>
          <cell r="E20">
            <v>1850165</v>
          </cell>
          <cell r="G20">
            <v>2226034</v>
          </cell>
          <cell r="I20">
            <v>15887570</v>
          </cell>
          <cell r="K20">
            <v>21994291</v>
          </cell>
          <cell r="M20">
            <v>22077632</v>
          </cell>
          <cell r="R20">
            <v>4566041</v>
          </cell>
          <cell r="T20">
            <v>5250672</v>
          </cell>
        </row>
        <row r="21">
          <cell r="C21" t="str">
            <v xml:space="preserve">  Public Authorities</v>
          </cell>
          <cell r="E21">
            <v>563389</v>
          </cell>
          <cell r="G21">
            <v>450539</v>
          </cell>
          <cell r="I21">
            <v>15887570</v>
          </cell>
          <cell r="K21">
            <v>8034511</v>
          </cell>
          <cell r="M21">
            <v>7805659</v>
          </cell>
          <cell r="R21">
            <v>1228905</v>
          </cell>
          <cell r="T21">
            <v>898397</v>
          </cell>
        </row>
        <row r="22">
          <cell r="C22" t="str">
            <v xml:space="preserve">  Agricultural</v>
          </cell>
          <cell r="E22">
            <v>379777</v>
          </cell>
          <cell r="G22">
            <v>653655</v>
          </cell>
          <cell r="I22">
            <v>15887570</v>
          </cell>
          <cell r="K22">
            <v>541055</v>
          </cell>
          <cell r="M22">
            <v>1856188</v>
          </cell>
          <cell r="R22">
            <v>2335411</v>
          </cell>
          <cell r="T22">
            <v>6042433</v>
          </cell>
        </row>
        <row r="23">
          <cell r="C23" t="str">
            <v xml:space="preserve">  Unbilled</v>
          </cell>
          <cell r="E23">
            <v>-2200529</v>
          </cell>
          <cell r="G23">
            <v>-2437707</v>
          </cell>
          <cell r="I23">
            <v>15887570</v>
          </cell>
          <cell r="K23">
            <v>1280000</v>
          </cell>
          <cell r="M23">
            <v>140299</v>
          </cell>
          <cell r="R23">
            <v>-1607878</v>
          </cell>
          <cell r="T23">
            <v>-1552803</v>
          </cell>
        </row>
        <row r="24">
          <cell r="C24" t="str">
            <v xml:space="preserve">         Total Regulated Gas Volumes</v>
          </cell>
          <cell r="E24">
            <v>14314577</v>
          </cell>
          <cell r="G24">
            <v>15062538</v>
          </cell>
          <cell r="I24">
            <v>95325420</v>
          </cell>
          <cell r="K24">
            <v>251365509</v>
          </cell>
          <cell r="M24">
            <v>285220694</v>
          </cell>
          <cell r="R24">
            <v>22003080</v>
          </cell>
          <cell r="T24">
            <v>25210359</v>
          </cell>
        </row>
        <row r="52">
          <cell r="C52" t="str">
            <v>Utility Sales Customers - Regulated (1)</v>
          </cell>
        </row>
        <row r="53">
          <cell r="C53" t="str">
            <v xml:space="preserve">  Residential</v>
          </cell>
          <cell r="E53">
            <v>0</v>
          </cell>
          <cell r="G53">
            <v>0</v>
          </cell>
          <cell r="I53">
            <v>72395</v>
          </cell>
          <cell r="K53">
            <v>0</v>
          </cell>
          <cell r="M53">
            <v>0</v>
          </cell>
        </row>
        <row r="54">
          <cell r="C54" t="str">
            <v xml:space="preserve">  Commercial</v>
          </cell>
          <cell r="E54">
            <v>0</v>
          </cell>
          <cell r="G54">
            <v>0</v>
          </cell>
          <cell r="I54">
            <v>5286</v>
          </cell>
          <cell r="K54">
            <v>0</v>
          </cell>
          <cell r="M54">
            <v>0</v>
          </cell>
        </row>
        <row r="55">
          <cell r="C55" t="str">
            <v xml:space="preserve">  Industrial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</row>
        <row r="56">
          <cell r="C56" t="str">
            <v xml:space="preserve">  Public Authorities</v>
          </cell>
          <cell r="E56">
            <v>0</v>
          </cell>
          <cell r="G56">
            <v>0</v>
          </cell>
          <cell r="I56">
            <v>945</v>
          </cell>
          <cell r="K56">
            <v>0</v>
          </cell>
          <cell r="M56">
            <v>0</v>
          </cell>
        </row>
        <row r="57">
          <cell r="C57" t="str">
            <v xml:space="preserve">  Agricultural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 t="str">
            <v xml:space="preserve">          Total Regulated Sales Customers</v>
          </cell>
          <cell r="E58">
            <v>0</v>
          </cell>
          <cell r="G58">
            <v>0</v>
          </cell>
          <cell r="I58">
            <v>78626</v>
          </cell>
          <cell r="K58">
            <v>0</v>
          </cell>
          <cell r="M58">
            <v>0</v>
          </cell>
        </row>
        <row r="60">
          <cell r="C60" t="str">
            <v>Utility Gas Volumes Sold - Regulated (mcf as metered)</v>
          </cell>
        </row>
        <row r="61">
          <cell r="C61" t="str">
            <v xml:space="preserve">  Residential</v>
          </cell>
          <cell r="G61">
            <v>0</v>
          </cell>
          <cell r="I61">
            <v>102797</v>
          </cell>
          <cell r="R61">
            <v>206640</v>
          </cell>
          <cell r="T61">
            <v>234766</v>
          </cell>
        </row>
        <row r="62">
          <cell r="C62" t="str">
            <v xml:space="preserve">  Commercial</v>
          </cell>
          <cell r="G62">
            <v>0</v>
          </cell>
          <cell r="I62">
            <v>85885</v>
          </cell>
          <cell r="R62">
            <v>171674</v>
          </cell>
          <cell r="T62">
            <v>243632</v>
          </cell>
        </row>
        <row r="63">
          <cell r="C63" t="str">
            <v xml:space="preserve">  Industrial</v>
          </cell>
          <cell r="G63">
            <v>0</v>
          </cell>
          <cell r="I63">
            <v>0</v>
          </cell>
          <cell r="M63">
            <v>0</v>
          </cell>
          <cell r="R63">
            <v>0</v>
          </cell>
          <cell r="T63">
            <v>0</v>
          </cell>
        </row>
        <row r="64">
          <cell r="C64" t="str">
            <v xml:space="preserve">  Public Authorities</v>
          </cell>
          <cell r="G64">
            <v>0</v>
          </cell>
          <cell r="I64">
            <v>37067</v>
          </cell>
          <cell r="M64">
            <v>0</v>
          </cell>
          <cell r="R64">
            <v>70207</v>
          </cell>
          <cell r="T64">
            <v>0</v>
          </cell>
        </row>
        <row r="65">
          <cell r="C65" t="str">
            <v xml:space="preserve">  Agricultural</v>
          </cell>
          <cell r="G65">
            <v>0</v>
          </cell>
          <cell r="I65">
            <v>0</v>
          </cell>
          <cell r="M65">
            <v>0</v>
          </cell>
          <cell r="R65">
            <v>0</v>
          </cell>
          <cell r="T65">
            <v>0</v>
          </cell>
        </row>
        <row r="66">
          <cell r="C66" t="str">
            <v xml:space="preserve">  Unbilled</v>
          </cell>
          <cell r="G66">
            <v>0</v>
          </cell>
          <cell r="I66">
            <v>16682</v>
          </cell>
          <cell r="M66">
            <v>0</v>
          </cell>
          <cell r="R66">
            <v>-7739</v>
          </cell>
          <cell r="T66">
            <v>-19253</v>
          </cell>
        </row>
        <row r="67">
          <cell r="C67" t="str">
            <v xml:space="preserve">         Total Regulated Gas Volumes</v>
          </cell>
          <cell r="E67">
            <v>0</v>
          </cell>
          <cell r="G67">
            <v>0</v>
          </cell>
          <cell r="I67">
            <v>242431</v>
          </cell>
          <cell r="K67">
            <v>0</v>
          </cell>
          <cell r="M67">
            <v>0</v>
          </cell>
          <cell r="R67">
            <v>440782</v>
          </cell>
          <cell r="T67">
            <v>459145</v>
          </cell>
        </row>
        <row r="95">
          <cell r="C95" t="str">
            <v>Utility Sales Customers - Regulated (1)</v>
          </cell>
          <cell r="G95" t="str">
            <v>updated</v>
          </cell>
          <cell r="M95" t="str">
            <v>updated</v>
          </cell>
        </row>
        <row r="96">
          <cell r="C96" t="str">
            <v xml:space="preserve">  Residential</v>
          </cell>
          <cell r="E96">
            <v>336569</v>
          </cell>
          <cell r="G96">
            <v>338035</v>
          </cell>
          <cell r="I96">
            <v>262905</v>
          </cell>
          <cell r="K96">
            <v>284470.75</v>
          </cell>
          <cell r="M96">
            <v>338600.625</v>
          </cell>
        </row>
        <row r="97">
          <cell r="C97" t="str">
            <v xml:space="preserve">  Commercial</v>
          </cell>
          <cell r="E97">
            <v>21732</v>
          </cell>
          <cell r="G97">
            <v>21871</v>
          </cell>
          <cell r="I97">
            <v>15710</v>
          </cell>
          <cell r="K97">
            <v>17419</v>
          </cell>
          <cell r="M97">
            <v>21884.75</v>
          </cell>
        </row>
        <row r="98">
          <cell r="C98" t="str">
            <v xml:space="preserve">  Industrial</v>
          </cell>
          <cell r="E98">
            <v>0</v>
          </cell>
          <cell r="G98">
            <v>0</v>
          </cell>
          <cell r="I98">
            <v>1612</v>
          </cell>
          <cell r="K98">
            <v>0</v>
          </cell>
          <cell r="M98">
            <v>0</v>
          </cell>
        </row>
        <row r="99">
          <cell r="C99" t="str">
            <v xml:space="preserve">  Public Authorities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 t="str">
            <v xml:space="preserve">  Agricultural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 t="str">
            <v xml:space="preserve">          Total Regulated Sales Customers</v>
          </cell>
          <cell r="E101">
            <v>358301</v>
          </cell>
          <cell r="G101">
            <v>359906</v>
          </cell>
          <cell r="I101">
            <v>280227</v>
          </cell>
          <cell r="K101">
            <v>301889.75</v>
          </cell>
          <cell r="M101">
            <v>360485.375</v>
          </cell>
        </row>
        <row r="103">
          <cell r="C103" t="str">
            <v>Utility Gas Volumes Sold - Regulated (mcf as metered)</v>
          </cell>
        </row>
        <row r="104">
          <cell r="C104" t="str">
            <v xml:space="preserve">  Residential</v>
          </cell>
          <cell r="E104">
            <v>718243</v>
          </cell>
          <cell r="G104">
            <v>681811</v>
          </cell>
          <cell r="I104">
            <v>424797</v>
          </cell>
          <cell r="K104">
            <v>11427235</v>
          </cell>
          <cell r="M104">
            <v>13719202</v>
          </cell>
          <cell r="R104">
            <v>1591761</v>
          </cell>
          <cell r="T104">
            <v>1507688</v>
          </cell>
        </row>
        <row r="105">
          <cell r="C105" t="str">
            <v xml:space="preserve">  Commercial</v>
          </cell>
          <cell r="E105">
            <v>488905</v>
          </cell>
          <cell r="G105">
            <v>493245</v>
          </cell>
          <cell r="I105">
            <v>281894</v>
          </cell>
          <cell r="K105">
            <v>5109346</v>
          </cell>
          <cell r="M105">
            <v>5976062</v>
          </cell>
          <cell r="R105">
            <v>1067384</v>
          </cell>
          <cell r="T105">
            <v>1041179</v>
          </cell>
        </row>
        <row r="106">
          <cell r="C106" t="str">
            <v xml:space="preserve">  Industrial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R106">
            <v>0</v>
          </cell>
          <cell r="T106">
            <v>0</v>
          </cell>
        </row>
        <row r="107">
          <cell r="C107" t="str">
            <v xml:space="preserve">  Public Authorities</v>
          </cell>
          <cell r="E107">
            <v>14223</v>
          </cell>
          <cell r="G107">
            <v>0</v>
          </cell>
          <cell r="I107">
            <v>0</v>
          </cell>
          <cell r="K107">
            <v>336566</v>
          </cell>
          <cell r="R107">
            <v>0</v>
          </cell>
          <cell r="T107">
            <v>0</v>
          </cell>
        </row>
        <row r="108">
          <cell r="C108" t="str">
            <v xml:space="preserve">  Agricultural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R108">
            <v>0</v>
          </cell>
          <cell r="T108">
            <v>0</v>
          </cell>
        </row>
        <row r="109">
          <cell r="C109" t="str">
            <v xml:space="preserve">  Unbilled</v>
          </cell>
          <cell r="E109">
            <v>-251832</v>
          </cell>
          <cell r="G109">
            <v>-322906</v>
          </cell>
          <cell r="I109">
            <v>83504</v>
          </cell>
          <cell r="K109">
            <v>-7446</v>
          </cell>
          <cell r="M109">
            <v>113116</v>
          </cell>
          <cell r="R109">
            <v>-289457</v>
          </cell>
          <cell r="T109">
            <v>-388632</v>
          </cell>
        </row>
        <row r="110">
          <cell r="C110" t="str">
            <v xml:space="preserve">         Total Regulated Gas Volumes</v>
          </cell>
          <cell r="E110">
            <v>969539</v>
          </cell>
          <cell r="G110">
            <v>852150</v>
          </cell>
          <cell r="I110">
            <v>790195</v>
          </cell>
          <cell r="K110">
            <v>16865701</v>
          </cell>
          <cell r="M110">
            <v>19808380</v>
          </cell>
          <cell r="R110">
            <v>2369688</v>
          </cell>
          <cell r="T110">
            <v>2160235</v>
          </cell>
        </row>
        <row r="138">
          <cell r="C138" t="str">
            <v>Utility Sales Customers - Regulated (1)</v>
          </cell>
          <cell r="G138" t="str">
            <v>updated</v>
          </cell>
          <cell r="M138" t="str">
            <v>updated</v>
          </cell>
        </row>
        <row r="139">
          <cell r="C139" t="str">
            <v xml:space="preserve">  Residential</v>
          </cell>
          <cell r="E139">
            <v>267674</v>
          </cell>
          <cell r="G139">
            <v>269583</v>
          </cell>
          <cell r="K139">
            <v>268240.625</v>
          </cell>
          <cell r="M139">
            <v>271139.75</v>
          </cell>
        </row>
        <row r="140">
          <cell r="C140" t="str">
            <v xml:space="preserve">  Commercial</v>
          </cell>
          <cell r="E140">
            <v>24595</v>
          </cell>
          <cell r="G140">
            <v>25009</v>
          </cell>
          <cell r="K140">
            <v>24760.75</v>
          </cell>
          <cell r="M140">
            <v>23624.5</v>
          </cell>
        </row>
        <row r="141">
          <cell r="C141" t="str">
            <v xml:space="preserve">  Industrial</v>
          </cell>
          <cell r="E141">
            <v>438</v>
          </cell>
          <cell r="G141">
            <v>472</v>
          </cell>
          <cell r="K141">
            <v>456.625</v>
          </cell>
          <cell r="M141">
            <v>488.75</v>
          </cell>
        </row>
        <row r="142">
          <cell r="C142" t="str">
            <v xml:space="preserve">  Public Authorities</v>
          </cell>
          <cell r="E142">
            <v>2261</v>
          </cell>
          <cell r="G142">
            <v>2127</v>
          </cell>
          <cell r="K142">
            <v>2063.125</v>
          </cell>
          <cell r="M142">
            <v>2154.875</v>
          </cell>
        </row>
        <row r="143">
          <cell r="C143" t="str">
            <v xml:space="preserve">  Agricultural</v>
          </cell>
          <cell r="E143">
            <v>3847</v>
          </cell>
          <cell r="G143">
            <v>4646</v>
          </cell>
          <cell r="K143">
            <v>3642.125</v>
          </cell>
          <cell r="M143">
            <v>4311.625</v>
          </cell>
        </row>
        <row r="144">
          <cell r="C144" t="str">
            <v xml:space="preserve">          Total Regulated Sales Customers</v>
          </cell>
          <cell r="E144">
            <v>298815</v>
          </cell>
          <cell r="G144">
            <v>301837</v>
          </cell>
          <cell r="K144">
            <v>299163.25</v>
          </cell>
          <cell r="M144">
            <v>301719.5</v>
          </cell>
        </row>
        <row r="146">
          <cell r="C146" t="str">
            <v>Utility Gas Volumes Sold - Regulated (mcf as metered)</v>
          </cell>
        </row>
        <row r="147">
          <cell r="C147" t="str">
            <v xml:space="preserve">  Residential</v>
          </cell>
          <cell r="E147">
            <v>1051182</v>
          </cell>
          <cell r="G147">
            <v>1003397</v>
          </cell>
          <cell r="K147">
            <v>16853552</v>
          </cell>
          <cell r="M147">
            <v>18918306</v>
          </cell>
          <cell r="R147">
            <v>2072723</v>
          </cell>
          <cell r="T147">
            <v>2094538</v>
          </cell>
        </row>
        <row r="148">
          <cell r="C148" t="str">
            <v xml:space="preserve">  Commercial</v>
          </cell>
          <cell r="E148">
            <v>417070</v>
          </cell>
          <cell r="G148">
            <v>455558</v>
          </cell>
          <cell r="K148">
            <v>6210648</v>
          </cell>
          <cell r="M148">
            <v>6814228</v>
          </cell>
          <cell r="R148">
            <v>941005</v>
          </cell>
          <cell r="T148">
            <v>974125</v>
          </cell>
        </row>
        <row r="149">
          <cell r="C149" t="str">
            <v xml:space="preserve">  Industrial</v>
          </cell>
          <cell r="E149">
            <v>159370</v>
          </cell>
          <cell r="G149">
            <v>430566</v>
          </cell>
          <cell r="K149">
            <v>3360429</v>
          </cell>
          <cell r="M149">
            <v>4386103</v>
          </cell>
          <cell r="R149">
            <v>583732</v>
          </cell>
          <cell r="T149">
            <v>1017170</v>
          </cell>
        </row>
        <row r="150">
          <cell r="C150" t="str">
            <v xml:space="preserve">  Public Authorities</v>
          </cell>
          <cell r="E150">
            <v>121352</v>
          </cell>
          <cell r="G150">
            <v>111783</v>
          </cell>
          <cell r="K150">
            <v>2008085</v>
          </cell>
          <cell r="M150">
            <v>2059835</v>
          </cell>
          <cell r="R150">
            <v>227659</v>
          </cell>
          <cell r="T150">
            <v>183361</v>
          </cell>
        </row>
        <row r="151">
          <cell r="C151" t="str">
            <v xml:space="preserve">  Agricultural</v>
          </cell>
          <cell r="E151">
            <v>353798</v>
          </cell>
          <cell r="G151">
            <v>552114</v>
          </cell>
          <cell r="K151">
            <v>492559</v>
          </cell>
          <cell r="M151">
            <v>1563619</v>
          </cell>
          <cell r="R151">
            <v>2190928</v>
          </cell>
          <cell r="T151">
            <v>5415110</v>
          </cell>
        </row>
        <row r="152">
          <cell r="C152" t="str">
            <v xml:space="preserve">  Unbilled</v>
          </cell>
          <cell r="E152">
            <v>-203993</v>
          </cell>
          <cell r="G152">
            <v>-408231</v>
          </cell>
          <cell r="K152">
            <v>647950</v>
          </cell>
          <cell r="M152">
            <v>68729</v>
          </cell>
          <cell r="R152">
            <v>-200659</v>
          </cell>
          <cell r="T152">
            <v>-414985</v>
          </cell>
        </row>
        <row r="153">
          <cell r="C153" t="str">
            <v xml:space="preserve">         Total Regulated Gas Volumes</v>
          </cell>
          <cell r="E153">
            <v>1898779</v>
          </cell>
          <cell r="G153">
            <v>2145187</v>
          </cell>
          <cell r="K153">
            <v>29573223</v>
          </cell>
          <cell r="M153">
            <v>33810820</v>
          </cell>
          <cell r="R153">
            <v>5815388</v>
          </cell>
          <cell r="T153">
            <v>9269319</v>
          </cell>
        </row>
        <row r="174">
          <cell r="H174" t="str">
            <v>KENTUCKYDIVISION</v>
          </cell>
        </row>
        <row r="175">
          <cell r="H175" t="str">
            <v>CONSOLIDATED OPERATING REVENUE AND STATISTICS</v>
          </cell>
        </row>
        <row r="178">
          <cell r="G178" t="str">
            <v>Current Month</v>
          </cell>
          <cell r="M178" t="str">
            <v>Year to Date</v>
          </cell>
          <cell r="T178" t="str">
            <v>Current Month</v>
          </cell>
        </row>
        <row r="179">
          <cell r="C179" t="str">
            <v>Description</v>
          </cell>
          <cell r="E179" t="str">
            <v>Actual</v>
          </cell>
          <cell r="G179" t="str">
            <v xml:space="preserve">Budget </v>
          </cell>
          <cell r="I179" t="str">
            <v>Prior Year Actual</v>
          </cell>
          <cell r="K179" t="str">
            <v>Actual</v>
          </cell>
          <cell r="M179" t="str">
            <v xml:space="preserve">Budget </v>
          </cell>
          <cell r="R179" t="str">
            <v>Actual</v>
          </cell>
          <cell r="T179" t="str">
            <v xml:space="preserve">Budget </v>
          </cell>
        </row>
        <row r="180">
          <cell r="C180" t="str">
            <v>(a)</v>
          </cell>
          <cell r="E180" t="str">
            <v>(b)</v>
          </cell>
          <cell r="G180" t="str">
            <v>(c)</v>
          </cell>
          <cell r="I180" t="str">
            <v>(d)</v>
          </cell>
          <cell r="K180" t="str">
            <v>(e)</v>
          </cell>
          <cell r="M180" t="str">
            <v>(f)</v>
          </cell>
          <cell r="R180" t="str">
            <v>(b)</v>
          </cell>
          <cell r="T180" t="str">
            <v>(c)</v>
          </cell>
        </row>
        <row r="181">
          <cell r="C181" t="str">
            <v>Utility Sales Customers - Regulated (1)</v>
          </cell>
          <cell r="G181" t="str">
            <v>updated</v>
          </cell>
          <cell r="M181" t="str">
            <v>updated</v>
          </cell>
        </row>
        <row r="182">
          <cell r="C182" t="str">
            <v xml:space="preserve">  Residential</v>
          </cell>
          <cell r="E182">
            <v>155943</v>
          </cell>
          <cell r="G182">
            <v>155793</v>
          </cell>
          <cell r="K182">
            <v>156140</v>
          </cell>
          <cell r="M182">
            <v>157299.75</v>
          </cell>
        </row>
        <row r="183">
          <cell r="C183" t="str">
            <v xml:space="preserve">  Commercial</v>
          </cell>
          <cell r="E183">
            <v>17455</v>
          </cell>
          <cell r="G183">
            <v>17467</v>
          </cell>
          <cell r="K183">
            <v>17617.875</v>
          </cell>
          <cell r="M183">
            <v>17675.375</v>
          </cell>
        </row>
        <row r="184">
          <cell r="C184" t="str">
            <v xml:space="preserve">  Industrial</v>
          </cell>
          <cell r="E184">
            <v>229</v>
          </cell>
          <cell r="G184">
            <v>235</v>
          </cell>
          <cell r="K184">
            <v>240.625</v>
          </cell>
          <cell r="M184">
            <v>235</v>
          </cell>
        </row>
        <row r="185">
          <cell r="C185" t="str">
            <v xml:space="preserve">  Public Authorities</v>
          </cell>
          <cell r="E185">
            <v>1635</v>
          </cell>
          <cell r="G185">
            <v>1660</v>
          </cell>
          <cell r="K185">
            <v>1643</v>
          </cell>
          <cell r="M185">
            <v>1646.25</v>
          </cell>
        </row>
        <row r="186">
          <cell r="C186" t="str">
            <v xml:space="preserve">  Agricultural</v>
          </cell>
          <cell r="E186">
            <v>0</v>
          </cell>
          <cell r="G186">
            <v>0</v>
          </cell>
          <cell r="K186">
            <v>0</v>
          </cell>
          <cell r="M186">
            <v>0</v>
          </cell>
        </row>
        <row r="187">
          <cell r="C187" t="str">
            <v xml:space="preserve">          Total Regulated Sales Customers</v>
          </cell>
          <cell r="E187">
            <v>175262</v>
          </cell>
          <cell r="G187">
            <v>175155</v>
          </cell>
          <cell r="K187">
            <v>175641.5</v>
          </cell>
          <cell r="M187">
            <v>176856.375</v>
          </cell>
        </row>
        <row r="189">
          <cell r="C189" t="str">
            <v>Utility Gas Volumes Sold - Regulated (mcf as metered)</v>
          </cell>
        </row>
        <row r="190">
          <cell r="C190" t="str">
            <v xml:space="preserve">  Residential</v>
          </cell>
          <cell r="E190">
            <v>600648</v>
          </cell>
          <cell r="G190">
            <v>449822</v>
          </cell>
          <cell r="K190">
            <v>9688588</v>
          </cell>
          <cell r="M190">
            <v>10869727</v>
          </cell>
          <cell r="R190">
            <v>1003109</v>
          </cell>
          <cell r="T190">
            <v>816858</v>
          </cell>
        </row>
        <row r="191">
          <cell r="C191" t="str">
            <v xml:space="preserve">  Commercial</v>
          </cell>
          <cell r="E191">
            <v>264982</v>
          </cell>
          <cell r="G191">
            <v>233694</v>
          </cell>
          <cell r="K191">
            <v>4137104</v>
          </cell>
          <cell r="M191">
            <v>4493163</v>
          </cell>
          <cell r="R191">
            <v>557956</v>
          </cell>
          <cell r="T191">
            <v>498712</v>
          </cell>
        </row>
        <row r="192">
          <cell r="C192" t="str">
            <v xml:space="preserve">  Industrial</v>
          </cell>
          <cell r="E192">
            <v>127017</v>
          </cell>
          <cell r="G192">
            <v>60000</v>
          </cell>
          <cell r="K192">
            <v>1518253</v>
          </cell>
          <cell r="M192">
            <v>1220000</v>
          </cell>
          <cell r="R192">
            <v>281117</v>
          </cell>
          <cell r="T192">
            <v>220000</v>
          </cell>
        </row>
        <row r="193">
          <cell r="C193" t="str">
            <v xml:space="preserve">  Public Authorities</v>
          </cell>
          <cell r="E193">
            <v>73089</v>
          </cell>
          <cell r="G193">
            <v>64185</v>
          </cell>
          <cell r="K193">
            <v>1213230</v>
          </cell>
          <cell r="M193">
            <v>1329697</v>
          </cell>
          <cell r="R193">
            <v>175979</v>
          </cell>
          <cell r="T193">
            <v>125587</v>
          </cell>
        </row>
        <row r="194">
          <cell r="C194" t="str">
            <v xml:space="preserve">  Agricultural</v>
          </cell>
          <cell r="E194">
            <v>0</v>
          </cell>
          <cell r="G194">
            <v>0</v>
          </cell>
          <cell r="K194">
            <v>0</v>
          </cell>
          <cell r="R194">
            <v>0</v>
          </cell>
          <cell r="T194">
            <v>0</v>
          </cell>
        </row>
        <row r="195">
          <cell r="C195" t="str">
            <v xml:space="preserve">  Unbilled</v>
          </cell>
          <cell r="E195">
            <v>-276795</v>
          </cell>
          <cell r="G195">
            <v>-236681</v>
          </cell>
          <cell r="K195">
            <v>-135833</v>
          </cell>
          <cell r="M195">
            <v>4189</v>
          </cell>
          <cell r="R195">
            <v>-274111</v>
          </cell>
          <cell r="T195">
            <v>-236681</v>
          </cell>
        </row>
        <row r="196">
          <cell r="C196" t="str">
            <v xml:space="preserve">         Total Regulated Gas Volumes</v>
          </cell>
          <cell r="E196">
            <v>788941</v>
          </cell>
          <cell r="G196">
            <v>571020</v>
          </cell>
          <cell r="K196">
            <v>16421342</v>
          </cell>
          <cell r="M196">
            <v>17916776</v>
          </cell>
          <cell r="N196">
            <v>0</v>
          </cell>
          <cell r="R196">
            <v>1744050</v>
          </cell>
          <cell r="T196">
            <v>1424476</v>
          </cell>
        </row>
        <row r="224">
          <cell r="C224" t="str">
            <v>Utility Sales Customers - Regulated (1)</v>
          </cell>
          <cell r="G224" t="str">
            <v>updated</v>
          </cell>
          <cell r="M224" t="str">
            <v>updated</v>
          </cell>
        </row>
        <row r="225">
          <cell r="C225" t="str">
            <v xml:space="preserve">  Residential</v>
          </cell>
          <cell r="E225">
            <v>262234</v>
          </cell>
          <cell r="G225">
            <v>263106</v>
          </cell>
          <cell r="K225">
            <v>261625.75</v>
          </cell>
          <cell r="M225">
            <v>264093.75</v>
          </cell>
        </row>
        <row r="226">
          <cell r="C226" t="str">
            <v xml:space="preserve">  Commercial</v>
          </cell>
          <cell r="E226">
            <v>33885</v>
          </cell>
          <cell r="G226">
            <v>34078</v>
          </cell>
          <cell r="K226">
            <v>33985.875</v>
          </cell>
          <cell r="M226">
            <v>34138</v>
          </cell>
        </row>
        <row r="227">
          <cell r="C227" t="str">
            <v xml:space="preserve">  Industrial</v>
          </cell>
          <cell r="E227">
            <v>618</v>
          </cell>
          <cell r="G227">
            <v>601</v>
          </cell>
          <cell r="K227">
            <v>607</v>
          </cell>
          <cell r="M227">
            <v>601</v>
          </cell>
        </row>
        <row r="228">
          <cell r="C228" t="str">
            <v xml:space="preserve">  Public Authorities</v>
          </cell>
          <cell r="E228">
            <v>865</v>
          </cell>
          <cell r="G228">
            <v>749</v>
          </cell>
          <cell r="K228">
            <v>831.75</v>
          </cell>
          <cell r="M228">
            <v>738.875</v>
          </cell>
        </row>
        <row r="229">
          <cell r="C229" t="str">
            <v xml:space="preserve">  Agricultural</v>
          </cell>
          <cell r="E229">
            <v>0</v>
          </cell>
          <cell r="G229">
            <v>0</v>
          </cell>
          <cell r="K229">
            <v>0</v>
          </cell>
          <cell r="M229">
            <v>0</v>
          </cell>
        </row>
        <row r="230">
          <cell r="C230" t="str">
            <v xml:space="preserve">          Total Regulated Sales Customers</v>
          </cell>
          <cell r="E230">
            <v>297602</v>
          </cell>
          <cell r="G230">
            <v>298534</v>
          </cell>
          <cell r="K230">
            <v>297050.375</v>
          </cell>
          <cell r="M230">
            <v>299571.625</v>
          </cell>
        </row>
        <row r="232">
          <cell r="C232" t="str">
            <v>Utility Gas Volumes Sold - Regulated (mcf as metered)</v>
          </cell>
        </row>
        <row r="233">
          <cell r="C233" t="str">
            <v xml:space="preserve">  Residential</v>
          </cell>
          <cell r="E233">
            <v>832782</v>
          </cell>
          <cell r="G233">
            <v>671347</v>
          </cell>
          <cell r="K233">
            <v>14765450</v>
          </cell>
          <cell r="M233">
            <v>17087837</v>
          </cell>
          <cell r="R233">
            <v>1505648</v>
          </cell>
          <cell r="T233">
            <v>1321035</v>
          </cell>
        </row>
        <row r="234">
          <cell r="C234" t="str">
            <v xml:space="preserve">  Commercial</v>
          </cell>
          <cell r="E234">
            <v>646916</v>
          </cell>
          <cell r="G234">
            <v>778060</v>
          </cell>
          <cell r="K234">
            <v>10014319</v>
          </cell>
          <cell r="M234">
            <v>11179919</v>
          </cell>
          <cell r="R234">
            <v>1535752</v>
          </cell>
          <cell r="T234">
            <v>1697162</v>
          </cell>
        </row>
        <row r="235">
          <cell r="C235" t="str">
            <v xml:space="preserve">  Industrial</v>
          </cell>
          <cell r="E235">
            <v>548960</v>
          </cell>
          <cell r="G235">
            <v>525799</v>
          </cell>
          <cell r="K235">
            <v>6334537</v>
          </cell>
          <cell r="M235">
            <v>5402285</v>
          </cell>
          <cell r="R235">
            <v>1543046</v>
          </cell>
          <cell r="T235">
            <v>1650786</v>
          </cell>
        </row>
        <row r="236">
          <cell r="C236" t="str">
            <v xml:space="preserve">  Public Authorities</v>
          </cell>
          <cell r="E236">
            <v>12624</v>
          </cell>
          <cell r="G236">
            <v>16694</v>
          </cell>
          <cell r="K236">
            <v>184748</v>
          </cell>
          <cell r="M236">
            <v>228258</v>
          </cell>
          <cell r="R236">
            <v>29462</v>
          </cell>
          <cell r="T236">
            <v>46455</v>
          </cell>
        </row>
        <row r="237">
          <cell r="C237" t="str">
            <v xml:space="preserve">  Agricultural</v>
          </cell>
          <cell r="E237">
            <v>0</v>
          </cell>
          <cell r="G237">
            <v>0</v>
          </cell>
          <cell r="K237">
            <v>7615</v>
          </cell>
          <cell r="R237">
            <v>0</v>
          </cell>
          <cell r="T237">
            <v>0</v>
          </cell>
        </row>
        <row r="238">
          <cell r="C238" t="str">
            <v xml:space="preserve">  Unbilled</v>
          </cell>
          <cell r="E238">
            <v>-417951</v>
          </cell>
          <cell r="G238">
            <v>-352920</v>
          </cell>
          <cell r="K238">
            <v>-167602</v>
          </cell>
          <cell r="M238">
            <v>-139475</v>
          </cell>
          <cell r="R238">
            <v>-452047</v>
          </cell>
          <cell r="T238">
            <v>-383889</v>
          </cell>
        </row>
        <row r="239">
          <cell r="C239" t="str">
            <v xml:space="preserve">         Total Regulated Gas Volumes</v>
          </cell>
          <cell r="E239">
            <v>1623331</v>
          </cell>
          <cell r="G239">
            <v>1638980</v>
          </cell>
          <cell r="K239">
            <v>31139067</v>
          </cell>
          <cell r="M239">
            <v>33758824</v>
          </cell>
          <cell r="R239">
            <v>4161861</v>
          </cell>
          <cell r="T239">
            <v>4331549</v>
          </cell>
        </row>
        <row r="260">
          <cell r="H260" t="str">
            <v>COLORADO KANSAS DIVISION</v>
          </cell>
        </row>
        <row r="261">
          <cell r="H261" t="str">
            <v>CONSOLIDATED OPERATING REVENUE AND STATISTICS</v>
          </cell>
        </row>
        <row r="264">
          <cell r="G264" t="str">
            <v>Current Month</v>
          </cell>
          <cell r="M264" t="str">
            <v>Year to Date</v>
          </cell>
          <cell r="T264" t="str">
            <v>Current Month</v>
          </cell>
        </row>
        <row r="265">
          <cell r="C265" t="str">
            <v>Description</v>
          </cell>
          <cell r="E265" t="str">
            <v>Actual</v>
          </cell>
          <cell r="G265" t="str">
            <v xml:space="preserve">Budget </v>
          </cell>
          <cell r="K265" t="str">
            <v>Actual</v>
          </cell>
          <cell r="M265" t="str">
            <v xml:space="preserve">Budget </v>
          </cell>
          <cell r="R265" t="str">
            <v>Actual</v>
          </cell>
          <cell r="T265" t="str">
            <v xml:space="preserve">Budget </v>
          </cell>
        </row>
        <row r="266">
          <cell r="C266" t="str">
            <v>(a)</v>
          </cell>
          <cell r="E266" t="str">
            <v>(b)</v>
          </cell>
          <cell r="G266" t="str">
            <v>(c)</v>
          </cell>
          <cell r="K266" t="str">
            <v>(e)</v>
          </cell>
          <cell r="M266" t="str">
            <v>(f)</v>
          </cell>
          <cell r="R266" t="str">
            <v>(b)</v>
          </cell>
          <cell r="T266" t="str">
            <v>(c)</v>
          </cell>
        </row>
        <row r="267">
          <cell r="C267" t="str">
            <v>Utility Sales Customers - Regulated (1)</v>
          </cell>
          <cell r="G267" t="str">
            <v>updated</v>
          </cell>
          <cell r="M267" t="str">
            <v>updated</v>
          </cell>
        </row>
        <row r="268">
          <cell r="C268" t="str">
            <v xml:space="preserve">  Residential</v>
          </cell>
          <cell r="E268">
            <v>208132</v>
          </cell>
          <cell r="G268">
            <v>205361</v>
          </cell>
          <cell r="K268">
            <v>206611</v>
          </cell>
          <cell r="M268">
            <v>206974</v>
          </cell>
        </row>
        <row r="269">
          <cell r="C269" t="str">
            <v xml:space="preserve">  Commercial</v>
          </cell>
          <cell r="E269">
            <v>18952</v>
          </cell>
          <cell r="G269">
            <v>18896</v>
          </cell>
          <cell r="K269">
            <v>18933.25</v>
          </cell>
          <cell r="M269">
            <v>18938.625</v>
          </cell>
        </row>
        <row r="270">
          <cell r="C270" t="str">
            <v xml:space="preserve">  Industrial</v>
          </cell>
          <cell r="E270">
            <v>76</v>
          </cell>
          <cell r="G270">
            <v>30</v>
          </cell>
          <cell r="K270">
            <v>77</v>
          </cell>
          <cell r="M270">
            <v>30.875</v>
          </cell>
        </row>
        <row r="271">
          <cell r="C271" t="str">
            <v xml:space="preserve">  Public Authorities</v>
          </cell>
          <cell r="E271">
            <v>1748</v>
          </cell>
          <cell r="G271">
            <v>1655</v>
          </cell>
          <cell r="K271">
            <v>1741</v>
          </cell>
          <cell r="M271">
            <v>1705.125</v>
          </cell>
        </row>
        <row r="272">
          <cell r="C272" t="str">
            <v xml:space="preserve">  Agricultural</v>
          </cell>
          <cell r="E272">
            <v>280</v>
          </cell>
          <cell r="G272">
            <v>315</v>
          </cell>
          <cell r="K272">
            <v>281</v>
          </cell>
          <cell r="M272">
            <v>352.25</v>
          </cell>
        </row>
        <row r="273">
          <cell r="C273" t="str">
            <v xml:space="preserve">          Total Regulated Sales Customers</v>
          </cell>
          <cell r="E273">
            <v>229188</v>
          </cell>
          <cell r="G273">
            <v>226257</v>
          </cell>
          <cell r="K273">
            <v>227643.25</v>
          </cell>
          <cell r="M273">
            <v>228000.875</v>
          </cell>
        </row>
        <row r="275">
          <cell r="C275" t="str">
            <v>Utility Gas Volumes Sold - Regulated (mcf as metered)</v>
          </cell>
        </row>
        <row r="276">
          <cell r="C276" t="str">
            <v xml:space="preserve">  Residential</v>
          </cell>
          <cell r="E276">
            <v>918858</v>
          </cell>
          <cell r="G276">
            <v>626428</v>
          </cell>
          <cell r="K276">
            <v>14692757</v>
          </cell>
          <cell r="M276">
            <v>16057350</v>
          </cell>
          <cell r="R276">
            <v>1630570</v>
          </cell>
          <cell r="T276">
            <v>1240354</v>
          </cell>
        </row>
        <row r="277">
          <cell r="C277" t="str">
            <v xml:space="preserve">  Commercial</v>
          </cell>
          <cell r="E277">
            <v>329335</v>
          </cell>
          <cell r="G277">
            <v>271008</v>
          </cell>
          <cell r="K277">
            <v>5091412</v>
          </cell>
          <cell r="M277">
            <v>5660066</v>
          </cell>
          <cell r="R277">
            <v>689247</v>
          </cell>
          <cell r="T277">
            <v>586753</v>
          </cell>
        </row>
        <row r="278">
          <cell r="C278" t="str">
            <v xml:space="preserve">  Industrial</v>
          </cell>
          <cell r="E278">
            <v>24042</v>
          </cell>
          <cell r="G278">
            <v>19851</v>
          </cell>
          <cell r="K278">
            <v>253308</v>
          </cell>
          <cell r="M278">
            <v>223659</v>
          </cell>
          <cell r="R278">
            <v>65862</v>
          </cell>
          <cell r="T278">
            <v>55526</v>
          </cell>
        </row>
        <row r="279">
          <cell r="C279" t="str">
            <v xml:space="preserve">  Public Authorities</v>
          </cell>
          <cell r="E279">
            <v>97086</v>
          </cell>
          <cell r="G279">
            <v>74362</v>
          </cell>
          <cell r="K279">
            <v>1189097</v>
          </cell>
          <cell r="M279">
            <v>1287356</v>
          </cell>
          <cell r="R279">
            <v>167119</v>
          </cell>
          <cell r="T279">
            <v>119861</v>
          </cell>
        </row>
        <row r="280">
          <cell r="C280" t="str">
            <v xml:space="preserve">  Agricultural</v>
          </cell>
          <cell r="E280">
            <v>25979</v>
          </cell>
          <cell r="G280">
            <v>101541</v>
          </cell>
          <cell r="K280">
            <v>61484</v>
          </cell>
          <cell r="M280">
            <v>292569</v>
          </cell>
          <cell r="R280">
            <v>144483</v>
          </cell>
          <cell r="T280">
            <v>627323</v>
          </cell>
        </row>
        <row r="281">
          <cell r="C281" t="str">
            <v xml:space="preserve">  Unbilled</v>
          </cell>
          <cell r="E281">
            <v>-288392</v>
          </cell>
          <cell r="G281">
            <v>-23925</v>
          </cell>
          <cell r="K281">
            <v>510725</v>
          </cell>
          <cell r="M281">
            <v>-147991</v>
          </cell>
          <cell r="R281">
            <v>-295333</v>
          </cell>
          <cell r="T281">
            <v>-22712</v>
          </cell>
        </row>
        <row r="282">
          <cell r="C282" t="str">
            <v xml:space="preserve">         Total Regulated Gas Volumes</v>
          </cell>
          <cell r="E282">
            <v>1106908</v>
          </cell>
          <cell r="G282">
            <v>1069265</v>
          </cell>
          <cell r="K282">
            <v>21798783</v>
          </cell>
          <cell r="M282">
            <v>23373009</v>
          </cell>
          <cell r="R282">
            <v>2401948</v>
          </cell>
          <cell r="T282">
            <v>2607105</v>
          </cell>
        </row>
        <row r="310">
          <cell r="C310" t="str">
            <v>Utility Sales Customers - Regulated (1)</v>
          </cell>
          <cell r="G310" t="str">
            <v>updated</v>
          </cell>
          <cell r="M310" t="str">
            <v>updated</v>
          </cell>
        </row>
        <row r="311">
          <cell r="C311" t="str">
            <v xml:space="preserve">  Residential</v>
          </cell>
          <cell r="E311">
            <v>230999</v>
          </cell>
          <cell r="G311">
            <v>229672</v>
          </cell>
          <cell r="K311">
            <v>233010.375</v>
          </cell>
          <cell r="M311">
            <v>231796.75</v>
          </cell>
        </row>
        <row r="312">
          <cell r="C312" t="str">
            <v xml:space="preserve">  Commercial</v>
          </cell>
          <cell r="E312">
            <v>25494</v>
          </cell>
          <cell r="G312">
            <v>25917</v>
          </cell>
          <cell r="K312">
            <v>25846.5</v>
          </cell>
          <cell r="M312">
            <v>26171</v>
          </cell>
        </row>
        <row r="313">
          <cell r="C313" t="str">
            <v xml:space="preserve">  Industrial</v>
          </cell>
          <cell r="E313">
            <v>550</v>
          </cell>
          <cell r="G313">
            <v>514</v>
          </cell>
          <cell r="K313">
            <v>493.75</v>
          </cell>
          <cell r="M313">
            <v>495</v>
          </cell>
        </row>
        <row r="314">
          <cell r="C314" t="str">
            <v xml:space="preserve">  Public Authorities</v>
          </cell>
          <cell r="E314">
            <v>2669</v>
          </cell>
          <cell r="G314">
            <v>2573</v>
          </cell>
          <cell r="K314">
            <v>2636.25</v>
          </cell>
          <cell r="M314">
            <v>2639.375</v>
          </cell>
        </row>
        <row r="315">
          <cell r="C315" t="str">
            <v xml:space="preserve">  Agricultural</v>
          </cell>
          <cell r="E315">
            <v>0</v>
          </cell>
          <cell r="G315">
            <v>0</v>
          </cell>
          <cell r="K315">
            <v>0</v>
          </cell>
          <cell r="M315">
            <v>0</v>
          </cell>
        </row>
        <row r="316">
          <cell r="C316" t="str">
            <v xml:space="preserve">          Total Regulated Sales Customers</v>
          </cell>
          <cell r="E316">
            <v>259712</v>
          </cell>
          <cell r="G316">
            <v>258676</v>
          </cell>
          <cell r="K316">
            <v>261986.875</v>
          </cell>
          <cell r="M316">
            <v>261102.125</v>
          </cell>
        </row>
        <row r="318">
          <cell r="C318" t="str">
            <v>Utility Gas Volumes Sold - Regulated (mcf as metered)</v>
          </cell>
        </row>
        <row r="319">
          <cell r="C319" t="str">
            <v xml:space="preserve">  Residential</v>
          </cell>
          <cell r="E319">
            <v>621497</v>
          </cell>
          <cell r="G319">
            <v>539771</v>
          </cell>
          <cell r="K319">
            <v>11707991</v>
          </cell>
          <cell r="M319">
            <v>13284943</v>
          </cell>
          <cell r="R319">
            <v>1382078</v>
          </cell>
          <cell r="T319">
            <v>1329341</v>
          </cell>
        </row>
        <row r="320">
          <cell r="C320" t="str">
            <v xml:space="preserve">  Commercial</v>
          </cell>
          <cell r="E320">
            <v>414520</v>
          </cell>
          <cell r="G320">
            <v>382876</v>
          </cell>
          <cell r="K320">
            <v>5465524</v>
          </cell>
          <cell r="M320">
            <v>5749113</v>
          </cell>
          <cell r="R320">
            <v>1125054</v>
          </cell>
          <cell r="T320">
            <v>985517</v>
          </cell>
        </row>
        <row r="321">
          <cell r="C321" t="str">
            <v xml:space="preserve">  Industrial</v>
          </cell>
          <cell r="E321">
            <v>684849</v>
          </cell>
          <cell r="G321">
            <v>781818</v>
          </cell>
          <cell r="K321">
            <v>6251569</v>
          </cell>
          <cell r="M321">
            <v>6239585</v>
          </cell>
          <cell r="R321">
            <v>2092284</v>
          </cell>
          <cell r="T321">
            <v>2307190</v>
          </cell>
        </row>
        <row r="322">
          <cell r="C322" t="str">
            <v xml:space="preserve">  Public Authorities</v>
          </cell>
          <cell r="E322">
            <v>245015</v>
          </cell>
          <cell r="G322">
            <v>183515</v>
          </cell>
          <cell r="K322">
            <v>3102785</v>
          </cell>
          <cell r="M322">
            <v>2900513</v>
          </cell>
          <cell r="R322">
            <v>558479</v>
          </cell>
          <cell r="T322">
            <v>423133</v>
          </cell>
        </row>
        <row r="323">
          <cell r="C323" t="str">
            <v xml:space="preserve">  Agricultural</v>
          </cell>
          <cell r="E323">
            <v>0</v>
          </cell>
          <cell r="G323">
            <v>0</v>
          </cell>
          <cell r="K323">
            <v>-20603</v>
          </cell>
          <cell r="R323">
            <v>0</v>
          </cell>
          <cell r="T323">
            <v>0</v>
          </cell>
        </row>
        <row r="324">
          <cell r="C324" t="str">
            <v xml:space="preserve">  Unbilled</v>
          </cell>
          <cell r="E324">
            <v>-91886</v>
          </cell>
          <cell r="G324">
            <v>-86651</v>
          </cell>
          <cell r="K324">
            <v>-200340</v>
          </cell>
          <cell r="M324">
            <v>-261</v>
          </cell>
          <cell r="R324">
            <v>-88532</v>
          </cell>
          <cell r="T324">
            <v>-86651</v>
          </cell>
        </row>
        <row r="325">
          <cell r="C325" t="str">
            <v xml:space="preserve">         Total Regulated Gas Volumes</v>
          </cell>
          <cell r="E325">
            <v>1873995</v>
          </cell>
          <cell r="G325">
            <v>1801329</v>
          </cell>
          <cell r="K325">
            <v>26306926</v>
          </cell>
          <cell r="M325">
            <v>28173893</v>
          </cell>
          <cell r="R325">
            <v>5069363</v>
          </cell>
          <cell r="T325">
            <v>4958530</v>
          </cell>
        </row>
        <row r="350">
          <cell r="G350" t="str">
            <v>Current Month</v>
          </cell>
          <cell r="M350" t="str">
            <v>Year to Date</v>
          </cell>
          <cell r="T350" t="str">
            <v>Current Month</v>
          </cell>
        </row>
        <row r="351">
          <cell r="C351" t="str">
            <v>Description</v>
          </cell>
          <cell r="E351" t="str">
            <v>Actual</v>
          </cell>
          <cell r="G351" t="str">
            <v xml:space="preserve">Budget </v>
          </cell>
          <cell r="K351" t="str">
            <v>Actual</v>
          </cell>
          <cell r="M351" t="str">
            <v xml:space="preserve">Budget </v>
          </cell>
          <cell r="R351" t="str">
            <v>Actual</v>
          </cell>
          <cell r="T351" t="str">
            <v xml:space="preserve">Budget </v>
          </cell>
        </row>
        <row r="352">
          <cell r="C352" t="str">
            <v>(a)</v>
          </cell>
          <cell r="E352" t="str">
            <v>(b)</v>
          </cell>
          <cell r="G352" t="str">
            <v>(c)</v>
          </cell>
          <cell r="K352" t="str">
            <v>(e)</v>
          </cell>
          <cell r="M352" t="str">
            <v>(f)</v>
          </cell>
          <cell r="R352" t="str">
            <v>(b)</v>
          </cell>
          <cell r="T352" t="str">
            <v>(c)</v>
          </cell>
        </row>
        <row r="353">
          <cell r="C353" t="str">
            <v>Utility Sales Customers - Regulated (1)</v>
          </cell>
          <cell r="G353" t="str">
            <v>updated</v>
          </cell>
          <cell r="M353" t="str">
            <v>updated</v>
          </cell>
        </row>
        <row r="354">
          <cell r="C354" t="str">
            <v xml:space="preserve">  Residential</v>
          </cell>
          <cell r="E354">
            <v>1362457</v>
          </cell>
          <cell r="G354">
            <v>1397450</v>
          </cell>
          <cell r="K354">
            <v>1366190</v>
          </cell>
          <cell r="M354">
            <v>1395757</v>
          </cell>
        </row>
        <row r="355">
          <cell r="C355" t="str">
            <v xml:space="preserve">  Commercial</v>
          </cell>
          <cell r="E355">
            <v>123008</v>
          </cell>
          <cell r="G355">
            <v>122895</v>
          </cell>
          <cell r="K355">
            <v>123722</v>
          </cell>
          <cell r="M355">
            <v>124552</v>
          </cell>
        </row>
        <row r="356">
          <cell r="C356" t="str">
            <v xml:space="preserve">  Industrial</v>
          </cell>
          <cell r="E356">
            <v>825</v>
          </cell>
          <cell r="G356">
            <v>1110</v>
          </cell>
          <cell r="K356">
            <v>864</v>
          </cell>
          <cell r="M356">
            <v>1110</v>
          </cell>
        </row>
        <row r="357">
          <cell r="C357" t="str">
            <v xml:space="preserve">  Public Authorities</v>
          </cell>
          <cell r="E357">
            <v>0</v>
          </cell>
          <cell r="K357">
            <v>0</v>
          </cell>
          <cell r="M357">
            <v>0</v>
          </cell>
        </row>
        <row r="358">
          <cell r="C358" t="str">
            <v xml:space="preserve">  Agricultural</v>
          </cell>
          <cell r="E358">
            <v>0</v>
          </cell>
          <cell r="K358">
            <v>0</v>
          </cell>
          <cell r="M358">
            <v>0</v>
          </cell>
        </row>
        <row r="359">
          <cell r="C359" t="str">
            <v xml:space="preserve">          Total Regulated Sales Customers</v>
          </cell>
          <cell r="E359">
            <v>1486290</v>
          </cell>
          <cell r="G359">
            <v>1521455</v>
          </cell>
          <cell r="K359">
            <v>1490776</v>
          </cell>
          <cell r="M359">
            <v>1521419</v>
          </cell>
        </row>
        <row r="361">
          <cell r="C361" t="str">
            <v>Utility Gas Volumes Sold - Regulated (mcf as metered)</v>
          </cell>
        </row>
        <row r="362">
          <cell r="C362" t="str">
            <v xml:space="preserve">  Residential</v>
          </cell>
          <cell r="E362">
            <v>3335552</v>
          </cell>
          <cell r="G362">
            <v>4096000</v>
          </cell>
          <cell r="K362">
            <v>65057242</v>
          </cell>
          <cell r="M362">
            <v>78918000</v>
          </cell>
          <cell r="R362">
            <v>4096133</v>
          </cell>
          <cell r="T362">
            <v>4885570</v>
          </cell>
        </row>
        <row r="363">
          <cell r="C363" t="str">
            <v xml:space="preserve">  Commercial</v>
          </cell>
          <cell r="E363">
            <v>3081285</v>
          </cell>
          <cell r="G363">
            <v>3487000</v>
          </cell>
          <cell r="K363">
            <v>39294484</v>
          </cell>
          <cell r="M363">
            <v>44613000</v>
          </cell>
          <cell r="R363">
            <v>3791819</v>
          </cell>
          <cell r="T363">
            <v>4089641</v>
          </cell>
        </row>
        <row r="364">
          <cell r="C364" t="str">
            <v xml:space="preserve">  Industrial</v>
          </cell>
          <cell r="E364">
            <v>305927</v>
          </cell>
          <cell r="G364">
            <v>408000</v>
          </cell>
          <cell r="K364">
            <v>4276195</v>
          </cell>
          <cell r="M364">
            <v>4606000</v>
          </cell>
          <cell r="R364">
            <v>1713362</v>
          </cell>
          <cell r="T364">
            <v>1933372</v>
          </cell>
        </row>
        <row r="365">
          <cell r="C365" t="str">
            <v xml:space="preserve">  Public Authorities</v>
          </cell>
          <cell r="E365">
            <v>0</v>
          </cell>
          <cell r="G365">
            <v>0</v>
          </cell>
          <cell r="K365">
            <v>0</v>
          </cell>
          <cell r="M365">
            <v>0</v>
          </cell>
          <cell r="R365">
            <v>313464</v>
          </cell>
          <cell r="T365">
            <v>239618</v>
          </cell>
        </row>
        <row r="366">
          <cell r="C366" t="str">
            <v xml:space="preserve">  Agricultural</v>
          </cell>
          <cell r="E366">
            <v>0</v>
          </cell>
          <cell r="G366">
            <v>0</v>
          </cell>
          <cell r="K366">
            <v>0</v>
          </cell>
          <cell r="R366">
            <v>0</v>
          </cell>
          <cell r="T366">
            <v>0</v>
          </cell>
        </row>
        <row r="367">
          <cell r="C367" t="str">
            <v xml:space="preserve">  Unbilled</v>
          </cell>
          <cell r="E367">
            <v>-669680</v>
          </cell>
          <cell r="G367">
            <v>-1006393</v>
          </cell>
          <cell r="K367">
            <v>632546</v>
          </cell>
          <cell r="M367">
            <v>241992</v>
          </cell>
          <cell r="R367">
            <v>-666326</v>
          </cell>
          <cell r="T367">
            <v>-1006393</v>
          </cell>
        </row>
        <row r="368">
          <cell r="C368" t="str">
            <v xml:space="preserve">         Total Regulated Gas Volumes</v>
          </cell>
          <cell r="E368">
            <v>6053084</v>
          </cell>
          <cell r="G368">
            <v>6984607</v>
          </cell>
          <cell r="K368">
            <v>109260467</v>
          </cell>
          <cell r="M368">
            <v>128378992</v>
          </cell>
          <cell r="R368">
            <v>9248452</v>
          </cell>
          <cell r="T368">
            <v>10141808</v>
          </cell>
        </row>
      </sheetData>
      <sheetData sheetId="48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2005 FINAL Budget</v>
          </cell>
          <cell r="C21" t="str">
            <v>Oct FY2004</v>
          </cell>
          <cell r="D21" t="str">
            <v>Nov FY2004</v>
          </cell>
          <cell r="E21" t="str">
            <v>Dec FY2004</v>
          </cell>
          <cell r="F21" t="str">
            <v>Jan FY2005</v>
          </cell>
          <cell r="G21" t="str">
            <v>Feb FY2005</v>
          </cell>
          <cell r="H21" t="str">
            <v>Mar FY2005</v>
          </cell>
          <cell r="I21" t="str">
            <v>Apr FY2005</v>
          </cell>
          <cell r="J21" t="str">
            <v>May FY2005</v>
          </cell>
          <cell r="K21" t="str">
            <v>Jun FY2005</v>
          </cell>
          <cell r="L21" t="str">
            <v>Jul FY2005</v>
          </cell>
          <cell r="M21" t="str">
            <v>Aug FY2005</v>
          </cell>
          <cell r="N21" t="str">
            <v>Sep FY2005</v>
          </cell>
          <cell r="O21" t="str">
            <v>2005 FINAL Budget</v>
          </cell>
          <cell r="P21" t="str">
            <v>Oct FY2004</v>
          </cell>
          <cell r="Q21" t="str">
            <v>Nov FY2004</v>
          </cell>
          <cell r="R21" t="str">
            <v>Dec FY2004</v>
          </cell>
          <cell r="S21" t="str">
            <v>Jan FY2005</v>
          </cell>
          <cell r="T21" t="str">
            <v>Feb FY2005</v>
          </cell>
          <cell r="U21" t="str">
            <v>Mar FY2005</v>
          </cell>
          <cell r="V21" t="str">
            <v>Apr FY2005</v>
          </cell>
          <cell r="W21" t="str">
            <v>May FY2005</v>
          </cell>
          <cell r="X21" t="str">
            <v>Jun FY2005</v>
          </cell>
          <cell r="Y21" t="str">
            <v>Jul FY2005</v>
          </cell>
          <cell r="Z21" t="str">
            <v>Aug FY2005</v>
          </cell>
          <cell r="AA21" t="str">
            <v>Sep FY2005</v>
          </cell>
          <cell r="AB21" t="str">
            <v>2005 FINAL Budget</v>
          </cell>
          <cell r="AC21" t="str">
            <v>Oct FY2004</v>
          </cell>
          <cell r="AD21" t="str">
            <v>Nov FY2004</v>
          </cell>
          <cell r="AE21" t="str">
            <v>Dec FY2004</v>
          </cell>
          <cell r="AF21" t="str">
            <v>Jan FY2005</v>
          </cell>
          <cell r="AG21" t="str">
            <v>Feb FY2005</v>
          </cell>
          <cell r="AH21" t="str">
            <v>Mar FY2005</v>
          </cell>
          <cell r="AI21" t="str">
            <v>Apr FY2005</v>
          </cell>
          <cell r="AJ21" t="str">
            <v>May FY2005</v>
          </cell>
          <cell r="AK21" t="str">
            <v>Jun FY2005</v>
          </cell>
          <cell r="AL21" t="str">
            <v>Jul FY2005</v>
          </cell>
          <cell r="AM21" t="str">
            <v>Aug FY2005</v>
          </cell>
          <cell r="AN21" t="str">
            <v>Sep FY2005</v>
          </cell>
          <cell r="AO21" t="str">
            <v>2005 FINAL Budget</v>
          </cell>
          <cell r="AP21" t="str">
            <v>Oct FY2004</v>
          </cell>
          <cell r="AQ21" t="str">
            <v>Nov FY2004</v>
          </cell>
          <cell r="AR21" t="str">
            <v>Dec FY2004</v>
          </cell>
          <cell r="AS21" t="str">
            <v>Jan FY2005</v>
          </cell>
          <cell r="AT21" t="str">
            <v>Feb FY2005</v>
          </cell>
          <cell r="AU21" t="str">
            <v>Mar FY2005</v>
          </cell>
          <cell r="AV21" t="str">
            <v>Apr FY2005</v>
          </cell>
          <cell r="AW21" t="str">
            <v>May FY2005</v>
          </cell>
          <cell r="AX21" t="str">
            <v>Jun FY2005</v>
          </cell>
          <cell r="AY21" t="str">
            <v>Jul FY2005</v>
          </cell>
          <cell r="AZ21" t="str">
            <v>Aug FY2005</v>
          </cell>
          <cell r="BA21" t="str">
            <v>Sep FY2005</v>
          </cell>
          <cell r="BB21" t="str">
            <v>2005 FINAL Budget</v>
          </cell>
          <cell r="BC21" t="str">
            <v>Oct FY2004</v>
          </cell>
          <cell r="BD21" t="str">
            <v>Nov FY2004</v>
          </cell>
          <cell r="BE21" t="str">
            <v>Dec FY2004</v>
          </cell>
          <cell r="BF21" t="str">
            <v>Jan FY2005</v>
          </cell>
          <cell r="BG21" t="str">
            <v>Feb FY2005</v>
          </cell>
          <cell r="BH21" t="str">
            <v>Mar FY2005</v>
          </cell>
          <cell r="BI21" t="str">
            <v>Apr FY2005</v>
          </cell>
          <cell r="BJ21" t="str">
            <v>May FY2005</v>
          </cell>
          <cell r="BK21" t="str">
            <v>Jun FY2005</v>
          </cell>
          <cell r="BL21" t="str">
            <v>Jul FY2005</v>
          </cell>
          <cell r="BM21" t="str">
            <v>Aug FY2005</v>
          </cell>
          <cell r="BN21" t="str">
            <v>Sep FY2005</v>
          </cell>
          <cell r="BO21" t="str">
            <v>2005 FINAL Budget</v>
          </cell>
          <cell r="BP21" t="str">
            <v>Oct FY2004</v>
          </cell>
          <cell r="BQ21" t="str">
            <v>Nov FY2004</v>
          </cell>
          <cell r="BR21" t="str">
            <v>Dec FY2004</v>
          </cell>
          <cell r="BS21" t="str">
            <v>Jan FY2005</v>
          </cell>
          <cell r="BT21" t="str">
            <v>Feb FY2005</v>
          </cell>
          <cell r="BU21" t="str">
            <v>Mar FY2005</v>
          </cell>
          <cell r="BV21" t="str">
            <v>Apr FY2005</v>
          </cell>
          <cell r="BW21" t="str">
            <v>May FY2005</v>
          </cell>
          <cell r="BX21" t="str">
            <v>Jun FY2005</v>
          </cell>
          <cell r="BY21" t="str">
            <v>Jul FY2005</v>
          </cell>
          <cell r="BZ21" t="str">
            <v>Aug FY2005</v>
          </cell>
          <cell r="CA21" t="str">
            <v>Sep FY2005</v>
          </cell>
          <cell r="CB21" t="str">
            <v>2005 FINAL Budget</v>
          </cell>
          <cell r="CC21" t="str">
            <v>Oct FY2004</v>
          </cell>
          <cell r="CD21" t="str">
            <v>Nov FY2004</v>
          </cell>
          <cell r="CE21" t="str">
            <v>Dec FY2004</v>
          </cell>
          <cell r="CF21" t="str">
            <v>Jan FY2005</v>
          </cell>
          <cell r="CG21" t="str">
            <v>Feb FY2005</v>
          </cell>
          <cell r="CH21" t="str">
            <v>Mar FY2005</v>
          </cell>
          <cell r="CI21" t="str">
            <v>Apr FY2005</v>
          </cell>
          <cell r="CJ21" t="str">
            <v>May FY2005</v>
          </cell>
          <cell r="CK21" t="str">
            <v>Jun FY2005</v>
          </cell>
          <cell r="CL21" t="str">
            <v>Jul FY2005</v>
          </cell>
          <cell r="CM21" t="str">
            <v>Aug FY2005</v>
          </cell>
          <cell r="CN21" t="str">
            <v>Sep FY2005</v>
          </cell>
          <cell r="CO21" t="str">
            <v>2005 FINAL Budget</v>
          </cell>
          <cell r="CP21" t="str">
            <v>Oct FY2004</v>
          </cell>
          <cell r="CQ21" t="str">
            <v>Nov FY2004</v>
          </cell>
          <cell r="CR21" t="str">
            <v>Dec FY2004</v>
          </cell>
          <cell r="CS21" t="str">
            <v>Jan FY2005</v>
          </cell>
          <cell r="CT21" t="str">
            <v>Feb FY2005</v>
          </cell>
          <cell r="CU21" t="str">
            <v>Mar FY2005</v>
          </cell>
          <cell r="CV21" t="str">
            <v>Apr FY2005</v>
          </cell>
          <cell r="CW21" t="str">
            <v>May FY2005</v>
          </cell>
          <cell r="CX21" t="str">
            <v>Jun FY2005</v>
          </cell>
          <cell r="CY21" t="str">
            <v>Jul FY2005</v>
          </cell>
          <cell r="CZ21" t="str">
            <v>Aug FY2005</v>
          </cell>
          <cell r="DA21" t="str">
            <v>Sep FY2005</v>
          </cell>
          <cell r="DB21" t="str">
            <v>2005 FINAL Budget</v>
          </cell>
          <cell r="DC21" t="str">
            <v>Oct FY2004</v>
          </cell>
          <cell r="DD21" t="str">
            <v>Nov FY2004</v>
          </cell>
          <cell r="DE21" t="str">
            <v>Dec FY2004</v>
          </cell>
          <cell r="DF21" t="str">
            <v>Jan FY2005</v>
          </cell>
          <cell r="DG21" t="str">
            <v>Feb FY2005</v>
          </cell>
          <cell r="DH21" t="str">
            <v>Mar FY2005</v>
          </cell>
          <cell r="DI21" t="str">
            <v>Apr FY2005</v>
          </cell>
          <cell r="DJ21" t="str">
            <v>May FY2005</v>
          </cell>
          <cell r="DK21" t="str">
            <v>Jun FY2005</v>
          </cell>
          <cell r="DL21" t="str">
            <v>Jul FY2005</v>
          </cell>
          <cell r="DM21" t="str">
            <v>Aug FY2005</v>
          </cell>
          <cell r="DN21" t="str">
            <v>Sep FY2005</v>
          </cell>
          <cell r="DO21" t="str">
            <v>2005 FINAL Budget</v>
          </cell>
          <cell r="DP21" t="str">
            <v>Oct FY2004</v>
          </cell>
          <cell r="DQ21" t="str">
            <v>Nov FY2004</v>
          </cell>
          <cell r="DR21" t="str">
            <v>Dec FY2004</v>
          </cell>
          <cell r="DS21" t="str">
            <v>Jan FY2005</v>
          </cell>
          <cell r="DT21" t="str">
            <v>Feb FY2005</v>
          </cell>
          <cell r="DU21" t="str">
            <v>Mar FY2005</v>
          </cell>
          <cell r="DV21" t="str">
            <v>Apr FY2005</v>
          </cell>
          <cell r="DW21" t="str">
            <v>May FY2005</v>
          </cell>
          <cell r="DX21" t="str">
            <v>Jun FY2005</v>
          </cell>
          <cell r="DY21" t="str">
            <v>Jul FY2005</v>
          </cell>
          <cell r="DZ21" t="str">
            <v>Aug FY2005</v>
          </cell>
          <cell r="EA21" t="str">
            <v>Sep FY2005</v>
          </cell>
        </row>
        <row r="23">
          <cell r="A23" t="str">
            <v>Unapplied Overhead</v>
          </cell>
          <cell r="B23">
            <v>-26000.04</v>
          </cell>
          <cell r="C23">
            <v>-407215</v>
          </cell>
          <cell r="D23">
            <v>-509608.41</v>
          </cell>
          <cell r="E23">
            <v>305809.01</v>
          </cell>
          <cell r="F23">
            <v>-461778.28</v>
          </cell>
          <cell r="G23">
            <v>-205070.98</v>
          </cell>
          <cell r="H23">
            <v>293980.99</v>
          </cell>
          <cell r="I23">
            <v>93203.15</v>
          </cell>
          <cell r="J23">
            <v>291561.42</v>
          </cell>
          <cell r="K23">
            <v>145939.51999999999</v>
          </cell>
          <cell r="L23">
            <v>-132332.68</v>
          </cell>
          <cell r="M23">
            <v>236099.57</v>
          </cell>
          <cell r="N23">
            <v>323411.65000000002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-46332.51</v>
          </cell>
          <cell r="AC23">
            <v>3716.06</v>
          </cell>
          <cell r="AD23">
            <v>-403282.56</v>
          </cell>
          <cell r="AE23">
            <v>99090.04</v>
          </cell>
          <cell r="AF23">
            <v>-200589.58</v>
          </cell>
          <cell r="AG23">
            <v>125809.24</v>
          </cell>
          <cell r="AH23">
            <v>92403.66</v>
          </cell>
          <cell r="AI23">
            <v>-7386.14</v>
          </cell>
          <cell r="AJ23">
            <v>110425.81</v>
          </cell>
          <cell r="AK23">
            <v>177297.43</v>
          </cell>
          <cell r="AL23">
            <v>-179185.86</v>
          </cell>
          <cell r="AM23">
            <v>-64981.14</v>
          </cell>
          <cell r="AN23">
            <v>200350.53</v>
          </cell>
          <cell r="AO23">
            <v>-0.41</v>
          </cell>
          <cell r="AP23">
            <v>-13300.82</v>
          </cell>
          <cell r="AQ23">
            <v>-149047.57</v>
          </cell>
          <cell r="AR23">
            <v>81759.39</v>
          </cell>
          <cell r="AS23">
            <v>84936.08</v>
          </cell>
          <cell r="AT23">
            <v>-275536.11</v>
          </cell>
          <cell r="AU23">
            <v>27934.82</v>
          </cell>
          <cell r="AV23">
            <v>24014.54</v>
          </cell>
          <cell r="AW23">
            <v>42323.49</v>
          </cell>
          <cell r="AX23">
            <v>29468.9</v>
          </cell>
          <cell r="AY23">
            <v>46253.26</v>
          </cell>
          <cell r="AZ23">
            <v>39384.120000000003</v>
          </cell>
          <cell r="BA23">
            <v>61809.49</v>
          </cell>
          <cell r="BB23">
            <v>3582.38</v>
          </cell>
          <cell r="BC23">
            <v>87207.34</v>
          </cell>
          <cell r="BD23">
            <v>30532.85</v>
          </cell>
          <cell r="BE23">
            <v>117153.81</v>
          </cell>
          <cell r="BF23">
            <v>-383834.82</v>
          </cell>
          <cell r="BG23">
            <v>-271075.24</v>
          </cell>
          <cell r="BH23">
            <v>149918.45000000001</v>
          </cell>
          <cell r="BI23">
            <v>37218.86</v>
          </cell>
          <cell r="BJ23">
            <v>94730.91</v>
          </cell>
          <cell r="BK23">
            <v>-114706.46</v>
          </cell>
          <cell r="BL23">
            <v>-29858.7</v>
          </cell>
          <cell r="BM23">
            <v>167006.31</v>
          </cell>
          <cell r="BN23">
            <v>119289.07</v>
          </cell>
          <cell r="BO23">
            <v>-12970.8</v>
          </cell>
          <cell r="BP23">
            <v>-173663.7</v>
          </cell>
          <cell r="BQ23">
            <v>-149527.01999999999</v>
          </cell>
          <cell r="BR23">
            <v>-42485.73</v>
          </cell>
          <cell r="BS23">
            <v>-15173.33</v>
          </cell>
          <cell r="BT23">
            <v>55000.87</v>
          </cell>
          <cell r="BU23">
            <v>62626.38</v>
          </cell>
          <cell r="BV23">
            <v>57418.87</v>
          </cell>
          <cell r="BW23">
            <v>41937.050000000003</v>
          </cell>
          <cell r="BX23">
            <v>-5649.51</v>
          </cell>
          <cell r="BY23">
            <v>24676.66</v>
          </cell>
          <cell r="BZ23">
            <v>71714.320000000007</v>
          </cell>
          <cell r="CA23">
            <v>60154.34</v>
          </cell>
          <cell r="CB23">
            <v>3.46</v>
          </cell>
          <cell r="CC23">
            <v>-392114.66</v>
          </cell>
          <cell r="CD23">
            <v>97435.03</v>
          </cell>
          <cell r="CE23">
            <v>-7632.11</v>
          </cell>
          <cell r="CF23">
            <v>54652.62</v>
          </cell>
          <cell r="CG23">
            <v>106434.45</v>
          </cell>
          <cell r="CH23">
            <v>35420.42</v>
          </cell>
          <cell r="CI23">
            <v>15023.54</v>
          </cell>
          <cell r="CJ23">
            <v>-1117.5899999999999</v>
          </cell>
          <cell r="CK23">
            <v>49201.63</v>
          </cell>
          <cell r="CL23">
            <v>46982.57</v>
          </cell>
          <cell r="CM23">
            <v>75519.679999999993</v>
          </cell>
          <cell r="CN23">
            <v>-79802.12</v>
          </cell>
          <cell r="CO23">
            <v>29717.84</v>
          </cell>
          <cell r="CP23">
            <v>80940.78</v>
          </cell>
          <cell r="CQ23">
            <v>64280.86</v>
          </cell>
          <cell r="CR23">
            <v>57923.61</v>
          </cell>
          <cell r="CS23">
            <v>-1769.25</v>
          </cell>
          <cell r="CT23">
            <v>54295.81</v>
          </cell>
          <cell r="CU23">
            <v>-74322.740000000005</v>
          </cell>
          <cell r="CV23">
            <v>-33086.519999999997</v>
          </cell>
          <cell r="CW23">
            <v>3261.75</v>
          </cell>
          <cell r="CX23">
            <v>10327.530000000001</v>
          </cell>
          <cell r="CY23">
            <v>-41200.61</v>
          </cell>
          <cell r="CZ23">
            <v>-52543.72</v>
          </cell>
          <cell r="DA23">
            <v>-38389.660000000003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24">
          <cell r="A24" t="str">
            <v>Unassigned Labor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Unapplied Labor Transfers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 xml:space="preserve">  Growth</v>
          </cell>
          <cell r="B26">
            <v>95167095.231941998</v>
          </cell>
          <cell r="C26">
            <v>6622734.2136222143</v>
          </cell>
          <cell r="D26">
            <v>8806763.5340142958</v>
          </cell>
          <cell r="E26">
            <v>7680679.0395075306</v>
          </cell>
          <cell r="F26">
            <v>6710977.6172922235</v>
          </cell>
          <cell r="G26">
            <v>7267832.4346421752</v>
          </cell>
          <cell r="H26">
            <v>8036035.129547568</v>
          </cell>
          <cell r="I26">
            <v>8245545.1640292834</v>
          </cell>
          <cell r="J26">
            <v>8434900.3053790554</v>
          </cell>
          <cell r="K26">
            <v>8072190.9677720461</v>
          </cell>
          <cell r="L26">
            <v>8275518.8159574512</v>
          </cell>
          <cell r="M26">
            <v>8442421.0647022016</v>
          </cell>
          <cell r="N26">
            <v>8571496.9454759434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4816417.8899999997</v>
          </cell>
          <cell r="AC26">
            <v>510341.8</v>
          </cell>
          <cell r="AD26">
            <v>443378.11</v>
          </cell>
          <cell r="AE26">
            <v>342941.75</v>
          </cell>
          <cell r="AF26">
            <v>640294.5</v>
          </cell>
          <cell r="AG26">
            <v>351554.36</v>
          </cell>
          <cell r="AH26">
            <v>349184.59</v>
          </cell>
          <cell r="AI26">
            <v>434452.65</v>
          </cell>
          <cell r="AJ26">
            <v>398650.78</v>
          </cell>
          <cell r="AK26">
            <v>368971.62</v>
          </cell>
          <cell r="AL26">
            <v>292611.44</v>
          </cell>
          <cell r="AM26">
            <v>322556.24</v>
          </cell>
          <cell r="AN26">
            <v>361480.05</v>
          </cell>
          <cell r="AO26">
            <v>5815141.9519419856</v>
          </cell>
          <cell r="AP26">
            <v>371935.75362221384</v>
          </cell>
          <cell r="AQ26">
            <v>933671.69401429512</v>
          </cell>
          <cell r="AR26">
            <v>528070.51950753061</v>
          </cell>
          <cell r="AS26">
            <v>450901.75729222404</v>
          </cell>
          <cell r="AT26">
            <v>687659.3146421751</v>
          </cell>
          <cell r="AU26">
            <v>427913.67954756768</v>
          </cell>
          <cell r="AV26">
            <v>376659.37402928283</v>
          </cell>
          <cell r="AW26">
            <v>408468.13537905546</v>
          </cell>
          <cell r="AX26">
            <v>400136.54777204577</v>
          </cell>
          <cell r="AY26">
            <v>387903.75595745153</v>
          </cell>
          <cell r="AZ26">
            <v>427063.8347022002</v>
          </cell>
          <cell r="BA26">
            <v>414757.58547594299</v>
          </cell>
          <cell r="BB26">
            <v>8541994.8200000003</v>
          </cell>
          <cell r="BC26">
            <v>573434.61</v>
          </cell>
          <cell r="BD26">
            <v>218702.72</v>
          </cell>
          <cell r="BE26">
            <v>391763.59</v>
          </cell>
          <cell r="BF26">
            <v>659026.05000000005</v>
          </cell>
          <cell r="BG26">
            <v>673789.84</v>
          </cell>
          <cell r="BH26">
            <v>822719.68</v>
          </cell>
          <cell r="BI26">
            <v>922912.93</v>
          </cell>
          <cell r="BJ26">
            <v>987034.18</v>
          </cell>
          <cell r="BK26">
            <v>888378.55</v>
          </cell>
          <cell r="BL26">
            <v>1105717.49</v>
          </cell>
          <cell r="BM26">
            <v>612880.34</v>
          </cell>
          <cell r="BN26">
            <v>685634.84</v>
          </cell>
          <cell r="BO26">
            <v>5083075.7299999995</v>
          </cell>
          <cell r="BP26">
            <v>355932.92</v>
          </cell>
          <cell r="BQ26">
            <v>402031.98</v>
          </cell>
          <cell r="BR26">
            <v>351828.58</v>
          </cell>
          <cell r="BS26">
            <v>376465.25</v>
          </cell>
          <cell r="BT26">
            <v>373190.76</v>
          </cell>
          <cell r="BU26">
            <v>388871.6</v>
          </cell>
          <cell r="BV26">
            <v>487749.47</v>
          </cell>
          <cell r="BW26">
            <v>503846.64</v>
          </cell>
          <cell r="BX26">
            <v>445261.94</v>
          </cell>
          <cell r="BY26">
            <v>435910.78</v>
          </cell>
          <cell r="BZ26">
            <v>453361.21</v>
          </cell>
          <cell r="CA26">
            <v>508624.6</v>
          </cell>
          <cell r="CB26">
            <v>11297970.469999999</v>
          </cell>
          <cell r="CC26">
            <v>1036512.03</v>
          </cell>
          <cell r="CD26">
            <v>1001656.22</v>
          </cell>
          <cell r="CE26">
            <v>973066.05</v>
          </cell>
          <cell r="CF26">
            <v>894573.47</v>
          </cell>
          <cell r="CG26">
            <v>893706.51</v>
          </cell>
          <cell r="CH26">
            <v>903150.06</v>
          </cell>
          <cell r="CI26">
            <v>872328.03</v>
          </cell>
          <cell r="CJ26">
            <v>1004908.18</v>
          </cell>
          <cell r="CK26">
            <v>954493.57</v>
          </cell>
          <cell r="CL26">
            <v>913659.9</v>
          </cell>
          <cell r="CM26">
            <v>939556.49</v>
          </cell>
          <cell r="CN26">
            <v>910359.96</v>
          </cell>
          <cell r="CO26">
            <v>4646429.370000001</v>
          </cell>
          <cell r="CP26">
            <v>371352.1</v>
          </cell>
          <cell r="CQ26">
            <v>426702.81</v>
          </cell>
          <cell r="CR26">
            <v>455599.55</v>
          </cell>
          <cell r="CS26">
            <v>401600.59</v>
          </cell>
          <cell r="CT26">
            <v>412315.65</v>
          </cell>
          <cell r="CU26">
            <v>406786.52</v>
          </cell>
          <cell r="CV26">
            <v>364033.71</v>
          </cell>
          <cell r="CW26">
            <v>375255.39</v>
          </cell>
          <cell r="CX26">
            <v>377539.74</v>
          </cell>
          <cell r="CY26">
            <v>352306.45</v>
          </cell>
          <cell r="CZ26">
            <v>349593.95</v>
          </cell>
          <cell r="DA26">
            <v>353342.91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54966065</v>
          </cell>
          <cell r="DP26">
            <v>3403225</v>
          </cell>
          <cell r="DQ26">
            <v>5380620</v>
          </cell>
          <cell r="DR26">
            <v>4637409</v>
          </cell>
          <cell r="DS26">
            <v>3288116</v>
          </cell>
          <cell r="DT26">
            <v>3875616</v>
          </cell>
          <cell r="DU26">
            <v>4737409</v>
          </cell>
          <cell r="DV26">
            <v>4787409</v>
          </cell>
          <cell r="DW26">
            <v>4756737</v>
          </cell>
          <cell r="DX26">
            <v>4637409</v>
          </cell>
          <cell r="DY26">
            <v>4787409</v>
          </cell>
          <cell r="DZ26">
            <v>5337409</v>
          </cell>
          <cell r="EA26">
            <v>5337297</v>
          </cell>
        </row>
        <row r="28">
          <cell r="A28" t="str">
            <v>Total System Integrity Projects</v>
          </cell>
          <cell r="B28">
            <v>60476152.529999994</v>
          </cell>
          <cell r="C28">
            <v>5180147.7300000004</v>
          </cell>
          <cell r="D28">
            <v>4528581.1399999997</v>
          </cell>
          <cell r="E28">
            <v>4430050.4000000004</v>
          </cell>
          <cell r="F28">
            <v>5191475.58</v>
          </cell>
          <cell r="G28">
            <v>4667295.16</v>
          </cell>
          <cell r="H28">
            <v>5257508.2300000004</v>
          </cell>
          <cell r="I28">
            <v>5035151.04</v>
          </cell>
          <cell r="J28">
            <v>5147624.5</v>
          </cell>
          <cell r="K28">
            <v>5277871.8899999997</v>
          </cell>
          <cell r="L28">
            <v>5768646.7800000003</v>
          </cell>
          <cell r="M28">
            <v>4999704.8499999996</v>
          </cell>
          <cell r="N28">
            <v>4992095.2300000004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13757273.59</v>
          </cell>
          <cell r="AC28">
            <v>996518.24</v>
          </cell>
          <cell r="AD28">
            <v>981815.58</v>
          </cell>
          <cell r="AE28">
            <v>1046408.93</v>
          </cell>
          <cell r="AF28">
            <v>1499532.41</v>
          </cell>
          <cell r="AG28">
            <v>953593.93</v>
          </cell>
          <cell r="AH28">
            <v>1104319.08</v>
          </cell>
          <cell r="AI28">
            <v>1070544.08</v>
          </cell>
          <cell r="AJ28">
            <v>1050777.97</v>
          </cell>
          <cell r="AK28">
            <v>1083531.1100000001</v>
          </cell>
          <cell r="AL28">
            <v>1775295.86</v>
          </cell>
          <cell r="AM28">
            <v>1107395.0900000001</v>
          </cell>
          <cell r="AN28">
            <v>1087541.31</v>
          </cell>
          <cell r="AO28">
            <v>6778702.6100000003</v>
          </cell>
          <cell r="AP28">
            <v>556197.1</v>
          </cell>
          <cell r="AQ28">
            <v>505256.86</v>
          </cell>
          <cell r="AR28">
            <v>577924.38</v>
          </cell>
          <cell r="AS28">
            <v>519558.88</v>
          </cell>
          <cell r="AT28">
            <v>428017.91999999998</v>
          </cell>
          <cell r="AU28">
            <v>632606.91</v>
          </cell>
          <cell r="AV28">
            <v>586250.1</v>
          </cell>
          <cell r="AW28">
            <v>606295.18000000005</v>
          </cell>
          <cell r="AX28">
            <v>603589.32999999996</v>
          </cell>
          <cell r="AY28">
            <v>566338.71</v>
          </cell>
          <cell r="AZ28">
            <v>603245.44999999995</v>
          </cell>
          <cell r="BA28">
            <v>593421.79</v>
          </cell>
          <cell r="BB28">
            <v>9760371.7100000009</v>
          </cell>
          <cell r="BC28">
            <v>384112.89</v>
          </cell>
          <cell r="BD28">
            <v>499304.11</v>
          </cell>
          <cell r="BE28">
            <v>406530.5</v>
          </cell>
          <cell r="BF28">
            <v>908554.52</v>
          </cell>
          <cell r="BG28">
            <v>912468.87</v>
          </cell>
          <cell r="BH28">
            <v>1001961.32</v>
          </cell>
          <cell r="BI28">
            <v>977533.98</v>
          </cell>
          <cell r="BJ28">
            <v>1007349.37</v>
          </cell>
          <cell r="BK28">
            <v>1032231.28</v>
          </cell>
          <cell r="BL28">
            <v>871048.62</v>
          </cell>
          <cell r="BM28">
            <v>889038.2</v>
          </cell>
          <cell r="BN28">
            <v>870238.05</v>
          </cell>
          <cell r="BO28">
            <v>7462847.1399999997</v>
          </cell>
          <cell r="BP28">
            <v>700123.07</v>
          </cell>
          <cell r="BQ28">
            <v>710062.35</v>
          </cell>
          <cell r="BR28">
            <v>649298.79</v>
          </cell>
          <cell r="BS28">
            <v>581455.82999999996</v>
          </cell>
          <cell r="BT28">
            <v>614954.11</v>
          </cell>
          <cell r="BU28">
            <v>605277.93000000005</v>
          </cell>
          <cell r="BV28">
            <v>607073.79</v>
          </cell>
          <cell r="BW28">
            <v>670031.53</v>
          </cell>
          <cell r="BX28">
            <v>753198.99</v>
          </cell>
          <cell r="BY28">
            <v>579568.56999999995</v>
          </cell>
          <cell r="BZ28">
            <v>519739.33</v>
          </cell>
          <cell r="CA28">
            <v>472062.85</v>
          </cell>
          <cell r="CB28">
            <v>14129297.720000001</v>
          </cell>
          <cell r="CC28">
            <v>1943764.4</v>
          </cell>
          <cell r="CD28">
            <v>1147833.93</v>
          </cell>
          <cell r="CE28">
            <v>1033512.24</v>
          </cell>
          <cell r="CF28">
            <v>1020279.15</v>
          </cell>
          <cell r="CG28">
            <v>1138918.31</v>
          </cell>
          <cell r="CH28">
            <v>1122036.17</v>
          </cell>
          <cell r="CI28">
            <v>1139368.8</v>
          </cell>
          <cell r="CJ28">
            <v>1088072.24</v>
          </cell>
          <cell r="CK28">
            <v>1166681.7</v>
          </cell>
          <cell r="CL28">
            <v>1150215.2</v>
          </cell>
          <cell r="CM28">
            <v>1088060.45</v>
          </cell>
          <cell r="CN28">
            <v>1090555.1299999999</v>
          </cell>
          <cell r="CO28">
            <v>8587659.7599999998</v>
          </cell>
          <cell r="CP28">
            <v>599432.03</v>
          </cell>
          <cell r="CQ28">
            <v>684308.31</v>
          </cell>
          <cell r="CR28">
            <v>716375.56</v>
          </cell>
          <cell r="CS28">
            <v>662094.79</v>
          </cell>
          <cell r="CT28">
            <v>619342.02</v>
          </cell>
          <cell r="CU28">
            <v>791306.82</v>
          </cell>
          <cell r="CV28">
            <v>654380.29</v>
          </cell>
          <cell r="CW28">
            <v>725098.21</v>
          </cell>
          <cell r="CX28">
            <v>638639.48</v>
          </cell>
          <cell r="CY28">
            <v>826179.82</v>
          </cell>
          <cell r="CZ28">
            <v>792226.33</v>
          </cell>
          <cell r="DA28">
            <v>878276.1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</row>
        <row r="29">
          <cell r="A29" t="str">
            <v>Total System Improvement Project</v>
          </cell>
          <cell r="B29">
            <v>11985914.23</v>
          </cell>
          <cell r="C29">
            <v>1685634.75</v>
          </cell>
          <cell r="D29">
            <v>1507214.42</v>
          </cell>
          <cell r="E29">
            <v>1330381.6100000001</v>
          </cell>
          <cell r="F29">
            <v>1228280.4099999999</v>
          </cell>
          <cell r="G29">
            <v>691516.48</v>
          </cell>
          <cell r="H29">
            <v>816962.67</v>
          </cell>
          <cell r="I29">
            <v>696353.01</v>
          </cell>
          <cell r="J29">
            <v>798540.78</v>
          </cell>
          <cell r="K29">
            <v>647202.85</v>
          </cell>
          <cell r="L29">
            <v>682408.8</v>
          </cell>
          <cell r="M29">
            <v>921455.49</v>
          </cell>
          <cell r="N29">
            <v>979962.96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4542774.37</v>
          </cell>
          <cell r="AC29">
            <v>425707.57</v>
          </cell>
          <cell r="AD29">
            <v>657606.62</v>
          </cell>
          <cell r="AE29">
            <v>516961.65</v>
          </cell>
          <cell r="AF29">
            <v>487273.47</v>
          </cell>
          <cell r="AG29">
            <v>353261.45</v>
          </cell>
          <cell r="AH29">
            <v>457133.25</v>
          </cell>
          <cell r="AI29">
            <v>253144.41</v>
          </cell>
          <cell r="AJ29">
            <v>346820.62</v>
          </cell>
          <cell r="AK29">
            <v>257901.48</v>
          </cell>
          <cell r="AL29">
            <v>269273.88</v>
          </cell>
          <cell r="AM29">
            <v>275038.31</v>
          </cell>
          <cell r="AN29">
            <v>242651.66</v>
          </cell>
          <cell r="AO29">
            <v>2409691.83</v>
          </cell>
          <cell r="AP29">
            <v>214136.63</v>
          </cell>
          <cell r="AQ29">
            <v>164268.03</v>
          </cell>
          <cell r="AR29">
            <v>164268.03</v>
          </cell>
          <cell r="AS29">
            <v>164268.03</v>
          </cell>
          <cell r="AT29">
            <v>164268.03</v>
          </cell>
          <cell r="AU29">
            <v>172487.19</v>
          </cell>
          <cell r="AV29">
            <v>217842.59</v>
          </cell>
          <cell r="AW29">
            <v>219813.71</v>
          </cell>
          <cell r="AX29">
            <v>248016.67</v>
          </cell>
          <cell r="AY29">
            <v>248016.67</v>
          </cell>
          <cell r="AZ29">
            <v>246642.88</v>
          </cell>
          <cell r="BA29">
            <v>185663.37</v>
          </cell>
          <cell r="BB29">
            <v>1453368.36</v>
          </cell>
          <cell r="BC29">
            <v>196815.58</v>
          </cell>
          <cell r="BD29">
            <v>90579.49</v>
          </cell>
          <cell r="BE29">
            <v>49693.17</v>
          </cell>
          <cell r="BF29">
            <v>0</v>
          </cell>
          <cell r="BG29">
            <v>0</v>
          </cell>
          <cell r="BH29">
            <v>49432.43</v>
          </cell>
          <cell r="BI29">
            <v>63849.13</v>
          </cell>
          <cell r="BJ29">
            <v>99196.33</v>
          </cell>
          <cell r="BK29">
            <v>46174.64</v>
          </cell>
          <cell r="BL29">
            <v>59319.85</v>
          </cell>
          <cell r="BM29">
            <v>317388.44</v>
          </cell>
          <cell r="BN29">
            <v>480919.3</v>
          </cell>
          <cell r="BO29">
            <v>2236479.59</v>
          </cell>
          <cell r="BP29">
            <v>725996.88</v>
          </cell>
          <cell r="BQ29">
            <v>507299.15</v>
          </cell>
          <cell r="BR29">
            <v>448152</v>
          </cell>
          <cell r="BS29">
            <v>386026.25</v>
          </cell>
          <cell r="BT29">
            <v>14626.14</v>
          </cell>
          <cell r="BU29">
            <v>18914.3</v>
          </cell>
          <cell r="BV29">
            <v>14907.52</v>
          </cell>
          <cell r="BW29">
            <v>34295.29</v>
          </cell>
          <cell r="BX29">
            <v>15188.9</v>
          </cell>
          <cell r="BY29">
            <v>23857.46</v>
          </cell>
          <cell r="BZ29">
            <v>28453.37</v>
          </cell>
          <cell r="CA29">
            <v>18762.330000000002</v>
          </cell>
          <cell r="CB29">
            <v>467102.58</v>
          </cell>
          <cell r="CC29">
            <v>85609.23</v>
          </cell>
          <cell r="CD29">
            <v>28843.75</v>
          </cell>
          <cell r="CE29">
            <v>51843.78</v>
          </cell>
          <cell r="CF29">
            <v>45691.97</v>
          </cell>
          <cell r="CG29">
            <v>34157.440000000002</v>
          </cell>
          <cell r="CH29">
            <v>50469.49</v>
          </cell>
          <cell r="CI29">
            <v>71467.679999999993</v>
          </cell>
          <cell r="CJ29">
            <v>23273.15</v>
          </cell>
          <cell r="CK29">
            <v>21293.87</v>
          </cell>
          <cell r="CL29">
            <v>23313.65</v>
          </cell>
          <cell r="CM29">
            <v>16563.63</v>
          </cell>
          <cell r="CN29">
            <v>14574.94</v>
          </cell>
          <cell r="CO29">
            <v>876497.5</v>
          </cell>
          <cell r="CP29">
            <v>37368.86</v>
          </cell>
          <cell r="CQ29">
            <v>58617.38</v>
          </cell>
          <cell r="CR29">
            <v>99462.98</v>
          </cell>
          <cell r="CS29">
            <v>145020.69</v>
          </cell>
          <cell r="CT29">
            <v>125203.42</v>
          </cell>
          <cell r="CU29">
            <v>68526.009999999995</v>
          </cell>
          <cell r="CV29">
            <v>75141.679999999993</v>
          </cell>
          <cell r="CW29">
            <v>75141.679999999993</v>
          </cell>
          <cell r="CX29">
            <v>58627.29</v>
          </cell>
          <cell r="CY29">
            <v>58627.29</v>
          </cell>
          <cell r="CZ29">
            <v>37368.86</v>
          </cell>
          <cell r="DA29">
            <v>37391.360000000001</v>
          </cell>
          <cell r="DB29">
            <v>1000000</v>
          </cell>
          <cell r="DC29">
            <v>1000000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</row>
        <row r="30">
          <cell r="A30" t="str">
            <v>Total Public Improvements Projects</v>
          </cell>
          <cell r="B30">
            <v>7588099.6400000006</v>
          </cell>
          <cell r="C30">
            <v>504770.22</v>
          </cell>
          <cell r="D30">
            <v>1025715.01</v>
          </cell>
          <cell r="E30">
            <v>662126.05000000005</v>
          </cell>
          <cell r="F30">
            <v>1374769.74</v>
          </cell>
          <cell r="G30">
            <v>850168.09</v>
          </cell>
          <cell r="H30">
            <v>431346.89</v>
          </cell>
          <cell r="I30">
            <v>244673.4</v>
          </cell>
          <cell r="J30">
            <v>529006.52</v>
          </cell>
          <cell r="K30">
            <v>724262.72</v>
          </cell>
          <cell r="L30">
            <v>728955.37</v>
          </cell>
          <cell r="M30">
            <v>522121.8</v>
          </cell>
          <cell r="N30">
            <v>-9816.1700000000128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2101821.7400000002</v>
          </cell>
          <cell r="AC30">
            <v>170347.51999999999</v>
          </cell>
          <cell r="AD30">
            <v>160986.23999999999</v>
          </cell>
          <cell r="AE30">
            <v>165747.68</v>
          </cell>
          <cell r="AF30">
            <v>150477.73000000001</v>
          </cell>
          <cell r="AG30">
            <v>144943.38</v>
          </cell>
          <cell r="AH30">
            <v>189622.13</v>
          </cell>
          <cell r="AI30">
            <v>165252.14000000001</v>
          </cell>
          <cell r="AJ30">
            <v>219922.89</v>
          </cell>
          <cell r="AK30">
            <v>183118.26</v>
          </cell>
          <cell r="AL30">
            <v>183129.04</v>
          </cell>
          <cell r="AM30">
            <v>188388.67</v>
          </cell>
          <cell r="AN30">
            <v>179886.06</v>
          </cell>
          <cell r="AO30">
            <v>307783.07</v>
          </cell>
          <cell r="AP30">
            <v>52349.23</v>
          </cell>
          <cell r="AQ30">
            <v>148220.88</v>
          </cell>
          <cell r="AR30">
            <v>-363906.77</v>
          </cell>
          <cell r="AS30">
            <v>52349.23</v>
          </cell>
          <cell r="AT30">
            <v>52349.23</v>
          </cell>
          <cell r="AU30">
            <v>52349.23</v>
          </cell>
          <cell r="AV30">
            <v>52349.23</v>
          </cell>
          <cell r="AW30">
            <v>52349.23</v>
          </cell>
          <cell r="AX30">
            <v>52349.23</v>
          </cell>
          <cell r="AY30">
            <v>52349.23</v>
          </cell>
          <cell r="AZ30">
            <v>52349.23</v>
          </cell>
          <cell r="BA30">
            <v>52325.89</v>
          </cell>
          <cell r="BB30">
            <v>2141198.4900000002</v>
          </cell>
          <cell r="BC30">
            <v>7167.78</v>
          </cell>
          <cell r="BD30">
            <v>434312.55</v>
          </cell>
          <cell r="BE30">
            <v>387215.63</v>
          </cell>
          <cell r="BF30">
            <v>578989.73</v>
          </cell>
          <cell r="BG30">
            <v>361203.38</v>
          </cell>
          <cell r="BH30">
            <v>-124966.26</v>
          </cell>
          <cell r="BI30">
            <v>158169.95000000001</v>
          </cell>
          <cell r="BJ30">
            <v>-112165.32</v>
          </cell>
          <cell r="BK30">
            <v>59791.78</v>
          </cell>
          <cell r="BL30">
            <v>141429.34</v>
          </cell>
          <cell r="BM30">
            <v>100285.51</v>
          </cell>
          <cell r="BN30">
            <v>149764.42000000001</v>
          </cell>
          <cell r="BO30">
            <v>1145369.46</v>
          </cell>
          <cell r="BP30">
            <v>215539.83</v>
          </cell>
          <cell r="BQ30">
            <v>10662.11</v>
          </cell>
          <cell r="BR30">
            <v>83322.42</v>
          </cell>
          <cell r="BS30">
            <v>88736.76</v>
          </cell>
          <cell r="BT30">
            <v>142122.29</v>
          </cell>
          <cell r="BU30">
            <v>143348.57</v>
          </cell>
          <cell r="BV30">
            <v>36387.46</v>
          </cell>
          <cell r="BW30">
            <v>58138.05</v>
          </cell>
          <cell r="BX30">
            <v>225364.04</v>
          </cell>
          <cell r="BY30">
            <v>210193.03</v>
          </cell>
          <cell r="BZ30">
            <v>-157688.32000000001</v>
          </cell>
          <cell r="CA30">
            <v>89243.22</v>
          </cell>
          <cell r="CB30">
            <v>1685136.5</v>
          </cell>
          <cell r="CC30">
            <v>243933.56</v>
          </cell>
          <cell r="CD30">
            <v>244917.88</v>
          </cell>
          <cell r="CE30">
            <v>363131.74</v>
          </cell>
          <cell r="CF30">
            <v>447624.22</v>
          </cell>
          <cell r="CG30">
            <v>160719.66</v>
          </cell>
          <cell r="CH30">
            <v>172923.29</v>
          </cell>
          <cell r="CI30">
            <v>-212296.68</v>
          </cell>
          <cell r="CJ30">
            <v>277101.94</v>
          </cell>
          <cell r="CK30">
            <v>152327.01999999999</v>
          </cell>
          <cell r="CL30">
            <v>115239.38</v>
          </cell>
          <cell r="CM30">
            <v>227172.03</v>
          </cell>
          <cell r="CN30">
            <v>-507657.54</v>
          </cell>
          <cell r="CO30">
            <v>206790.38</v>
          </cell>
          <cell r="CP30">
            <v>-184567.7</v>
          </cell>
          <cell r="CQ30">
            <v>26615.35</v>
          </cell>
          <cell r="CR30">
            <v>26615.35</v>
          </cell>
          <cell r="CS30">
            <v>56592.07</v>
          </cell>
          <cell r="CT30">
            <v>-11169.85</v>
          </cell>
          <cell r="CU30">
            <v>-1930.07</v>
          </cell>
          <cell r="CV30">
            <v>44811.3</v>
          </cell>
          <cell r="CW30">
            <v>33659.730000000003</v>
          </cell>
          <cell r="CX30">
            <v>51312.39</v>
          </cell>
          <cell r="CY30">
            <v>26615.35</v>
          </cell>
          <cell r="CZ30">
            <v>111614.68</v>
          </cell>
          <cell r="DA30">
            <v>26621.78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</row>
        <row r="31">
          <cell r="A31" t="str">
            <v>Total Equipment Projects</v>
          </cell>
          <cell r="B31">
            <v>3371667.54</v>
          </cell>
          <cell r="C31">
            <v>637659.23</v>
          </cell>
          <cell r="D31">
            <v>426459.81</v>
          </cell>
          <cell r="E31">
            <v>191210.74</v>
          </cell>
          <cell r="F31">
            <v>505687.36</v>
          </cell>
          <cell r="G31">
            <v>385705.4</v>
          </cell>
          <cell r="H31">
            <v>123653.8</v>
          </cell>
          <cell r="I31">
            <v>442902.16</v>
          </cell>
          <cell r="J31">
            <v>64321.06</v>
          </cell>
          <cell r="K31">
            <v>227078.57</v>
          </cell>
          <cell r="L31">
            <v>210067.65</v>
          </cell>
          <cell r="M31">
            <v>73642.17</v>
          </cell>
          <cell r="N31">
            <v>83279.59</v>
          </cell>
          <cell r="O31">
            <v>1539.11</v>
          </cell>
          <cell r="P31">
            <v>1539.11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833510.01</v>
          </cell>
          <cell r="AC31">
            <v>143340.32</v>
          </cell>
          <cell r="AD31">
            <v>67982.960000000006</v>
          </cell>
          <cell r="AE31">
            <v>6698.07</v>
          </cell>
          <cell r="AF31">
            <v>99345.07</v>
          </cell>
          <cell r="AG31">
            <v>46618.79</v>
          </cell>
          <cell r="AH31">
            <v>65307.76</v>
          </cell>
          <cell r="AI31">
            <v>370726.69</v>
          </cell>
          <cell r="AJ31">
            <v>6698.07</v>
          </cell>
          <cell r="AK31">
            <v>6698.07</v>
          </cell>
          <cell r="AL31">
            <v>6698.07</v>
          </cell>
          <cell r="AM31">
            <v>6698.07</v>
          </cell>
          <cell r="AN31">
            <v>6698.07</v>
          </cell>
          <cell r="AO31">
            <v>490986.39</v>
          </cell>
          <cell r="AP31">
            <v>246480.95</v>
          </cell>
          <cell r="AQ31">
            <v>40409.94</v>
          </cell>
          <cell r="AR31">
            <v>49647.05</v>
          </cell>
          <cell r="AS31">
            <v>41589.839999999997</v>
          </cell>
          <cell r="AT31">
            <v>12828.33</v>
          </cell>
          <cell r="AU31">
            <v>20885.54</v>
          </cell>
          <cell r="AV31">
            <v>22196.38</v>
          </cell>
          <cell r="AW31">
            <v>12828.33</v>
          </cell>
          <cell r="AX31">
            <v>12828.33</v>
          </cell>
          <cell r="AY31">
            <v>12828.33</v>
          </cell>
          <cell r="AZ31">
            <v>5635.04</v>
          </cell>
          <cell r="BA31">
            <v>12828.33</v>
          </cell>
          <cell r="BB31">
            <v>889125.23</v>
          </cell>
          <cell r="BC31">
            <v>0</v>
          </cell>
          <cell r="BD31">
            <v>0</v>
          </cell>
          <cell r="BE31">
            <v>0</v>
          </cell>
          <cell r="BF31">
            <v>330780.23</v>
          </cell>
          <cell r="BG31">
            <v>287945.09000000003</v>
          </cell>
          <cell r="BH31">
            <v>0</v>
          </cell>
          <cell r="BI31">
            <v>16006.87</v>
          </cell>
          <cell r="BJ31">
            <v>0</v>
          </cell>
          <cell r="BK31">
            <v>127196.52</v>
          </cell>
          <cell r="BL31">
            <v>127196.52</v>
          </cell>
          <cell r="BM31">
            <v>0</v>
          </cell>
          <cell r="BN31">
            <v>0</v>
          </cell>
          <cell r="BO31">
            <v>568126</v>
          </cell>
          <cell r="BP31">
            <v>179240.18</v>
          </cell>
          <cell r="BQ31">
            <v>284094.69</v>
          </cell>
          <cell r="BR31">
            <v>95256.49</v>
          </cell>
          <cell r="BS31">
            <v>0</v>
          </cell>
          <cell r="BT31">
            <v>4340.97</v>
          </cell>
          <cell r="BU31">
            <v>3488.28</v>
          </cell>
          <cell r="BV31">
            <v>0</v>
          </cell>
          <cell r="BW31">
            <v>0</v>
          </cell>
          <cell r="BX31">
            <v>0</v>
          </cell>
          <cell r="BY31">
            <v>1705.39</v>
          </cell>
          <cell r="BZ31">
            <v>0</v>
          </cell>
          <cell r="CA31">
            <v>0</v>
          </cell>
          <cell r="CB31">
            <v>407682.96</v>
          </cell>
          <cell r="CC31">
            <v>33988.54</v>
          </cell>
          <cell r="CD31">
            <v>33972.22</v>
          </cell>
          <cell r="CE31">
            <v>33972.22</v>
          </cell>
          <cell r="CF31">
            <v>33972.22</v>
          </cell>
          <cell r="CG31">
            <v>33972.22</v>
          </cell>
          <cell r="CH31">
            <v>33972.22</v>
          </cell>
          <cell r="CI31">
            <v>33972.22</v>
          </cell>
          <cell r="CJ31">
            <v>33972.22</v>
          </cell>
          <cell r="CK31">
            <v>33972.22</v>
          </cell>
          <cell r="CL31">
            <v>33972.22</v>
          </cell>
          <cell r="CM31">
            <v>33972.22</v>
          </cell>
          <cell r="CN31">
            <v>33972.22</v>
          </cell>
          <cell r="CO31">
            <v>180697.84</v>
          </cell>
          <cell r="CP31">
            <v>33070.129999999997</v>
          </cell>
          <cell r="CQ31">
            <v>0</v>
          </cell>
          <cell r="CR31">
            <v>5636.91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10822.44</v>
          </cell>
          <cell r="CX31">
            <v>46383.43</v>
          </cell>
          <cell r="CY31">
            <v>27667.119999999999</v>
          </cell>
          <cell r="CZ31">
            <v>27336.84</v>
          </cell>
          <cell r="DA31">
            <v>29780.97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</row>
        <row r="32">
          <cell r="A32" t="str">
            <v>Total Structure Projects</v>
          </cell>
          <cell r="B32">
            <v>4567715.2699999996</v>
          </cell>
          <cell r="C32">
            <v>821120.96</v>
          </cell>
          <cell r="D32">
            <v>613694.93999999994</v>
          </cell>
          <cell r="E32">
            <v>451626.65</v>
          </cell>
          <cell r="F32">
            <v>567719.67000000004</v>
          </cell>
          <cell r="G32">
            <v>674657.53</v>
          </cell>
          <cell r="H32">
            <v>148801.68</v>
          </cell>
          <cell r="I32">
            <v>9587.18</v>
          </cell>
          <cell r="J32">
            <v>9587.18</v>
          </cell>
          <cell r="K32">
            <v>585962.67000000004</v>
          </cell>
          <cell r="L32">
            <v>0</v>
          </cell>
          <cell r="M32">
            <v>684956.81</v>
          </cell>
          <cell r="N32">
            <v>0</v>
          </cell>
          <cell r="O32">
            <v>85384.13</v>
          </cell>
          <cell r="P32">
            <v>85384.13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690972.96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6016.15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684956.81</v>
          </cell>
          <cell r="AN32">
            <v>0</v>
          </cell>
          <cell r="AO32">
            <v>149423.13</v>
          </cell>
          <cell r="AP32">
            <v>23420.14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78067.12</v>
          </cell>
          <cell r="AV32">
            <v>9587.18</v>
          </cell>
          <cell r="AW32">
            <v>9587.18</v>
          </cell>
          <cell r="AX32">
            <v>28761.51</v>
          </cell>
          <cell r="AY32">
            <v>0</v>
          </cell>
          <cell r="AZ32">
            <v>0</v>
          </cell>
          <cell r="BA32">
            <v>0</v>
          </cell>
          <cell r="BB32">
            <v>3596480.16</v>
          </cell>
          <cell r="BC32">
            <v>567332.07999999996</v>
          </cell>
          <cell r="BD32">
            <v>567332.07999999996</v>
          </cell>
          <cell r="BE32">
            <v>567332.07999999996</v>
          </cell>
          <cell r="BF32">
            <v>567332.07999999996</v>
          </cell>
          <cell r="BG32">
            <v>668641.38</v>
          </cell>
          <cell r="BH32">
            <v>101309.3</v>
          </cell>
          <cell r="BI32">
            <v>0</v>
          </cell>
          <cell r="BJ32">
            <v>0</v>
          </cell>
          <cell r="BK32">
            <v>557201.16</v>
          </cell>
          <cell r="BL32">
            <v>0</v>
          </cell>
          <cell r="BM32">
            <v>0</v>
          </cell>
          <cell r="BN32">
            <v>0</v>
          </cell>
          <cell r="BO32">
            <v>-402439.2</v>
          </cell>
          <cell r="BP32">
            <v>2228.63</v>
          </cell>
          <cell r="BQ32">
            <v>31006.959999999999</v>
          </cell>
          <cell r="BR32">
            <v>-400000</v>
          </cell>
          <cell r="BS32">
            <v>387.59</v>
          </cell>
          <cell r="BT32">
            <v>0</v>
          </cell>
          <cell r="BU32">
            <v>-36062.379999999997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446462.85</v>
          </cell>
          <cell r="CC32">
            <v>141324.74</v>
          </cell>
          <cell r="CD32">
            <v>15355.9</v>
          </cell>
          <cell r="CE32">
            <v>284294.57</v>
          </cell>
          <cell r="CF32">
            <v>0</v>
          </cell>
          <cell r="CG32">
            <v>0</v>
          </cell>
          <cell r="CH32">
            <v>5487.64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1431.24</v>
          </cell>
          <cell r="CP32">
            <v>1431.24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</row>
        <row r="33">
          <cell r="A33" t="str">
            <v>Total Vehicle Projects</v>
          </cell>
          <cell r="B33">
            <v>-162167.97</v>
          </cell>
          <cell r="C33">
            <v>-77441.31</v>
          </cell>
          <cell r="D33">
            <v>-1200</v>
          </cell>
          <cell r="E33">
            <v>-22286.04</v>
          </cell>
          <cell r="F33">
            <v>9969.5</v>
          </cell>
          <cell r="G33">
            <v>-28150</v>
          </cell>
          <cell r="H33">
            <v>-11365.55</v>
          </cell>
          <cell r="I33">
            <v>-5000</v>
          </cell>
          <cell r="J33">
            <v>-21694.57</v>
          </cell>
          <cell r="K33">
            <v>0</v>
          </cell>
          <cell r="L33">
            <v>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-30770.92</v>
          </cell>
          <cell r="AC33">
            <v>-576.35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-7500</v>
          </cell>
          <cell r="AI33">
            <v>-5000</v>
          </cell>
          <cell r="AJ33">
            <v>-17694.57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41375.51</v>
          </cell>
          <cell r="AP33">
            <v>21858.73</v>
          </cell>
          <cell r="AQ33">
            <v>0</v>
          </cell>
          <cell r="AR33">
            <v>0</v>
          </cell>
          <cell r="AS33">
            <v>19516.78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-139739.51999999999</v>
          </cell>
          <cell r="BP33">
            <v>-77003.48</v>
          </cell>
          <cell r="BQ33">
            <v>0</v>
          </cell>
          <cell r="BR33">
            <v>-20286.04</v>
          </cell>
          <cell r="BS33">
            <v>-13800</v>
          </cell>
          <cell r="BT33">
            <v>-25650</v>
          </cell>
          <cell r="BU33">
            <v>-3000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-33033.040000000001</v>
          </cell>
          <cell r="CC33">
            <v>-21720.21</v>
          </cell>
          <cell r="CD33">
            <v>-1200</v>
          </cell>
          <cell r="CE33">
            <v>-2000</v>
          </cell>
          <cell r="CF33">
            <v>4252.72</v>
          </cell>
          <cell r="CG33">
            <v>-2500</v>
          </cell>
          <cell r="CH33">
            <v>-865.55</v>
          </cell>
          <cell r="CI33">
            <v>0</v>
          </cell>
          <cell r="CJ33">
            <v>-4000</v>
          </cell>
          <cell r="CK33">
            <v>0</v>
          </cell>
          <cell r="CL33">
            <v>0</v>
          </cell>
          <cell r="CM33">
            <v>-5000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</row>
        <row r="34">
          <cell r="A34" t="str">
            <v>Total Information Technology Projects</v>
          </cell>
          <cell r="B34">
            <v>10587682.779999999</v>
          </cell>
          <cell r="C34">
            <v>2482215</v>
          </cell>
          <cell r="D34">
            <v>3327166.72</v>
          </cell>
          <cell r="E34">
            <v>813635.98</v>
          </cell>
          <cell r="F34">
            <v>771777.96</v>
          </cell>
          <cell r="G34">
            <v>337953.51</v>
          </cell>
          <cell r="H34">
            <v>443864.1</v>
          </cell>
          <cell r="I34">
            <v>651553.80000000005</v>
          </cell>
          <cell r="J34">
            <v>313811.64</v>
          </cell>
          <cell r="K34">
            <v>273287.93</v>
          </cell>
          <cell r="L34">
            <v>601179.68000000005</v>
          </cell>
          <cell r="M34">
            <v>289507.09000000003</v>
          </cell>
          <cell r="N34">
            <v>281729.37</v>
          </cell>
          <cell r="O34">
            <v>7300970.2199999997</v>
          </cell>
          <cell r="P34">
            <v>2236487.5</v>
          </cell>
          <cell r="Q34">
            <v>1876493.2</v>
          </cell>
          <cell r="R34">
            <v>339372.47</v>
          </cell>
          <cell r="S34">
            <v>481898.17</v>
          </cell>
          <cell r="T34">
            <v>241404.94</v>
          </cell>
          <cell r="U34">
            <v>263600.69</v>
          </cell>
          <cell r="V34">
            <v>406126.39</v>
          </cell>
          <cell r="W34">
            <v>256201.57</v>
          </cell>
          <cell r="X34">
            <v>256201.58</v>
          </cell>
          <cell r="Y34">
            <v>406126.39</v>
          </cell>
          <cell r="Z34">
            <v>272420.74</v>
          </cell>
          <cell r="AA34">
            <v>264636.58</v>
          </cell>
          <cell r="AB34">
            <v>1709295.5</v>
          </cell>
          <cell r="AC34">
            <v>106167.43</v>
          </cell>
          <cell r="AD34">
            <v>1268700.68</v>
          </cell>
          <cell r="AE34">
            <v>194640.29</v>
          </cell>
          <cell r="AF34">
            <v>0</v>
          </cell>
          <cell r="AG34">
            <v>0</v>
          </cell>
          <cell r="AH34">
            <v>0</v>
          </cell>
          <cell r="AI34">
            <v>69893.55</v>
          </cell>
          <cell r="AJ34">
            <v>0</v>
          </cell>
          <cell r="AK34">
            <v>0</v>
          </cell>
          <cell r="AL34">
            <v>69893.55</v>
          </cell>
          <cell r="AM34">
            <v>0</v>
          </cell>
          <cell r="AN34">
            <v>0</v>
          </cell>
          <cell r="AO34">
            <v>354551.56</v>
          </cell>
          <cell r="AP34">
            <v>33574.42</v>
          </cell>
          <cell r="AQ34">
            <v>65806.38</v>
          </cell>
          <cell r="AR34">
            <v>49690.400000000001</v>
          </cell>
          <cell r="AS34">
            <v>57748.4</v>
          </cell>
          <cell r="AT34">
            <v>41632.42</v>
          </cell>
          <cell r="AU34">
            <v>49690.400000000001</v>
          </cell>
          <cell r="AV34">
            <v>49690.400000000001</v>
          </cell>
          <cell r="AW34">
            <v>1342.46</v>
          </cell>
          <cell r="AX34">
            <v>1342.46</v>
          </cell>
          <cell r="AY34">
            <v>1342.46</v>
          </cell>
          <cell r="AZ34">
            <v>1342.46</v>
          </cell>
          <cell r="BA34">
            <v>1348.9</v>
          </cell>
          <cell r="BB34">
            <v>553552</v>
          </cell>
          <cell r="BC34">
            <v>34039.919999999998</v>
          </cell>
          <cell r="BD34">
            <v>0</v>
          </cell>
          <cell r="BE34">
            <v>47412.75</v>
          </cell>
          <cell r="BF34">
            <v>144533.93</v>
          </cell>
          <cell r="BG34">
            <v>39172.26</v>
          </cell>
          <cell r="BH34">
            <v>39172.26</v>
          </cell>
          <cell r="BI34">
            <v>105361.67</v>
          </cell>
          <cell r="BJ34">
            <v>40523.72</v>
          </cell>
          <cell r="BK34">
            <v>0</v>
          </cell>
          <cell r="BL34">
            <v>103335.49</v>
          </cell>
          <cell r="BM34">
            <v>0</v>
          </cell>
          <cell r="BN34">
            <v>0</v>
          </cell>
          <cell r="BO34">
            <v>307309.99</v>
          </cell>
          <cell r="BP34">
            <v>11317.54</v>
          </cell>
          <cell r="BQ34">
            <v>74106.64</v>
          </cell>
          <cell r="BR34">
            <v>133205.9</v>
          </cell>
          <cell r="BS34">
            <v>57672.95</v>
          </cell>
          <cell r="BT34">
            <v>0</v>
          </cell>
          <cell r="BU34">
            <v>31006.959999999999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293523.83</v>
          </cell>
          <cell r="CC34">
            <v>56609.69</v>
          </cell>
          <cell r="CD34">
            <v>38041.32</v>
          </cell>
          <cell r="CE34">
            <v>45295.67</v>
          </cell>
          <cell r="CF34">
            <v>28548.31</v>
          </cell>
          <cell r="CG34">
            <v>14367.69</v>
          </cell>
          <cell r="CH34">
            <v>14979.21</v>
          </cell>
          <cell r="CI34">
            <v>19105.59</v>
          </cell>
          <cell r="CJ34">
            <v>14367.69</v>
          </cell>
          <cell r="CK34">
            <v>14367.69</v>
          </cell>
          <cell r="CL34">
            <v>19105.59</v>
          </cell>
          <cell r="CM34">
            <v>14367.69</v>
          </cell>
          <cell r="CN34">
            <v>14367.69</v>
          </cell>
          <cell r="CO34">
            <v>68479.679999999993</v>
          </cell>
          <cell r="CP34">
            <v>4018.5</v>
          </cell>
          <cell r="CQ34">
            <v>4018.5</v>
          </cell>
          <cell r="CR34">
            <v>4018.5</v>
          </cell>
          <cell r="CS34">
            <v>1376.2</v>
          </cell>
          <cell r="CT34">
            <v>1376.2</v>
          </cell>
          <cell r="CU34">
            <v>45414.58</v>
          </cell>
          <cell r="CV34">
            <v>1376.2</v>
          </cell>
          <cell r="CW34">
            <v>1376.2</v>
          </cell>
          <cell r="CX34">
            <v>1376.2</v>
          </cell>
          <cell r="CY34">
            <v>1376.2</v>
          </cell>
          <cell r="CZ34">
            <v>1376.2</v>
          </cell>
          <cell r="DA34">
            <v>1376.2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</row>
        <row r="35">
          <cell r="A35" t="str">
            <v>Total Power Generation Projects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</row>
        <row r="36">
          <cell r="A36" t="str">
            <v xml:space="preserve">  Non-Growth</v>
          </cell>
          <cell r="B36">
            <v>202433256.37805802</v>
          </cell>
          <cell r="C36">
            <v>14687967.686377786</v>
          </cell>
          <cell r="D36">
            <v>15977253.105985705</v>
          </cell>
          <cell r="E36">
            <v>17068406.58049247</v>
          </cell>
          <cell r="F36">
            <v>16745670.702707775</v>
          </cell>
          <cell r="G36">
            <v>16409146.575357825</v>
          </cell>
          <cell r="H36">
            <v>16655642.140452433</v>
          </cell>
          <cell r="I36">
            <v>16616385.495970719</v>
          </cell>
          <cell r="J36">
            <v>24300720.154620945</v>
          </cell>
          <cell r="K36">
            <v>16663463.772227954</v>
          </cell>
          <cell r="L36">
            <v>15727988.95404255</v>
          </cell>
          <cell r="M36">
            <v>14911790.405297801</v>
          </cell>
          <cell r="N36">
            <v>16668820.804524057</v>
          </cell>
          <cell r="O36">
            <v>7387893.46</v>
          </cell>
          <cell r="P36">
            <v>2323410.7400000002</v>
          </cell>
          <cell r="Q36">
            <v>1876493.2</v>
          </cell>
          <cell r="R36">
            <v>339372.47</v>
          </cell>
          <cell r="S36">
            <v>481898.17</v>
          </cell>
          <cell r="T36">
            <v>241404.94</v>
          </cell>
          <cell r="U36">
            <v>263600.69</v>
          </cell>
          <cell r="V36">
            <v>406126.39</v>
          </cell>
          <cell r="W36">
            <v>256201.57</v>
          </cell>
          <cell r="X36">
            <v>256201.58</v>
          </cell>
          <cell r="Y36">
            <v>406126.39</v>
          </cell>
          <cell r="Z36">
            <v>272420.74</v>
          </cell>
          <cell r="AA36">
            <v>264636.58</v>
          </cell>
          <cell r="AB36">
            <v>23542313.690000001</v>
          </cell>
          <cell r="AC36">
            <v>1844410.33</v>
          </cell>
          <cell r="AD36">
            <v>2789912</v>
          </cell>
          <cell r="AE36">
            <v>2013103.12</v>
          </cell>
          <cell r="AF36">
            <v>2086313.26</v>
          </cell>
          <cell r="AG36">
            <v>1604684.68</v>
          </cell>
          <cell r="AH36">
            <v>1885009.54</v>
          </cell>
          <cell r="AI36">
            <v>1918679.05</v>
          </cell>
          <cell r="AJ36">
            <v>1693517.37</v>
          </cell>
          <cell r="AK36">
            <v>1672519.9</v>
          </cell>
          <cell r="AL36">
            <v>2150044.7200000002</v>
          </cell>
          <cell r="AM36">
            <v>2207044.21</v>
          </cell>
          <cell r="AN36">
            <v>1677075.51</v>
          </cell>
          <cell r="AO36">
            <v>10637162.718058012</v>
          </cell>
          <cell r="AP36">
            <v>1139241.1063777865</v>
          </cell>
          <cell r="AQ36">
            <v>858341.16598570487</v>
          </cell>
          <cell r="AR36">
            <v>524348.16049246956</v>
          </cell>
          <cell r="AS36">
            <v>905297.80270777573</v>
          </cell>
          <cell r="AT36">
            <v>616055.20535782492</v>
          </cell>
          <cell r="AU36">
            <v>1023295.430452432</v>
          </cell>
          <cell r="AV36">
            <v>952620.10597071692</v>
          </cell>
          <cell r="AW36">
            <v>928004.54462094465</v>
          </cell>
          <cell r="AX36">
            <v>964927.53222795436</v>
          </cell>
          <cell r="AY36">
            <v>909060.44404254854</v>
          </cell>
          <cell r="AZ36">
            <v>933264.89529779984</v>
          </cell>
          <cell r="BA36">
            <v>882706.32452405675</v>
          </cell>
          <cell r="BB36">
            <v>18338199.59</v>
          </cell>
          <cell r="BC36">
            <v>1247967.3899999999</v>
          </cell>
          <cell r="BD36">
            <v>1616324.6</v>
          </cell>
          <cell r="BE36">
            <v>1551722.35</v>
          </cell>
          <cell r="BF36">
            <v>2233801.36</v>
          </cell>
          <cell r="BG36">
            <v>2064560.05</v>
          </cell>
          <cell r="BH36">
            <v>1164773.3600000001</v>
          </cell>
          <cell r="BI36">
            <v>1342843.33</v>
          </cell>
          <cell r="BJ36">
            <v>1088817.97</v>
          </cell>
          <cell r="BK36">
            <v>1746562.57</v>
          </cell>
          <cell r="BL36">
            <v>1286324.1100000001</v>
          </cell>
          <cell r="BM36">
            <v>1410324.92</v>
          </cell>
          <cell r="BN36">
            <v>1584177.58</v>
          </cell>
          <cell r="BO36">
            <v>11097804.210000001</v>
          </cell>
          <cell r="BP36">
            <v>1614556.33</v>
          </cell>
          <cell r="BQ36">
            <v>1498539.35</v>
          </cell>
          <cell r="BR36">
            <v>955397.73</v>
          </cell>
          <cell r="BS36">
            <v>1089266.83</v>
          </cell>
          <cell r="BT36">
            <v>787683.07</v>
          </cell>
          <cell r="BU36">
            <v>805629.54</v>
          </cell>
          <cell r="BV36">
            <v>691676.01</v>
          </cell>
          <cell r="BW36">
            <v>787787.91</v>
          </cell>
          <cell r="BX36">
            <v>989890.52</v>
          </cell>
          <cell r="BY36">
            <v>831347.5</v>
          </cell>
          <cell r="BZ36">
            <v>433469.18</v>
          </cell>
          <cell r="CA36">
            <v>612560.24</v>
          </cell>
          <cell r="CB36">
            <v>17370610.879999999</v>
          </cell>
          <cell r="CC36">
            <v>2241812.9300000002</v>
          </cell>
          <cell r="CD36">
            <v>1562129.15</v>
          </cell>
          <cell r="CE36">
            <v>1806390.01</v>
          </cell>
          <cell r="CF36">
            <v>1613183.82</v>
          </cell>
          <cell r="CG36">
            <v>1439902.13</v>
          </cell>
          <cell r="CH36">
            <v>1419729.3</v>
          </cell>
          <cell r="CI36">
            <v>1060211.83</v>
          </cell>
          <cell r="CJ36">
            <v>1431787.62</v>
          </cell>
          <cell r="CK36">
            <v>1414638.68</v>
          </cell>
          <cell r="CL36">
            <v>1366999.01</v>
          </cell>
          <cell r="CM36">
            <v>1414514.18</v>
          </cell>
          <cell r="CN36">
            <v>599312.22</v>
          </cell>
          <cell r="CO36">
            <v>9925260.8300000001</v>
          </cell>
          <cell r="CP36">
            <v>542392.86</v>
          </cell>
          <cell r="CQ36">
            <v>813885.64</v>
          </cell>
          <cell r="CR36">
            <v>889668.74</v>
          </cell>
          <cell r="CS36">
            <v>863851.46</v>
          </cell>
          <cell r="CT36">
            <v>770459.5</v>
          </cell>
          <cell r="CU36">
            <v>851951.28</v>
          </cell>
          <cell r="CV36">
            <v>752825.78</v>
          </cell>
          <cell r="CW36">
            <v>848341.17</v>
          </cell>
          <cell r="CX36">
            <v>803361.99</v>
          </cell>
          <cell r="CY36">
            <v>910990.78</v>
          </cell>
          <cell r="CZ36">
            <v>931817.28</v>
          </cell>
          <cell r="DA36">
            <v>945714.35</v>
          </cell>
          <cell r="DB36">
            <v>1000000</v>
          </cell>
          <cell r="DC36">
            <v>1000000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104134011</v>
          </cell>
          <cell r="DP36">
            <v>3734176</v>
          </cell>
          <cell r="DQ36">
            <v>4961628</v>
          </cell>
          <cell r="DR36">
            <v>8988404</v>
          </cell>
          <cell r="DS36">
            <v>7472058</v>
          </cell>
          <cell r="DT36">
            <v>8884397</v>
          </cell>
          <cell r="DU36">
            <v>9241653</v>
          </cell>
          <cell r="DV36">
            <v>9491403</v>
          </cell>
          <cell r="DW36">
            <v>17266262</v>
          </cell>
          <cell r="DX36">
            <v>8815361</v>
          </cell>
          <cell r="DY36">
            <v>7867096</v>
          </cell>
          <cell r="DZ36">
            <v>7308935</v>
          </cell>
          <cell r="EA36">
            <v>10102638</v>
          </cell>
        </row>
        <row r="38">
          <cell r="A38" t="str">
            <v>Capital expenditures</v>
          </cell>
          <cell r="B38">
            <v>297600351.61000001</v>
          </cell>
          <cell r="C38">
            <v>21310701.899999999</v>
          </cell>
          <cell r="D38">
            <v>24784016.640000001</v>
          </cell>
          <cell r="E38">
            <v>24749085.620000001</v>
          </cell>
          <cell r="F38">
            <v>23456648.32</v>
          </cell>
          <cell r="G38">
            <v>23676979.009999998</v>
          </cell>
          <cell r="H38">
            <v>24691677.270000003</v>
          </cell>
          <cell r="I38">
            <v>24861930.660000004</v>
          </cell>
          <cell r="J38">
            <v>32735620.460000001</v>
          </cell>
          <cell r="K38">
            <v>24735654.740000002</v>
          </cell>
          <cell r="L38">
            <v>24003507.770000003</v>
          </cell>
          <cell r="M38">
            <v>23354211.470000003</v>
          </cell>
          <cell r="N38">
            <v>25240317.75</v>
          </cell>
          <cell r="O38">
            <v>7387893.46</v>
          </cell>
          <cell r="P38">
            <v>2323410.7400000002</v>
          </cell>
          <cell r="Q38">
            <v>1876493.2</v>
          </cell>
          <cell r="R38">
            <v>339372.47</v>
          </cell>
          <cell r="S38">
            <v>481898.17</v>
          </cell>
          <cell r="T38">
            <v>241404.94</v>
          </cell>
          <cell r="U38">
            <v>263600.69</v>
          </cell>
          <cell r="V38">
            <v>406126.39</v>
          </cell>
          <cell r="W38">
            <v>256201.57</v>
          </cell>
          <cell r="X38">
            <v>256201.58</v>
          </cell>
          <cell r="Y38">
            <v>406126.39</v>
          </cell>
          <cell r="Z38">
            <v>272420.74</v>
          </cell>
          <cell r="AA38">
            <v>264636.58</v>
          </cell>
          <cell r="AB38">
            <v>28358731.470000003</v>
          </cell>
          <cell r="AC38">
            <v>2354752.15</v>
          </cell>
          <cell r="AD38">
            <v>3233290.11</v>
          </cell>
          <cell r="AE38">
            <v>2356044.85</v>
          </cell>
          <cell r="AF38">
            <v>2726607.76</v>
          </cell>
          <cell r="AG38">
            <v>1956239.02</v>
          </cell>
          <cell r="AH38">
            <v>2234194.14</v>
          </cell>
          <cell r="AI38">
            <v>2353131.7000000002</v>
          </cell>
          <cell r="AJ38">
            <v>2092168.11</v>
          </cell>
          <cell r="AK38">
            <v>2041491.52</v>
          </cell>
          <cell r="AL38">
            <v>2442656.13</v>
          </cell>
          <cell r="AM38">
            <v>2529600.4300000002</v>
          </cell>
          <cell r="AN38">
            <v>2038555.55</v>
          </cell>
          <cell r="AO38">
            <v>16452304.670000004</v>
          </cell>
          <cell r="AP38">
            <v>1511176.86</v>
          </cell>
          <cell r="AQ38">
            <v>1792012.86</v>
          </cell>
          <cell r="AR38">
            <v>1052418.68</v>
          </cell>
          <cell r="AS38">
            <v>1356199.56</v>
          </cell>
          <cell r="AT38">
            <v>1303714.52</v>
          </cell>
          <cell r="AU38">
            <v>1451209.11</v>
          </cell>
          <cell r="AV38">
            <v>1329279.48</v>
          </cell>
          <cell r="AW38">
            <v>1336472.68</v>
          </cell>
          <cell r="AX38">
            <v>1365064.08</v>
          </cell>
          <cell r="AY38">
            <v>1296964.2</v>
          </cell>
          <cell r="AZ38">
            <v>1360328.73</v>
          </cell>
          <cell r="BA38">
            <v>1297463.9099999999</v>
          </cell>
          <cell r="BB38">
            <v>26880194.390000004</v>
          </cell>
          <cell r="BC38">
            <v>1821401.99</v>
          </cell>
          <cell r="BD38">
            <v>1835027.31</v>
          </cell>
          <cell r="BE38">
            <v>1943485.91</v>
          </cell>
          <cell r="BF38">
            <v>2892827.4</v>
          </cell>
          <cell r="BG38">
            <v>2738349.89</v>
          </cell>
          <cell r="BH38">
            <v>1987493.05</v>
          </cell>
          <cell r="BI38">
            <v>2265756.25</v>
          </cell>
          <cell r="BJ38">
            <v>2075852.17</v>
          </cell>
          <cell r="BK38">
            <v>2634941.11</v>
          </cell>
          <cell r="BL38">
            <v>2392041.6</v>
          </cell>
          <cell r="BM38">
            <v>2023205.3</v>
          </cell>
          <cell r="BN38">
            <v>2269812.41</v>
          </cell>
          <cell r="BO38">
            <v>16180880.030000001</v>
          </cell>
          <cell r="BP38">
            <v>1970489.25</v>
          </cell>
          <cell r="BQ38">
            <v>1900571.35</v>
          </cell>
          <cell r="BR38">
            <v>1307226.31</v>
          </cell>
          <cell r="BS38">
            <v>1465732.09</v>
          </cell>
          <cell r="BT38">
            <v>1160873.8400000001</v>
          </cell>
          <cell r="BU38">
            <v>1194501.1399999999</v>
          </cell>
          <cell r="BV38">
            <v>1179425.46</v>
          </cell>
          <cell r="BW38">
            <v>1291634.57</v>
          </cell>
          <cell r="BX38">
            <v>1435152.43</v>
          </cell>
          <cell r="BY38">
            <v>1267258.33</v>
          </cell>
          <cell r="BZ38">
            <v>886830.43</v>
          </cell>
          <cell r="CA38">
            <v>1121184.83</v>
          </cell>
          <cell r="CB38">
            <v>28668581.110000003</v>
          </cell>
          <cell r="CC38">
            <v>3278324.9</v>
          </cell>
          <cell r="CD38">
            <v>2563785.33</v>
          </cell>
          <cell r="CE38">
            <v>2779456.06</v>
          </cell>
          <cell r="CF38">
            <v>2507757.36</v>
          </cell>
          <cell r="CG38">
            <v>2333608.61</v>
          </cell>
          <cell r="CH38">
            <v>2322879.4300000002</v>
          </cell>
          <cell r="CI38">
            <v>1932539.74</v>
          </cell>
          <cell r="CJ38">
            <v>2436695.73</v>
          </cell>
          <cell r="CK38">
            <v>2369132.25</v>
          </cell>
          <cell r="CL38">
            <v>2280658.88</v>
          </cell>
          <cell r="CM38">
            <v>2354070.69</v>
          </cell>
          <cell r="CN38">
            <v>1509672.13</v>
          </cell>
          <cell r="CO38">
            <v>14571690.24</v>
          </cell>
          <cell r="CP38">
            <v>913744.96</v>
          </cell>
          <cell r="CQ38">
            <v>1240588.45</v>
          </cell>
          <cell r="CR38">
            <v>1345268.28</v>
          </cell>
          <cell r="CS38">
            <v>1265452.05</v>
          </cell>
          <cell r="CT38">
            <v>1182775.1499999999</v>
          </cell>
          <cell r="CU38">
            <v>1258737.8</v>
          </cell>
          <cell r="CV38">
            <v>1116859.51</v>
          </cell>
          <cell r="CW38">
            <v>1223596.57</v>
          </cell>
          <cell r="CX38">
            <v>1180901.73</v>
          </cell>
          <cell r="CY38">
            <v>1263297.24</v>
          </cell>
          <cell r="CZ38">
            <v>1281411.26</v>
          </cell>
          <cell r="DA38">
            <v>1299057.24</v>
          </cell>
          <cell r="DB38">
            <v>1000000</v>
          </cell>
          <cell r="DC38">
            <v>1000000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159100076</v>
          </cell>
          <cell r="DP38">
            <v>7137401</v>
          </cell>
          <cell r="DQ38">
            <v>10342248</v>
          </cell>
          <cell r="DR38">
            <v>13625813</v>
          </cell>
          <cell r="DS38">
            <v>10760174</v>
          </cell>
          <cell r="DT38">
            <v>12760013</v>
          </cell>
          <cell r="DU38">
            <v>13979062</v>
          </cell>
          <cell r="DV38">
            <v>14278812</v>
          </cell>
          <cell r="DW38">
            <v>22022999</v>
          </cell>
          <cell r="DX38">
            <v>13452770</v>
          </cell>
          <cell r="DY38">
            <v>12654505</v>
          </cell>
          <cell r="DZ38">
            <v>12646344</v>
          </cell>
          <cell r="EA38">
            <v>15439935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56041380.670000002</v>
          </cell>
          <cell r="C42">
            <v>3075714.9600000004</v>
          </cell>
          <cell r="D42">
            <v>5435473.6799999997</v>
          </cell>
          <cell r="E42">
            <v>10369316.380000001</v>
          </cell>
          <cell r="F42">
            <v>7353018.6499999985</v>
          </cell>
          <cell r="G42">
            <v>7754122</v>
          </cell>
          <cell r="H42">
            <v>6883866</v>
          </cell>
          <cell r="I42">
            <v>6734969</v>
          </cell>
          <cell r="J42">
            <v>8434900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3156034.3800000008</v>
          </cell>
          <cell r="AC42">
            <v>390363.4100000005</v>
          </cell>
          <cell r="AD42">
            <v>319548.69</v>
          </cell>
          <cell r="AE42">
            <v>496347.06</v>
          </cell>
          <cell r="AF42">
            <v>378960.22</v>
          </cell>
          <cell r="AG42">
            <v>300112</v>
          </cell>
          <cell r="AH42">
            <v>366516</v>
          </cell>
          <cell r="AI42">
            <v>505536</v>
          </cell>
          <cell r="AJ42">
            <v>398651</v>
          </cell>
          <cell r="AO42">
            <v>4320024.6499999994</v>
          </cell>
          <cell r="AP42">
            <v>472198.79</v>
          </cell>
          <cell r="AQ42">
            <v>933300.69</v>
          </cell>
          <cell r="AR42">
            <v>711904.45</v>
          </cell>
          <cell r="AS42">
            <v>520926.71999999997</v>
          </cell>
          <cell r="AT42">
            <v>384054</v>
          </cell>
          <cell r="AU42">
            <v>256561</v>
          </cell>
          <cell r="AV42">
            <v>632611</v>
          </cell>
          <cell r="AW42">
            <v>408468</v>
          </cell>
          <cell r="BB42">
            <v>7374484.0700000003</v>
          </cell>
          <cell r="BC42">
            <v>391104.81</v>
          </cell>
          <cell r="BD42">
            <v>716218.91</v>
          </cell>
          <cell r="BE42">
            <v>1082148.1499999999</v>
          </cell>
          <cell r="BF42">
            <v>878672.2</v>
          </cell>
          <cell r="BG42">
            <v>1108552</v>
          </cell>
          <cell r="BH42">
            <v>1179878</v>
          </cell>
          <cell r="BI42">
            <v>1030876</v>
          </cell>
          <cell r="BJ42">
            <v>987034</v>
          </cell>
          <cell r="BO42">
            <v>3884769.44</v>
          </cell>
          <cell r="BP42">
            <v>289482.13</v>
          </cell>
          <cell r="BQ42">
            <v>450898.36</v>
          </cell>
          <cell r="BR42">
            <v>918237.2</v>
          </cell>
          <cell r="BS42">
            <v>392380.75</v>
          </cell>
          <cell r="BT42">
            <v>503419</v>
          </cell>
          <cell r="BU42">
            <v>403501</v>
          </cell>
          <cell r="BV42">
            <v>423004</v>
          </cell>
          <cell r="BW42">
            <v>503847</v>
          </cell>
          <cell r="CB42">
            <v>9007481.6199999992</v>
          </cell>
          <cell r="CC42">
            <v>672374.98</v>
          </cell>
          <cell r="CD42">
            <v>1089857.6000000001</v>
          </cell>
          <cell r="CE42">
            <v>2354169.86</v>
          </cell>
          <cell r="CF42">
            <v>879286.17999999935</v>
          </cell>
          <cell r="CG42">
            <v>613800</v>
          </cell>
          <cell r="CH42">
            <v>1010605</v>
          </cell>
          <cell r="CI42">
            <v>1382480</v>
          </cell>
          <cell r="CJ42">
            <v>1004908</v>
          </cell>
          <cell r="CO42">
            <v>3391795.51</v>
          </cell>
          <cell r="CP42">
            <v>258880.84</v>
          </cell>
          <cell r="CQ42">
            <v>553634.43000000005</v>
          </cell>
          <cell r="CR42">
            <v>463310.66</v>
          </cell>
          <cell r="CS42">
            <v>377042.58</v>
          </cell>
          <cell r="CT42">
            <v>311185</v>
          </cell>
          <cell r="CU42">
            <v>332805</v>
          </cell>
          <cell r="CV42">
            <v>719682</v>
          </cell>
          <cell r="CW42">
            <v>375255</v>
          </cell>
          <cell r="DO42">
            <v>24906791</v>
          </cell>
          <cell r="DP42">
            <v>601310</v>
          </cell>
          <cell r="DQ42">
            <v>1372015</v>
          </cell>
          <cell r="DR42">
            <v>4343199</v>
          </cell>
          <cell r="DS42">
            <v>3925750</v>
          </cell>
          <cell r="DT42">
            <v>4533000</v>
          </cell>
          <cell r="DU42">
            <v>3334000</v>
          </cell>
          <cell r="DV42">
            <v>2040780</v>
          </cell>
          <cell r="DW42">
            <v>4756737</v>
          </cell>
        </row>
        <row r="43">
          <cell r="A43" t="str">
            <v xml:space="preserve">  Non-Growth</v>
          </cell>
          <cell r="B43">
            <v>126759152.63</v>
          </cell>
          <cell r="C43">
            <v>18613053.859999999</v>
          </cell>
          <cell r="D43">
            <v>16040800.42</v>
          </cell>
          <cell r="E43">
            <v>12505607.810000002</v>
          </cell>
          <cell r="F43">
            <v>13067251.539999999</v>
          </cell>
          <cell r="G43">
            <v>14941979</v>
          </cell>
          <cell r="H43">
            <v>13116013</v>
          </cell>
          <cell r="I43">
            <v>14173875</v>
          </cell>
          <cell r="J43">
            <v>24300572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15754163.119999999</v>
          </cell>
          <cell r="P43">
            <v>1711163.05</v>
          </cell>
          <cell r="Q43">
            <v>2782173</v>
          </cell>
          <cell r="R43">
            <v>2216416.42</v>
          </cell>
          <cell r="S43">
            <v>1071279.6499999999</v>
          </cell>
          <cell r="T43">
            <v>1679861</v>
          </cell>
          <cell r="U43">
            <v>3481461</v>
          </cell>
          <cell r="V43">
            <v>2555607</v>
          </cell>
          <cell r="W43">
            <v>256202</v>
          </cell>
          <cell r="AB43">
            <v>13974397.92</v>
          </cell>
          <cell r="AC43">
            <v>1846892.31</v>
          </cell>
          <cell r="AD43">
            <v>1691023.03</v>
          </cell>
          <cell r="AE43">
            <v>1726649.8</v>
          </cell>
          <cell r="AF43">
            <v>1507909.78</v>
          </cell>
          <cell r="AG43">
            <v>2229191</v>
          </cell>
          <cell r="AH43">
            <v>1676476</v>
          </cell>
          <cell r="AI43">
            <v>1602739</v>
          </cell>
          <cell r="AJ43">
            <v>1693517</v>
          </cell>
          <cell r="AO43">
            <v>8589835.8000000007</v>
          </cell>
          <cell r="AP43">
            <v>2045201.08</v>
          </cell>
          <cell r="AQ43">
            <v>1052447.3999999999</v>
          </cell>
          <cell r="AR43">
            <v>879762.69000000076</v>
          </cell>
          <cell r="AS43">
            <v>738214.63</v>
          </cell>
          <cell r="AT43">
            <v>988003</v>
          </cell>
          <cell r="AU43">
            <v>1159422</v>
          </cell>
          <cell r="AV43">
            <v>798780</v>
          </cell>
          <cell r="AW43">
            <v>928005</v>
          </cell>
          <cell r="BB43">
            <v>12863675.619999999</v>
          </cell>
          <cell r="BC43">
            <v>1515417.51</v>
          </cell>
          <cell r="BD43">
            <v>1660066.63</v>
          </cell>
          <cell r="BE43">
            <v>2150710.96</v>
          </cell>
          <cell r="BF43">
            <v>2599928.52</v>
          </cell>
          <cell r="BG43">
            <v>1178871</v>
          </cell>
          <cell r="BH43">
            <v>1462116</v>
          </cell>
          <cell r="BI43">
            <v>1207747</v>
          </cell>
          <cell r="BJ43">
            <v>1088818</v>
          </cell>
          <cell r="BO43">
            <v>5874628.040000001</v>
          </cell>
          <cell r="BP43">
            <v>964526.04</v>
          </cell>
          <cell r="BQ43">
            <v>945985.04</v>
          </cell>
          <cell r="BR43">
            <v>14000.650000000838</v>
          </cell>
          <cell r="BS43">
            <v>734607.31</v>
          </cell>
          <cell r="BT43">
            <v>976108</v>
          </cell>
          <cell r="BU43">
            <v>924891</v>
          </cell>
          <cell r="BV43">
            <v>526722</v>
          </cell>
          <cell r="BW43">
            <v>787788</v>
          </cell>
          <cell r="CB43">
            <v>12183823.370000001</v>
          </cell>
          <cell r="CC43">
            <v>2186081.12</v>
          </cell>
          <cell r="CD43">
            <v>1593959.73</v>
          </cell>
          <cell r="CE43">
            <v>-36130.749999999534</v>
          </cell>
          <cell r="CF43">
            <v>1822128.27</v>
          </cell>
          <cell r="CG43">
            <v>2009295</v>
          </cell>
          <cell r="CH43">
            <v>2054117</v>
          </cell>
          <cell r="CI43">
            <v>1122734</v>
          </cell>
          <cell r="CJ43">
            <v>1431639</v>
          </cell>
          <cell r="CO43">
            <v>6726251.0800000001</v>
          </cell>
          <cell r="CP43">
            <v>1418640.75</v>
          </cell>
          <cell r="CQ43">
            <v>1113148.5900000001</v>
          </cell>
          <cell r="CR43">
            <v>647447.04000000004</v>
          </cell>
          <cell r="CS43">
            <v>765378.7</v>
          </cell>
          <cell r="CT43">
            <v>507650</v>
          </cell>
          <cell r="CU43">
            <v>778530</v>
          </cell>
          <cell r="CV43">
            <v>647115</v>
          </cell>
          <cell r="CW43">
            <v>848341</v>
          </cell>
          <cell r="DO43">
            <v>50792377.68</v>
          </cell>
          <cell r="DP43">
            <v>6925132</v>
          </cell>
          <cell r="DQ43">
            <v>5201997</v>
          </cell>
          <cell r="DR43">
            <v>4906751</v>
          </cell>
          <cell r="DS43">
            <v>3827804.68</v>
          </cell>
          <cell r="DT43">
            <v>5373000</v>
          </cell>
          <cell r="DU43">
            <v>1579000</v>
          </cell>
          <cell r="DV43">
            <v>5712431</v>
          </cell>
          <cell r="DW43">
            <v>17266262</v>
          </cell>
        </row>
        <row r="44">
          <cell r="A44" t="str">
            <v>Capital expenditures</v>
          </cell>
          <cell r="B44">
            <v>182800533.30000001</v>
          </cell>
          <cell r="C44">
            <v>21688768.82</v>
          </cell>
          <cell r="D44">
            <v>21476274.100000001</v>
          </cell>
          <cell r="E44">
            <v>22874924.190000001</v>
          </cell>
          <cell r="F44">
            <v>20420270.189999998</v>
          </cell>
          <cell r="G44">
            <v>22696101</v>
          </cell>
          <cell r="H44">
            <v>19999879</v>
          </cell>
          <cell r="I44">
            <v>20908844</v>
          </cell>
          <cell r="J44">
            <v>32735472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15754163.119999999</v>
          </cell>
          <cell r="P44">
            <v>1711163.05</v>
          </cell>
          <cell r="Q44">
            <v>2782173</v>
          </cell>
          <cell r="R44">
            <v>2216416.42</v>
          </cell>
          <cell r="S44">
            <v>1071279.6499999999</v>
          </cell>
          <cell r="T44">
            <v>1679861</v>
          </cell>
          <cell r="U44">
            <v>3481461</v>
          </cell>
          <cell r="V44">
            <v>2555607</v>
          </cell>
          <cell r="W44">
            <v>256202</v>
          </cell>
          <cell r="AB44">
            <v>17130432.300000001</v>
          </cell>
          <cell r="AC44">
            <v>2237255.7200000007</v>
          </cell>
          <cell r="AD44">
            <v>2010571.72</v>
          </cell>
          <cell r="AE44">
            <v>2222996.86</v>
          </cell>
          <cell r="AF44">
            <v>1886870</v>
          </cell>
          <cell r="AG44">
            <v>2529303</v>
          </cell>
          <cell r="AH44">
            <v>2042992</v>
          </cell>
          <cell r="AI44">
            <v>2108275</v>
          </cell>
          <cell r="AJ44">
            <v>2092168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12909860.450000001</v>
          </cell>
          <cell r="AP44">
            <v>2517399.87</v>
          </cell>
          <cell r="AQ44">
            <v>1985748.0899999999</v>
          </cell>
          <cell r="AR44">
            <v>1591667.1400000006</v>
          </cell>
          <cell r="AS44">
            <v>1259141.3500000001</v>
          </cell>
          <cell r="AT44">
            <v>1372057</v>
          </cell>
          <cell r="AU44">
            <v>1415983</v>
          </cell>
          <cell r="AV44">
            <v>1431391</v>
          </cell>
          <cell r="AW44">
            <v>1336473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20238159.690000001</v>
          </cell>
          <cell r="BC44">
            <v>1906522.32</v>
          </cell>
          <cell r="BD44">
            <v>2376285.54</v>
          </cell>
          <cell r="BE44">
            <v>3232859.11</v>
          </cell>
          <cell r="BF44">
            <v>3478600.7199999997</v>
          </cell>
          <cell r="BG44">
            <v>2287423</v>
          </cell>
          <cell r="BH44">
            <v>2641994</v>
          </cell>
          <cell r="BI44">
            <v>2238623</v>
          </cell>
          <cell r="BJ44">
            <v>2075852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9759397.4800000004</v>
          </cell>
          <cell r="BP44">
            <v>1254008.17</v>
          </cell>
          <cell r="BQ44">
            <v>1396883.4</v>
          </cell>
          <cell r="BR44">
            <v>932237.85000000079</v>
          </cell>
          <cell r="BS44">
            <v>1126988.06</v>
          </cell>
          <cell r="BT44">
            <v>1479527</v>
          </cell>
          <cell r="BU44">
            <v>1328392</v>
          </cell>
          <cell r="BV44">
            <v>949726</v>
          </cell>
          <cell r="BW44">
            <v>1291635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21191304.989999998</v>
          </cell>
          <cell r="CC44">
            <v>2858456.1</v>
          </cell>
          <cell r="CD44">
            <v>2683817.33</v>
          </cell>
          <cell r="CE44">
            <v>2318039.1100000003</v>
          </cell>
          <cell r="CF44">
            <v>2701414.4499999993</v>
          </cell>
          <cell r="CG44">
            <v>2623095</v>
          </cell>
          <cell r="CH44">
            <v>3064722</v>
          </cell>
          <cell r="CI44">
            <v>2505214</v>
          </cell>
          <cell r="CJ44">
            <v>2436547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10118046.59</v>
          </cell>
          <cell r="CP44">
            <v>1677521.59</v>
          </cell>
          <cell r="CQ44">
            <v>1666783.02</v>
          </cell>
          <cell r="CR44">
            <v>1110757.7</v>
          </cell>
          <cell r="CS44">
            <v>1142421.28</v>
          </cell>
          <cell r="CT44">
            <v>818835</v>
          </cell>
          <cell r="CU44">
            <v>1111335</v>
          </cell>
          <cell r="CV44">
            <v>1366797</v>
          </cell>
          <cell r="CW44">
            <v>1223596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O44">
            <v>75699168.680000007</v>
          </cell>
          <cell r="DP44">
            <v>7526442</v>
          </cell>
          <cell r="DQ44">
            <v>6574012</v>
          </cell>
          <cell r="DR44">
            <v>9249950</v>
          </cell>
          <cell r="DS44">
            <v>7753554.6799999997</v>
          </cell>
          <cell r="DT44">
            <v>9906000</v>
          </cell>
          <cell r="DU44">
            <v>4913000</v>
          </cell>
          <cell r="DV44">
            <v>7753211</v>
          </cell>
          <cell r="DW44">
            <v>22022999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Chart"/>
      <sheetName val="Graph"/>
      <sheetName val="Shell"/>
    </sheetNames>
    <sheetDataSet>
      <sheetData sheetId="0"/>
      <sheetData sheetId="1"/>
      <sheetData sheetId="2"/>
      <sheetData sheetId="3"/>
      <sheetData sheetId="4">
        <row r="31">
          <cell r="P31" t="str">
            <v>010</v>
          </cell>
          <cell r="Q31" t="str">
            <v>Shared Services</v>
          </cell>
        </row>
        <row r="32">
          <cell r="P32" t="str">
            <v>020</v>
          </cell>
          <cell r="Q32" t="str">
            <v>Louisiana</v>
          </cell>
        </row>
        <row r="33">
          <cell r="P33" t="str">
            <v>030</v>
          </cell>
          <cell r="Q33" t="str">
            <v>West Texas</v>
          </cell>
        </row>
        <row r="34">
          <cell r="P34" t="str">
            <v>040</v>
          </cell>
          <cell r="Q34" t="str">
            <v>Kentucky</v>
          </cell>
        </row>
        <row r="35">
          <cell r="P35" t="str">
            <v>050</v>
          </cell>
          <cell r="Q35" t="str">
            <v>Mid-States</v>
          </cell>
        </row>
        <row r="36">
          <cell r="P36" t="str">
            <v>060</v>
          </cell>
          <cell r="Q36" t="str">
            <v>Colorado-Kansas</v>
          </cell>
        </row>
        <row r="37">
          <cell r="P37" t="str">
            <v>070</v>
          </cell>
          <cell r="Q37" t="str">
            <v>Mississippi</v>
          </cell>
        </row>
        <row r="38">
          <cell r="P38" t="str">
            <v>080</v>
          </cell>
          <cell r="Q38" t="str">
            <v>Mid Texas</v>
          </cell>
        </row>
        <row r="39">
          <cell r="P39" t="str">
            <v>180</v>
          </cell>
          <cell r="Q39" t="str">
            <v>Woodward Pipeline</v>
          </cell>
        </row>
        <row r="40">
          <cell r="P40" t="str">
            <v>212</v>
          </cell>
          <cell r="Q40" t="str">
            <v>Woodward</v>
          </cell>
        </row>
        <row r="41">
          <cell r="P41" t="str">
            <v>235</v>
          </cell>
          <cell r="Q41" t="str">
            <v>TLIG</v>
          </cell>
        </row>
        <row r="42">
          <cell r="P42" t="str">
            <v>303</v>
          </cell>
          <cell r="Q42" t="str">
            <v>TLGP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lKan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70592.511289999995</v>
          </cell>
          <cell r="C13">
            <v>60305.285309999999</v>
          </cell>
          <cell r="D13">
            <v>10139.753000000001</v>
          </cell>
          <cell r="E13">
            <v>70445.038310000004</v>
          </cell>
          <cell r="F13">
            <v>150</v>
          </cell>
          <cell r="G13">
            <v>70595.038310000004</v>
          </cell>
          <cell r="H13">
            <v>0</v>
          </cell>
          <cell r="I13">
            <v>70595.038310000004</v>
          </cell>
          <cell r="J13">
            <v>0</v>
          </cell>
          <cell r="K13">
            <v>70595.038310000004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7542.60005</v>
          </cell>
          <cell r="C16">
            <v>5592.6841499999991</v>
          </cell>
          <cell r="D16">
            <v>1903.0282000000002</v>
          </cell>
          <cell r="E16">
            <v>7495.7123499999998</v>
          </cell>
          <cell r="G16">
            <v>7495.7123499999998</v>
          </cell>
          <cell r="H16">
            <v>0</v>
          </cell>
          <cell r="I16">
            <v>7495.7123499999998</v>
          </cell>
          <cell r="J16">
            <v>0</v>
          </cell>
          <cell r="K16">
            <v>7495.7123499999998</v>
          </cell>
        </row>
        <row r="17">
          <cell r="A17" t="str">
            <v>Benefits</v>
          </cell>
          <cell r="B17">
            <v>2391.0041900000001</v>
          </cell>
          <cell r="C17">
            <v>1702.40095</v>
          </cell>
          <cell r="D17">
            <v>603.25991999999997</v>
          </cell>
          <cell r="E17">
            <v>2305.6608699999997</v>
          </cell>
          <cell r="F17">
            <v>-25</v>
          </cell>
          <cell r="G17">
            <v>2280.6608699999997</v>
          </cell>
          <cell r="H17">
            <v>0</v>
          </cell>
          <cell r="I17">
            <v>2280.6608699999997</v>
          </cell>
          <cell r="J17">
            <v>0</v>
          </cell>
          <cell r="K17">
            <v>2280.6608699999997</v>
          </cell>
        </row>
        <row r="18">
          <cell r="A18" t="str">
            <v>Materials &amp; Supplies</v>
          </cell>
          <cell r="B18">
            <v>560.22443999999996</v>
          </cell>
          <cell r="C18">
            <v>545.51081999999997</v>
          </cell>
          <cell r="D18">
            <v>137.89452999999997</v>
          </cell>
          <cell r="E18">
            <v>683.40535</v>
          </cell>
          <cell r="F18">
            <v>55</v>
          </cell>
          <cell r="G18">
            <v>738.40535</v>
          </cell>
          <cell r="H18">
            <v>0</v>
          </cell>
          <cell r="I18">
            <v>738.40535</v>
          </cell>
          <cell r="J18">
            <v>0</v>
          </cell>
          <cell r="K18">
            <v>738.40535</v>
          </cell>
        </row>
        <row r="19">
          <cell r="A19" t="str">
            <v>Vehicles &amp; Equip</v>
          </cell>
          <cell r="B19">
            <v>1170.4531999999999</v>
          </cell>
          <cell r="C19">
            <v>814.14391000000001</v>
          </cell>
          <cell r="D19">
            <v>292.60599999999999</v>
          </cell>
          <cell r="E19">
            <v>1106.74991</v>
          </cell>
          <cell r="F19">
            <v>-15</v>
          </cell>
          <cell r="G19">
            <v>1091.74991</v>
          </cell>
          <cell r="H19">
            <v>0</v>
          </cell>
          <cell r="I19">
            <v>1091.74991</v>
          </cell>
          <cell r="J19">
            <v>0</v>
          </cell>
          <cell r="K19">
            <v>1091.74991</v>
          </cell>
        </row>
        <row r="20">
          <cell r="A20" t="str">
            <v>Print &amp; Postages</v>
          </cell>
          <cell r="B20">
            <v>83.552000000000007</v>
          </cell>
          <cell r="C20">
            <v>52.474779999999996</v>
          </cell>
          <cell r="D20">
            <v>20.885000000000002</v>
          </cell>
          <cell r="E20">
            <v>73.359780000000001</v>
          </cell>
          <cell r="F20">
            <v>0</v>
          </cell>
          <cell r="G20">
            <v>73.359780000000001</v>
          </cell>
          <cell r="H20">
            <v>0</v>
          </cell>
          <cell r="I20">
            <v>73.359780000000001</v>
          </cell>
          <cell r="J20">
            <v>0</v>
          </cell>
          <cell r="K20">
            <v>73.359780000000001</v>
          </cell>
        </row>
        <row r="21">
          <cell r="A21" t="str">
            <v>Insurance</v>
          </cell>
          <cell r="B21">
            <v>647.79700000000003</v>
          </cell>
          <cell r="C21">
            <v>476.68252000000001</v>
          </cell>
          <cell r="D21">
            <v>81.006</v>
          </cell>
          <cell r="E21">
            <v>557.68852000000004</v>
          </cell>
          <cell r="F21">
            <v>-25</v>
          </cell>
          <cell r="G21">
            <v>532.68852000000004</v>
          </cell>
          <cell r="H21">
            <v>0</v>
          </cell>
          <cell r="I21">
            <v>532.68852000000004</v>
          </cell>
          <cell r="J21">
            <v>0</v>
          </cell>
          <cell r="K21">
            <v>532.68852000000004</v>
          </cell>
        </row>
        <row r="22">
          <cell r="A22" t="str">
            <v>Marketing</v>
          </cell>
          <cell r="B22">
            <v>322.72800000000001</v>
          </cell>
          <cell r="C22">
            <v>204.21606</v>
          </cell>
          <cell r="D22">
            <v>79.58</v>
          </cell>
          <cell r="E22">
            <v>283.79606000000001</v>
          </cell>
          <cell r="F22">
            <v>0</v>
          </cell>
          <cell r="G22">
            <v>283.79606000000001</v>
          </cell>
          <cell r="H22">
            <v>0</v>
          </cell>
          <cell r="I22">
            <v>283.79606000000001</v>
          </cell>
          <cell r="J22">
            <v>0</v>
          </cell>
          <cell r="K22">
            <v>283.79606000000001</v>
          </cell>
        </row>
        <row r="23">
          <cell r="A23" t="str">
            <v>Employee Welfare</v>
          </cell>
          <cell r="B23">
            <v>637.10500000000002</v>
          </cell>
          <cell r="C23">
            <v>513.09270000000004</v>
          </cell>
          <cell r="D23">
            <v>109.75700000000001</v>
          </cell>
          <cell r="E23">
            <v>622.84969999999998</v>
          </cell>
          <cell r="F23">
            <v>10</v>
          </cell>
          <cell r="G23">
            <v>632.84969999999998</v>
          </cell>
          <cell r="H23">
            <v>0</v>
          </cell>
          <cell r="I23">
            <v>632.84969999999998</v>
          </cell>
          <cell r="J23">
            <v>0</v>
          </cell>
          <cell r="K23">
            <v>632.84969999999998</v>
          </cell>
        </row>
        <row r="24">
          <cell r="A24" t="str">
            <v>Information Technologies</v>
          </cell>
          <cell r="B24">
            <v>170.1</v>
          </cell>
          <cell r="C24">
            <v>123.23336</v>
          </cell>
          <cell r="D24">
            <v>42.524999999999999</v>
          </cell>
          <cell r="E24">
            <v>165.75836000000001</v>
          </cell>
          <cell r="F24">
            <v>0</v>
          </cell>
          <cell r="G24">
            <v>165.75836000000001</v>
          </cell>
          <cell r="H24">
            <v>0</v>
          </cell>
          <cell r="I24">
            <v>165.75836000000001</v>
          </cell>
          <cell r="J24">
            <v>0</v>
          </cell>
          <cell r="K24">
            <v>165.75836000000001</v>
          </cell>
        </row>
        <row r="25">
          <cell r="A25" t="str">
            <v>Rent, Maint., &amp; Utilities</v>
          </cell>
          <cell r="B25">
            <v>1183.894</v>
          </cell>
          <cell r="C25">
            <v>912.21935999999994</v>
          </cell>
          <cell r="D25">
            <v>236.125</v>
          </cell>
          <cell r="E25">
            <v>1148.3443600000001</v>
          </cell>
          <cell r="F25">
            <v>0</v>
          </cell>
          <cell r="G25">
            <v>1148.3443600000001</v>
          </cell>
          <cell r="H25">
            <v>0</v>
          </cell>
          <cell r="I25">
            <v>1148.3443600000001</v>
          </cell>
          <cell r="J25">
            <v>0</v>
          </cell>
          <cell r="K25">
            <v>1148.3443600000001</v>
          </cell>
        </row>
        <row r="26">
          <cell r="A26" t="str">
            <v>Directors &amp; Shareholders &amp;PR</v>
          </cell>
          <cell r="B26">
            <v>6.3</v>
          </cell>
          <cell r="C26">
            <v>10.698090000000001</v>
          </cell>
          <cell r="D26">
            <v>1.575</v>
          </cell>
          <cell r="E26">
            <v>12.27309</v>
          </cell>
          <cell r="F26">
            <v>0</v>
          </cell>
          <cell r="G26">
            <v>12.27309</v>
          </cell>
          <cell r="H26">
            <v>0</v>
          </cell>
          <cell r="I26">
            <v>12.27309</v>
          </cell>
          <cell r="J26">
            <v>0</v>
          </cell>
          <cell r="K26">
            <v>12.27309</v>
          </cell>
        </row>
        <row r="27">
          <cell r="A27" t="str">
            <v>Telecom</v>
          </cell>
          <cell r="B27">
            <v>562.71799999999996</v>
          </cell>
          <cell r="C27">
            <v>362.36500999999998</v>
          </cell>
          <cell r="D27">
            <v>140.71100000000001</v>
          </cell>
          <cell r="E27">
            <v>503.07601</v>
          </cell>
          <cell r="F27">
            <v>0</v>
          </cell>
          <cell r="G27">
            <v>503.07601</v>
          </cell>
          <cell r="H27">
            <v>0</v>
          </cell>
          <cell r="I27">
            <v>503.07601</v>
          </cell>
          <cell r="J27">
            <v>0</v>
          </cell>
          <cell r="K27">
            <v>503.07601</v>
          </cell>
        </row>
        <row r="28">
          <cell r="A28" t="str">
            <v>Travel &amp; Entertainment</v>
          </cell>
          <cell r="B28">
            <v>704.88400000000001</v>
          </cell>
          <cell r="C28">
            <v>496.94085999999999</v>
          </cell>
          <cell r="D28">
            <v>175.65350000000001</v>
          </cell>
          <cell r="E28">
            <v>672.59436000000005</v>
          </cell>
          <cell r="F28">
            <v>180</v>
          </cell>
          <cell r="G28">
            <v>852.59436000000005</v>
          </cell>
          <cell r="H28">
            <v>0</v>
          </cell>
          <cell r="I28">
            <v>852.59436000000005</v>
          </cell>
          <cell r="J28">
            <v>0</v>
          </cell>
          <cell r="K28">
            <v>852.59436000000005</v>
          </cell>
        </row>
        <row r="29">
          <cell r="A29" t="str">
            <v>Dues &amp; Donations</v>
          </cell>
          <cell r="B29">
            <v>102.286</v>
          </cell>
          <cell r="C29">
            <v>85.021679999999989</v>
          </cell>
          <cell r="D29">
            <v>23.888000000000002</v>
          </cell>
          <cell r="E29">
            <v>108.90967999999999</v>
          </cell>
          <cell r="F29">
            <v>0</v>
          </cell>
          <cell r="G29">
            <v>108.90967999999999</v>
          </cell>
          <cell r="H29">
            <v>0</v>
          </cell>
          <cell r="I29">
            <v>108.90967999999999</v>
          </cell>
          <cell r="J29">
            <v>0</v>
          </cell>
          <cell r="K29">
            <v>108.90967999999999</v>
          </cell>
        </row>
        <row r="30">
          <cell r="A30" t="str">
            <v>Training</v>
          </cell>
          <cell r="B30">
            <v>149.38300000000001</v>
          </cell>
          <cell r="C30">
            <v>62.005160000000004</v>
          </cell>
          <cell r="D30">
            <v>37.345999999999997</v>
          </cell>
          <cell r="E30">
            <v>99.351159999999993</v>
          </cell>
          <cell r="F30">
            <v>0</v>
          </cell>
          <cell r="G30">
            <v>99.351159999999993</v>
          </cell>
          <cell r="H30">
            <v>0</v>
          </cell>
          <cell r="I30">
            <v>99.351159999999993</v>
          </cell>
          <cell r="J30">
            <v>0</v>
          </cell>
          <cell r="K30">
            <v>99.351159999999993</v>
          </cell>
        </row>
        <row r="31">
          <cell r="A31" t="str">
            <v>Outside Services</v>
          </cell>
          <cell r="B31">
            <v>2965.0819999999999</v>
          </cell>
          <cell r="C31">
            <v>2630.5762500000001</v>
          </cell>
          <cell r="D31">
            <v>653.76599999999996</v>
          </cell>
          <cell r="E31">
            <v>3284.3422500000001</v>
          </cell>
          <cell r="F31">
            <v>586</v>
          </cell>
          <cell r="G31">
            <v>3870.3422500000001</v>
          </cell>
          <cell r="H31">
            <v>0</v>
          </cell>
          <cell r="I31">
            <v>3870.3422500000001</v>
          </cell>
          <cell r="J31">
            <v>0</v>
          </cell>
          <cell r="K31">
            <v>3870.3422500000001</v>
          </cell>
        </row>
        <row r="32">
          <cell r="A32" t="str">
            <v>Provision for Bad Debt</v>
          </cell>
          <cell r="B32">
            <v>1832.4714099999999</v>
          </cell>
          <cell r="C32">
            <v>234.25399999999999</v>
          </cell>
          <cell r="D32">
            <v>166.53733999999986</v>
          </cell>
          <cell r="E32">
            <v>400.79133999999988</v>
          </cell>
          <cell r="F32">
            <v>0</v>
          </cell>
          <cell r="G32">
            <v>400.79133999999988</v>
          </cell>
          <cell r="H32">
            <v>0</v>
          </cell>
          <cell r="I32">
            <v>400.79133999999988</v>
          </cell>
          <cell r="J32">
            <v>0</v>
          </cell>
          <cell r="K32">
            <v>400.79133999999988</v>
          </cell>
        </row>
        <row r="33">
          <cell r="A33" t="str">
            <v>Miscellaneous</v>
          </cell>
          <cell r="B33">
            <v>745.19772999999998</v>
          </cell>
          <cell r="C33">
            <v>512.75992999999994</v>
          </cell>
          <cell r="D33">
            <v>114.604</v>
          </cell>
          <cell r="E33">
            <v>627.36392999999998</v>
          </cell>
          <cell r="G33">
            <v>627.36392999999998</v>
          </cell>
          <cell r="H33">
            <v>0</v>
          </cell>
          <cell r="I33">
            <v>627.36392999999998</v>
          </cell>
          <cell r="J33">
            <v>0</v>
          </cell>
          <cell r="K33">
            <v>627.36392999999998</v>
          </cell>
        </row>
        <row r="34">
          <cell r="A34" t="str">
            <v>Expense Billings</v>
          </cell>
          <cell r="B34">
            <v>5515.4719999999998</v>
          </cell>
          <cell r="C34">
            <v>3982.8153199999997</v>
          </cell>
          <cell r="D34">
            <v>1328.758</v>
          </cell>
          <cell r="E34">
            <v>5311.5733199999995</v>
          </cell>
          <cell r="F34">
            <v>0</v>
          </cell>
          <cell r="G34">
            <v>5311.5733199999995</v>
          </cell>
          <cell r="H34">
            <v>0</v>
          </cell>
          <cell r="I34">
            <v>5311.5733199999995</v>
          </cell>
          <cell r="J34">
            <v>0</v>
          </cell>
          <cell r="K34">
            <v>5311.5733199999995</v>
          </cell>
        </row>
        <row r="35">
          <cell r="A35" t="str">
            <v xml:space="preserve">                            Total O&amp;M Expense</v>
          </cell>
          <cell r="B35">
            <v>27293.25202</v>
          </cell>
          <cell r="C35">
            <v>19314.09491</v>
          </cell>
          <cell r="D35">
            <v>6149.5054899999996</v>
          </cell>
          <cell r="E35">
            <v>25463.600399999999</v>
          </cell>
          <cell r="F35">
            <v>766</v>
          </cell>
          <cell r="G35">
            <v>26229.600400000003</v>
          </cell>
          <cell r="H35">
            <v>0</v>
          </cell>
          <cell r="I35">
            <v>26229.600400000003</v>
          </cell>
          <cell r="J35">
            <v>0</v>
          </cell>
          <cell r="K35">
            <v>26229.600400000003</v>
          </cell>
        </row>
        <row r="37">
          <cell r="A37" t="str">
            <v>Depreciation and Amortization</v>
          </cell>
          <cell r="B37">
            <v>15007.371999999999</v>
          </cell>
          <cell r="C37">
            <v>10277.9161</v>
          </cell>
          <cell r="D37">
            <v>3965.8850000000002</v>
          </cell>
          <cell r="E37">
            <v>14243.801100000001</v>
          </cell>
          <cell r="G37">
            <v>14243.801100000001</v>
          </cell>
          <cell r="I37">
            <v>14243.801100000001</v>
          </cell>
          <cell r="J37">
            <v>0</v>
          </cell>
          <cell r="K37">
            <v>14243.801100000001</v>
          </cell>
        </row>
        <row r="38">
          <cell r="A38" t="str">
            <v>Total Taxes - Other Than Income Taxes</v>
          </cell>
          <cell r="B38">
            <v>6182.358760000001</v>
          </cell>
          <cell r="C38">
            <v>3778.8655600000002</v>
          </cell>
          <cell r="D38">
            <v>1509.7399900000012</v>
          </cell>
          <cell r="E38">
            <v>5288.6055500000011</v>
          </cell>
          <cell r="F38">
            <v>-60</v>
          </cell>
          <cell r="G38">
            <v>5228.6055500000011</v>
          </cell>
          <cell r="H38">
            <v>0</v>
          </cell>
          <cell r="I38">
            <v>5228.6055500000011</v>
          </cell>
          <cell r="J38">
            <v>0</v>
          </cell>
          <cell r="K38">
            <v>5228.6055500000011</v>
          </cell>
        </row>
        <row r="39">
          <cell r="A39" t="str">
            <v>Other Income (Expense)</v>
          </cell>
          <cell r="E39">
            <v>0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-7681.6</v>
          </cell>
          <cell r="C40">
            <v>-5698.8625400000001</v>
          </cell>
          <cell r="D40">
            <v>-1942.8</v>
          </cell>
          <cell r="E40">
            <v>-7641.6625400000003</v>
          </cell>
          <cell r="F40">
            <v>0</v>
          </cell>
          <cell r="G40">
            <v>-7641.6625400000003</v>
          </cell>
          <cell r="H40">
            <v>0</v>
          </cell>
          <cell r="I40">
            <v>-7641.6625400000003</v>
          </cell>
          <cell r="J40">
            <v>0</v>
          </cell>
          <cell r="K40">
            <v>-7641.6625400000003</v>
          </cell>
        </row>
        <row r="41">
          <cell r="A41" t="str">
            <v xml:space="preserve">   Other Misc. Income (Expense)</v>
          </cell>
          <cell r="B41">
            <v>-22.175999999999998</v>
          </cell>
          <cell r="C41">
            <v>-326.90174999999999</v>
          </cell>
          <cell r="D41">
            <v>174.45599999999999</v>
          </cell>
          <cell r="E41">
            <v>-152.44575</v>
          </cell>
          <cell r="F41">
            <v>-75</v>
          </cell>
          <cell r="G41">
            <v>-227.44575</v>
          </cell>
          <cell r="H41">
            <v>0</v>
          </cell>
          <cell r="I41">
            <v>-227.44575</v>
          </cell>
          <cell r="J41">
            <v>-200</v>
          </cell>
          <cell r="K41">
            <v>-427.44574999999998</v>
          </cell>
        </row>
        <row r="43">
          <cell r="A43" t="str">
            <v>Income (Loss) Before Income Taxes</v>
          </cell>
          <cell r="B43">
            <v>14405.752509999997</v>
          </cell>
          <cell r="C43">
            <v>20908.644449999996</v>
          </cell>
          <cell r="D43">
            <v>-3253.7214800000002</v>
          </cell>
          <cell r="E43">
            <v>17654.922969999996</v>
          </cell>
          <cell r="F43">
            <v>-631</v>
          </cell>
          <cell r="G43">
            <v>17023.92297</v>
          </cell>
          <cell r="H43">
            <v>0</v>
          </cell>
          <cell r="I43">
            <v>17023.92297</v>
          </cell>
          <cell r="J43">
            <v>-200</v>
          </cell>
          <cell r="K43">
            <v>16823.92297</v>
          </cell>
        </row>
        <row r="44">
          <cell r="A44" t="str">
            <v>Provision (Benefit) for Income Taxes</v>
          </cell>
          <cell r="B44">
            <v>5466.9841699999997</v>
          </cell>
          <cell r="C44">
            <v>7724.9889999999996</v>
          </cell>
          <cell r="D44">
            <v>-1234.7872599999998</v>
          </cell>
          <cell r="E44">
            <v>6490.2017399999995</v>
          </cell>
          <cell r="F44">
            <v>-232.20765622799991</v>
          </cell>
          <cell r="G44">
            <v>6257.9940837719996</v>
          </cell>
          <cell r="H44">
            <v>0</v>
          </cell>
          <cell r="I44">
            <v>6257.9940837719996</v>
          </cell>
          <cell r="J44">
            <v>-73.52</v>
          </cell>
          <cell r="K44">
            <v>6184.4740837719992</v>
          </cell>
        </row>
        <row r="45">
          <cell r="A45" t="str">
            <v xml:space="preserve">                         Net Income (Loss)</v>
          </cell>
          <cell r="B45">
            <v>8938.7683399999969</v>
          </cell>
          <cell r="C45">
            <v>13183.655449999997</v>
          </cell>
          <cell r="D45">
            <v>-2018.9342200000003</v>
          </cell>
          <cell r="E45">
            <v>11164.721229999996</v>
          </cell>
          <cell r="F45">
            <v>-398.79234377200009</v>
          </cell>
          <cell r="G45">
            <v>10765.928886228001</v>
          </cell>
          <cell r="H45">
            <v>0</v>
          </cell>
          <cell r="I45">
            <v>10765.928886228001</v>
          </cell>
          <cell r="J45">
            <v>-126.48</v>
          </cell>
          <cell r="K45">
            <v>10639.448886228001</v>
          </cell>
        </row>
        <row r="47">
          <cell r="A47" t="str">
            <v>Tax rate</v>
          </cell>
          <cell r="B47">
            <v>0.37950007583463624</v>
          </cell>
          <cell r="C47">
            <v>0.36946388458961055</v>
          </cell>
          <cell r="D47">
            <v>0.37949998719619965</v>
          </cell>
          <cell r="E47">
            <v>0.36761427682400138</v>
          </cell>
          <cell r="F47">
            <v>0.36759999999999998</v>
          </cell>
          <cell r="G47">
            <v>0.36759999999999998</v>
          </cell>
          <cell r="H47">
            <v>0.36759999999999998</v>
          </cell>
          <cell r="I47">
            <v>0.36759999999999998</v>
          </cell>
          <cell r="J47">
            <v>0.36759999999999998</v>
          </cell>
          <cell r="K47">
            <v>0.36759999999999998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  <sheetName val="Mar-05 Open CWIP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/>
      <sheetData sheetId="2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"/>
      <sheetName val="A-1"/>
      <sheetName val="B"/>
      <sheetName val="B-01"/>
      <sheetName val="B-1.1"/>
      <sheetName val="B-1.2"/>
      <sheetName val="C-1"/>
      <sheetName val="C-2"/>
      <sheetName val="C-3"/>
      <sheetName val="C-3 (Print)"/>
      <sheetName val="C-3.1"/>
      <sheetName val="C-3.2"/>
      <sheetName val="D-1 Rev"/>
      <sheetName val="D-2"/>
      <sheetName val="D-3"/>
      <sheetName val="D-4"/>
      <sheetName val="D-5"/>
      <sheetName val="E"/>
      <sheetName val="E-1"/>
      <sheetName val="E-2"/>
      <sheetName val="E-3"/>
      <sheetName val="E-4"/>
      <sheetName val="E-5"/>
      <sheetName val="E-6"/>
      <sheetName val="E-7"/>
      <sheetName val="E-7.1"/>
      <sheetName val="E-7.2"/>
      <sheetName val="E-8"/>
      <sheetName val="E-9"/>
      <sheetName val="E-10"/>
      <sheetName val="F-1"/>
      <sheetName val="G-1"/>
      <sheetName val="G-2"/>
      <sheetName val="G-3"/>
      <sheetName val="G-3.1"/>
      <sheetName val="G-4"/>
      <sheetName val="G-4.1"/>
      <sheetName val="G-5.14"/>
      <sheetName val="G-5"/>
      <sheetName val="G-5.1"/>
      <sheetName val="G-5.2"/>
      <sheetName val="G-5.3"/>
      <sheetName val="G-5.4"/>
      <sheetName val="G-5.5"/>
      <sheetName val="G-5.6"/>
      <sheetName val="G-5.7"/>
      <sheetName val="G-5.8"/>
      <sheetName val="G-5.9"/>
      <sheetName val="G-5.10"/>
      <sheetName val="G-5.11"/>
      <sheetName val="G-5.12"/>
      <sheetName val="G-5.13"/>
      <sheetName val="G-6"/>
      <sheetName val="G-7"/>
      <sheetName val="G-8"/>
      <sheetName val="H-1"/>
      <sheetName val="H-2"/>
      <sheetName val="I"/>
      <sheetName val="J-1 Page 1"/>
      <sheetName val="J-1 Page 2"/>
      <sheetName val="J-1 Page 2 for Filing"/>
      <sheetName val="J-1 Page 3"/>
      <sheetName val="J-1 Page 4"/>
      <sheetName val="Links"/>
      <sheetName val="WP C-1_1"/>
      <sheetName val="Schedule C-3.1 WP1 Rev"/>
      <sheetName val="Schedule C-3.2 WP1"/>
      <sheetName val="Total CWIP As Allocated"/>
      <sheetName val="Schedule C-1WP not printed"/>
      <sheetName val="WP D-1 1"/>
      <sheetName val="WP D-2 1"/>
      <sheetName val="Schedule D-4 WP1"/>
      <sheetName val="Schedule D-4 WP2"/>
      <sheetName val="Schedule D-4 WP3"/>
      <sheetName val="WP_E-2"/>
      <sheetName val="WP E4"/>
      <sheetName val="WP_E-5"/>
      <sheetName val="E8 Results"/>
      <sheetName val="E8 A"/>
      <sheetName val="E8 A-1"/>
      <sheetName val="E8 A-2"/>
      <sheetName val="E8 A-3"/>
      <sheetName val="E8 A-4"/>
      <sheetName val="E8 A-5"/>
      <sheetName val="E8 B"/>
      <sheetName val="E8 B-1"/>
      <sheetName val="E8 B-1a"/>
      <sheetName val="E8 B-1b"/>
      <sheetName val="E8 B-1b (1)"/>
      <sheetName val="E8 B-1c"/>
      <sheetName val="E8 B-2"/>
      <sheetName val="E8 B-2a"/>
      <sheetName val="E8 B-3"/>
      <sheetName val="E8 B-4"/>
      <sheetName val="E8 B-4a"/>
      <sheetName val="E8 B-4b"/>
      <sheetName val="E8 B-4c"/>
      <sheetName val="E8 B-4c (1)"/>
      <sheetName val="E8 B-5"/>
      <sheetName val="E8 C"/>
      <sheetName val="E8 D"/>
      <sheetName val="E8 F-1c"/>
      <sheetName val="E8 F-2"/>
      <sheetName val="E8 F-3"/>
      <sheetName val="E8 D-1"/>
      <sheetName val="E8 D-2"/>
      <sheetName val="E8 D-3"/>
      <sheetName val="E8 D-4"/>
      <sheetName val="E8 D-5"/>
      <sheetName val="E8 D-6"/>
      <sheetName val="E8 D-7"/>
      <sheetName val="E8 E"/>
      <sheetName val="E8 F"/>
      <sheetName val="E8 F-1"/>
      <sheetName val="E8 F-1a"/>
      <sheetName val="E8 F-1b"/>
      <sheetName val="WP_F-1"/>
      <sheetName val="WP_G-5.1"/>
      <sheetName val="WP_G-5.2"/>
      <sheetName val="WP_G-5.3"/>
      <sheetName val="WP_G-5.4.1"/>
      <sheetName val="WP_G-5.4.2"/>
      <sheetName val="WP_G-5.5"/>
      <sheetName val="WP_G-5.6"/>
      <sheetName val="WP_G-5.7"/>
      <sheetName val="WP_G-5.8_1"/>
      <sheetName val="WP_G-5.8_2"/>
      <sheetName val="WP_G-5.9"/>
      <sheetName val="WP_G-5.10"/>
      <sheetName val="WP_G-5.11"/>
      <sheetName val="WP_G-5.12"/>
      <sheetName val="WP_G-5.13"/>
      <sheetName val="WP_G-5.14.1"/>
      <sheetName val="WP_G-5.14.2"/>
      <sheetName val="WP_G-6.1"/>
      <sheetName val="WP_G-6.2_1"/>
      <sheetName val="WP_G-6.2_2"/>
      <sheetName val="WP_G-6.3"/>
      <sheetName val="WP_G-6.4"/>
      <sheetName val="WP_G-7_1"/>
      <sheetName val="WP_G-7_2"/>
      <sheetName val="WP_G-7_3"/>
      <sheetName val="Income Statement"/>
      <sheetName val="WP_J-1_1"/>
      <sheetName val="ZZ"/>
      <sheetName val="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/>
      <sheetData sheetId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EssDB"/>
    </sheetNames>
    <sheetDataSet>
      <sheetData sheetId="0">
        <row r="8">
          <cell r="B8" t="str">
            <v>June</v>
          </cell>
          <cell r="C8" t="str">
            <v>June</v>
          </cell>
          <cell r="D8" t="str">
            <v>Y-T-D(June)</v>
          </cell>
          <cell r="E8" t="str">
            <v>Y-T-D(June)</v>
          </cell>
          <cell r="F8" t="str">
            <v>Y-T-D(September)</v>
          </cell>
          <cell r="G8" t="str">
            <v>June</v>
          </cell>
          <cell r="H8" t="str">
            <v>June</v>
          </cell>
          <cell r="I8" t="str">
            <v>Y-T-D(June)</v>
          </cell>
          <cell r="J8" t="str">
            <v>Y-T-D(June)</v>
          </cell>
          <cell r="K8" t="str">
            <v>Y-T-D(September)</v>
          </cell>
          <cell r="L8" t="str">
            <v>June</v>
          </cell>
          <cell r="M8" t="str">
            <v>June</v>
          </cell>
          <cell r="N8" t="str">
            <v>Y-T-D(June)</v>
          </cell>
          <cell r="O8" t="str">
            <v>Y-T-D(June)</v>
          </cell>
          <cell r="P8" t="str">
            <v>Y-T-D(September)</v>
          </cell>
          <cell r="Q8" t="str">
            <v>June</v>
          </cell>
          <cell r="R8" t="str">
            <v>June</v>
          </cell>
          <cell r="S8" t="str">
            <v>Y-T-D(June)</v>
          </cell>
          <cell r="T8" t="str">
            <v>Y-T-D(June)</v>
          </cell>
          <cell r="U8" t="str">
            <v>Y-T-D(September)</v>
          </cell>
          <cell r="V8" t="str">
            <v>June</v>
          </cell>
          <cell r="W8" t="str">
            <v>June</v>
          </cell>
          <cell r="X8" t="str">
            <v>Y-T-D(June)</v>
          </cell>
          <cell r="Y8" t="str">
            <v>Y-T-D(June)</v>
          </cell>
          <cell r="Z8" t="str">
            <v>Y-T-D(September)</v>
          </cell>
          <cell r="AA8" t="str">
            <v>June</v>
          </cell>
          <cell r="AB8" t="str">
            <v>June</v>
          </cell>
          <cell r="AC8" t="str">
            <v>Y-T-D(June)</v>
          </cell>
          <cell r="AD8" t="str">
            <v>Y-T-D(June)</v>
          </cell>
          <cell r="AE8" t="str">
            <v>Y-T-D(September)</v>
          </cell>
          <cell r="AF8" t="str">
            <v>June</v>
          </cell>
          <cell r="AG8" t="str">
            <v>June</v>
          </cell>
          <cell r="AH8" t="str">
            <v>Y-T-D(June)</v>
          </cell>
          <cell r="AI8" t="str">
            <v>Y-T-D(June)</v>
          </cell>
          <cell r="AJ8" t="str">
            <v>Y-T-D(September)</v>
          </cell>
          <cell r="AK8" t="str">
            <v>June</v>
          </cell>
          <cell r="AL8" t="str">
            <v>June</v>
          </cell>
          <cell r="AM8" t="str">
            <v>Y-T-D(June)</v>
          </cell>
          <cell r="AN8" t="str">
            <v>Y-T-D(June)</v>
          </cell>
          <cell r="AO8" t="str">
            <v>Y-T-D(September)</v>
          </cell>
          <cell r="AP8" t="str">
            <v>June</v>
          </cell>
          <cell r="AQ8" t="str">
            <v>June</v>
          </cell>
          <cell r="AR8" t="str">
            <v>Y-T-D(June)</v>
          </cell>
          <cell r="AS8" t="str">
            <v>Y-T-D(June)</v>
          </cell>
          <cell r="AT8" t="str">
            <v>Y-T-D(September)</v>
          </cell>
          <cell r="AU8" t="str">
            <v>June</v>
          </cell>
          <cell r="AV8" t="str">
            <v>June</v>
          </cell>
          <cell r="AW8" t="str">
            <v>Y-T-D(June)</v>
          </cell>
          <cell r="AX8" t="str">
            <v>Y-T-D(June)</v>
          </cell>
          <cell r="AY8" t="str">
            <v>Y-T-D(September)</v>
          </cell>
          <cell r="AZ8" t="str">
            <v>June</v>
          </cell>
          <cell r="BA8" t="str">
            <v>June</v>
          </cell>
          <cell r="BB8" t="str">
            <v>Y-T-D(June)</v>
          </cell>
          <cell r="BC8" t="str">
            <v>Y-T-D(June)</v>
          </cell>
          <cell r="BD8" t="str">
            <v>Y-T-D(September)</v>
          </cell>
          <cell r="BE8" t="str">
            <v>June</v>
          </cell>
          <cell r="BF8" t="str">
            <v>June</v>
          </cell>
          <cell r="BG8" t="str">
            <v>Y-T-D(June)</v>
          </cell>
          <cell r="BH8" t="str">
            <v>Y-T-D(June)</v>
          </cell>
          <cell r="BI8" t="str">
            <v>Y-T-D(September)</v>
          </cell>
          <cell r="BJ8" t="str">
            <v>June</v>
          </cell>
          <cell r="BK8" t="str">
            <v>June</v>
          </cell>
          <cell r="BL8" t="str">
            <v>Y-T-D(June)</v>
          </cell>
          <cell r="BM8" t="str">
            <v>Y-T-D(June)</v>
          </cell>
          <cell r="BN8" t="str">
            <v>Y-T-D(June)</v>
          </cell>
          <cell r="BO8" t="str">
            <v>Y-T-D(September)</v>
          </cell>
          <cell r="BP8" t="str">
            <v>June</v>
          </cell>
          <cell r="BQ8" t="str">
            <v>June</v>
          </cell>
          <cell r="BR8" t="str">
            <v>Y-T-D(June)</v>
          </cell>
          <cell r="BS8" t="str">
            <v>Y-T-D(June)</v>
          </cell>
          <cell r="BT8" t="str">
            <v>Y-T-D(June)</v>
          </cell>
          <cell r="BU8" t="str">
            <v>Y-T-D(September)</v>
          </cell>
          <cell r="BV8" t="str">
            <v>June</v>
          </cell>
          <cell r="BW8" t="str">
            <v>June</v>
          </cell>
          <cell r="BX8" t="str">
            <v>Y-T-D(June)</v>
          </cell>
          <cell r="BY8" t="str">
            <v>Y-T-D(June)</v>
          </cell>
          <cell r="BZ8" t="str">
            <v>Y-T-D(September)</v>
          </cell>
          <cell r="CA8" t="str">
            <v>June</v>
          </cell>
          <cell r="CB8" t="str">
            <v>June</v>
          </cell>
          <cell r="CC8" t="str">
            <v>Y-T-D(June)</v>
          </cell>
          <cell r="CD8" t="str">
            <v>Y-T-D(June)</v>
          </cell>
          <cell r="CE8" t="str">
            <v>Y-T-D(September)</v>
          </cell>
          <cell r="CF8" t="str">
            <v>June</v>
          </cell>
          <cell r="CG8" t="str">
            <v>June</v>
          </cell>
          <cell r="CH8" t="str">
            <v>Y-T-D(June)</v>
          </cell>
          <cell r="CI8" t="str">
            <v>Y-T-D(June)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2005</v>
          </cell>
          <cell r="D9" t="str">
            <v>CY Actual</v>
          </cell>
          <cell r="E9" t="str">
            <v>Budget 2005</v>
          </cell>
          <cell r="F9" t="str">
            <v>Budget 2005</v>
          </cell>
          <cell r="G9" t="str">
            <v>CY Actual</v>
          </cell>
          <cell r="H9" t="str">
            <v>Budget 2005</v>
          </cell>
          <cell r="I9" t="str">
            <v>CY Actual</v>
          </cell>
          <cell r="J9" t="str">
            <v>Budget 2005</v>
          </cell>
          <cell r="K9" t="str">
            <v>Budget 2005</v>
          </cell>
          <cell r="L9" t="str">
            <v>CY Actual</v>
          </cell>
          <cell r="M9" t="str">
            <v>Budget 2005</v>
          </cell>
          <cell r="N9" t="str">
            <v>CY Actual</v>
          </cell>
          <cell r="O9" t="str">
            <v>Budget 2005</v>
          </cell>
          <cell r="P9" t="str">
            <v>Budget 2005</v>
          </cell>
          <cell r="Q9" t="str">
            <v>CY Actual</v>
          </cell>
          <cell r="R9" t="str">
            <v>Budget 2005</v>
          </cell>
          <cell r="S9" t="str">
            <v>CY Actual</v>
          </cell>
          <cell r="T9" t="str">
            <v>Budget 2005</v>
          </cell>
          <cell r="U9" t="str">
            <v>Budget 2005</v>
          </cell>
          <cell r="V9" t="str">
            <v>CY Actual</v>
          </cell>
          <cell r="W9" t="str">
            <v>Budget 2005</v>
          </cell>
          <cell r="X9" t="str">
            <v>CY Actual</v>
          </cell>
          <cell r="Y9" t="str">
            <v>Budget 2005</v>
          </cell>
          <cell r="Z9" t="str">
            <v>Budget 2005</v>
          </cell>
          <cell r="AA9" t="str">
            <v>CY Actual</v>
          </cell>
          <cell r="AB9" t="str">
            <v>Budget 2005</v>
          </cell>
          <cell r="AC9" t="str">
            <v>CY Actual</v>
          </cell>
          <cell r="AD9" t="str">
            <v>Budget 2005</v>
          </cell>
          <cell r="AE9" t="str">
            <v>Budget 2005</v>
          </cell>
          <cell r="AF9" t="str">
            <v>CY Actual</v>
          </cell>
          <cell r="AG9" t="str">
            <v>Budget 2005</v>
          </cell>
          <cell r="AH9" t="str">
            <v>CY Actual</v>
          </cell>
          <cell r="AI9" t="str">
            <v>Budget 2005</v>
          </cell>
          <cell r="AJ9" t="str">
            <v>Budget 2005</v>
          </cell>
          <cell r="AK9" t="str">
            <v>CY Actual</v>
          </cell>
          <cell r="AL9" t="str">
            <v>Budget 2005</v>
          </cell>
          <cell r="AM9" t="str">
            <v>CY Actual</v>
          </cell>
          <cell r="AN9" t="str">
            <v>Budget 2005</v>
          </cell>
          <cell r="AO9" t="str">
            <v>Budget 2005</v>
          </cell>
          <cell r="AP9" t="str">
            <v>CY Actual</v>
          </cell>
          <cell r="AQ9" t="str">
            <v>Budget 2005</v>
          </cell>
          <cell r="AR9" t="str">
            <v>CY Actual</v>
          </cell>
          <cell r="AS9" t="str">
            <v>Budget 2005</v>
          </cell>
          <cell r="AT9" t="str">
            <v>Budget 2005</v>
          </cell>
          <cell r="AU9" t="str">
            <v>CY Actual</v>
          </cell>
          <cell r="AV9" t="str">
            <v>Budget 2005</v>
          </cell>
          <cell r="AW9" t="str">
            <v>CY Actual</v>
          </cell>
          <cell r="AX9" t="str">
            <v>Budget 2005</v>
          </cell>
          <cell r="AY9" t="str">
            <v>Budget 2005</v>
          </cell>
          <cell r="AZ9" t="str">
            <v>CY Actual</v>
          </cell>
          <cell r="BA9" t="str">
            <v>Budget 2005</v>
          </cell>
          <cell r="BB9" t="str">
            <v>CY Actual</v>
          </cell>
          <cell r="BC9" t="str">
            <v>Budget 2005</v>
          </cell>
          <cell r="BD9" t="str">
            <v>Budget 2005</v>
          </cell>
          <cell r="BE9" t="str">
            <v>CY Actual</v>
          </cell>
          <cell r="BF9" t="str">
            <v>Budget 2005</v>
          </cell>
          <cell r="BG9" t="str">
            <v>CY Actual</v>
          </cell>
          <cell r="BH9" t="str">
            <v>Budget 2005</v>
          </cell>
          <cell r="BI9" t="str">
            <v>Budget 2005</v>
          </cell>
          <cell r="BJ9" t="str">
            <v>CY Actual</v>
          </cell>
          <cell r="BK9" t="str">
            <v>Budget 2005</v>
          </cell>
          <cell r="BL9" t="str">
            <v>CY Actual</v>
          </cell>
          <cell r="BM9" t="str">
            <v>CY Actual</v>
          </cell>
          <cell r="BN9" t="str">
            <v>Budget 2005</v>
          </cell>
          <cell r="BO9" t="str">
            <v>Budget 2005</v>
          </cell>
          <cell r="BP9" t="str">
            <v>CY Actual</v>
          </cell>
          <cell r="BQ9" t="str">
            <v>Budget 2005</v>
          </cell>
          <cell r="BR9" t="str">
            <v>CY Actual</v>
          </cell>
          <cell r="BS9" t="str">
            <v>CY Actual</v>
          </cell>
          <cell r="BT9" t="str">
            <v>Budget 2005</v>
          </cell>
          <cell r="BU9" t="str">
            <v>Budget 2005</v>
          </cell>
          <cell r="CA9" t="str">
            <v>CY Actual</v>
          </cell>
          <cell r="CB9" t="str">
            <v>Budget 2005</v>
          </cell>
          <cell r="CC9" t="str">
            <v>CY Actual</v>
          </cell>
          <cell r="CD9" t="str">
            <v>Budget 2005</v>
          </cell>
          <cell r="CE9" t="str">
            <v>Budget 2005</v>
          </cell>
          <cell r="CF9" t="str">
            <v>CY Actual</v>
          </cell>
          <cell r="CG9" t="str">
            <v>Budget 2005</v>
          </cell>
          <cell r="CH9" t="str">
            <v>CY Actual</v>
          </cell>
          <cell r="CI9" t="str">
            <v>Budget 2005</v>
          </cell>
          <cell r="CJ9" t="str">
            <v>Budget 2005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3518984.71</v>
          </cell>
          <cell r="C11">
            <v>3432965</v>
          </cell>
          <cell r="D11">
            <v>60305285.310000002</v>
          </cell>
          <cell r="E11">
            <v>60452758.289999992</v>
          </cell>
          <cell r="F11">
            <v>70592511.289999992</v>
          </cell>
          <cell r="G11">
            <v>2994750.13</v>
          </cell>
          <cell r="H11">
            <v>2793874</v>
          </cell>
          <cell r="I11">
            <v>43385128.080000035</v>
          </cell>
          <cell r="J11">
            <v>43758683</v>
          </cell>
          <cell r="K11">
            <v>52072857</v>
          </cell>
          <cell r="L11">
            <v>6311576.2399999974</v>
          </cell>
          <cell r="M11">
            <v>6687672</v>
          </cell>
          <cell r="N11">
            <v>78793435.339999989</v>
          </cell>
          <cell r="O11">
            <v>87890176</v>
          </cell>
          <cell r="P11">
            <v>107336078</v>
          </cell>
          <cell r="Q11">
            <v>5421375.7199999988</v>
          </cell>
          <cell r="R11">
            <v>5285543.12</v>
          </cell>
          <cell r="S11">
            <v>94146192.729999989</v>
          </cell>
          <cell r="T11">
            <v>100785937.78</v>
          </cell>
          <cell r="U11">
            <v>116432338.47999999</v>
          </cell>
          <cell r="V11">
            <v>4211369.9400000004</v>
          </cell>
          <cell r="W11">
            <v>4153859</v>
          </cell>
          <cell r="X11">
            <v>79516888.110000014</v>
          </cell>
          <cell r="Y11">
            <v>83361081</v>
          </cell>
          <cell r="Z11">
            <v>95626882</v>
          </cell>
          <cell r="AA11">
            <v>4863987.4800000004</v>
          </cell>
          <cell r="AB11">
            <v>5526479</v>
          </cell>
          <cell r="AC11">
            <v>74923219.420000017</v>
          </cell>
          <cell r="AD11">
            <v>74990897</v>
          </cell>
          <cell r="AE11">
            <v>93855827</v>
          </cell>
          <cell r="AF11">
            <v>26412333.300000023</v>
          </cell>
          <cell r="AG11">
            <v>25555878</v>
          </cell>
          <cell r="AH11">
            <v>324541997.41000009</v>
          </cell>
          <cell r="AI11">
            <v>351318772.60000002</v>
          </cell>
          <cell r="AJ11">
            <v>427832847.60000002</v>
          </cell>
          <cell r="AK11">
            <v>0</v>
          </cell>
          <cell r="AL11" t="str">
            <v>0</v>
          </cell>
          <cell r="AM11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53734377.520000026</v>
          </cell>
          <cell r="AV11">
            <v>53436270.120000005</v>
          </cell>
          <cell r="AW11">
            <v>755612146.40000021</v>
          </cell>
          <cell r="AX11">
            <v>802558305.66999996</v>
          </cell>
          <cell r="AY11">
            <v>963749341.37</v>
          </cell>
          <cell r="AZ11">
            <v>7401755.0800000131</v>
          </cell>
          <cell r="BA11">
            <v>2886497</v>
          </cell>
          <cell r="BB11">
            <v>48966378.399999917</v>
          </cell>
          <cell r="BC11">
            <v>35344629</v>
          </cell>
          <cell r="BD11">
            <v>44029173</v>
          </cell>
          <cell r="BE11">
            <v>12524297.620000007</v>
          </cell>
          <cell r="BF11">
            <v>11511532</v>
          </cell>
          <cell r="BG11">
            <v>125959867.33</v>
          </cell>
          <cell r="BH11">
            <v>121273831</v>
          </cell>
          <cell r="BI11">
            <v>156324664</v>
          </cell>
          <cell r="BJ11">
            <v>19926052.700000018</v>
          </cell>
          <cell r="BK11">
            <v>14398029</v>
          </cell>
          <cell r="BL11">
            <v>174926245.7299999</v>
          </cell>
          <cell r="BM11">
            <v>174926245.7299999</v>
          </cell>
          <cell r="BN11">
            <v>156618460</v>
          </cell>
          <cell r="BO11">
            <v>200353837</v>
          </cell>
          <cell r="BP11">
            <v>-393991.80000000075</v>
          </cell>
          <cell r="BQ11">
            <v>33334</v>
          </cell>
          <cell r="BR11">
            <v>-3154747.8400000073</v>
          </cell>
          <cell r="BS11">
            <v>-3154747.8400000073</v>
          </cell>
          <cell r="BT11">
            <v>-99994</v>
          </cell>
          <cell r="BU11">
            <v>0</v>
          </cell>
          <cell r="CA11">
            <v>73266438.420000046</v>
          </cell>
          <cell r="CB11">
            <v>67867633.120000005</v>
          </cell>
          <cell r="CC11">
            <v>927383644.29000008</v>
          </cell>
          <cell r="CD11">
            <v>959076771.66999996</v>
          </cell>
          <cell r="CE11">
            <v>1164103178.3699999</v>
          </cell>
          <cell r="CF11">
            <v>1.0000000002328306</v>
          </cell>
          <cell r="CG11">
            <v>-97162</v>
          </cell>
          <cell r="CH11">
            <v>-349.99999999973807</v>
          </cell>
          <cell r="CI11">
            <v>-874458</v>
          </cell>
          <cell r="CJ11">
            <v>-1165944</v>
          </cell>
        </row>
        <row r="13">
          <cell r="A13" t="str">
            <v>Labor</v>
          </cell>
          <cell r="B13">
            <v>626319.99</v>
          </cell>
          <cell r="C13">
            <v>634891.68999999994</v>
          </cell>
          <cell r="D13">
            <v>5592684.1499999994</v>
          </cell>
          <cell r="E13">
            <v>5639571.8499999996</v>
          </cell>
          <cell r="F13">
            <v>7542600.0499999998</v>
          </cell>
          <cell r="G13">
            <v>413693.1</v>
          </cell>
          <cell r="H13">
            <v>470678.39</v>
          </cell>
          <cell r="I13">
            <v>4207948.18</v>
          </cell>
          <cell r="J13">
            <v>4353241.09</v>
          </cell>
          <cell r="K13">
            <v>5728657.5199999996</v>
          </cell>
          <cell r="L13">
            <v>756286.27</v>
          </cell>
          <cell r="M13">
            <v>853464.06</v>
          </cell>
          <cell r="N13">
            <v>8621460.5700000003</v>
          </cell>
          <cell r="O13">
            <v>8803422.8400000017</v>
          </cell>
          <cell r="P13">
            <v>11373157.270000001</v>
          </cell>
          <cell r="Q13">
            <v>803648.99</v>
          </cell>
          <cell r="R13">
            <v>907339.81</v>
          </cell>
          <cell r="S13">
            <v>7753080.2000000002</v>
          </cell>
          <cell r="T13">
            <v>8145713.7100000009</v>
          </cell>
          <cell r="U13">
            <v>10856127.710000001</v>
          </cell>
          <cell r="V13">
            <v>1337620.1200000001</v>
          </cell>
          <cell r="W13">
            <v>1395248.81</v>
          </cell>
          <cell r="X13">
            <v>12525105.52</v>
          </cell>
          <cell r="Y13">
            <v>12587617.420000002</v>
          </cell>
          <cell r="Z13">
            <v>16711750.130000003</v>
          </cell>
          <cell r="AA13">
            <v>559080.38</v>
          </cell>
          <cell r="AB13">
            <v>714338.03</v>
          </cell>
          <cell r="AC13">
            <v>6258546.7400000002</v>
          </cell>
          <cell r="AD13">
            <v>6437817.1400000006</v>
          </cell>
          <cell r="AE13">
            <v>8539256.9200000018</v>
          </cell>
          <cell r="AF13">
            <v>2748226.42</v>
          </cell>
          <cell r="AG13">
            <v>3367814.96</v>
          </cell>
          <cell r="AH13">
            <v>29863018.390000001</v>
          </cell>
          <cell r="AI13">
            <v>29081284.770000003</v>
          </cell>
          <cell r="AJ13">
            <v>38834051.649999999</v>
          </cell>
          <cell r="AK13">
            <v>3018220.52</v>
          </cell>
          <cell r="AL13">
            <v>2397334.87</v>
          </cell>
          <cell r="AM13">
            <v>22652819.339999996</v>
          </cell>
          <cell r="AN13">
            <v>21119238.539999999</v>
          </cell>
          <cell r="AO13">
            <v>28315767.870000001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10263095.789999999</v>
          </cell>
          <cell r="AV13">
            <v>10741110.620000001</v>
          </cell>
          <cell r="AW13">
            <v>97474663.090000004</v>
          </cell>
          <cell r="AX13">
            <v>96167907.360000014</v>
          </cell>
          <cell r="AY13">
            <v>127901369.12</v>
          </cell>
          <cell r="AZ13">
            <v>797870.59</v>
          </cell>
          <cell r="BA13">
            <v>649126.43000000005</v>
          </cell>
          <cell r="BB13">
            <v>6611651.4399999995</v>
          </cell>
          <cell r="BC13">
            <v>5753620.6799999997</v>
          </cell>
          <cell r="BD13">
            <v>7700999.9899999984</v>
          </cell>
          <cell r="BE13">
            <v>1238986.8500000001</v>
          </cell>
          <cell r="BF13">
            <v>1632638.77</v>
          </cell>
          <cell r="BG13">
            <v>12415870.820000002</v>
          </cell>
          <cell r="BH13">
            <v>14162459.33</v>
          </cell>
          <cell r="BI13">
            <v>18948124.719999999</v>
          </cell>
          <cell r="BJ13">
            <v>2036857.44</v>
          </cell>
          <cell r="BK13">
            <v>2281765.2000000002</v>
          </cell>
          <cell r="BL13">
            <v>19027522.260000002</v>
          </cell>
          <cell r="BM13">
            <v>19027522.260000002</v>
          </cell>
          <cell r="BN13">
            <v>19916080.009999998</v>
          </cell>
          <cell r="BO13">
            <v>26649124.709999997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12299953.23</v>
          </cell>
          <cell r="CB13">
            <v>13022875.82</v>
          </cell>
          <cell r="CC13">
            <v>116502185.35000001</v>
          </cell>
          <cell r="CD13">
            <v>116083987.37</v>
          </cell>
          <cell r="CE13">
            <v>154550493.83000001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257889.34</v>
          </cell>
          <cell r="C14">
            <v>201260.66</v>
          </cell>
          <cell r="D14">
            <v>1702400.95</v>
          </cell>
          <cell r="E14">
            <v>1787744.27</v>
          </cell>
          <cell r="F14">
            <v>2391004.19</v>
          </cell>
          <cell r="G14">
            <v>264698.59999999998</v>
          </cell>
          <cell r="H14">
            <v>178857.77</v>
          </cell>
          <cell r="I14">
            <v>1669900.19</v>
          </cell>
          <cell r="J14">
            <v>1654231.65</v>
          </cell>
          <cell r="K14">
            <v>2176889.91</v>
          </cell>
          <cell r="L14">
            <v>376135.06</v>
          </cell>
          <cell r="M14">
            <v>289324.32</v>
          </cell>
          <cell r="N14">
            <v>2801439.67</v>
          </cell>
          <cell r="O14">
            <v>2984360.3</v>
          </cell>
          <cell r="P14">
            <v>3855500.24</v>
          </cell>
          <cell r="Q14">
            <v>489834.55</v>
          </cell>
          <cell r="R14">
            <v>358399.19</v>
          </cell>
          <cell r="S14">
            <v>3011854.37</v>
          </cell>
          <cell r="T14">
            <v>3217556.72</v>
          </cell>
          <cell r="U14">
            <v>4288170.2</v>
          </cell>
          <cell r="V14">
            <v>547487.66</v>
          </cell>
          <cell r="W14">
            <v>486941.82</v>
          </cell>
          <cell r="X14">
            <v>4309854.21</v>
          </cell>
          <cell r="Y14">
            <v>4393078.4000000004</v>
          </cell>
          <cell r="Z14">
            <v>5832400.6500000004</v>
          </cell>
          <cell r="AA14">
            <v>335792.4</v>
          </cell>
          <cell r="AB14">
            <v>315737.40999999997</v>
          </cell>
          <cell r="AC14">
            <v>2683742.63</v>
          </cell>
          <cell r="AD14">
            <v>2845515.26</v>
          </cell>
          <cell r="AE14">
            <v>3774351.64</v>
          </cell>
          <cell r="AF14">
            <v>965659.03</v>
          </cell>
          <cell r="AG14">
            <v>963034.88</v>
          </cell>
          <cell r="AH14">
            <v>8375584.540000001</v>
          </cell>
          <cell r="AI14">
            <v>8670182.7199999988</v>
          </cell>
          <cell r="AJ14">
            <v>11559287.360000001</v>
          </cell>
          <cell r="AK14">
            <v>474964.64</v>
          </cell>
          <cell r="AL14">
            <v>633957.92000000004</v>
          </cell>
          <cell r="AM14">
            <v>5949559.5599999987</v>
          </cell>
          <cell r="AN14">
            <v>5584851.9000000013</v>
          </cell>
          <cell r="AO14">
            <v>7487920.2700000005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3712461.28</v>
          </cell>
          <cell r="AV14">
            <v>3427513.97</v>
          </cell>
          <cell r="AW14">
            <v>30504336.120000001</v>
          </cell>
          <cell r="AX14">
            <v>31137521.220000003</v>
          </cell>
          <cell r="AY14">
            <v>41365524.460000001</v>
          </cell>
          <cell r="AZ14">
            <v>-67150.69</v>
          </cell>
          <cell r="BA14" t="str">
            <v>0</v>
          </cell>
          <cell r="BB14">
            <v>41013.730000000003</v>
          </cell>
          <cell r="BC14" t="str">
            <v>0</v>
          </cell>
          <cell r="BD14" t="str">
            <v>0</v>
          </cell>
          <cell r="BE14">
            <v>124841.24</v>
          </cell>
          <cell r="BF14">
            <v>391753.49</v>
          </cell>
          <cell r="BG14">
            <v>2634595.7200000002</v>
          </cell>
          <cell r="BH14">
            <v>3527864.66</v>
          </cell>
          <cell r="BI14">
            <v>4703125.88</v>
          </cell>
          <cell r="BJ14">
            <v>57690.55</v>
          </cell>
          <cell r="BK14">
            <v>391753.49</v>
          </cell>
          <cell r="BL14">
            <v>2675609.4500000002</v>
          </cell>
          <cell r="BM14">
            <v>2675609.4500000002</v>
          </cell>
          <cell r="BN14">
            <v>3527864.66</v>
          </cell>
          <cell r="BO14">
            <v>4703125.88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3770151.83</v>
          </cell>
          <cell r="CB14">
            <v>3819267.46</v>
          </cell>
          <cell r="CC14">
            <v>33179945.57</v>
          </cell>
          <cell r="CD14">
            <v>34665385.880000003</v>
          </cell>
          <cell r="CE14">
            <v>46068650.340000004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48652.46</v>
          </cell>
          <cell r="C15">
            <v>46169.99</v>
          </cell>
          <cell r="D15">
            <v>545510.81999999995</v>
          </cell>
          <cell r="E15">
            <v>422329.91</v>
          </cell>
          <cell r="F15">
            <v>560224.43999999994</v>
          </cell>
          <cell r="G15">
            <v>34498.839999999997</v>
          </cell>
          <cell r="H15">
            <v>28969</v>
          </cell>
          <cell r="I15">
            <v>317789.32</v>
          </cell>
          <cell r="J15">
            <v>272639</v>
          </cell>
          <cell r="K15">
            <v>358952.4</v>
          </cell>
          <cell r="L15">
            <v>71178.820000000007</v>
          </cell>
          <cell r="M15">
            <v>63520.84</v>
          </cell>
          <cell r="N15">
            <v>590433.66</v>
          </cell>
          <cell r="O15">
            <v>679868.56</v>
          </cell>
          <cell r="P15">
            <v>870326.4</v>
          </cell>
          <cell r="Q15">
            <v>49707.41</v>
          </cell>
          <cell r="R15">
            <v>51170.44</v>
          </cell>
          <cell r="S15">
            <v>496640.44</v>
          </cell>
          <cell r="T15">
            <v>441571.92</v>
          </cell>
          <cell r="U15">
            <v>588861.76</v>
          </cell>
          <cell r="V15">
            <v>104311.62</v>
          </cell>
          <cell r="W15">
            <v>130847.75</v>
          </cell>
          <cell r="X15">
            <v>978283.07</v>
          </cell>
          <cell r="Y15">
            <v>1156159.5</v>
          </cell>
          <cell r="Z15">
            <v>1539019.75</v>
          </cell>
          <cell r="AA15">
            <v>122864.17</v>
          </cell>
          <cell r="AB15">
            <v>78540.399999999994</v>
          </cell>
          <cell r="AC15">
            <v>818408.17</v>
          </cell>
          <cell r="AD15">
            <v>753761.6</v>
          </cell>
          <cell r="AE15">
            <v>991672.2</v>
          </cell>
          <cell r="AF15">
            <v>-18929.04</v>
          </cell>
          <cell r="AG15">
            <v>323006.83</v>
          </cell>
          <cell r="AH15">
            <v>3046141.93</v>
          </cell>
          <cell r="AI15">
            <v>3216386.47</v>
          </cell>
          <cell r="AJ15">
            <v>4218381</v>
          </cell>
          <cell r="AK15">
            <v>52350.37</v>
          </cell>
          <cell r="AL15">
            <v>40631.839999999997</v>
          </cell>
          <cell r="AM15">
            <v>505858.02</v>
          </cell>
          <cell r="AN15">
            <v>326721.56</v>
          </cell>
          <cell r="AO15">
            <v>430295.08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464634.65</v>
          </cell>
          <cell r="AV15">
            <v>762857.09</v>
          </cell>
          <cell r="AW15">
            <v>7299065.4299999997</v>
          </cell>
          <cell r="AX15">
            <v>7269438.5200000005</v>
          </cell>
          <cell r="AY15">
            <v>9557733.0299999993</v>
          </cell>
          <cell r="AZ15">
            <v>18621.29</v>
          </cell>
          <cell r="BA15">
            <v>12500</v>
          </cell>
          <cell r="BB15">
            <v>132524.39000000001</v>
          </cell>
          <cell r="BC15">
            <v>112500</v>
          </cell>
          <cell r="BD15">
            <v>150000</v>
          </cell>
          <cell r="BE15">
            <v>265876.49</v>
          </cell>
          <cell r="BF15">
            <v>291930.33</v>
          </cell>
          <cell r="BG15">
            <v>2347035.59</v>
          </cell>
          <cell r="BH15">
            <v>2757395.01</v>
          </cell>
          <cell r="BI15">
            <v>3674018</v>
          </cell>
          <cell r="BJ15">
            <v>284497.78000000003</v>
          </cell>
          <cell r="BK15">
            <v>304430.33</v>
          </cell>
          <cell r="BL15">
            <v>2479559.98</v>
          </cell>
          <cell r="BM15">
            <v>2479559.98</v>
          </cell>
          <cell r="BN15">
            <v>2869895.01</v>
          </cell>
          <cell r="BO15">
            <v>3824018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749132.43</v>
          </cell>
          <cell r="CB15">
            <v>1067287.42</v>
          </cell>
          <cell r="CC15">
            <v>9778625.4100000001</v>
          </cell>
          <cell r="CD15">
            <v>10139333.530000001</v>
          </cell>
          <cell r="CE15">
            <v>13381751.029999999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98906.99</v>
          </cell>
          <cell r="C16">
            <v>97638</v>
          </cell>
          <cell r="D16">
            <v>814143.91</v>
          </cell>
          <cell r="E16">
            <v>877847.2</v>
          </cell>
          <cell r="F16">
            <v>1170453.2</v>
          </cell>
          <cell r="G16">
            <v>51314.32</v>
          </cell>
          <cell r="H16">
            <v>73968</v>
          </cell>
          <cell r="I16">
            <v>621286.5</v>
          </cell>
          <cell r="J16">
            <v>663204</v>
          </cell>
          <cell r="K16">
            <v>877358</v>
          </cell>
          <cell r="L16">
            <v>123942.99</v>
          </cell>
          <cell r="M16">
            <v>140692</v>
          </cell>
          <cell r="N16">
            <v>1284529.45</v>
          </cell>
          <cell r="O16">
            <v>1372765</v>
          </cell>
          <cell r="P16">
            <v>1795670</v>
          </cell>
          <cell r="Q16">
            <v>125435.42</v>
          </cell>
          <cell r="R16">
            <v>132136</v>
          </cell>
          <cell r="S16">
            <v>1203322.21</v>
          </cell>
          <cell r="T16">
            <v>1200360</v>
          </cell>
          <cell r="U16">
            <v>1594298</v>
          </cell>
          <cell r="V16">
            <v>161902.71</v>
          </cell>
          <cell r="W16">
            <v>171135</v>
          </cell>
          <cell r="X16">
            <v>1512213.77</v>
          </cell>
          <cell r="Y16">
            <v>1550968</v>
          </cell>
          <cell r="Z16">
            <v>2061684</v>
          </cell>
          <cell r="AA16">
            <v>112699.68</v>
          </cell>
          <cell r="AB16">
            <v>130339</v>
          </cell>
          <cell r="AC16">
            <v>1261475.77</v>
          </cell>
          <cell r="AD16">
            <v>1248743.74</v>
          </cell>
          <cell r="AE16">
            <v>1640766.74</v>
          </cell>
          <cell r="AF16">
            <v>236564.55</v>
          </cell>
          <cell r="AG16">
            <v>407113.74</v>
          </cell>
          <cell r="AH16">
            <v>4063459.62</v>
          </cell>
          <cell r="AI16">
            <v>3664028.74</v>
          </cell>
          <cell r="AJ16">
            <v>4885446</v>
          </cell>
          <cell r="AK16">
            <v>748.09</v>
          </cell>
          <cell r="AL16">
            <v>2155</v>
          </cell>
          <cell r="AM16">
            <v>-9682.84</v>
          </cell>
          <cell r="AN16">
            <v>24097</v>
          </cell>
          <cell r="AO16">
            <v>27960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911514.75</v>
          </cell>
          <cell r="AV16">
            <v>1155176.74</v>
          </cell>
          <cell r="AW16">
            <v>10750748.390000001</v>
          </cell>
          <cell r="AX16">
            <v>10602013.68</v>
          </cell>
          <cell r="AY16">
            <v>14053635.940000001</v>
          </cell>
          <cell r="AZ16">
            <v>218.72</v>
          </cell>
          <cell r="BA16">
            <v>1500</v>
          </cell>
          <cell r="BB16">
            <v>12610.99</v>
          </cell>
          <cell r="BC16">
            <v>13500</v>
          </cell>
          <cell r="BD16">
            <v>18000</v>
          </cell>
          <cell r="BE16">
            <v>187411.42</v>
          </cell>
          <cell r="BF16">
            <v>153322.07999999999</v>
          </cell>
          <cell r="BG16">
            <v>1225563.76</v>
          </cell>
          <cell r="BH16">
            <v>1380344.76</v>
          </cell>
          <cell r="BI16">
            <v>1840457</v>
          </cell>
          <cell r="BJ16">
            <v>187630.14</v>
          </cell>
          <cell r="BK16">
            <v>154822.07999999999</v>
          </cell>
          <cell r="BL16">
            <v>1238174.75</v>
          </cell>
          <cell r="BM16">
            <v>1238174.75</v>
          </cell>
          <cell r="BN16">
            <v>1393844.76</v>
          </cell>
          <cell r="BO16">
            <v>1858457</v>
          </cell>
          <cell r="BP16">
            <v>-9057.08</v>
          </cell>
          <cell r="BQ16" t="str">
            <v>0</v>
          </cell>
          <cell r="BR16">
            <v>-84695.3</v>
          </cell>
          <cell r="BS16">
            <v>-84695.3</v>
          </cell>
          <cell r="BT16" t="str">
            <v>0</v>
          </cell>
          <cell r="BU16" t="str">
            <v>0</v>
          </cell>
          <cell r="CA16">
            <v>1090087.81</v>
          </cell>
          <cell r="CB16">
            <v>1309998.82</v>
          </cell>
          <cell r="CC16">
            <v>11904227.84</v>
          </cell>
          <cell r="CD16">
            <v>11995858.439999999</v>
          </cell>
          <cell r="CE16">
            <v>15912092.940000001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6812.78</v>
          </cell>
          <cell r="C17">
            <v>6963</v>
          </cell>
          <cell r="D17">
            <v>52474.78</v>
          </cell>
          <cell r="E17">
            <v>62667</v>
          </cell>
          <cell r="F17">
            <v>83552</v>
          </cell>
          <cell r="G17">
            <v>1586.54</v>
          </cell>
          <cell r="H17">
            <v>2554</v>
          </cell>
          <cell r="I17">
            <v>27227.29</v>
          </cell>
          <cell r="J17">
            <v>21166</v>
          </cell>
          <cell r="K17">
            <v>27919</v>
          </cell>
          <cell r="L17">
            <v>3390.77</v>
          </cell>
          <cell r="M17">
            <v>3144</v>
          </cell>
          <cell r="N17">
            <v>32447.56</v>
          </cell>
          <cell r="O17">
            <v>29503</v>
          </cell>
          <cell r="P17">
            <v>39080</v>
          </cell>
          <cell r="Q17">
            <v>3552.63</v>
          </cell>
          <cell r="R17">
            <v>7296</v>
          </cell>
          <cell r="S17">
            <v>52264.09</v>
          </cell>
          <cell r="T17">
            <v>67348</v>
          </cell>
          <cell r="U17">
            <v>88924</v>
          </cell>
          <cell r="V17">
            <v>4018.95</v>
          </cell>
          <cell r="W17">
            <v>5022</v>
          </cell>
          <cell r="X17">
            <v>55862.99</v>
          </cell>
          <cell r="Y17">
            <v>42054</v>
          </cell>
          <cell r="Z17">
            <v>55831</v>
          </cell>
          <cell r="AA17">
            <v>6531.48</v>
          </cell>
          <cell r="AB17">
            <v>3834</v>
          </cell>
          <cell r="AC17">
            <v>37876.269999999997</v>
          </cell>
          <cell r="AD17">
            <v>35251</v>
          </cell>
          <cell r="AE17">
            <v>46959</v>
          </cell>
          <cell r="AF17">
            <v>11646.83</v>
          </cell>
          <cell r="AG17">
            <v>1011</v>
          </cell>
          <cell r="AH17">
            <v>61012.13</v>
          </cell>
          <cell r="AI17">
            <v>8936</v>
          </cell>
          <cell r="AJ17">
            <v>11954</v>
          </cell>
          <cell r="AK17">
            <v>20529.259999999998</v>
          </cell>
          <cell r="AL17">
            <v>24638</v>
          </cell>
          <cell r="AM17">
            <v>260176.79</v>
          </cell>
          <cell r="AN17">
            <v>223370</v>
          </cell>
          <cell r="AO17">
            <v>302074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58069.24</v>
          </cell>
          <cell r="AV17">
            <v>54462</v>
          </cell>
          <cell r="AW17">
            <v>579341.9</v>
          </cell>
          <cell r="AX17">
            <v>490295</v>
          </cell>
          <cell r="AY17">
            <v>656293</v>
          </cell>
          <cell r="AZ17">
            <v>2782.95</v>
          </cell>
          <cell r="BA17">
            <v>2950</v>
          </cell>
          <cell r="BB17">
            <v>26521.21</v>
          </cell>
          <cell r="BC17">
            <v>26550</v>
          </cell>
          <cell r="BD17">
            <v>35400</v>
          </cell>
          <cell r="BE17">
            <v>9825</v>
          </cell>
          <cell r="BF17">
            <v>904</v>
          </cell>
          <cell r="BG17">
            <v>33246.44</v>
          </cell>
          <cell r="BH17">
            <v>8135</v>
          </cell>
          <cell r="BI17">
            <v>10858</v>
          </cell>
          <cell r="BJ17">
            <v>12607.95</v>
          </cell>
          <cell r="BK17">
            <v>3854</v>
          </cell>
          <cell r="BL17">
            <v>59767.65</v>
          </cell>
          <cell r="BM17">
            <v>59767.65</v>
          </cell>
          <cell r="BN17">
            <v>34685</v>
          </cell>
          <cell r="BO17">
            <v>46258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70677.19</v>
          </cell>
          <cell r="CB17">
            <v>58316</v>
          </cell>
          <cell r="CC17">
            <v>639109.55000000005</v>
          </cell>
          <cell r="CD17">
            <v>524980</v>
          </cell>
          <cell r="CE17">
            <v>702551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11370.04</v>
          </cell>
          <cell r="C18">
            <v>40438</v>
          </cell>
          <cell r="D18">
            <v>476682.52</v>
          </cell>
          <cell r="E18">
            <v>566791</v>
          </cell>
          <cell r="F18">
            <v>647797</v>
          </cell>
          <cell r="G18">
            <v>7398.67</v>
          </cell>
          <cell r="H18">
            <v>28405</v>
          </cell>
          <cell r="I18">
            <v>358019.18</v>
          </cell>
          <cell r="J18">
            <v>397408</v>
          </cell>
          <cell r="K18">
            <v>452521</v>
          </cell>
          <cell r="L18">
            <v>12614.6</v>
          </cell>
          <cell r="M18">
            <v>57586</v>
          </cell>
          <cell r="N18">
            <v>741025.89</v>
          </cell>
          <cell r="O18">
            <v>908234</v>
          </cell>
          <cell r="P18">
            <v>1042977</v>
          </cell>
          <cell r="Q18">
            <v>19415.88</v>
          </cell>
          <cell r="R18">
            <v>63327</v>
          </cell>
          <cell r="S18">
            <v>1851955.19</v>
          </cell>
          <cell r="T18">
            <v>1918443</v>
          </cell>
          <cell r="U18">
            <v>2052691</v>
          </cell>
          <cell r="V18">
            <v>17204.04</v>
          </cell>
          <cell r="W18">
            <v>59250</v>
          </cell>
          <cell r="X18">
            <v>652844.34</v>
          </cell>
          <cell r="Y18">
            <v>784154</v>
          </cell>
          <cell r="Z18">
            <v>903831</v>
          </cell>
          <cell r="AA18">
            <v>9873.83</v>
          </cell>
          <cell r="AB18">
            <v>47491</v>
          </cell>
          <cell r="AC18">
            <v>581006.06000000006</v>
          </cell>
          <cell r="AD18">
            <v>660608</v>
          </cell>
          <cell r="AE18">
            <v>755282</v>
          </cell>
          <cell r="AF18">
            <v>61039.78</v>
          </cell>
          <cell r="AG18">
            <v>97254.42</v>
          </cell>
          <cell r="AH18">
            <v>1077207.8700000001</v>
          </cell>
          <cell r="AI18">
            <v>875789.78</v>
          </cell>
          <cell r="AJ18">
            <v>1167553.04</v>
          </cell>
          <cell r="AK18">
            <v>256014.62</v>
          </cell>
          <cell r="AL18">
            <v>629890</v>
          </cell>
          <cell r="AM18">
            <v>2378022.7999999998</v>
          </cell>
          <cell r="AN18">
            <v>5697308</v>
          </cell>
          <cell r="AO18">
            <v>7589688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394931.46</v>
          </cell>
          <cell r="AV18">
            <v>1023641.42</v>
          </cell>
          <cell r="AW18">
            <v>8116763.8500000006</v>
          </cell>
          <cell r="AX18">
            <v>11808735.780000001</v>
          </cell>
          <cell r="AY18">
            <v>14612340.039999999</v>
          </cell>
          <cell r="AZ18">
            <v>693.65</v>
          </cell>
          <cell r="BA18">
            <v>1750</v>
          </cell>
          <cell r="BB18">
            <v>11380.88</v>
          </cell>
          <cell r="BC18">
            <v>15750</v>
          </cell>
          <cell r="BD18">
            <v>21000</v>
          </cell>
          <cell r="BE18">
            <v>21912.91</v>
          </cell>
          <cell r="BF18">
            <v>63963.42</v>
          </cell>
          <cell r="BG18">
            <v>205356.29</v>
          </cell>
          <cell r="BH18">
            <v>576470.78</v>
          </cell>
          <cell r="BI18">
            <v>768361.04</v>
          </cell>
          <cell r="BJ18">
            <v>22606.560000000001</v>
          </cell>
          <cell r="BK18">
            <v>65713.42</v>
          </cell>
          <cell r="BL18">
            <v>216737.17</v>
          </cell>
          <cell r="BM18">
            <v>216737.17</v>
          </cell>
          <cell r="BN18">
            <v>592220.78</v>
          </cell>
          <cell r="BO18">
            <v>789361.04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417538.02</v>
          </cell>
          <cell r="CB18">
            <v>1089354.8400000001</v>
          </cell>
          <cell r="CC18">
            <v>8333501.0200000005</v>
          </cell>
          <cell r="CD18">
            <v>12400956.560000001</v>
          </cell>
          <cell r="CE18">
            <v>15401701.079999998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15075.55</v>
          </cell>
          <cell r="C19">
            <v>35192</v>
          </cell>
          <cell r="D19">
            <v>204216.06</v>
          </cell>
          <cell r="E19">
            <v>243148</v>
          </cell>
          <cell r="F19">
            <v>322728</v>
          </cell>
          <cell r="G19">
            <v>22126.57</v>
          </cell>
          <cell r="H19">
            <v>16395</v>
          </cell>
          <cell r="I19">
            <v>168256.07</v>
          </cell>
          <cell r="J19">
            <v>167705</v>
          </cell>
          <cell r="K19">
            <v>216890</v>
          </cell>
          <cell r="L19">
            <v>19878.740000000002</v>
          </cell>
          <cell r="M19">
            <v>28120</v>
          </cell>
          <cell r="N19">
            <v>270130.94</v>
          </cell>
          <cell r="O19">
            <v>406680</v>
          </cell>
          <cell r="P19">
            <v>494040</v>
          </cell>
          <cell r="Q19">
            <v>16798.71</v>
          </cell>
          <cell r="R19">
            <v>21995</v>
          </cell>
          <cell r="S19">
            <v>235469.94</v>
          </cell>
          <cell r="T19">
            <v>294769</v>
          </cell>
          <cell r="U19">
            <v>357734</v>
          </cell>
          <cell r="V19">
            <v>33323.96</v>
          </cell>
          <cell r="W19">
            <v>60132</v>
          </cell>
          <cell r="X19">
            <v>245793.29</v>
          </cell>
          <cell r="Y19">
            <v>690951</v>
          </cell>
          <cell r="Z19">
            <v>866770</v>
          </cell>
          <cell r="AA19">
            <v>39819.46</v>
          </cell>
          <cell r="AB19">
            <v>50232</v>
          </cell>
          <cell r="AC19">
            <v>461201.51</v>
          </cell>
          <cell r="AD19">
            <v>364858</v>
          </cell>
          <cell r="AE19">
            <v>492135</v>
          </cell>
          <cell r="AF19">
            <v>64217.94</v>
          </cell>
          <cell r="AG19">
            <v>31884</v>
          </cell>
          <cell r="AH19">
            <v>515959.3</v>
          </cell>
          <cell r="AI19">
            <v>853656</v>
          </cell>
          <cell r="AJ19">
            <v>881500</v>
          </cell>
          <cell r="AK19">
            <v>580</v>
          </cell>
          <cell r="AL19">
            <v>1822</v>
          </cell>
          <cell r="AM19">
            <v>7972.57</v>
          </cell>
          <cell r="AN19">
            <v>16398</v>
          </cell>
          <cell r="AO19">
            <v>21860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211820.93</v>
          </cell>
          <cell r="AV19">
            <v>245772</v>
          </cell>
          <cell r="AW19">
            <v>2108999.6800000002</v>
          </cell>
          <cell r="AX19">
            <v>3038165</v>
          </cell>
          <cell r="AY19">
            <v>3653657</v>
          </cell>
          <cell r="AZ19">
            <v>1515.79</v>
          </cell>
          <cell r="BA19">
            <v>10000</v>
          </cell>
          <cell r="BB19">
            <v>77600.27</v>
          </cell>
          <cell r="BC19">
            <v>90000</v>
          </cell>
          <cell r="BD19">
            <v>120000</v>
          </cell>
          <cell r="BE19">
            <v>3626.24</v>
          </cell>
          <cell r="BF19">
            <v>200</v>
          </cell>
          <cell r="BG19">
            <v>34782.31</v>
          </cell>
          <cell r="BH19">
            <v>1800</v>
          </cell>
          <cell r="BI19">
            <v>2400</v>
          </cell>
          <cell r="BJ19">
            <v>5142.03</v>
          </cell>
          <cell r="BK19">
            <v>10200</v>
          </cell>
          <cell r="BL19">
            <v>112382.58</v>
          </cell>
          <cell r="BM19">
            <v>112382.58</v>
          </cell>
          <cell r="BN19">
            <v>91800</v>
          </cell>
          <cell r="BO19">
            <v>122400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216962.96</v>
          </cell>
          <cell r="CB19">
            <v>255972</v>
          </cell>
          <cell r="CC19">
            <v>2221382.2599999998</v>
          </cell>
          <cell r="CD19">
            <v>3129965</v>
          </cell>
          <cell r="CE19">
            <v>3776057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30292.25</v>
          </cell>
          <cell r="C20">
            <v>34244</v>
          </cell>
          <cell r="D20">
            <v>513092.7</v>
          </cell>
          <cell r="E20">
            <v>527348</v>
          </cell>
          <cell r="F20">
            <v>637105</v>
          </cell>
          <cell r="G20">
            <v>23688.23</v>
          </cell>
          <cell r="H20">
            <v>27912</v>
          </cell>
          <cell r="I20">
            <v>384360.08</v>
          </cell>
          <cell r="J20">
            <v>447758</v>
          </cell>
          <cell r="K20">
            <v>540283</v>
          </cell>
          <cell r="L20">
            <v>45155.06</v>
          </cell>
          <cell r="M20">
            <v>52203</v>
          </cell>
          <cell r="N20">
            <v>823097.11</v>
          </cell>
          <cell r="O20">
            <v>847265</v>
          </cell>
          <cell r="P20">
            <v>1032830</v>
          </cell>
          <cell r="Q20">
            <v>43568.95</v>
          </cell>
          <cell r="R20">
            <v>50750</v>
          </cell>
          <cell r="S20">
            <v>720034.29</v>
          </cell>
          <cell r="T20">
            <v>839284</v>
          </cell>
          <cell r="U20">
            <v>996458</v>
          </cell>
          <cell r="V20">
            <v>43518.75</v>
          </cell>
          <cell r="W20">
            <v>114681.01</v>
          </cell>
          <cell r="X20">
            <v>704433.36</v>
          </cell>
          <cell r="Y20">
            <v>694448.91</v>
          </cell>
          <cell r="Z20">
            <v>850075.91</v>
          </cell>
          <cell r="AA20">
            <v>38251.629999999997</v>
          </cell>
          <cell r="AB20">
            <v>32405</v>
          </cell>
          <cell r="AC20">
            <v>578526</v>
          </cell>
          <cell r="AD20">
            <v>554517</v>
          </cell>
          <cell r="AE20">
            <v>664612</v>
          </cell>
          <cell r="AF20">
            <v>41396.25</v>
          </cell>
          <cell r="AG20">
            <v>83136.070000000007</v>
          </cell>
          <cell r="AH20">
            <v>1269877.49</v>
          </cell>
          <cell r="AI20">
            <v>1644936.75</v>
          </cell>
          <cell r="AJ20">
            <v>1902247</v>
          </cell>
          <cell r="AK20">
            <v>1044352.59</v>
          </cell>
          <cell r="AL20">
            <v>1034354</v>
          </cell>
          <cell r="AM20">
            <v>10367313.049999997</v>
          </cell>
          <cell r="AN20">
            <v>12095760</v>
          </cell>
          <cell r="AO20">
            <v>15213776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1310223.71</v>
          </cell>
          <cell r="AV20">
            <v>1429685.08</v>
          </cell>
          <cell r="AW20">
            <v>15360734.079999998</v>
          </cell>
          <cell r="AX20">
            <v>17651317.66</v>
          </cell>
          <cell r="AY20">
            <v>21837386.91</v>
          </cell>
          <cell r="AZ20">
            <v>582828.82999999996</v>
          </cell>
          <cell r="BA20">
            <v>281083</v>
          </cell>
          <cell r="BB20">
            <v>3275324.46</v>
          </cell>
          <cell r="BC20">
            <v>2297247</v>
          </cell>
          <cell r="BD20">
            <v>2908000</v>
          </cell>
          <cell r="BE20">
            <v>52451.89</v>
          </cell>
          <cell r="BF20">
            <v>113618.42</v>
          </cell>
          <cell r="BG20">
            <v>821512.44</v>
          </cell>
          <cell r="BH20">
            <v>1413827.7</v>
          </cell>
          <cell r="BI20">
            <v>1754547</v>
          </cell>
          <cell r="BJ20">
            <v>635280.72</v>
          </cell>
          <cell r="BK20">
            <v>394701.42</v>
          </cell>
          <cell r="BL20">
            <v>4096836.9</v>
          </cell>
          <cell r="BM20">
            <v>4096836.9</v>
          </cell>
          <cell r="BN20">
            <v>3711074.7</v>
          </cell>
          <cell r="BO20">
            <v>4662547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1945504.43</v>
          </cell>
          <cell r="CB20">
            <v>1824386.5</v>
          </cell>
          <cell r="CC20">
            <v>19457570.979999997</v>
          </cell>
          <cell r="CD20">
            <v>21362392.359999999</v>
          </cell>
          <cell r="CE20">
            <v>26499933.91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14599.32</v>
          </cell>
          <cell r="C21">
            <v>14175</v>
          </cell>
          <cell r="D21">
            <v>123233.36</v>
          </cell>
          <cell r="E21">
            <v>127575</v>
          </cell>
          <cell r="F21">
            <v>170100</v>
          </cell>
          <cell r="G21">
            <v>7144.99</v>
          </cell>
          <cell r="H21">
            <v>3421</v>
          </cell>
          <cell r="I21">
            <v>75983.520000000004</v>
          </cell>
          <cell r="J21">
            <v>40589</v>
          </cell>
          <cell r="K21">
            <v>41849</v>
          </cell>
          <cell r="L21">
            <v>18353.060000000001</v>
          </cell>
          <cell r="M21">
            <v>25475</v>
          </cell>
          <cell r="N21">
            <v>243834.74</v>
          </cell>
          <cell r="O21">
            <v>264775</v>
          </cell>
          <cell r="P21">
            <v>321200</v>
          </cell>
          <cell r="Q21">
            <v>15549.42</v>
          </cell>
          <cell r="R21">
            <v>5825</v>
          </cell>
          <cell r="S21">
            <v>133057.26</v>
          </cell>
          <cell r="T21">
            <v>56125</v>
          </cell>
          <cell r="U21">
            <v>73600</v>
          </cell>
          <cell r="V21">
            <v>13720.66</v>
          </cell>
          <cell r="W21">
            <v>11245</v>
          </cell>
          <cell r="X21">
            <v>194618.93</v>
          </cell>
          <cell r="Y21">
            <v>105105</v>
          </cell>
          <cell r="Z21">
            <v>138840</v>
          </cell>
          <cell r="AA21">
            <v>11856.21</v>
          </cell>
          <cell r="AB21">
            <v>22000</v>
          </cell>
          <cell r="AC21">
            <v>147127.38</v>
          </cell>
          <cell r="AD21">
            <v>198000</v>
          </cell>
          <cell r="AE21">
            <v>264000</v>
          </cell>
          <cell r="AF21">
            <v>32325.41</v>
          </cell>
          <cell r="AG21">
            <v>19654</v>
          </cell>
          <cell r="AH21">
            <v>165895.96</v>
          </cell>
          <cell r="AI21">
            <v>176886</v>
          </cell>
          <cell r="AJ21">
            <v>235846</v>
          </cell>
          <cell r="AK21">
            <v>347799.8</v>
          </cell>
          <cell r="AL21">
            <v>317370</v>
          </cell>
          <cell r="AM21">
            <v>3144148.32</v>
          </cell>
          <cell r="AN21">
            <v>3118260</v>
          </cell>
          <cell r="AO21">
            <v>4033549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461348.87</v>
          </cell>
          <cell r="AV21">
            <v>419165</v>
          </cell>
          <cell r="AW21">
            <v>4227899.47</v>
          </cell>
          <cell r="AX21">
            <v>4087315</v>
          </cell>
          <cell r="AY21">
            <v>5278984</v>
          </cell>
          <cell r="AZ21">
            <v>1029.58</v>
          </cell>
          <cell r="BA21">
            <v>875</v>
          </cell>
          <cell r="BB21">
            <v>15490.27</v>
          </cell>
          <cell r="BC21">
            <v>7875</v>
          </cell>
          <cell r="BD21">
            <v>10500</v>
          </cell>
          <cell r="BE21">
            <v>-18299.95</v>
          </cell>
          <cell r="BF21">
            <v>3126</v>
          </cell>
          <cell r="BG21">
            <v>47814.77</v>
          </cell>
          <cell r="BH21">
            <v>27462</v>
          </cell>
          <cell r="BI21">
            <v>36621</v>
          </cell>
          <cell r="BJ21">
            <v>-17270.37</v>
          </cell>
          <cell r="BK21">
            <v>4001</v>
          </cell>
          <cell r="BL21">
            <v>63305.04</v>
          </cell>
          <cell r="BM21">
            <v>63305.04</v>
          </cell>
          <cell r="BN21">
            <v>35337</v>
          </cell>
          <cell r="BO21">
            <v>47121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444078.5</v>
          </cell>
          <cell r="CB21">
            <v>423166</v>
          </cell>
          <cell r="CC21">
            <v>4291204.51</v>
          </cell>
          <cell r="CD21">
            <v>4122652</v>
          </cell>
          <cell r="CE21">
            <v>5326105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104682.85</v>
          </cell>
          <cell r="C22">
            <v>78803</v>
          </cell>
          <cell r="D22">
            <v>912219.36</v>
          </cell>
          <cell r="E22">
            <v>947769</v>
          </cell>
          <cell r="F22">
            <v>1183894</v>
          </cell>
          <cell r="G22">
            <v>41384</v>
          </cell>
          <cell r="H22">
            <v>45134</v>
          </cell>
          <cell r="I22">
            <v>406094.13</v>
          </cell>
          <cell r="J22">
            <v>430206</v>
          </cell>
          <cell r="K22">
            <v>575577</v>
          </cell>
          <cell r="L22">
            <v>61289.77</v>
          </cell>
          <cell r="M22">
            <v>73179</v>
          </cell>
          <cell r="N22">
            <v>651320.27</v>
          </cell>
          <cell r="O22">
            <v>706561</v>
          </cell>
          <cell r="P22">
            <v>923676</v>
          </cell>
          <cell r="Q22">
            <v>131153.65</v>
          </cell>
          <cell r="R22">
            <v>132196</v>
          </cell>
          <cell r="S22">
            <v>1105239.3600000001</v>
          </cell>
          <cell r="T22">
            <v>1202004</v>
          </cell>
          <cell r="U22">
            <v>1594181</v>
          </cell>
          <cell r="V22">
            <v>210161.04</v>
          </cell>
          <cell r="W22">
            <v>124211</v>
          </cell>
          <cell r="X22">
            <v>1150857.8799999999</v>
          </cell>
          <cell r="Y22">
            <v>1143247</v>
          </cell>
          <cell r="Z22">
            <v>1530944</v>
          </cell>
          <cell r="AA22">
            <v>78945.59</v>
          </cell>
          <cell r="AB22">
            <v>89623</v>
          </cell>
          <cell r="AC22">
            <v>754102.73</v>
          </cell>
          <cell r="AD22">
            <v>820747</v>
          </cell>
          <cell r="AE22">
            <v>1119276</v>
          </cell>
          <cell r="AF22">
            <v>125221.86</v>
          </cell>
          <cell r="AG22">
            <v>354390.39</v>
          </cell>
          <cell r="AH22">
            <v>1268794.81</v>
          </cell>
          <cell r="AI22">
            <v>3397394.79</v>
          </cell>
          <cell r="AJ22">
            <v>4460514.96</v>
          </cell>
          <cell r="AK22">
            <v>408796.63</v>
          </cell>
          <cell r="AL22">
            <v>349240</v>
          </cell>
          <cell r="AM22">
            <v>3220912.53</v>
          </cell>
          <cell r="AN22">
            <v>3129211</v>
          </cell>
          <cell r="AO22">
            <v>4178437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1161635.3899999999</v>
          </cell>
          <cell r="AV22">
            <v>1246776.3899999999</v>
          </cell>
          <cell r="AW22">
            <v>9469541.0700000003</v>
          </cell>
          <cell r="AX22">
            <v>11777139.790000001</v>
          </cell>
          <cell r="AY22">
            <v>15566499.960000001</v>
          </cell>
          <cell r="AZ22">
            <v>38416.79</v>
          </cell>
          <cell r="BA22">
            <v>-60774</v>
          </cell>
          <cell r="BB22">
            <v>349100</v>
          </cell>
          <cell r="BC22">
            <v>-531316</v>
          </cell>
          <cell r="BD22">
            <v>-713638</v>
          </cell>
          <cell r="BE22">
            <v>220604.38</v>
          </cell>
          <cell r="BF22">
            <v>193121.07</v>
          </cell>
          <cell r="BG22">
            <v>1469059.78</v>
          </cell>
          <cell r="BH22">
            <v>1898174.67</v>
          </cell>
          <cell r="BI22">
            <v>2477319.96</v>
          </cell>
          <cell r="BJ22">
            <v>259021.17</v>
          </cell>
          <cell r="BK22">
            <v>132347.07</v>
          </cell>
          <cell r="BL22">
            <v>1818159.78</v>
          </cell>
          <cell r="BM22">
            <v>1818159.78</v>
          </cell>
          <cell r="BN22">
            <v>1366858.67</v>
          </cell>
          <cell r="BO22">
            <v>1763681.96</v>
          </cell>
          <cell r="BP22">
            <v>-43228.84</v>
          </cell>
          <cell r="BQ22" t="str">
            <v>0</v>
          </cell>
          <cell r="BR22">
            <v>-337334.28</v>
          </cell>
          <cell r="BS22">
            <v>-337334.28</v>
          </cell>
          <cell r="BT22" t="str">
            <v>0</v>
          </cell>
          <cell r="BU22" t="str">
            <v>0</v>
          </cell>
          <cell r="CA22">
            <v>1377427.72</v>
          </cell>
          <cell r="CB22">
            <v>1379123.46</v>
          </cell>
          <cell r="CC22">
            <v>10950366.57</v>
          </cell>
          <cell r="CD22">
            <v>13143998.460000001</v>
          </cell>
          <cell r="CE22">
            <v>17330181.920000002</v>
          </cell>
          <cell r="CF22" t="str">
            <v>0</v>
          </cell>
          <cell r="CG22" t="str">
            <v>0</v>
          </cell>
          <cell r="CH22" t="str">
            <v>0</v>
          </cell>
          <cell r="CI22" t="str">
            <v>0</v>
          </cell>
          <cell r="CJ22" t="str">
            <v>0</v>
          </cell>
        </row>
        <row r="23">
          <cell r="A23" t="str">
            <v>Directors &amp; Shareholders &amp;PR</v>
          </cell>
          <cell r="B23">
            <v>995.82</v>
          </cell>
          <cell r="C23">
            <v>525</v>
          </cell>
          <cell r="D23">
            <v>10698.09</v>
          </cell>
          <cell r="E23">
            <v>4725</v>
          </cell>
          <cell r="F23">
            <v>6300</v>
          </cell>
          <cell r="G23">
            <v>497.91</v>
          </cell>
          <cell r="H23" t="str">
            <v>0</v>
          </cell>
          <cell r="I23">
            <v>961.74</v>
          </cell>
          <cell r="J23" t="str">
            <v>0</v>
          </cell>
          <cell r="K23" t="str">
            <v>0</v>
          </cell>
          <cell r="L23">
            <v>1493.71</v>
          </cell>
          <cell r="M23" t="str">
            <v>0</v>
          </cell>
          <cell r="N23">
            <v>4104.83</v>
          </cell>
          <cell r="O23" t="str">
            <v>0</v>
          </cell>
          <cell r="P23" t="str">
            <v>0</v>
          </cell>
          <cell r="Q23">
            <v>6597.57</v>
          </cell>
          <cell r="R23">
            <v>7500</v>
          </cell>
          <cell r="S23">
            <v>52576.27</v>
          </cell>
          <cell r="T23">
            <v>36930</v>
          </cell>
          <cell r="U23">
            <v>48040</v>
          </cell>
          <cell r="V23">
            <v>2150.4</v>
          </cell>
          <cell r="W23">
            <v>145</v>
          </cell>
          <cell r="X23">
            <v>3881.61</v>
          </cell>
          <cell r="Y23">
            <v>1957</v>
          </cell>
          <cell r="Z23">
            <v>2622</v>
          </cell>
          <cell r="AA23">
            <v>995.82</v>
          </cell>
          <cell r="AB23">
            <v>1166</v>
          </cell>
          <cell r="AC23">
            <v>3831.38</v>
          </cell>
          <cell r="AD23">
            <v>3502</v>
          </cell>
          <cell r="AE23">
            <v>4000</v>
          </cell>
          <cell r="AF23">
            <v>104323.76</v>
          </cell>
          <cell r="AG23">
            <v>35000</v>
          </cell>
          <cell r="AH23">
            <v>471879.04</v>
          </cell>
          <cell r="AI23">
            <v>315000</v>
          </cell>
          <cell r="AJ23">
            <v>420000</v>
          </cell>
          <cell r="AK23">
            <v>416601.37</v>
          </cell>
          <cell r="AL23">
            <v>316602</v>
          </cell>
          <cell r="AM23">
            <v>4021374.46</v>
          </cell>
          <cell r="AN23">
            <v>3636399</v>
          </cell>
          <cell r="AO23">
            <v>4750354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533656.36</v>
          </cell>
          <cell r="AV23">
            <v>360938</v>
          </cell>
          <cell r="AW23">
            <v>4569307.42</v>
          </cell>
          <cell r="AX23">
            <v>3998513</v>
          </cell>
          <cell r="AY23">
            <v>5231316</v>
          </cell>
          <cell r="AZ23">
            <v>0</v>
          </cell>
          <cell r="BA23">
            <v>4300</v>
          </cell>
          <cell r="BB23">
            <v>37811.1</v>
          </cell>
          <cell r="BC23">
            <v>38700</v>
          </cell>
          <cell r="BD23">
            <v>51600</v>
          </cell>
          <cell r="BE23">
            <v>0</v>
          </cell>
          <cell r="BF23">
            <v>1647.17</v>
          </cell>
          <cell r="BG23">
            <v>10345.6</v>
          </cell>
          <cell r="BH23">
            <v>14824.53</v>
          </cell>
          <cell r="BI23">
            <v>19766.04</v>
          </cell>
          <cell r="BJ23">
            <v>0</v>
          </cell>
          <cell r="BK23">
            <v>5947.17</v>
          </cell>
          <cell r="BL23">
            <v>48156.7</v>
          </cell>
          <cell r="BM23">
            <v>48156.7</v>
          </cell>
          <cell r="BN23">
            <v>53524.53</v>
          </cell>
          <cell r="BO23">
            <v>71366.039999999994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533656.36</v>
          </cell>
          <cell r="CB23">
            <v>366885.17</v>
          </cell>
          <cell r="CC23">
            <v>4617464.12</v>
          </cell>
          <cell r="CD23">
            <v>4052037.53</v>
          </cell>
          <cell r="CE23">
            <v>5302682.04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44104.26</v>
          </cell>
          <cell r="C24">
            <v>46939</v>
          </cell>
          <cell r="D24">
            <v>362365.01</v>
          </cell>
          <cell r="E24">
            <v>422007</v>
          </cell>
          <cell r="F24">
            <v>562718</v>
          </cell>
          <cell r="G24">
            <v>28750</v>
          </cell>
          <cell r="H24">
            <v>28503.67</v>
          </cell>
          <cell r="I24">
            <v>239807.82</v>
          </cell>
          <cell r="J24">
            <v>257395.03</v>
          </cell>
          <cell r="K24">
            <v>340714.04</v>
          </cell>
          <cell r="L24">
            <v>48918.21</v>
          </cell>
          <cell r="M24">
            <v>66965</v>
          </cell>
          <cell r="N24">
            <v>436821.29</v>
          </cell>
          <cell r="O24">
            <v>645448</v>
          </cell>
          <cell r="P24">
            <v>832481</v>
          </cell>
          <cell r="Q24">
            <v>43295.19</v>
          </cell>
          <cell r="R24">
            <v>41015</v>
          </cell>
          <cell r="S24">
            <v>323304.76</v>
          </cell>
          <cell r="T24">
            <v>369856</v>
          </cell>
          <cell r="U24">
            <v>493134</v>
          </cell>
          <cell r="V24">
            <v>85826.42</v>
          </cell>
          <cell r="W24">
            <v>79689</v>
          </cell>
          <cell r="X24">
            <v>704338.77</v>
          </cell>
          <cell r="Y24">
            <v>718353</v>
          </cell>
          <cell r="Z24">
            <v>957990</v>
          </cell>
          <cell r="AA24">
            <v>38528.589999999997</v>
          </cell>
          <cell r="AB24">
            <v>31039.33</v>
          </cell>
          <cell r="AC24">
            <v>384650.77</v>
          </cell>
          <cell r="AD24">
            <v>288039.96999999997</v>
          </cell>
          <cell r="AE24">
            <v>382559.96</v>
          </cell>
          <cell r="AF24">
            <v>69444.33</v>
          </cell>
          <cell r="AG24">
            <v>42551.57</v>
          </cell>
          <cell r="AH24">
            <v>770010.01</v>
          </cell>
          <cell r="AI24">
            <v>383400.25</v>
          </cell>
          <cell r="AJ24">
            <v>511037.96</v>
          </cell>
          <cell r="AK24">
            <v>359296.61</v>
          </cell>
          <cell r="AL24">
            <v>225959</v>
          </cell>
          <cell r="AM24">
            <v>2107676.77</v>
          </cell>
          <cell r="AN24">
            <v>2038139</v>
          </cell>
          <cell r="AO24">
            <v>2660203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718163.61</v>
          </cell>
          <cell r="AV24">
            <v>562661.56999999995</v>
          </cell>
          <cell r="AW24">
            <v>5328975.2</v>
          </cell>
          <cell r="AX24">
            <v>5122638.25</v>
          </cell>
          <cell r="AY24">
            <v>6740837.96</v>
          </cell>
          <cell r="AZ24">
            <v>35507.71</v>
          </cell>
          <cell r="BA24">
            <v>17500</v>
          </cell>
          <cell r="BB24">
            <v>215051.08</v>
          </cell>
          <cell r="BC24">
            <v>157500</v>
          </cell>
          <cell r="BD24">
            <v>210000</v>
          </cell>
          <cell r="BE24">
            <v>233262.61</v>
          </cell>
          <cell r="BF24">
            <v>31075.919999999998</v>
          </cell>
          <cell r="BG24">
            <v>1213448.8899999999</v>
          </cell>
          <cell r="BH24">
            <v>280625.28000000003</v>
          </cell>
          <cell r="BI24">
            <v>373656</v>
          </cell>
          <cell r="BJ24">
            <v>268770.32</v>
          </cell>
          <cell r="BK24">
            <v>48575.92</v>
          </cell>
          <cell r="BL24">
            <v>1428499.97</v>
          </cell>
          <cell r="BM24">
            <v>1428499.97</v>
          </cell>
          <cell r="BN24">
            <v>438125.28</v>
          </cell>
          <cell r="BO24">
            <v>583656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986933.93</v>
          </cell>
          <cell r="CB24">
            <v>611237.49</v>
          </cell>
          <cell r="CC24">
            <v>6757475.169999999</v>
          </cell>
          <cell r="CD24">
            <v>5560763.5300000003</v>
          </cell>
          <cell r="CE24">
            <v>7324493.96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121423.55</v>
          </cell>
          <cell r="C25">
            <v>60044.5</v>
          </cell>
          <cell r="D25">
            <v>496940.86</v>
          </cell>
          <cell r="E25">
            <v>529230.5</v>
          </cell>
          <cell r="F25">
            <v>704884</v>
          </cell>
          <cell r="G25">
            <v>-98.88999999999578</v>
          </cell>
          <cell r="H25">
            <v>19722.919999999998</v>
          </cell>
          <cell r="I25">
            <v>253933.61</v>
          </cell>
          <cell r="J25">
            <v>187438.28</v>
          </cell>
          <cell r="K25">
            <v>246999.04000000001</v>
          </cell>
          <cell r="L25">
            <v>36047.769999999997</v>
          </cell>
          <cell r="M25">
            <v>51536</v>
          </cell>
          <cell r="N25">
            <v>305601.90000000002</v>
          </cell>
          <cell r="O25">
            <v>381404</v>
          </cell>
          <cell r="P25">
            <v>531509</v>
          </cell>
          <cell r="Q25">
            <v>125162.19</v>
          </cell>
          <cell r="R25">
            <v>34989</v>
          </cell>
          <cell r="S25">
            <v>457309.6</v>
          </cell>
          <cell r="T25">
            <v>313013</v>
          </cell>
          <cell r="U25">
            <v>416906</v>
          </cell>
          <cell r="V25">
            <v>88983.07</v>
          </cell>
          <cell r="W25">
            <v>43374</v>
          </cell>
          <cell r="X25">
            <v>432357.61</v>
          </cell>
          <cell r="Y25">
            <v>477791</v>
          </cell>
          <cell r="Z25">
            <v>620715</v>
          </cell>
          <cell r="AA25">
            <v>22293.55</v>
          </cell>
          <cell r="AB25">
            <v>38429</v>
          </cell>
          <cell r="AC25">
            <v>288156.78000000003</v>
          </cell>
          <cell r="AD25">
            <v>305139</v>
          </cell>
          <cell r="AE25">
            <v>406618</v>
          </cell>
          <cell r="AF25">
            <v>25988.75</v>
          </cell>
          <cell r="AG25">
            <v>21301.17</v>
          </cell>
          <cell r="AH25">
            <v>287728.90999999997</v>
          </cell>
          <cell r="AI25">
            <v>191257.49</v>
          </cell>
          <cell r="AJ25">
            <v>254893</v>
          </cell>
          <cell r="AK25">
            <v>80754.710000000006</v>
          </cell>
          <cell r="AL25">
            <v>132389</v>
          </cell>
          <cell r="AM25">
            <v>1091241.43</v>
          </cell>
          <cell r="AN25">
            <v>1094756</v>
          </cell>
          <cell r="AO25">
            <v>1461297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500554.7</v>
          </cell>
          <cell r="AV25">
            <v>401785.59</v>
          </cell>
          <cell r="AW25">
            <v>3613270.7</v>
          </cell>
          <cell r="AX25">
            <v>3480029.27</v>
          </cell>
          <cell r="AY25">
            <v>4643821.04</v>
          </cell>
          <cell r="AZ25">
            <v>39786.68</v>
          </cell>
          <cell r="BA25">
            <v>38000</v>
          </cell>
          <cell r="BB25">
            <v>473685.66</v>
          </cell>
          <cell r="BC25">
            <v>342000</v>
          </cell>
          <cell r="BD25">
            <v>456000</v>
          </cell>
          <cell r="BE25">
            <v>41088.25</v>
          </cell>
          <cell r="BF25">
            <v>20323.34</v>
          </cell>
          <cell r="BG25">
            <v>257141.96</v>
          </cell>
          <cell r="BH25">
            <v>195622.02</v>
          </cell>
          <cell r="BI25">
            <v>254552</v>
          </cell>
          <cell r="BJ25">
            <v>80874.929999999993</v>
          </cell>
          <cell r="BK25">
            <v>58323.34</v>
          </cell>
          <cell r="BL25">
            <v>730827.62</v>
          </cell>
          <cell r="BM25">
            <v>730827.62</v>
          </cell>
          <cell r="BN25">
            <v>537622.02</v>
          </cell>
          <cell r="BO25">
            <v>710552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581429.63</v>
          </cell>
          <cell r="CB25">
            <v>460108.93</v>
          </cell>
          <cell r="CC25">
            <v>4344098.32</v>
          </cell>
          <cell r="CD25">
            <v>4017651.29</v>
          </cell>
          <cell r="CE25">
            <v>5354373.04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5628.33</v>
          </cell>
          <cell r="C26">
            <v>7627</v>
          </cell>
          <cell r="D26">
            <v>85021.68</v>
          </cell>
          <cell r="E26">
            <v>78398</v>
          </cell>
          <cell r="F26">
            <v>102286</v>
          </cell>
          <cell r="G26">
            <v>3669.54</v>
          </cell>
          <cell r="H26">
            <v>12623</v>
          </cell>
          <cell r="I26">
            <v>69529.33</v>
          </cell>
          <cell r="J26">
            <v>91387</v>
          </cell>
          <cell r="K26">
            <v>113171</v>
          </cell>
          <cell r="L26">
            <v>10232.56</v>
          </cell>
          <cell r="M26">
            <v>6155</v>
          </cell>
          <cell r="N26">
            <v>124275.2</v>
          </cell>
          <cell r="O26">
            <v>141463</v>
          </cell>
          <cell r="P26">
            <v>180558</v>
          </cell>
          <cell r="Q26">
            <v>16903.77</v>
          </cell>
          <cell r="R26">
            <v>19732</v>
          </cell>
          <cell r="S26">
            <v>166590.23000000001</v>
          </cell>
          <cell r="T26">
            <v>185726</v>
          </cell>
          <cell r="U26">
            <v>222608</v>
          </cell>
          <cell r="V26">
            <v>33510.26</v>
          </cell>
          <cell r="W26">
            <v>9078.5</v>
          </cell>
          <cell r="X26">
            <v>148820.46</v>
          </cell>
          <cell r="Y26">
            <v>152032</v>
          </cell>
          <cell r="Z26">
            <v>176247</v>
          </cell>
          <cell r="AA26">
            <v>8489.23</v>
          </cell>
          <cell r="AB26">
            <v>14961</v>
          </cell>
          <cell r="AC26">
            <v>115243.37</v>
          </cell>
          <cell r="AD26">
            <v>133793</v>
          </cell>
          <cell r="AE26">
            <v>169420</v>
          </cell>
          <cell r="AF26">
            <v>38059.11</v>
          </cell>
          <cell r="AG26">
            <v>65488</v>
          </cell>
          <cell r="AH26">
            <v>320264.09999999998</v>
          </cell>
          <cell r="AI26">
            <v>608087</v>
          </cell>
          <cell r="AJ26">
            <v>804202</v>
          </cell>
          <cell r="AK26">
            <v>10907.47</v>
          </cell>
          <cell r="AL26">
            <v>15753</v>
          </cell>
          <cell r="AM26">
            <v>143420.25</v>
          </cell>
          <cell r="AN26">
            <v>150582</v>
          </cell>
          <cell r="AO26">
            <v>200092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127400.27</v>
          </cell>
          <cell r="AV26">
            <v>151417.5</v>
          </cell>
          <cell r="AW26">
            <v>1173164.6200000001</v>
          </cell>
          <cell r="AX26">
            <v>1541468</v>
          </cell>
          <cell r="AY26">
            <v>1968584</v>
          </cell>
          <cell r="AZ26">
            <v>34175.42</v>
          </cell>
          <cell r="BA26">
            <v>11350</v>
          </cell>
          <cell r="BB26">
            <v>182259.77</v>
          </cell>
          <cell r="BC26">
            <v>102150</v>
          </cell>
          <cell r="BD26">
            <v>136200</v>
          </cell>
          <cell r="BE26">
            <v>4034.39</v>
          </cell>
          <cell r="BF26">
            <v>18468.669999999998</v>
          </cell>
          <cell r="BG26">
            <v>72582.009999999995</v>
          </cell>
          <cell r="BH26">
            <v>321973.03000000003</v>
          </cell>
          <cell r="BI26">
            <v>375580.04</v>
          </cell>
          <cell r="BJ26">
            <v>38209.81</v>
          </cell>
          <cell r="BK26">
            <v>29818.67</v>
          </cell>
          <cell r="BL26">
            <v>254841.78</v>
          </cell>
          <cell r="BM26">
            <v>254841.78</v>
          </cell>
          <cell r="BN26">
            <v>424123.03</v>
          </cell>
          <cell r="BO26">
            <v>511780.04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165610.07999999999</v>
          </cell>
          <cell r="CB26">
            <v>181236.17</v>
          </cell>
          <cell r="CC26">
            <v>1428006.4</v>
          </cell>
          <cell r="CD26">
            <v>1965591.03</v>
          </cell>
          <cell r="CE26">
            <v>2480364.04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63.41</v>
          </cell>
          <cell r="C27">
            <v>12448</v>
          </cell>
          <cell r="D27">
            <v>62005.16</v>
          </cell>
          <cell r="E27">
            <v>112037</v>
          </cell>
          <cell r="F27">
            <v>149383</v>
          </cell>
          <cell r="G27">
            <v>4892.8900000000003</v>
          </cell>
          <cell r="H27">
            <v>2945</v>
          </cell>
          <cell r="I27">
            <v>45171.03</v>
          </cell>
          <cell r="J27">
            <v>44155</v>
          </cell>
          <cell r="K27">
            <v>58865</v>
          </cell>
          <cell r="L27">
            <v>126.82</v>
          </cell>
          <cell r="M27">
            <v>10200</v>
          </cell>
          <cell r="N27">
            <v>50298.44</v>
          </cell>
          <cell r="O27">
            <v>91800</v>
          </cell>
          <cell r="P27">
            <v>122400</v>
          </cell>
          <cell r="Q27">
            <v>2312.33</v>
          </cell>
          <cell r="R27">
            <v>13591</v>
          </cell>
          <cell r="S27">
            <v>119957.9</v>
          </cell>
          <cell r="T27">
            <v>158568</v>
          </cell>
          <cell r="U27">
            <v>191207</v>
          </cell>
          <cell r="V27">
            <v>16054.44</v>
          </cell>
          <cell r="W27">
            <v>16098</v>
          </cell>
          <cell r="X27">
            <v>135479.73000000001</v>
          </cell>
          <cell r="Y27">
            <v>158552</v>
          </cell>
          <cell r="Z27">
            <v>208767</v>
          </cell>
          <cell r="AA27">
            <v>4231.28</v>
          </cell>
          <cell r="AB27">
            <v>13587</v>
          </cell>
          <cell r="AC27">
            <v>167403.64000000001</v>
          </cell>
          <cell r="AD27">
            <v>271623</v>
          </cell>
          <cell r="AE27">
            <v>322186</v>
          </cell>
          <cell r="AF27">
            <v>6588.76</v>
          </cell>
          <cell r="AG27">
            <v>21550.17</v>
          </cell>
          <cell r="AH27">
            <v>110837.32</v>
          </cell>
          <cell r="AI27">
            <v>195134.49</v>
          </cell>
          <cell r="AJ27">
            <v>260148</v>
          </cell>
          <cell r="AK27">
            <v>22336.15</v>
          </cell>
          <cell r="AL27">
            <v>42750</v>
          </cell>
          <cell r="AM27">
            <v>221327.78</v>
          </cell>
          <cell r="AN27">
            <v>361848</v>
          </cell>
          <cell r="AO27">
            <v>498043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56606.080000000002</v>
          </cell>
          <cell r="AV27">
            <v>133169.17000000001</v>
          </cell>
          <cell r="AW27">
            <v>912481</v>
          </cell>
          <cell r="AX27">
            <v>1393717.49</v>
          </cell>
          <cell r="AY27">
            <v>1810999</v>
          </cell>
          <cell r="AZ27">
            <v>9964.5499999999993</v>
          </cell>
          <cell r="BA27">
            <v>2000</v>
          </cell>
          <cell r="BB27">
            <v>29026.89</v>
          </cell>
          <cell r="BC27">
            <v>18000</v>
          </cell>
          <cell r="BD27">
            <v>24000</v>
          </cell>
          <cell r="BE27">
            <v>7481.25</v>
          </cell>
          <cell r="BF27">
            <v>6867.75</v>
          </cell>
          <cell r="BG27">
            <v>44731.39</v>
          </cell>
          <cell r="BH27">
            <v>62707.75</v>
          </cell>
          <cell r="BI27">
            <v>87886</v>
          </cell>
          <cell r="BJ27">
            <v>17445.8</v>
          </cell>
          <cell r="BK27">
            <v>8867.75</v>
          </cell>
          <cell r="BL27">
            <v>73758.28</v>
          </cell>
          <cell r="BM27">
            <v>73758.28</v>
          </cell>
          <cell r="BN27">
            <v>80707.75</v>
          </cell>
          <cell r="BO27">
            <v>111886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74051.88</v>
          </cell>
          <cell r="CB27">
            <v>142036.92000000001</v>
          </cell>
          <cell r="CC27">
            <v>986239.28</v>
          </cell>
          <cell r="CD27">
            <v>1474425.24</v>
          </cell>
          <cell r="CE27">
            <v>1922885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231794.75</v>
          </cell>
          <cell r="C28">
            <v>217924</v>
          </cell>
          <cell r="D28">
            <v>2630576.25</v>
          </cell>
          <cell r="E28">
            <v>2311316</v>
          </cell>
          <cell r="F28">
            <v>2965082</v>
          </cell>
          <cell r="G28">
            <v>120849.73</v>
          </cell>
          <cell r="H28">
            <v>137043</v>
          </cell>
          <cell r="I28">
            <v>1380091.63</v>
          </cell>
          <cell r="J28">
            <v>1245441</v>
          </cell>
          <cell r="K28">
            <v>1659569</v>
          </cell>
          <cell r="L28">
            <v>500406.17</v>
          </cell>
          <cell r="M28">
            <v>372028.25</v>
          </cell>
          <cell r="N28">
            <v>3813786.29</v>
          </cell>
          <cell r="O28">
            <v>3419879.25</v>
          </cell>
          <cell r="P28">
            <v>4549577</v>
          </cell>
          <cell r="Q28">
            <v>378329.64</v>
          </cell>
          <cell r="R28">
            <v>430871</v>
          </cell>
          <cell r="S28">
            <v>4115918.62</v>
          </cell>
          <cell r="T28">
            <v>3614556</v>
          </cell>
          <cell r="U28">
            <v>4806713</v>
          </cell>
          <cell r="V28">
            <v>320320.34000000003</v>
          </cell>
          <cell r="W28">
            <v>349895</v>
          </cell>
          <cell r="X28">
            <v>3028549.16</v>
          </cell>
          <cell r="Y28">
            <v>3244172</v>
          </cell>
          <cell r="Z28">
            <v>4221400</v>
          </cell>
          <cell r="AA28">
            <v>272419.81</v>
          </cell>
          <cell r="AB28">
            <v>318274</v>
          </cell>
          <cell r="AC28">
            <v>2866054.05</v>
          </cell>
          <cell r="AD28">
            <v>2749635</v>
          </cell>
          <cell r="AE28">
            <v>3645051</v>
          </cell>
          <cell r="AF28">
            <v>1269749.2</v>
          </cell>
          <cell r="AG28">
            <v>3949695.07</v>
          </cell>
          <cell r="AH28">
            <v>36241460.270000003</v>
          </cell>
          <cell r="AI28">
            <v>41126207.270000003</v>
          </cell>
          <cell r="AJ28">
            <v>53006398.600000001</v>
          </cell>
          <cell r="AK28">
            <v>677594.4</v>
          </cell>
          <cell r="AL28">
            <v>490996</v>
          </cell>
          <cell r="AM28">
            <v>6556794.5000000009</v>
          </cell>
          <cell r="AN28">
            <v>3947129.6</v>
          </cell>
          <cell r="AO28">
            <v>5182413.5999999996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3771464.04</v>
          </cell>
          <cell r="AV28">
            <v>6266726.3200000003</v>
          </cell>
          <cell r="AW28">
            <v>60633230.769999996</v>
          </cell>
          <cell r="AX28">
            <v>61658336.120000005</v>
          </cell>
          <cell r="AY28">
            <v>80036204.199999988</v>
          </cell>
          <cell r="AZ28">
            <v>144839</v>
          </cell>
          <cell r="BA28">
            <v>97500</v>
          </cell>
          <cell r="BB28">
            <v>1202708.58</v>
          </cell>
          <cell r="BC28">
            <v>1277500</v>
          </cell>
          <cell r="BD28">
            <v>1525000</v>
          </cell>
          <cell r="BE28">
            <v>450157.88</v>
          </cell>
          <cell r="BF28">
            <v>1397467.68</v>
          </cell>
          <cell r="BG28">
            <v>8198619.1400000006</v>
          </cell>
          <cell r="BH28">
            <v>12740805.669999998</v>
          </cell>
          <cell r="BI28">
            <v>16940122.829999998</v>
          </cell>
          <cell r="BJ28">
            <v>594996.88</v>
          </cell>
          <cell r="BK28">
            <v>1494967.68</v>
          </cell>
          <cell r="BL28">
            <v>9401327.7200000007</v>
          </cell>
          <cell r="BM28">
            <v>9401327.7200000007</v>
          </cell>
          <cell r="BN28">
            <v>14018305.669999998</v>
          </cell>
          <cell r="BO28">
            <v>18465122.829999998</v>
          </cell>
          <cell r="BP28">
            <v>-333626.14</v>
          </cell>
          <cell r="BQ28" t="str">
            <v>0</v>
          </cell>
          <cell r="BR28">
            <v>-2316271.2599999998</v>
          </cell>
          <cell r="BS28">
            <v>-2316271.2599999998</v>
          </cell>
          <cell r="BT28" t="str">
            <v>0</v>
          </cell>
          <cell r="BU28" t="str">
            <v>0</v>
          </cell>
          <cell r="CA28">
            <v>4032834.78</v>
          </cell>
          <cell r="CB28">
            <v>7761694</v>
          </cell>
          <cell r="CC28">
            <v>67718287.229999989</v>
          </cell>
          <cell r="CD28">
            <v>75676641.790000007</v>
          </cell>
          <cell r="CE28">
            <v>98501327.029999986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68264</v>
          </cell>
          <cell r="C29">
            <v>55507.03</v>
          </cell>
          <cell r="D29">
            <v>234254</v>
          </cell>
          <cell r="E29">
            <v>1665934.07</v>
          </cell>
          <cell r="F29">
            <v>1832471.41</v>
          </cell>
          <cell r="G29">
            <v>1019032</v>
          </cell>
          <cell r="H29">
            <v>37675.21</v>
          </cell>
          <cell r="I29">
            <v>1113851</v>
          </cell>
          <cell r="J29">
            <v>1271620.5</v>
          </cell>
          <cell r="K29">
            <v>1389116.25</v>
          </cell>
          <cell r="L29">
            <v>34448</v>
          </cell>
          <cell r="M29">
            <v>102276.02</v>
          </cell>
          <cell r="N29">
            <v>1419814</v>
          </cell>
          <cell r="O29">
            <v>1757450.34</v>
          </cell>
          <cell r="P29">
            <v>2042177.45</v>
          </cell>
          <cell r="Q29">
            <v>54766</v>
          </cell>
          <cell r="R29">
            <v>63482.19</v>
          </cell>
          <cell r="S29">
            <v>220773</v>
          </cell>
          <cell r="T29">
            <v>1961283.27</v>
          </cell>
          <cell r="U29">
            <v>2153521.88</v>
          </cell>
          <cell r="V29">
            <v>70973.740000000005</v>
          </cell>
          <cell r="W29">
            <v>59127.81</v>
          </cell>
          <cell r="X29">
            <v>1530259.4</v>
          </cell>
          <cell r="Y29">
            <v>1719512.07</v>
          </cell>
          <cell r="Z29">
            <v>1896416.32</v>
          </cell>
          <cell r="AA29">
            <v>-111459</v>
          </cell>
          <cell r="AB29">
            <v>97791.71</v>
          </cell>
          <cell r="AC29">
            <v>247969</v>
          </cell>
          <cell r="AD29">
            <v>1525384.36</v>
          </cell>
          <cell r="AE29">
            <v>1939753.39</v>
          </cell>
          <cell r="AF29">
            <v>-73997.689999998125</v>
          </cell>
          <cell r="AG29">
            <v>659913</v>
          </cell>
          <cell r="AH29">
            <v>8549101.070000004</v>
          </cell>
          <cell r="AI29">
            <v>13219395</v>
          </cell>
          <cell r="AJ29">
            <v>14981811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1062027.05</v>
          </cell>
          <cell r="AV29">
            <v>1075772.97</v>
          </cell>
          <cell r="AW29">
            <v>13316021.470000004</v>
          </cell>
          <cell r="AX29">
            <v>23120579.609999999</v>
          </cell>
          <cell r="AY29">
            <v>26235267.699999999</v>
          </cell>
          <cell r="AZ29">
            <v>108333</v>
          </cell>
          <cell r="BA29">
            <v>108000</v>
          </cell>
          <cell r="BB29">
            <v>1284997</v>
          </cell>
          <cell r="BC29">
            <v>972000</v>
          </cell>
          <cell r="BD29">
            <v>1296000</v>
          </cell>
          <cell r="BE29">
            <v>-126.15</v>
          </cell>
          <cell r="BF29" t="str">
            <v>0</v>
          </cell>
          <cell r="BG29">
            <v>-66769.72</v>
          </cell>
          <cell r="BH29" t="str">
            <v>0</v>
          </cell>
          <cell r="BI29" t="str">
            <v>0</v>
          </cell>
          <cell r="BJ29">
            <v>108206.85</v>
          </cell>
          <cell r="BK29">
            <v>108000</v>
          </cell>
          <cell r="BL29">
            <v>1218227.28</v>
          </cell>
          <cell r="BM29">
            <v>1218227.28</v>
          </cell>
          <cell r="BN29">
            <v>972000</v>
          </cell>
          <cell r="BO29">
            <v>1296000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1170233.8999999999</v>
          </cell>
          <cell r="CB29">
            <v>1183772.97</v>
          </cell>
          <cell r="CC29">
            <v>14534248.750000004</v>
          </cell>
          <cell r="CD29">
            <v>24092579.609999999</v>
          </cell>
          <cell r="CE29">
            <v>27531267.699999999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8675.1200000001154</v>
          </cell>
          <cell r="C30">
            <v>23968</v>
          </cell>
          <cell r="D30">
            <v>512759.93</v>
          </cell>
          <cell r="E30">
            <v>630593.73</v>
          </cell>
          <cell r="F30">
            <v>745197.73</v>
          </cell>
          <cell r="G30">
            <v>425.91</v>
          </cell>
          <cell r="H30">
            <v>134</v>
          </cell>
          <cell r="I30">
            <v>60207.43</v>
          </cell>
          <cell r="J30">
            <v>93581</v>
          </cell>
          <cell r="K30">
            <v>110548</v>
          </cell>
          <cell r="L30">
            <v>24116.23</v>
          </cell>
          <cell r="M30">
            <v>24420</v>
          </cell>
          <cell r="N30">
            <v>235281.92000000001</v>
          </cell>
          <cell r="O30">
            <v>299876.49</v>
          </cell>
          <cell r="P30">
            <v>373136.49</v>
          </cell>
          <cell r="Q30">
            <v>13047.5</v>
          </cell>
          <cell r="R30">
            <v>30178.83</v>
          </cell>
          <cell r="S30">
            <v>1540114.19</v>
          </cell>
          <cell r="T30">
            <v>1717251.47</v>
          </cell>
          <cell r="U30">
            <v>1802017.83</v>
          </cell>
          <cell r="V30">
            <v>543802.05000000005</v>
          </cell>
          <cell r="W30">
            <v>596226</v>
          </cell>
          <cell r="X30">
            <v>3621514.97</v>
          </cell>
          <cell r="Y30">
            <v>2674689</v>
          </cell>
          <cell r="Z30">
            <v>4824911</v>
          </cell>
          <cell r="AA30">
            <v>-119127.2</v>
          </cell>
          <cell r="AB30">
            <v>6917</v>
          </cell>
          <cell r="AC30">
            <v>-34101.260000000708</v>
          </cell>
          <cell r="AD30">
            <v>156312</v>
          </cell>
          <cell r="AE30">
            <v>177059</v>
          </cell>
          <cell r="AF30">
            <v>-630457.56999999995</v>
          </cell>
          <cell r="AG30">
            <v>1107557.6100000001</v>
          </cell>
          <cell r="AH30">
            <v>-1198166.77</v>
          </cell>
          <cell r="AI30">
            <v>3599863.91</v>
          </cell>
          <cell r="AJ30">
            <v>6890592.6999999993</v>
          </cell>
          <cell r="AK30">
            <v>-1820358.8</v>
          </cell>
          <cell r="AL30">
            <v>-1867489</v>
          </cell>
          <cell r="AM30">
            <v>-16718552.699999999</v>
          </cell>
          <cell r="AN30">
            <v>-16799763</v>
          </cell>
          <cell r="AO30">
            <v>-22401912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-1979876.76</v>
          </cell>
          <cell r="AV30">
            <v>-78087.560000000056</v>
          </cell>
          <cell r="AW30">
            <v>-11980942.290000001</v>
          </cell>
          <cell r="AX30">
            <v>-7627595.4000000004</v>
          </cell>
          <cell r="AY30">
            <v>-7478449.25</v>
          </cell>
          <cell r="AZ30">
            <v>73261.63</v>
          </cell>
          <cell r="BA30">
            <v>-155325</v>
          </cell>
          <cell r="BB30">
            <v>73945.899999999994</v>
          </cell>
          <cell r="BC30">
            <v>-1383925</v>
          </cell>
          <cell r="BD30">
            <v>-1849900</v>
          </cell>
          <cell r="BE30">
            <v>923217.46</v>
          </cell>
          <cell r="BF30">
            <v>992177.17</v>
          </cell>
          <cell r="BG30">
            <v>8015527.0300000012</v>
          </cell>
          <cell r="BH30">
            <v>10583830.529999999</v>
          </cell>
          <cell r="BI30">
            <v>13863791</v>
          </cell>
          <cell r="BJ30">
            <v>996479.09</v>
          </cell>
          <cell r="BK30">
            <v>836852.17</v>
          </cell>
          <cell r="BL30">
            <v>8089472.9300000016</v>
          </cell>
          <cell r="BM30">
            <v>8089472.9300000016</v>
          </cell>
          <cell r="BN30">
            <v>9199905.5299999993</v>
          </cell>
          <cell r="BO30">
            <v>12013891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-983397.67</v>
          </cell>
          <cell r="CB30">
            <v>758764.61</v>
          </cell>
          <cell r="CC30">
            <v>-3891469.36</v>
          </cell>
          <cell r="CD30">
            <v>1572310.13</v>
          </cell>
          <cell r="CE30">
            <v>4535441.75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387097.09</v>
          </cell>
          <cell r="C31">
            <v>450000</v>
          </cell>
          <cell r="D31">
            <v>3982815.32</v>
          </cell>
          <cell r="E31">
            <v>4186714</v>
          </cell>
          <cell r="F31">
            <v>5515472</v>
          </cell>
          <cell r="G31">
            <v>289047.48</v>
          </cell>
          <cell r="H31">
            <v>338237</v>
          </cell>
          <cell r="I31">
            <v>2962923.06</v>
          </cell>
          <cell r="J31">
            <v>3141540</v>
          </cell>
          <cell r="K31">
            <v>4139433</v>
          </cell>
          <cell r="L31">
            <v>561661.79</v>
          </cell>
          <cell r="M31">
            <v>685418</v>
          </cell>
          <cell r="N31">
            <v>5804629.6900000004</v>
          </cell>
          <cell r="O31">
            <v>6365587</v>
          </cell>
          <cell r="P31">
            <v>8387711</v>
          </cell>
          <cell r="Q31">
            <v>575943.12</v>
          </cell>
          <cell r="R31">
            <v>669635</v>
          </cell>
          <cell r="S31">
            <v>5976843.790000001</v>
          </cell>
          <cell r="T31">
            <v>6256172</v>
          </cell>
          <cell r="U31">
            <v>8236682</v>
          </cell>
          <cell r="V31">
            <v>496404.97</v>
          </cell>
          <cell r="W31">
            <v>559076</v>
          </cell>
          <cell r="X31">
            <v>5153675.6900000004</v>
          </cell>
          <cell r="Y31">
            <v>5220169</v>
          </cell>
          <cell r="Z31">
            <v>6873627</v>
          </cell>
          <cell r="AA31">
            <v>478238.43</v>
          </cell>
          <cell r="AB31">
            <v>559732</v>
          </cell>
          <cell r="AC31">
            <v>4888989.1900000004</v>
          </cell>
          <cell r="AD31">
            <v>5189336</v>
          </cell>
          <cell r="AE31">
            <v>6839942</v>
          </cell>
          <cell r="AF31">
            <v>2330771.27</v>
          </cell>
          <cell r="AG31">
            <v>1157674.29</v>
          </cell>
          <cell r="AH31">
            <v>14959235.24</v>
          </cell>
          <cell r="AI31">
            <v>11771842.809999999</v>
          </cell>
          <cell r="AJ31">
            <v>15226584.679999996</v>
          </cell>
          <cell r="AK31">
            <v>-5474779.6199999992</v>
          </cell>
          <cell r="AL31">
            <v>-4787362.22</v>
          </cell>
          <cell r="AM31">
            <v>-47302723.579999998</v>
          </cell>
          <cell r="AN31">
            <v>-45759276.930000007</v>
          </cell>
          <cell r="AO31">
            <v>-59943779.840000004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-355615.47</v>
          </cell>
          <cell r="AV31">
            <v>-367589.93</v>
          </cell>
          <cell r="AW31">
            <v>-3573611.6</v>
          </cell>
          <cell r="AX31">
            <v>-3627916.12</v>
          </cell>
          <cell r="AY31">
            <v>-4724328.1600000113</v>
          </cell>
          <cell r="AZ31">
            <v>-257219.6</v>
          </cell>
          <cell r="BA31">
            <v>26880</v>
          </cell>
          <cell r="BB31">
            <v>-1642779.12</v>
          </cell>
          <cell r="BC31">
            <v>237522</v>
          </cell>
          <cell r="BD31">
            <v>316815</v>
          </cell>
          <cell r="BE31">
            <v>609067.81000000006</v>
          </cell>
          <cell r="BF31">
            <v>340709.93</v>
          </cell>
          <cell r="BG31">
            <v>5216390.72</v>
          </cell>
          <cell r="BH31">
            <v>3390394.12</v>
          </cell>
          <cell r="BI31">
            <v>4407513.16</v>
          </cell>
          <cell r="BJ31">
            <v>351848.21</v>
          </cell>
          <cell r="BK31">
            <v>367589.93</v>
          </cell>
          <cell r="BL31">
            <v>3573611.6</v>
          </cell>
          <cell r="BM31">
            <v>3573611.6</v>
          </cell>
          <cell r="BN31">
            <v>3627916.12</v>
          </cell>
          <cell r="BO31">
            <v>4724328.16</v>
          </cell>
          <cell r="BP31">
            <v>3767.26</v>
          </cell>
          <cell r="BQ31" t="str">
            <v>0</v>
          </cell>
          <cell r="BR31">
            <v>0</v>
          </cell>
          <cell r="BS31">
            <v>0</v>
          </cell>
          <cell r="BT31" t="str">
            <v>0</v>
          </cell>
          <cell r="BU31" t="str">
            <v>0</v>
          </cell>
          <cell r="CA31">
            <v>3.4924596548080444E-10</v>
          </cell>
          <cell r="CB31">
            <v>2.9103830456733704E-10</v>
          </cell>
          <cell r="CC31">
            <v>-1.862645149230957E-9</v>
          </cell>
          <cell r="CD31">
            <v>-4.1909515857696533E-9</v>
          </cell>
          <cell r="CE31">
            <v>-1.0244548320770264E-8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1117194.8899999999</v>
          </cell>
          <cell r="C33">
            <v>1305295</v>
          </cell>
          <cell r="D33">
            <v>10277916.1</v>
          </cell>
          <cell r="E33">
            <v>11041487</v>
          </cell>
          <cell r="F33">
            <v>15007372</v>
          </cell>
          <cell r="G33">
            <v>969999.62</v>
          </cell>
          <cell r="H33">
            <v>947000</v>
          </cell>
          <cell r="I33">
            <v>8706429.3899999987</v>
          </cell>
          <cell r="J33">
            <v>8491000</v>
          </cell>
          <cell r="K33">
            <v>11368000</v>
          </cell>
          <cell r="L33">
            <v>1818684.98</v>
          </cell>
          <cell r="M33">
            <v>1910508</v>
          </cell>
          <cell r="N33">
            <v>16401340.83</v>
          </cell>
          <cell r="O33">
            <v>15648105</v>
          </cell>
          <cell r="P33">
            <v>21678411</v>
          </cell>
          <cell r="Q33">
            <v>1993535.12</v>
          </cell>
          <cell r="R33">
            <v>2051717.19</v>
          </cell>
          <cell r="S33">
            <v>17588720.07</v>
          </cell>
          <cell r="T33">
            <v>18048069.550000001</v>
          </cell>
          <cell r="U33">
            <v>24332618.640000001</v>
          </cell>
          <cell r="V33">
            <v>926791.01</v>
          </cell>
          <cell r="W33">
            <v>1181825</v>
          </cell>
          <cell r="X33">
            <v>7926636.54</v>
          </cell>
          <cell r="Y33">
            <v>9749175</v>
          </cell>
          <cell r="Z33">
            <v>13406650</v>
          </cell>
          <cell r="AA33">
            <v>1093520.6100000001</v>
          </cell>
          <cell r="AB33">
            <v>1176352</v>
          </cell>
          <cell r="AC33">
            <v>9779313.9499999993</v>
          </cell>
          <cell r="AD33">
            <v>10415168</v>
          </cell>
          <cell r="AE33">
            <v>14009224</v>
          </cell>
          <cell r="AF33">
            <v>5087744.5999999996</v>
          </cell>
          <cell r="AG33">
            <v>5419080</v>
          </cell>
          <cell r="AH33">
            <v>48326707.329999998</v>
          </cell>
          <cell r="AI33">
            <v>50309484</v>
          </cell>
          <cell r="AJ33">
            <v>66661896</v>
          </cell>
          <cell r="AK33">
            <v>0</v>
          </cell>
          <cell r="AL33" t="str">
            <v>0</v>
          </cell>
          <cell r="AM33">
            <v>-1.0000000242143869E-2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13007470.83</v>
          </cell>
          <cell r="AV33">
            <v>13991777.189999999</v>
          </cell>
          <cell r="AW33">
            <v>119007064.2</v>
          </cell>
          <cell r="AX33">
            <v>123702488.55</v>
          </cell>
          <cell r="AY33">
            <v>166464171.63999999</v>
          </cell>
          <cell r="AZ33">
            <v>152896.03</v>
          </cell>
          <cell r="BA33">
            <v>118250</v>
          </cell>
          <cell r="BB33">
            <v>1436012.06</v>
          </cell>
          <cell r="BC33">
            <v>1064250</v>
          </cell>
          <cell r="BD33">
            <v>1419000</v>
          </cell>
          <cell r="BE33">
            <v>1283517.2</v>
          </cell>
          <cell r="BF33">
            <v>1382559</v>
          </cell>
          <cell r="BG33">
            <v>12327943.02</v>
          </cell>
          <cell r="BH33">
            <v>12426249</v>
          </cell>
          <cell r="BI33">
            <v>16599901</v>
          </cell>
          <cell r="BJ33">
            <v>1436413.23</v>
          </cell>
          <cell r="BK33">
            <v>1500809</v>
          </cell>
          <cell r="BL33">
            <v>13763955.08</v>
          </cell>
          <cell r="BM33">
            <v>13763955.08</v>
          </cell>
          <cell r="BN33">
            <v>13490499</v>
          </cell>
          <cell r="BO33">
            <v>18018901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14443884.060000001</v>
          </cell>
          <cell r="CB33">
            <v>15492586.189999999</v>
          </cell>
          <cell r="CC33">
            <v>132771019.28</v>
          </cell>
          <cell r="CD33">
            <v>137192987.55000001</v>
          </cell>
          <cell r="CE33">
            <v>184483072.63999999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419778.96</v>
          </cell>
          <cell r="C34">
            <v>502664.86</v>
          </cell>
          <cell r="D34">
            <v>3778865.56</v>
          </cell>
          <cell r="E34">
            <v>4672618.7699999996</v>
          </cell>
          <cell r="F34">
            <v>6182358.7600000007</v>
          </cell>
          <cell r="G34">
            <v>264854.28999999998</v>
          </cell>
          <cell r="H34">
            <v>56992</v>
          </cell>
          <cell r="I34">
            <v>2453242.44</v>
          </cell>
          <cell r="J34">
            <v>2252328</v>
          </cell>
          <cell r="K34">
            <v>3056304</v>
          </cell>
          <cell r="L34">
            <v>796346.81</v>
          </cell>
          <cell r="M34">
            <v>683143</v>
          </cell>
          <cell r="N34">
            <v>7196535.2200000007</v>
          </cell>
          <cell r="O34">
            <v>7076632</v>
          </cell>
          <cell r="P34">
            <v>9384878</v>
          </cell>
          <cell r="Q34">
            <v>882294.26</v>
          </cell>
          <cell r="R34">
            <v>765077.81</v>
          </cell>
          <cell r="S34">
            <v>9578315.6400000006</v>
          </cell>
          <cell r="T34">
            <v>9301251.9900000002</v>
          </cell>
          <cell r="U34">
            <v>11759884.99</v>
          </cell>
          <cell r="V34">
            <v>862414.43</v>
          </cell>
          <cell r="W34">
            <v>818427</v>
          </cell>
          <cell r="X34">
            <v>9840792.4699999988</v>
          </cell>
          <cell r="Y34">
            <v>10105191</v>
          </cell>
          <cell r="Z34">
            <v>12509688</v>
          </cell>
          <cell r="AA34">
            <v>958738.97</v>
          </cell>
          <cell r="AB34">
            <v>998329.01</v>
          </cell>
          <cell r="AC34">
            <v>16553538.35</v>
          </cell>
          <cell r="AD34">
            <v>17608973.02</v>
          </cell>
          <cell r="AE34">
            <v>20665290.009999998</v>
          </cell>
          <cell r="AF34">
            <v>9084825.0599999987</v>
          </cell>
          <cell r="AG34">
            <v>12429271.310000001</v>
          </cell>
          <cell r="AH34">
            <v>83993762.180000007</v>
          </cell>
          <cell r="AI34">
            <v>84188144.790000007</v>
          </cell>
          <cell r="AJ34">
            <v>105003079.72000001</v>
          </cell>
          <cell r="AK34">
            <v>-1.0000000038417056E-2</v>
          </cell>
          <cell r="AL34" t="str">
            <v>0</v>
          </cell>
          <cell r="AM34">
            <v>-1.0000000038417056E-2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13269252.769999998</v>
          </cell>
          <cell r="AV34">
            <v>16253904.99</v>
          </cell>
          <cell r="AW34">
            <v>133395051.85000001</v>
          </cell>
          <cell r="AX34">
            <v>135205139.56999999</v>
          </cell>
          <cell r="AY34">
            <v>168561483.48000002</v>
          </cell>
          <cell r="AZ34">
            <v>89173.09</v>
          </cell>
          <cell r="BA34">
            <v>62666</v>
          </cell>
          <cell r="BB34">
            <v>412249.24</v>
          </cell>
          <cell r="BC34">
            <v>564000</v>
          </cell>
          <cell r="BD34">
            <v>752000</v>
          </cell>
          <cell r="BE34">
            <v>683011.04</v>
          </cell>
          <cell r="BF34">
            <v>731658.4</v>
          </cell>
          <cell r="BG34">
            <v>6729639.7000000002</v>
          </cell>
          <cell r="BH34">
            <v>6635652.6000000006</v>
          </cell>
          <cell r="BI34">
            <v>8830627.8000000007</v>
          </cell>
          <cell r="BJ34">
            <v>772184.13</v>
          </cell>
          <cell r="BK34">
            <v>794324.4</v>
          </cell>
          <cell r="BL34">
            <v>7141888.9400000004</v>
          </cell>
          <cell r="BM34">
            <v>7141888.9400000004</v>
          </cell>
          <cell r="BN34">
            <v>7199652.6000000006</v>
          </cell>
          <cell r="BO34">
            <v>9582627.8000000007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14041436.899999999</v>
          </cell>
          <cell r="CB34">
            <v>17048229.390000001</v>
          </cell>
          <cell r="CC34">
            <v>140536940.79000002</v>
          </cell>
          <cell r="CD34">
            <v>142404792.16999999</v>
          </cell>
          <cell r="CE34">
            <v>178144111.28000003</v>
          </cell>
          <cell r="CF34">
            <v>0</v>
          </cell>
          <cell r="CG34" t="str">
            <v>0</v>
          </cell>
          <cell r="CH34">
            <v>-350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103206.57</v>
          </cell>
          <cell r="C36">
            <v>29400</v>
          </cell>
          <cell r="D36">
            <v>418140.7</v>
          </cell>
          <cell r="E36">
            <v>262600</v>
          </cell>
          <cell r="F36">
            <v>351300</v>
          </cell>
          <cell r="G36">
            <v>70562.490000000005</v>
          </cell>
          <cell r="H36">
            <v>20100</v>
          </cell>
          <cell r="I36">
            <v>290974.87</v>
          </cell>
          <cell r="J36">
            <v>179800</v>
          </cell>
          <cell r="K36">
            <v>240400</v>
          </cell>
          <cell r="L36">
            <v>209472.54</v>
          </cell>
          <cell r="M36">
            <v>59700</v>
          </cell>
          <cell r="N36">
            <v>848976.1</v>
          </cell>
          <cell r="O36">
            <v>533200</v>
          </cell>
          <cell r="P36">
            <v>713300</v>
          </cell>
          <cell r="Q36">
            <v>170692.48000000001</v>
          </cell>
          <cell r="R36">
            <v>53100</v>
          </cell>
          <cell r="S36">
            <v>722714.91</v>
          </cell>
          <cell r="T36">
            <v>474400</v>
          </cell>
          <cell r="U36">
            <v>634400</v>
          </cell>
          <cell r="V36">
            <v>183846.71</v>
          </cell>
          <cell r="W36">
            <v>92300</v>
          </cell>
          <cell r="X36">
            <v>1024353.54</v>
          </cell>
          <cell r="Y36">
            <v>870900</v>
          </cell>
          <cell r="Z36">
            <v>1141100</v>
          </cell>
          <cell r="AA36">
            <v>104158.45</v>
          </cell>
          <cell r="AB36">
            <v>29700</v>
          </cell>
          <cell r="AC36">
            <v>423583.2</v>
          </cell>
          <cell r="AD36">
            <v>265100</v>
          </cell>
          <cell r="AE36">
            <v>354600</v>
          </cell>
          <cell r="AF36">
            <v>633241.18999999994</v>
          </cell>
          <cell r="AG36">
            <v>163900</v>
          </cell>
          <cell r="AH36">
            <v>2551697.1</v>
          </cell>
          <cell r="AI36">
            <v>1462700</v>
          </cell>
          <cell r="AJ36">
            <v>1956800</v>
          </cell>
          <cell r="AK36">
            <v>26599.860000000117</v>
          </cell>
          <cell r="AL36" t="str">
            <v>0</v>
          </cell>
          <cell r="AM36">
            <v>41245.830000000264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1501780.29</v>
          </cell>
          <cell r="AV36">
            <v>448200</v>
          </cell>
          <cell r="AW36">
            <v>6321686.25</v>
          </cell>
          <cell r="AX36">
            <v>4048700</v>
          </cell>
          <cell r="AY36">
            <v>5391900</v>
          </cell>
          <cell r="AZ36">
            <v>39564.99</v>
          </cell>
          <cell r="BA36">
            <v>92400</v>
          </cell>
          <cell r="BB36">
            <v>573196.86</v>
          </cell>
          <cell r="BC36">
            <v>534200</v>
          </cell>
          <cell r="BD36">
            <v>764900</v>
          </cell>
          <cell r="BE36">
            <v>243446.42</v>
          </cell>
          <cell r="BF36">
            <v>125900</v>
          </cell>
          <cell r="BG36">
            <v>2576004.09</v>
          </cell>
          <cell r="BH36">
            <v>790900</v>
          </cell>
          <cell r="BI36">
            <v>1124500</v>
          </cell>
          <cell r="BJ36">
            <v>283011.40999999997</v>
          </cell>
          <cell r="BK36">
            <v>218300</v>
          </cell>
          <cell r="BL36">
            <v>3149200.95</v>
          </cell>
          <cell r="BM36">
            <v>3149200.95</v>
          </cell>
          <cell r="BN36">
            <v>1325100</v>
          </cell>
          <cell r="BO36">
            <v>1889400</v>
          </cell>
          <cell r="BP36">
            <v>-1242912.76</v>
          </cell>
          <cell r="BQ36">
            <v>-567100</v>
          </cell>
          <cell r="BR36">
            <v>-6159927.2700000005</v>
          </cell>
          <cell r="BS36">
            <v>-6159927.2700000005</v>
          </cell>
          <cell r="BT36">
            <v>-4433000</v>
          </cell>
          <cell r="BU36">
            <v>-6048900</v>
          </cell>
          <cell r="CA36">
            <v>541878.93999999994</v>
          </cell>
          <cell r="CB36">
            <v>99400</v>
          </cell>
          <cell r="CC36">
            <v>3310959.93</v>
          </cell>
          <cell r="CD36">
            <v>940800</v>
          </cell>
          <cell r="CE36">
            <v>1232400</v>
          </cell>
          <cell r="CF36">
            <v>-85681.8</v>
          </cell>
          <cell r="CG36">
            <v>-225400</v>
          </cell>
          <cell r="CH36">
            <v>-498132.45</v>
          </cell>
          <cell r="CI36">
            <v>-1857900</v>
          </cell>
          <cell r="CJ36">
            <v>-2562400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72548.31</v>
          </cell>
          <cell r="H37">
            <v>67000</v>
          </cell>
          <cell r="I37">
            <v>461918.2</v>
          </cell>
          <cell r="J37">
            <v>460000</v>
          </cell>
          <cell r="K37">
            <v>664000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31096.07</v>
          </cell>
          <cell r="R37" t="str">
            <v>0</v>
          </cell>
          <cell r="S37">
            <v>686075.79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103644.38</v>
          </cell>
          <cell r="AV37">
            <v>67000</v>
          </cell>
          <cell r="AW37">
            <v>1147993.99</v>
          </cell>
          <cell r="AX37">
            <v>460000</v>
          </cell>
          <cell r="AY37">
            <v>664000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103644.38</v>
          </cell>
          <cell r="CB37">
            <v>67000</v>
          </cell>
          <cell r="CC37">
            <v>1147993.99</v>
          </cell>
          <cell r="CD37">
            <v>460000</v>
          </cell>
          <cell r="CE37">
            <v>664000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13843.44</v>
          </cell>
          <cell r="C38">
            <v>5660</v>
          </cell>
          <cell r="D38">
            <v>104757.16</v>
          </cell>
          <cell r="E38">
            <v>50940</v>
          </cell>
          <cell r="F38">
            <v>307920</v>
          </cell>
          <cell r="G38">
            <v>75284.320000000007</v>
          </cell>
          <cell r="H38">
            <v>29420</v>
          </cell>
          <cell r="I38">
            <v>586169.18999999994</v>
          </cell>
          <cell r="J38">
            <v>244780</v>
          </cell>
          <cell r="K38">
            <v>333040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47295.76</v>
          </cell>
          <cell r="R38">
            <v>58074.17</v>
          </cell>
          <cell r="S38">
            <v>427113.24</v>
          </cell>
          <cell r="T38">
            <v>1452727.66</v>
          </cell>
          <cell r="U38">
            <v>1657506.67</v>
          </cell>
          <cell r="V38">
            <v>15199.29</v>
          </cell>
          <cell r="W38" t="str">
            <v>0</v>
          </cell>
          <cell r="X38">
            <v>308151.59000000003</v>
          </cell>
          <cell r="Y38" t="str">
            <v>0</v>
          </cell>
          <cell r="Z38" t="str">
            <v>0</v>
          </cell>
          <cell r="AA38">
            <v>6737.03</v>
          </cell>
          <cell r="AB38" t="str">
            <v>0</v>
          </cell>
          <cell r="AC38">
            <v>64865.05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2538.1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158359.84</v>
          </cell>
          <cell r="AV38">
            <v>93154.17</v>
          </cell>
          <cell r="AW38">
            <v>1493594.33</v>
          </cell>
          <cell r="AX38">
            <v>1748447.66</v>
          </cell>
          <cell r="AY38">
            <v>2298466.67</v>
          </cell>
          <cell r="AZ38">
            <v>-11592.23</v>
          </cell>
          <cell r="BA38">
            <v>58600</v>
          </cell>
          <cell r="BB38">
            <v>39239.53</v>
          </cell>
          <cell r="BC38">
            <v>527400</v>
          </cell>
          <cell r="BD38">
            <v>703200</v>
          </cell>
          <cell r="BE38">
            <v>-16579.48</v>
          </cell>
          <cell r="BF38">
            <v>-1150</v>
          </cell>
          <cell r="BG38">
            <v>-144715.68</v>
          </cell>
          <cell r="BH38">
            <v>-10350</v>
          </cell>
          <cell r="BI38">
            <v>-13800</v>
          </cell>
          <cell r="BJ38">
            <v>-28171.71</v>
          </cell>
          <cell r="BK38">
            <v>57450</v>
          </cell>
          <cell r="BL38">
            <v>-105476.15</v>
          </cell>
          <cell r="BM38">
            <v>-105476.15</v>
          </cell>
          <cell r="BN38">
            <v>517050</v>
          </cell>
          <cell r="BO38">
            <v>689400</v>
          </cell>
          <cell r="BP38">
            <v>-16760</v>
          </cell>
          <cell r="BQ38" t="str">
            <v>0</v>
          </cell>
          <cell r="BR38">
            <v>-150840</v>
          </cell>
          <cell r="BS38">
            <v>-150840</v>
          </cell>
          <cell r="BT38" t="str">
            <v>0</v>
          </cell>
          <cell r="BU38" t="str">
            <v>0</v>
          </cell>
          <cell r="CA38">
            <v>113428.13</v>
          </cell>
          <cell r="CB38">
            <v>150604.17000000001</v>
          </cell>
          <cell r="CC38">
            <v>1237278.18</v>
          </cell>
          <cell r="CD38">
            <v>2265497.66</v>
          </cell>
          <cell r="CE38">
            <v>2987866.67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690420.34</v>
          </cell>
          <cell r="C39">
            <v>671300</v>
          </cell>
          <cell r="D39">
            <v>6117003.2400000002</v>
          </cell>
          <cell r="E39">
            <v>6001400</v>
          </cell>
          <cell r="F39">
            <v>8032900</v>
          </cell>
          <cell r="G39">
            <v>483714.3</v>
          </cell>
          <cell r="H39">
            <v>473100</v>
          </cell>
          <cell r="I39">
            <v>4287225.5999999996</v>
          </cell>
          <cell r="J39">
            <v>4229200</v>
          </cell>
          <cell r="K39">
            <v>5663100</v>
          </cell>
          <cell r="L39">
            <v>1417339.37</v>
          </cell>
          <cell r="M39">
            <v>1386800</v>
          </cell>
          <cell r="N39">
            <v>12437097.479999999</v>
          </cell>
          <cell r="O39">
            <v>12406700</v>
          </cell>
          <cell r="P39">
            <v>16605700</v>
          </cell>
          <cell r="Q39">
            <v>1113449.33</v>
          </cell>
          <cell r="R39">
            <v>1111000</v>
          </cell>
          <cell r="S39">
            <v>10076282.66</v>
          </cell>
          <cell r="T39">
            <v>9927900</v>
          </cell>
          <cell r="U39">
            <v>13290300</v>
          </cell>
          <cell r="V39">
            <v>1017226.04</v>
          </cell>
          <cell r="W39">
            <v>1002400</v>
          </cell>
          <cell r="X39">
            <v>9047318.5599999987</v>
          </cell>
          <cell r="Y39">
            <v>8958200</v>
          </cell>
          <cell r="Z39">
            <v>11992500</v>
          </cell>
          <cell r="AA39">
            <v>732235.55</v>
          </cell>
          <cell r="AB39">
            <v>693000</v>
          </cell>
          <cell r="AC39">
            <v>6343900.0700000003</v>
          </cell>
          <cell r="AD39">
            <v>6194200</v>
          </cell>
          <cell r="AE39">
            <v>8291400</v>
          </cell>
          <cell r="AF39">
            <v>4041930.08</v>
          </cell>
          <cell r="AG39">
            <v>3832800</v>
          </cell>
          <cell r="AH39">
            <v>35532553.420000002</v>
          </cell>
          <cell r="AI39">
            <v>34262600</v>
          </cell>
          <cell r="AJ39">
            <v>45868300</v>
          </cell>
          <cell r="AK39">
            <v>8.7266016635112464E-10</v>
          </cell>
          <cell r="AL39" t="str">
            <v>0</v>
          </cell>
          <cell r="AM39">
            <v>3.2836737773322966E-9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9496315.0099999979</v>
          </cell>
          <cell r="AV39">
            <v>9170400</v>
          </cell>
          <cell r="AW39">
            <v>83841381.030000001</v>
          </cell>
          <cell r="AX39">
            <v>81980200</v>
          </cell>
          <cell r="AY39">
            <v>109744200</v>
          </cell>
          <cell r="AZ39">
            <v>395880.29</v>
          </cell>
          <cell r="BA39">
            <v>225400</v>
          </cell>
          <cell r="BB39">
            <v>2036512.36</v>
          </cell>
          <cell r="BC39">
            <v>2407900</v>
          </cell>
          <cell r="BD39">
            <v>3112400</v>
          </cell>
          <cell r="BE39">
            <v>2687734.02</v>
          </cell>
          <cell r="BF39">
            <v>2205996</v>
          </cell>
          <cell r="BG39">
            <v>19586083.410000004</v>
          </cell>
          <cell r="BH39">
            <v>19283989</v>
          </cell>
          <cell r="BI39">
            <v>25893313</v>
          </cell>
          <cell r="BJ39">
            <v>3083614.31</v>
          </cell>
          <cell r="BK39">
            <v>2431396</v>
          </cell>
          <cell r="BL39">
            <v>21622595.770000003</v>
          </cell>
          <cell r="BM39">
            <v>21622595.770000003</v>
          </cell>
          <cell r="BN39">
            <v>21691889</v>
          </cell>
          <cell r="BO39">
            <v>29005713</v>
          </cell>
          <cell r="BP39">
            <v>-1242912.76</v>
          </cell>
          <cell r="BQ39">
            <v>-567100</v>
          </cell>
          <cell r="BR39">
            <v>-6159927.2700000005</v>
          </cell>
          <cell r="BS39">
            <v>-6159927.2700000005</v>
          </cell>
          <cell r="BT39">
            <v>-4433000</v>
          </cell>
          <cell r="BU39">
            <v>-6048900</v>
          </cell>
          <cell r="CA39">
            <v>11337016.559999997</v>
          </cell>
          <cell r="CB39">
            <v>11034696</v>
          </cell>
          <cell r="CC39">
            <v>99304049.530000001</v>
          </cell>
          <cell r="CD39">
            <v>99239089</v>
          </cell>
          <cell r="CE39">
            <v>132701013</v>
          </cell>
          <cell r="CF39">
            <v>-85681.8</v>
          </cell>
          <cell r="CG39">
            <v>-225400</v>
          </cell>
          <cell r="CH39">
            <v>-498132.45</v>
          </cell>
          <cell r="CI39">
            <v>-1857900</v>
          </cell>
          <cell r="CJ39">
            <v>-2562400</v>
          </cell>
        </row>
        <row r="40">
          <cell r="A40" t="str">
            <v>Donations</v>
          </cell>
          <cell r="B40">
            <v>6560</v>
          </cell>
          <cell r="C40">
            <v>12500</v>
          </cell>
          <cell r="D40">
            <v>314975.21000000002</v>
          </cell>
          <cell r="E40">
            <v>112500</v>
          </cell>
          <cell r="F40">
            <v>150000</v>
          </cell>
          <cell r="G40">
            <v>2398.71</v>
          </cell>
          <cell r="H40">
            <v>6930</v>
          </cell>
          <cell r="I40">
            <v>127248.47</v>
          </cell>
          <cell r="J40">
            <v>91695</v>
          </cell>
          <cell r="K40">
            <v>122030</v>
          </cell>
          <cell r="L40">
            <v>13050</v>
          </cell>
          <cell r="M40" t="str">
            <v>0</v>
          </cell>
          <cell r="N40">
            <v>200115.76</v>
          </cell>
          <cell r="O40" t="str">
            <v>0</v>
          </cell>
          <cell r="P40" t="str">
            <v>0</v>
          </cell>
          <cell r="Q40">
            <v>78333.33</v>
          </cell>
          <cell r="R40" t="str">
            <v>0</v>
          </cell>
          <cell r="S40">
            <v>176008.66</v>
          </cell>
          <cell r="T40" t="str">
            <v>0</v>
          </cell>
          <cell r="U40" t="str">
            <v>0</v>
          </cell>
          <cell r="V40">
            <v>9175</v>
          </cell>
          <cell r="W40" t="str">
            <v>0</v>
          </cell>
          <cell r="X40">
            <v>99199.47</v>
          </cell>
          <cell r="Y40" t="str">
            <v>0</v>
          </cell>
          <cell r="Z40" t="str">
            <v>0</v>
          </cell>
          <cell r="AA40">
            <v>21867.7</v>
          </cell>
          <cell r="AB40">
            <v>24167</v>
          </cell>
          <cell r="AC40">
            <v>161088.68</v>
          </cell>
          <cell r="AD40">
            <v>217503</v>
          </cell>
          <cell r="AE40">
            <v>290004</v>
          </cell>
          <cell r="AF40">
            <v>10883.75</v>
          </cell>
          <cell r="AG40" t="str">
            <v>0</v>
          </cell>
          <cell r="AH40">
            <v>58551.68</v>
          </cell>
          <cell r="AI40" t="str">
            <v>0</v>
          </cell>
          <cell r="AJ40" t="str">
            <v>0</v>
          </cell>
          <cell r="AK40">
            <v>3000</v>
          </cell>
          <cell r="AL40" t="str">
            <v>0</v>
          </cell>
          <cell r="AM40">
            <v>308504.05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145268.49</v>
          </cell>
          <cell r="AV40">
            <v>43597</v>
          </cell>
          <cell r="AW40">
            <v>1445691.98</v>
          </cell>
          <cell r="AX40">
            <v>421698</v>
          </cell>
          <cell r="AY40">
            <v>562034</v>
          </cell>
          <cell r="AZ40">
            <v>0</v>
          </cell>
          <cell r="BA40" t="str">
            <v>0</v>
          </cell>
          <cell r="BB40">
            <v>11395</v>
          </cell>
          <cell r="BC40" t="str">
            <v>0</v>
          </cell>
          <cell r="BD40" t="str">
            <v>0</v>
          </cell>
          <cell r="BE40">
            <v>1491.25</v>
          </cell>
          <cell r="BF40" t="str">
            <v>0</v>
          </cell>
          <cell r="BG40">
            <v>7302.08</v>
          </cell>
          <cell r="BH40" t="str">
            <v>0</v>
          </cell>
          <cell r="BI40" t="str">
            <v>0</v>
          </cell>
          <cell r="BJ40">
            <v>1491.25</v>
          </cell>
          <cell r="BK40" t="str">
            <v>0</v>
          </cell>
          <cell r="BL40">
            <v>18697.080000000002</v>
          </cell>
          <cell r="BM40">
            <v>18697.080000000002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146759.74</v>
          </cell>
          <cell r="CB40">
            <v>43597</v>
          </cell>
          <cell r="CC40">
            <v>1464389.06</v>
          </cell>
          <cell r="CD40">
            <v>421698</v>
          </cell>
          <cell r="CE40">
            <v>562034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4475.1499999999996</v>
          </cell>
          <cell r="C41">
            <v>15008</v>
          </cell>
          <cell r="D41">
            <v>116683.7</v>
          </cell>
          <cell r="E41">
            <v>135072</v>
          </cell>
          <cell r="F41">
            <v>180096</v>
          </cell>
          <cell r="G41">
            <v>41779.870000000003</v>
          </cell>
          <cell r="H41">
            <v>16070</v>
          </cell>
          <cell r="I41">
            <v>473804</v>
          </cell>
          <cell r="J41">
            <v>142305</v>
          </cell>
          <cell r="K41">
            <v>205970</v>
          </cell>
          <cell r="L41">
            <v>35301.550000000003</v>
          </cell>
          <cell r="M41">
            <v>30167</v>
          </cell>
          <cell r="N41">
            <v>239406.75</v>
          </cell>
          <cell r="O41">
            <v>460958</v>
          </cell>
          <cell r="P41">
            <v>551600</v>
          </cell>
          <cell r="Q41">
            <v>1054.1400000000001</v>
          </cell>
          <cell r="R41" t="str">
            <v>0</v>
          </cell>
          <cell r="S41">
            <v>59876.17</v>
          </cell>
          <cell r="T41" t="str">
            <v>0</v>
          </cell>
          <cell r="U41" t="str">
            <v>0</v>
          </cell>
          <cell r="V41">
            <v>51070.59</v>
          </cell>
          <cell r="W41">
            <v>19140</v>
          </cell>
          <cell r="X41">
            <v>581749.51</v>
          </cell>
          <cell r="Y41">
            <v>530197</v>
          </cell>
          <cell r="Z41">
            <v>573087</v>
          </cell>
          <cell r="AA41">
            <v>507.66</v>
          </cell>
          <cell r="AB41">
            <v>13108</v>
          </cell>
          <cell r="AC41">
            <v>70902.38</v>
          </cell>
          <cell r="AD41">
            <v>74182</v>
          </cell>
          <cell r="AE41">
            <v>81182</v>
          </cell>
          <cell r="AF41">
            <v>2751.94</v>
          </cell>
          <cell r="AG41" t="str">
            <v>0</v>
          </cell>
          <cell r="AH41">
            <v>213015.69</v>
          </cell>
          <cell r="AI41" t="str">
            <v>0</v>
          </cell>
          <cell r="AJ41" t="str">
            <v>0</v>
          </cell>
          <cell r="AK41">
            <v>-3000</v>
          </cell>
          <cell r="AL41" t="str">
            <v>0</v>
          </cell>
          <cell r="AM41">
            <v>-305965.95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133940.9</v>
          </cell>
          <cell r="AV41">
            <v>93493</v>
          </cell>
          <cell r="AW41">
            <v>1449472.25</v>
          </cell>
          <cell r="AX41">
            <v>1342714</v>
          </cell>
          <cell r="AY41">
            <v>1591935</v>
          </cell>
          <cell r="AZ41">
            <v>0</v>
          </cell>
          <cell r="BA41" t="str">
            <v>0</v>
          </cell>
          <cell r="BB41">
            <v>910</v>
          </cell>
          <cell r="BC41" t="str">
            <v>0</v>
          </cell>
          <cell r="BD41" t="str">
            <v>0</v>
          </cell>
          <cell r="BE41">
            <v>0</v>
          </cell>
          <cell r="BF41" t="str">
            <v>0</v>
          </cell>
          <cell r="BG41">
            <v>2845</v>
          </cell>
          <cell r="BH41" t="str">
            <v>0</v>
          </cell>
          <cell r="BI41" t="str">
            <v>0</v>
          </cell>
          <cell r="BJ41">
            <v>0</v>
          </cell>
          <cell r="BK41" t="str">
            <v>0</v>
          </cell>
          <cell r="BL41">
            <v>3755</v>
          </cell>
          <cell r="BM41">
            <v>3755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133940.9</v>
          </cell>
          <cell r="CB41">
            <v>93493</v>
          </cell>
          <cell r="CC41">
            <v>1453227.25</v>
          </cell>
          <cell r="CD41">
            <v>1342714</v>
          </cell>
          <cell r="CE41">
            <v>1591935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19020.75</v>
          </cell>
          <cell r="BF42" t="str">
            <v>0</v>
          </cell>
          <cell r="BG42">
            <v>87864.75</v>
          </cell>
          <cell r="BH42" t="str">
            <v>0</v>
          </cell>
          <cell r="BI42" t="str">
            <v>0</v>
          </cell>
          <cell r="BJ42">
            <v>19020.75</v>
          </cell>
          <cell r="BK42" t="str">
            <v>0</v>
          </cell>
          <cell r="BL42">
            <v>87864.75</v>
          </cell>
          <cell r="BM42">
            <v>87864.75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19020.75</v>
          </cell>
          <cell r="CB42" t="str">
            <v>0</v>
          </cell>
          <cell r="CC42">
            <v>87864.75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-285547</v>
          </cell>
          <cell r="C43">
            <v>-418778.56</v>
          </cell>
          <cell r="D43">
            <v>7724989</v>
          </cell>
          <cell r="E43">
            <v>6701771.4299999997</v>
          </cell>
          <cell r="F43">
            <v>5466984.1699999999</v>
          </cell>
          <cell r="G43">
            <v>-325967</v>
          </cell>
          <cell r="H43">
            <v>-16635.87</v>
          </cell>
          <cell r="I43">
            <v>5441140</v>
          </cell>
          <cell r="J43">
            <v>5686539.4900000002</v>
          </cell>
          <cell r="K43">
            <v>5369757.4699999997</v>
          </cell>
          <cell r="L43">
            <v>117613</v>
          </cell>
          <cell r="M43">
            <v>-69321.210000000006</v>
          </cell>
          <cell r="N43">
            <v>6225850</v>
          </cell>
          <cell r="O43">
            <v>9323919.1099999994</v>
          </cell>
          <cell r="P43">
            <v>8641238.9900000002</v>
          </cell>
          <cell r="Q43">
            <v>-507753</v>
          </cell>
          <cell r="R43">
            <v>-593778.41</v>
          </cell>
          <cell r="S43">
            <v>10792600</v>
          </cell>
          <cell r="T43">
            <v>12626684.449999999</v>
          </cell>
          <cell r="U43">
            <v>10753884.089999998</v>
          </cell>
          <cell r="V43">
            <v>-1036784</v>
          </cell>
          <cell r="W43">
            <v>-1261176.76</v>
          </cell>
          <cell r="X43">
            <v>6547053</v>
          </cell>
          <cell r="Y43">
            <v>7191184.5600000005</v>
          </cell>
          <cell r="Z43">
            <v>3316255.88</v>
          </cell>
          <cell r="AA43">
            <v>92019</v>
          </cell>
          <cell r="AB43">
            <v>30387.35</v>
          </cell>
          <cell r="AC43">
            <v>7003116</v>
          </cell>
          <cell r="AD43">
            <v>5807294.2699999986</v>
          </cell>
          <cell r="AE43">
            <v>6701515.9899999984</v>
          </cell>
          <cell r="AF43">
            <v>485759</v>
          </cell>
          <cell r="AG43">
            <v>-3168707.47</v>
          </cell>
          <cell r="AH43">
            <v>17102198</v>
          </cell>
          <cell r="AI43">
            <v>22236785.880000003</v>
          </cell>
          <cell r="AJ43">
            <v>18838413.900000002</v>
          </cell>
          <cell r="AK43">
            <v>5303</v>
          </cell>
          <cell r="AL43" t="str">
            <v>0</v>
          </cell>
          <cell r="AM43">
            <v>710188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-1455357</v>
          </cell>
          <cell r="AV43">
            <v>-5498010.9299999997</v>
          </cell>
          <cell r="AW43">
            <v>61547134</v>
          </cell>
          <cell r="AX43">
            <v>69574179.189999998</v>
          </cell>
          <cell r="AY43">
            <v>59088050.490000002</v>
          </cell>
          <cell r="AZ43">
            <v>2104338</v>
          </cell>
          <cell r="BA43">
            <v>622176.4</v>
          </cell>
          <cell r="BB43">
            <v>13521665</v>
          </cell>
          <cell r="BC43">
            <v>9197651.290000001</v>
          </cell>
          <cell r="BD43">
            <v>11160193.780000001</v>
          </cell>
          <cell r="BE43">
            <v>1317553</v>
          </cell>
          <cell r="BF43">
            <v>666570.71</v>
          </cell>
          <cell r="BG43">
            <v>16460241</v>
          </cell>
          <cell r="BH43">
            <v>11607295.219999999</v>
          </cell>
          <cell r="BI43">
            <v>13688799.119999999</v>
          </cell>
          <cell r="BJ43">
            <v>3421891</v>
          </cell>
          <cell r="BK43">
            <v>1288747.1100000001</v>
          </cell>
          <cell r="BL43">
            <v>29981906</v>
          </cell>
          <cell r="BM43">
            <v>29981906</v>
          </cell>
          <cell r="BN43">
            <v>20804946.509999998</v>
          </cell>
          <cell r="BO43">
            <v>24848992.899999999</v>
          </cell>
          <cell r="BP43">
            <v>-11248</v>
          </cell>
          <cell r="BQ43" t="str">
            <v>0</v>
          </cell>
          <cell r="BR43">
            <v>-230545</v>
          </cell>
          <cell r="BS43">
            <v>-230545</v>
          </cell>
          <cell r="BT43" t="str">
            <v>0</v>
          </cell>
          <cell r="BU43" t="str">
            <v>0</v>
          </cell>
          <cell r="CA43">
            <v>1955286</v>
          </cell>
          <cell r="CB43">
            <v>-4209263.82</v>
          </cell>
          <cell r="CC43">
            <v>91298495</v>
          </cell>
          <cell r="CD43">
            <v>90379125.699999988</v>
          </cell>
          <cell r="CE43">
            <v>83937043.390000001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-685042.52</v>
          </cell>
          <cell r="C44">
            <v>-1103500.69</v>
          </cell>
          <cell r="D44">
            <v>20908644.449999999</v>
          </cell>
          <cell r="E44">
            <v>17659474.269999996</v>
          </cell>
          <cell r="F44">
            <v>14405752.889999997</v>
          </cell>
          <cell r="G44">
            <v>-884201.97</v>
          </cell>
          <cell r="H44">
            <v>-42875.96</v>
          </cell>
          <cell r="I44">
            <v>14312898.130000029</v>
          </cell>
          <cell r="J44">
            <v>14656029.629999999</v>
          </cell>
          <cell r="K44">
            <v>13839581.109999998</v>
          </cell>
          <cell r="L44">
            <v>-265350.3300000024</v>
          </cell>
          <cell r="M44">
            <v>-168952.49</v>
          </cell>
          <cell r="N44">
            <v>14913581.979999993</v>
          </cell>
          <cell r="O44">
            <v>22724638.349999994</v>
          </cell>
          <cell r="P44">
            <v>21060782.369999997</v>
          </cell>
          <cell r="Q44">
            <v>-1313229.07</v>
          </cell>
          <cell r="R44">
            <v>-1572506.19</v>
          </cell>
          <cell r="S44">
            <v>28966587.759999983</v>
          </cell>
          <cell r="T44">
            <v>33439312.630000003</v>
          </cell>
          <cell r="U44">
            <v>28479565.899999999</v>
          </cell>
          <cell r="V44">
            <v>-2587556.33</v>
          </cell>
          <cell r="W44">
            <v>-3047056.69</v>
          </cell>
          <cell r="X44">
            <v>16264951.930000011</v>
          </cell>
          <cell r="Y44">
            <v>17374207.700000003</v>
          </cell>
          <cell r="Z44">
            <v>8012215.2400000049</v>
          </cell>
          <cell r="AA44">
            <v>257687.13000000082</v>
          </cell>
          <cell r="AB44">
            <v>84786.129999999888</v>
          </cell>
          <cell r="AC44">
            <v>19992714.060000017</v>
          </cell>
          <cell r="AD44">
            <v>16203388.040000003</v>
          </cell>
          <cell r="AE44">
            <v>18698426.340000007</v>
          </cell>
          <cell r="AF44">
            <v>1409600.1100000257</v>
          </cell>
          <cell r="AG44">
            <v>-8670404.4800000042</v>
          </cell>
          <cell r="AH44">
            <v>48749802.980000071</v>
          </cell>
          <cell r="AI44">
            <v>61021573.569999993</v>
          </cell>
          <cell r="AJ44">
            <v>51743922.929999992</v>
          </cell>
          <cell r="AK44">
            <v>129891.05999999921</v>
          </cell>
          <cell r="AL44">
            <v>-991.40000000037253</v>
          </cell>
          <cell r="AM44">
            <v>1443586.8</v>
          </cell>
          <cell r="AN44">
            <v>-5029.5200000014156</v>
          </cell>
          <cell r="AO44">
            <v>-8037.7500000018626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-3938201.9199999762</v>
          </cell>
          <cell r="AV44">
            <v>-14521501.770000003</v>
          </cell>
          <cell r="AW44">
            <v>165552768.09000009</v>
          </cell>
          <cell r="AX44">
            <v>183073594.66999999</v>
          </cell>
          <cell r="AY44">
            <v>156232209.03</v>
          </cell>
          <cell r="AZ44">
            <v>5226302.5400000131</v>
          </cell>
          <cell r="BA44">
            <v>1484553.56</v>
          </cell>
          <cell r="BB44">
            <v>33271811.629999917</v>
          </cell>
          <cell r="BC44">
            <v>21946197.309999999</v>
          </cell>
          <cell r="BD44">
            <v>26628951.999999996</v>
          </cell>
          <cell r="BE44">
            <v>3739011.8300000066</v>
          </cell>
          <cell r="BF44">
            <v>1759915.39</v>
          </cell>
          <cell r="BG44">
            <v>45628352.339999974</v>
          </cell>
          <cell r="BH44">
            <v>31238231.559999995</v>
          </cell>
          <cell r="BI44">
            <v>36738766.529999994</v>
          </cell>
          <cell r="BJ44">
            <v>8965314.3700000197</v>
          </cell>
          <cell r="BK44">
            <v>3244468.95</v>
          </cell>
          <cell r="BL44">
            <v>78900163.969999894</v>
          </cell>
          <cell r="BM44">
            <v>78900163.969999894</v>
          </cell>
          <cell r="BN44">
            <v>53184428.86999999</v>
          </cell>
          <cell r="BO44">
            <v>63367718.529999986</v>
          </cell>
          <cell r="BP44">
            <v>-28607.000000000698</v>
          </cell>
          <cell r="BQ44">
            <v>33334</v>
          </cell>
          <cell r="BR44">
            <v>-567287.00000000722</v>
          </cell>
          <cell r="BS44">
            <v>-567287.00000000722</v>
          </cell>
          <cell r="BT44">
            <v>-99994</v>
          </cell>
          <cell r="BU44">
            <v>0</v>
          </cell>
          <cell r="CA44">
            <v>4998505.450000044</v>
          </cell>
          <cell r="CB44">
            <v>-11243698.820000004</v>
          </cell>
          <cell r="CC44">
            <v>243885645.06</v>
          </cell>
          <cell r="CD44">
            <v>236158029.53999996</v>
          </cell>
          <cell r="CE44">
            <v>219599927.56</v>
          </cell>
          <cell r="CF44">
            <v>1.0000000002328306</v>
          </cell>
          <cell r="CG44">
            <v>0</v>
          </cell>
          <cell r="CH44">
            <v>2.6193447411060333E-10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-399495.52</v>
          </cell>
          <cell r="C45">
            <v>-684722.12999999942</v>
          </cell>
          <cell r="D45">
            <v>13183655.449999999</v>
          </cell>
          <cell r="E45">
            <v>10957702.839999996</v>
          </cell>
          <cell r="F45">
            <v>8938768.7199999988</v>
          </cell>
          <cell r="G45">
            <v>-558234.97</v>
          </cell>
          <cell r="H45">
            <v>-26240.089999999851</v>
          </cell>
          <cell r="I45">
            <v>8871758.1300000288</v>
          </cell>
          <cell r="J45">
            <v>8969490.1400000006</v>
          </cell>
          <cell r="K45">
            <v>8469823.6400000006</v>
          </cell>
          <cell r="L45">
            <v>-382963.3300000024</v>
          </cell>
          <cell r="M45">
            <v>-99631.280000000261</v>
          </cell>
          <cell r="N45">
            <v>8687731.979999993</v>
          </cell>
          <cell r="O45">
            <v>13400719.239999998</v>
          </cell>
          <cell r="P45">
            <v>12419543.379999999</v>
          </cell>
          <cell r="Q45">
            <v>-805476.07000000123</v>
          </cell>
          <cell r="R45">
            <v>-978727.77999999933</v>
          </cell>
          <cell r="S45">
            <v>18173987.759999983</v>
          </cell>
          <cell r="T45">
            <v>20812628.18</v>
          </cell>
          <cell r="U45">
            <v>17725681.809999995</v>
          </cell>
          <cell r="V45">
            <v>-1550772.33</v>
          </cell>
          <cell r="W45">
            <v>-1785879.93</v>
          </cell>
          <cell r="X45">
            <v>9717898.9300000109</v>
          </cell>
          <cell r="Y45">
            <v>10183023.140000001</v>
          </cell>
          <cell r="Z45">
            <v>4695959.3600000003</v>
          </cell>
          <cell r="AA45">
            <v>165668.13000000082</v>
          </cell>
          <cell r="AB45">
            <v>54398.780000000261</v>
          </cell>
          <cell r="AC45">
            <v>12989598.060000023</v>
          </cell>
          <cell r="AD45">
            <v>10396093.77</v>
          </cell>
          <cell r="AE45">
            <v>11996910.350000001</v>
          </cell>
          <cell r="AF45">
            <v>923841.11000002571</v>
          </cell>
          <cell r="AG45">
            <v>-5501697.0100000035</v>
          </cell>
          <cell r="AH45">
            <v>31647604.980000068</v>
          </cell>
          <cell r="AI45">
            <v>38784787.68999999</v>
          </cell>
          <cell r="AJ45">
            <v>32905509.029999994</v>
          </cell>
          <cell r="AK45">
            <v>124588.05999999924</v>
          </cell>
          <cell r="AL45">
            <v>-991.40000000037253</v>
          </cell>
          <cell r="AM45">
            <v>733398.79999999783</v>
          </cell>
          <cell r="AN45">
            <v>-5029.5200000014156</v>
          </cell>
          <cell r="AO45">
            <v>-8037.7500000018626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-2482844.9199999762</v>
          </cell>
          <cell r="AV45">
            <v>-9023490.8400000017</v>
          </cell>
          <cell r="AW45">
            <v>104005634.09000009</v>
          </cell>
          <cell r="AX45">
            <v>113499415.47999999</v>
          </cell>
          <cell r="AY45">
            <v>97144158.539999977</v>
          </cell>
          <cell r="AZ45">
            <v>3121964.5400000131</v>
          </cell>
          <cell r="BA45">
            <v>862377.16</v>
          </cell>
          <cell r="BB45">
            <v>19750146.629999917</v>
          </cell>
          <cell r="BC45">
            <v>12748546.020000003</v>
          </cell>
          <cell r="BD45">
            <v>15468758.220000004</v>
          </cell>
          <cell r="BE45">
            <v>2421458.8300000066</v>
          </cell>
          <cell r="BF45">
            <v>1093344.68</v>
          </cell>
          <cell r="BG45">
            <v>29168111.339999989</v>
          </cell>
          <cell r="BH45">
            <v>19630936.339999992</v>
          </cell>
          <cell r="BI45">
            <v>23049967.409999985</v>
          </cell>
          <cell r="BJ45">
            <v>5543423.3700000197</v>
          </cell>
          <cell r="BK45">
            <v>1955721.84</v>
          </cell>
          <cell r="BL45">
            <v>48918257.969999909</v>
          </cell>
          <cell r="BM45">
            <v>48918257.969999909</v>
          </cell>
          <cell r="BN45">
            <v>32379482.359999996</v>
          </cell>
          <cell r="BO45">
            <v>38518725.629999988</v>
          </cell>
          <cell r="BP45">
            <v>-17359.000000000698</v>
          </cell>
          <cell r="BQ45">
            <v>33334</v>
          </cell>
          <cell r="BR45">
            <v>-336742.00000000722</v>
          </cell>
          <cell r="BS45">
            <v>-336742.00000000722</v>
          </cell>
          <cell r="BT45">
            <v>-99994</v>
          </cell>
          <cell r="BU45">
            <v>0</v>
          </cell>
          <cell r="CA45">
            <v>3043219.4500000426</v>
          </cell>
          <cell r="CB45">
            <v>-7034435.0000000019</v>
          </cell>
          <cell r="CC45">
            <v>152587150.06</v>
          </cell>
          <cell r="CD45">
            <v>145778903.83999997</v>
          </cell>
          <cell r="CE45">
            <v>135662884.16999996</v>
          </cell>
          <cell r="CF45">
            <v>1.0000000002328306</v>
          </cell>
          <cell r="CG45">
            <v>0</v>
          </cell>
          <cell r="CH45">
            <v>2.6193447411060333E-10</v>
          </cell>
          <cell r="CI45">
            <v>0</v>
          </cell>
          <cell r="CJ45">
            <v>0</v>
          </cell>
        </row>
      </sheetData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97">
          <cell r="B97" t="str">
            <v>%HDD Var</v>
          </cell>
          <cell r="E97" t="str">
            <v>%HDD Var</v>
          </cell>
        </row>
        <row r="98">
          <cell r="A98" t="str">
            <v>Colkans-</v>
          </cell>
          <cell r="B98">
            <v>0.25714285714285712</v>
          </cell>
          <cell r="D98" t="str">
            <v>Colkans-</v>
          </cell>
          <cell r="E98">
            <v>-5.9811703895144917E-2</v>
          </cell>
        </row>
        <row r="99">
          <cell r="A99" t="str">
            <v>Kentucky-</v>
          </cell>
          <cell r="B99">
            <v>0</v>
          </cell>
          <cell r="D99" t="str">
            <v>Kentucky-</v>
          </cell>
          <cell r="E99">
            <v>-0.10512880018565793</v>
          </cell>
        </row>
        <row r="100">
          <cell r="A100" t="str">
            <v>Louisiana-</v>
          </cell>
          <cell r="B100">
            <v>0</v>
          </cell>
          <cell r="D100" t="str">
            <v>Louisiana-</v>
          </cell>
          <cell r="E100">
            <v>-0.22328358208955223</v>
          </cell>
        </row>
        <row r="101">
          <cell r="A101" t="str">
            <v>MidStates-</v>
          </cell>
          <cell r="B101">
            <v>-0.66666666666666663</v>
          </cell>
          <cell r="D101" t="str">
            <v>MidStates-</v>
          </cell>
          <cell r="E101">
            <v>-0.11742627345844504</v>
          </cell>
        </row>
        <row r="102">
          <cell r="A102" t="str">
            <v>Mississippi-</v>
          </cell>
          <cell r="B102">
            <v>0</v>
          </cell>
          <cell r="D102" t="str">
            <v>Mississippi-</v>
          </cell>
          <cell r="E102">
            <v>-0.10003705075954057</v>
          </cell>
        </row>
        <row r="103">
          <cell r="A103" t="str">
            <v>WestTexas-</v>
          </cell>
          <cell r="B103">
            <v>-1</v>
          </cell>
          <cell r="D103" t="str">
            <v>WestTexas-</v>
          </cell>
          <cell r="E103">
            <v>-5.591640779440836E-2</v>
          </cell>
        </row>
        <row r="104">
          <cell r="A104" t="str">
            <v>MidTex-</v>
          </cell>
          <cell r="B104">
            <v>0</v>
          </cell>
          <cell r="D104" t="str">
            <v>MidTex-</v>
          </cell>
          <cell r="E104">
            <v>-0.19628535246939638</v>
          </cell>
        </row>
        <row r="105">
          <cell r="A105" t="str">
            <v>Utility-</v>
          </cell>
          <cell r="B105">
            <v>0</v>
          </cell>
          <cell r="D105" t="str">
            <v>Utility-</v>
          </cell>
          <cell r="E105">
            <v>-0.10690062732725621</v>
          </cell>
        </row>
      </sheetData>
      <sheetData sheetId="47"/>
      <sheetData sheetId="48"/>
      <sheetData sheetId="4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AL&amp;S.WK1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A 9240 04070 Oct03-Mar06"/>
      <sheetName val="alloc percent CY05"/>
      <sheetName val="alloc percent CY06"/>
      <sheetName val="CY06 if 180se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ghlights"/>
      <sheetName val="IncStmt-MTD"/>
      <sheetName val="IncStmt-YTD"/>
      <sheetName val="IncStmt-Comp"/>
      <sheetName val="Stats"/>
      <sheetName val="O&amp;MExp"/>
      <sheetName val="Storage"/>
      <sheetName val="AEM-Summary"/>
      <sheetName val="AEM-IncStmt"/>
      <sheetName val="AEM-O&amp;MExp"/>
      <sheetName val="TXP-Summary"/>
      <sheetName val="TXP-IncStmt"/>
      <sheetName val="TXP-O&amp;MExp"/>
      <sheetName val="Essbase"/>
      <sheetName val="DateInput"/>
    </sheetNames>
    <sheetDataSet>
      <sheetData sheetId="0"/>
      <sheetData sheetId="1"/>
      <sheetData sheetId="2">
        <row r="14">
          <cell r="A14" t="str">
            <v xml:space="preserve">  Gas revenue</v>
          </cell>
          <cell r="B14">
            <v>144838</v>
          </cell>
          <cell r="D14">
            <v>1</v>
          </cell>
          <cell r="F14">
            <v>0</v>
          </cell>
          <cell r="H14">
            <v>16</v>
          </cell>
          <cell r="J14">
            <v>0</v>
          </cell>
          <cell r="L14">
            <v>144855</v>
          </cell>
        </row>
        <row r="15">
          <cell r="A15" t="str">
            <v xml:space="preserve">  Transportation revenue</v>
          </cell>
          <cell r="B15">
            <v>92</v>
          </cell>
          <cell r="D15">
            <v>9969</v>
          </cell>
          <cell r="F15">
            <v>0</v>
          </cell>
          <cell r="H15">
            <v>0</v>
          </cell>
          <cell r="J15">
            <v>198</v>
          </cell>
          <cell r="L15">
            <v>10259</v>
          </cell>
        </row>
        <row r="16">
          <cell r="A16" t="str">
            <v xml:space="preserve">  Other revenue</v>
          </cell>
          <cell r="B16">
            <v>51</v>
          </cell>
          <cell r="D16">
            <v>938</v>
          </cell>
          <cell r="F16">
            <v>187</v>
          </cell>
          <cell r="H16">
            <v>0</v>
          </cell>
          <cell r="J16">
            <v>0</v>
          </cell>
          <cell r="L16">
            <v>1176</v>
          </cell>
        </row>
        <row r="17">
          <cell r="A17" t="str">
            <v xml:space="preserve">  Gas trading margin</v>
          </cell>
          <cell r="B17">
            <v>-5498</v>
          </cell>
          <cell r="D17">
            <v>-619</v>
          </cell>
          <cell r="F17">
            <v>0</v>
          </cell>
          <cell r="H17">
            <v>0</v>
          </cell>
          <cell r="J17">
            <v>187</v>
          </cell>
          <cell r="L17">
            <v>-5930</v>
          </cell>
        </row>
        <row r="18">
          <cell r="A18" t="str">
            <v xml:space="preserve">    Total operating revenues</v>
          </cell>
          <cell r="B18">
            <v>139483</v>
          </cell>
          <cell r="D18">
            <v>10289</v>
          </cell>
          <cell r="F18">
            <v>187</v>
          </cell>
          <cell r="H18">
            <v>16</v>
          </cell>
          <cell r="J18">
            <v>385</v>
          </cell>
          <cell r="L18">
            <v>150360</v>
          </cell>
        </row>
        <row r="19">
          <cell r="A19" t="str">
            <v>Purchased gas cost</v>
          </cell>
          <cell r="B19">
            <v>142231</v>
          </cell>
          <cell r="D19">
            <v>-1796</v>
          </cell>
          <cell r="F19">
            <v>0</v>
          </cell>
          <cell r="H19">
            <v>0</v>
          </cell>
          <cell r="J19">
            <v>385</v>
          </cell>
          <cell r="L19">
            <v>140820</v>
          </cell>
        </row>
        <row r="20">
          <cell r="A20" t="str">
            <v>Gross profit</v>
          </cell>
          <cell r="B20">
            <v>-2748</v>
          </cell>
          <cell r="D20">
            <v>12085</v>
          </cell>
          <cell r="F20">
            <v>187</v>
          </cell>
          <cell r="H20">
            <v>16</v>
          </cell>
          <cell r="J20">
            <v>0</v>
          </cell>
          <cell r="L20">
            <v>9540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1489</v>
          </cell>
          <cell r="D23">
            <v>3920</v>
          </cell>
          <cell r="F23">
            <v>70</v>
          </cell>
          <cell r="H23">
            <v>291</v>
          </cell>
          <cell r="J23">
            <v>0</v>
          </cell>
          <cell r="L23">
            <v>5770</v>
          </cell>
        </row>
        <row r="24">
          <cell r="A24" t="str">
            <v xml:space="preserve">  Provision for bad debts</v>
          </cell>
          <cell r="B24">
            <v>108</v>
          </cell>
          <cell r="D24">
            <v>4</v>
          </cell>
          <cell r="F24">
            <v>0</v>
          </cell>
          <cell r="H24">
            <v>0</v>
          </cell>
          <cell r="J24">
            <v>0</v>
          </cell>
          <cell r="L24">
            <v>112</v>
          </cell>
        </row>
        <row r="25">
          <cell r="A25" t="str">
            <v xml:space="preserve">  Depreciation &amp; amortization</v>
          </cell>
          <cell r="B25">
            <v>162</v>
          </cell>
          <cell r="D25">
            <v>1513</v>
          </cell>
          <cell r="F25">
            <v>8</v>
          </cell>
          <cell r="H25">
            <v>0</v>
          </cell>
          <cell r="J25">
            <v>0</v>
          </cell>
          <cell r="L25">
            <v>1683</v>
          </cell>
        </row>
        <row r="26">
          <cell r="A26" t="str">
            <v xml:space="preserve">  Taxes, other than income</v>
          </cell>
          <cell r="B26">
            <v>78</v>
          </cell>
          <cell r="D26">
            <v>690</v>
          </cell>
          <cell r="F26">
            <v>8</v>
          </cell>
          <cell r="H26">
            <v>18</v>
          </cell>
          <cell r="J26">
            <v>0</v>
          </cell>
          <cell r="L26">
            <v>794</v>
          </cell>
        </row>
        <row r="27">
          <cell r="A27" t="str">
            <v xml:space="preserve">    Total operating expenses</v>
          </cell>
          <cell r="B27">
            <v>1837</v>
          </cell>
          <cell r="D27">
            <v>6127</v>
          </cell>
          <cell r="F27">
            <v>86</v>
          </cell>
          <cell r="H27">
            <v>309</v>
          </cell>
          <cell r="J27">
            <v>0</v>
          </cell>
          <cell r="L27">
            <v>8359</v>
          </cell>
        </row>
        <row r="29">
          <cell r="A29" t="str">
            <v>Operating income</v>
          </cell>
          <cell r="B29">
            <v>-4585</v>
          </cell>
          <cell r="D29">
            <v>5958</v>
          </cell>
          <cell r="F29">
            <v>101</v>
          </cell>
          <cell r="H29">
            <v>-293</v>
          </cell>
          <cell r="J29">
            <v>0</v>
          </cell>
          <cell r="L29">
            <v>1181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-301</v>
          </cell>
          <cell r="D32">
            <v>-2063</v>
          </cell>
          <cell r="F32">
            <v>-39</v>
          </cell>
          <cell r="H32">
            <v>-91</v>
          </cell>
          <cell r="J32">
            <v>0</v>
          </cell>
          <cell r="L32">
            <v>-2494</v>
          </cell>
        </row>
        <row r="33">
          <cell r="A33" t="str">
            <v xml:space="preserve">  Miscellaneous income (expense)</v>
          </cell>
          <cell r="B33">
            <v>61</v>
          </cell>
          <cell r="D33">
            <v>253</v>
          </cell>
          <cell r="F33">
            <v>13</v>
          </cell>
          <cell r="H33">
            <v>192</v>
          </cell>
          <cell r="J33">
            <v>0</v>
          </cell>
          <cell r="L33">
            <v>519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33</v>
          </cell>
          <cell r="J34">
            <v>0</v>
          </cell>
          <cell r="L34">
            <v>33</v>
          </cell>
        </row>
        <row r="35">
          <cell r="A35" t="str">
            <v xml:space="preserve">    Total other income (expense)</v>
          </cell>
          <cell r="B35">
            <v>-240</v>
          </cell>
          <cell r="D35">
            <v>-1810</v>
          </cell>
          <cell r="F35">
            <v>-26</v>
          </cell>
          <cell r="H35">
            <v>134</v>
          </cell>
          <cell r="J35">
            <v>0</v>
          </cell>
          <cell r="L35">
            <v>-1942</v>
          </cell>
        </row>
        <row r="37">
          <cell r="A37" t="str">
            <v>Income before income taxes</v>
          </cell>
          <cell r="B37">
            <v>-4825</v>
          </cell>
          <cell r="D37">
            <v>4148</v>
          </cell>
          <cell r="F37">
            <v>75</v>
          </cell>
          <cell r="H37">
            <v>-159</v>
          </cell>
          <cell r="J37">
            <v>0</v>
          </cell>
          <cell r="L37">
            <v>-761</v>
          </cell>
        </row>
        <row r="38">
          <cell r="A38" t="str">
            <v xml:space="preserve">  Provision (benefit) for income taxes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 xml:space="preserve">  Net income</v>
          </cell>
          <cell r="B39">
            <v>-4825</v>
          </cell>
          <cell r="D39">
            <v>4148</v>
          </cell>
          <cell r="F39">
            <v>75</v>
          </cell>
          <cell r="H39">
            <v>-159</v>
          </cell>
          <cell r="J39">
            <v>0</v>
          </cell>
          <cell r="L39">
            <v>-761</v>
          </cell>
        </row>
        <row r="41">
          <cell r="A41" t="str">
            <v xml:space="preserve">  Budget</v>
          </cell>
          <cell r="B41">
            <v>884</v>
          </cell>
          <cell r="D41">
            <v>1159</v>
          </cell>
          <cell r="F41">
            <v>46</v>
          </cell>
          <cell r="H41">
            <v>49</v>
          </cell>
          <cell r="J41">
            <v>0</v>
          </cell>
          <cell r="L41">
            <v>2138</v>
          </cell>
        </row>
        <row r="43">
          <cell r="A43" t="str">
            <v xml:space="preserve">  EBIT - Actual</v>
          </cell>
          <cell r="B43">
            <v>-4524</v>
          </cell>
          <cell r="D43">
            <v>6211</v>
          </cell>
          <cell r="F43">
            <v>114</v>
          </cell>
          <cell r="H43">
            <v>-68</v>
          </cell>
          <cell r="J43">
            <v>0</v>
          </cell>
          <cell r="L43">
            <v>1733</v>
          </cell>
        </row>
        <row r="44">
          <cell r="A44" t="str">
            <v xml:space="preserve">  EBIT - Budget</v>
          </cell>
          <cell r="B44">
            <v>1719</v>
          </cell>
          <cell r="D44">
            <v>3969</v>
          </cell>
          <cell r="F44">
            <v>118</v>
          </cell>
          <cell r="H44">
            <v>318</v>
          </cell>
          <cell r="J44">
            <v>-220.6</v>
          </cell>
          <cell r="L44">
            <v>5903.4</v>
          </cell>
        </row>
      </sheetData>
      <sheetData sheetId="3">
        <row r="14">
          <cell r="A14" t="str">
            <v xml:space="preserve">  Gas revenue</v>
          </cell>
          <cell r="B14">
            <v>1340317</v>
          </cell>
          <cell r="D14">
            <v>15</v>
          </cell>
          <cell r="F14">
            <v>0</v>
          </cell>
          <cell r="H14">
            <v>138</v>
          </cell>
          <cell r="J14">
            <v>0</v>
          </cell>
          <cell r="L14">
            <v>1340470</v>
          </cell>
        </row>
        <row r="15">
          <cell r="A15" t="str">
            <v xml:space="preserve">  Transportation revenue</v>
          </cell>
          <cell r="B15">
            <v>736</v>
          </cell>
          <cell r="D15">
            <v>86550</v>
          </cell>
          <cell r="F15">
            <v>0</v>
          </cell>
          <cell r="H15">
            <v>0</v>
          </cell>
          <cell r="J15">
            <v>-1427</v>
          </cell>
          <cell r="L15">
            <v>85859</v>
          </cell>
        </row>
        <row r="16">
          <cell r="A16" t="str">
            <v xml:space="preserve">  Other revenue</v>
          </cell>
          <cell r="B16">
            <v>315</v>
          </cell>
          <cell r="D16">
            <v>24464</v>
          </cell>
          <cell r="F16">
            <v>1551</v>
          </cell>
          <cell r="H16">
            <v>1583</v>
          </cell>
          <cell r="J16">
            <v>0</v>
          </cell>
          <cell r="L16">
            <v>27913</v>
          </cell>
        </row>
        <row r="17">
          <cell r="A17" t="str">
            <v xml:space="preserve">  Gas trading margin</v>
          </cell>
          <cell r="B17">
            <v>-18867</v>
          </cell>
          <cell r="D17">
            <v>240</v>
          </cell>
          <cell r="F17">
            <v>0</v>
          </cell>
          <cell r="H17">
            <v>0</v>
          </cell>
          <cell r="J17">
            <v>0</v>
          </cell>
          <cell r="L17">
            <v>-18627</v>
          </cell>
        </row>
        <row r="18">
          <cell r="A18" t="str">
            <v xml:space="preserve">    Total operating revenues</v>
          </cell>
          <cell r="B18">
            <v>1322501</v>
          </cell>
          <cell r="D18">
            <v>111269</v>
          </cell>
          <cell r="F18">
            <v>1551</v>
          </cell>
          <cell r="H18">
            <v>1721</v>
          </cell>
          <cell r="J18">
            <v>-1427</v>
          </cell>
          <cell r="L18">
            <v>1435615</v>
          </cell>
        </row>
        <row r="19">
          <cell r="A19" t="str">
            <v>Purchased gas cost</v>
          </cell>
          <cell r="B19">
            <v>1280397</v>
          </cell>
          <cell r="D19">
            <v>1371</v>
          </cell>
          <cell r="F19">
            <v>0</v>
          </cell>
          <cell r="H19">
            <v>0</v>
          </cell>
          <cell r="J19">
            <v>-1427</v>
          </cell>
          <cell r="L19">
            <v>1280341</v>
          </cell>
        </row>
        <row r="20">
          <cell r="A20" t="str">
            <v>Gross profit</v>
          </cell>
          <cell r="B20">
            <v>42104</v>
          </cell>
          <cell r="D20">
            <v>109898</v>
          </cell>
          <cell r="F20">
            <v>1551</v>
          </cell>
          <cell r="H20">
            <v>1721</v>
          </cell>
          <cell r="J20">
            <v>0</v>
          </cell>
          <cell r="L20">
            <v>155274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9668</v>
          </cell>
          <cell r="D23">
            <v>37284</v>
          </cell>
          <cell r="F23">
            <v>662</v>
          </cell>
          <cell r="H23">
            <v>1942</v>
          </cell>
          <cell r="J23">
            <v>0</v>
          </cell>
          <cell r="L23">
            <v>49556</v>
          </cell>
        </row>
        <row r="24">
          <cell r="A24" t="str">
            <v xml:space="preserve">  Provision for bad debts</v>
          </cell>
          <cell r="B24">
            <v>1177</v>
          </cell>
          <cell r="D24">
            <v>-67</v>
          </cell>
          <cell r="F24">
            <v>0</v>
          </cell>
          <cell r="H24">
            <v>0</v>
          </cell>
          <cell r="J24">
            <v>0</v>
          </cell>
          <cell r="L24">
            <v>1110</v>
          </cell>
        </row>
        <row r="25">
          <cell r="A25" t="str">
            <v xml:space="preserve">  Depreciation &amp; amortization</v>
          </cell>
          <cell r="B25">
            <v>1283</v>
          </cell>
          <cell r="D25">
            <v>10968</v>
          </cell>
          <cell r="F25">
            <v>74</v>
          </cell>
          <cell r="H25">
            <v>2</v>
          </cell>
          <cell r="J25">
            <v>0</v>
          </cell>
          <cell r="L25">
            <v>12327</v>
          </cell>
        </row>
        <row r="26">
          <cell r="A26" t="str">
            <v xml:space="preserve">  Taxes, other than income</v>
          </cell>
          <cell r="B26">
            <v>323</v>
          </cell>
          <cell r="D26">
            <v>5829</v>
          </cell>
          <cell r="F26">
            <v>68</v>
          </cell>
          <cell r="H26">
            <v>150</v>
          </cell>
          <cell r="J26">
            <v>0</v>
          </cell>
          <cell r="L26">
            <v>6370</v>
          </cell>
        </row>
        <row r="27">
          <cell r="A27" t="str">
            <v xml:space="preserve">    Total operating expenses</v>
          </cell>
          <cell r="B27">
            <v>12451</v>
          </cell>
          <cell r="D27">
            <v>54014</v>
          </cell>
          <cell r="F27">
            <v>804</v>
          </cell>
          <cell r="H27">
            <v>2094</v>
          </cell>
          <cell r="J27">
            <v>0</v>
          </cell>
          <cell r="L27">
            <v>69363</v>
          </cell>
        </row>
        <row r="29">
          <cell r="A29" t="str">
            <v>Operating income</v>
          </cell>
          <cell r="B29">
            <v>29653</v>
          </cell>
          <cell r="D29">
            <v>55884</v>
          </cell>
          <cell r="F29">
            <v>747</v>
          </cell>
          <cell r="H29">
            <v>-373</v>
          </cell>
          <cell r="J29">
            <v>0</v>
          </cell>
          <cell r="L29">
            <v>85911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-1641</v>
          </cell>
          <cell r="D32">
            <v>-16519</v>
          </cell>
          <cell r="F32">
            <v>-328</v>
          </cell>
          <cell r="H32">
            <v>-463</v>
          </cell>
          <cell r="J32">
            <v>393</v>
          </cell>
          <cell r="L32">
            <v>-18558</v>
          </cell>
        </row>
        <row r="33">
          <cell r="A33" t="str">
            <v xml:space="preserve">  Miscellaneous income (expense)</v>
          </cell>
          <cell r="B33">
            <v>572</v>
          </cell>
          <cell r="D33">
            <v>1083</v>
          </cell>
          <cell r="F33">
            <v>94</v>
          </cell>
          <cell r="H33">
            <v>1451</v>
          </cell>
          <cell r="J33">
            <v>-393</v>
          </cell>
          <cell r="L33">
            <v>2807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69</v>
          </cell>
          <cell r="J34">
            <v>0</v>
          </cell>
          <cell r="L34">
            <v>69</v>
          </cell>
        </row>
        <row r="35">
          <cell r="A35" t="str">
            <v xml:space="preserve">    Total other income (expense)</v>
          </cell>
          <cell r="B35">
            <v>-1069</v>
          </cell>
          <cell r="D35">
            <v>-15436</v>
          </cell>
          <cell r="F35">
            <v>-234</v>
          </cell>
          <cell r="H35">
            <v>1057</v>
          </cell>
          <cell r="J35">
            <v>0</v>
          </cell>
          <cell r="L35">
            <v>-15682</v>
          </cell>
        </row>
        <row r="37">
          <cell r="A37" t="str">
            <v>Income before income taxes</v>
          </cell>
          <cell r="B37">
            <v>28584</v>
          </cell>
          <cell r="D37">
            <v>40448</v>
          </cell>
          <cell r="F37">
            <v>513</v>
          </cell>
          <cell r="H37">
            <v>684</v>
          </cell>
          <cell r="J37">
            <v>0</v>
          </cell>
          <cell r="L37">
            <v>70229</v>
          </cell>
        </row>
        <row r="38">
          <cell r="A38" t="str">
            <v xml:space="preserve">  Provision (benefit) for income taxes</v>
          </cell>
          <cell r="B38">
            <v>13601</v>
          </cell>
          <cell r="D38">
            <v>13113</v>
          </cell>
          <cell r="F38">
            <v>178</v>
          </cell>
          <cell r="H38">
            <v>343</v>
          </cell>
          <cell r="J38">
            <v>0</v>
          </cell>
          <cell r="L38">
            <v>27235</v>
          </cell>
        </row>
        <row r="39">
          <cell r="A39" t="str">
            <v xml:space="preserve">  Net income</v>
          </cell>
          <cell r="B39">
            <v>14983</v>
          </cell>
          <cell r="D39">
            <v>27335</v>
          </cell>
          <cell r="F39">
            <v>335</v>
          </cell>
          <cell r="H39">
            <v>341</v>
          </cell>
          <cell r="J39">
            <v>0</v>
          </cell>
          <cell r="L39">
            <v>42994</v>
          </cell>
        </row>
        <row r="41">
          <cell r="A41" t="str">
            <v xml:space="preserve">  Budget</v>
          </cell>
          <cell r="B41">
            <v>11753</v>
          </cell>
          <cell r="D41">
            <v>17932</v>
          </cell>
          <cell r="F41">
            <v>360</v>
          </cell>
          <cell r="H41">
            <v>246</v>
          </cell>
          <cell r="J41">
            <v>0</v>
          </cell>
          <cell r="L41">
            <v>30291</v>
          </cell>
        </row>
        <row r="43">
          <cell r="A43" t="str">
            <v xml:space="preserve">  EBIT - Actual</v>
          </cell>
          <cell r="B43">
            <v>30225</v>
          </cell>
          <cell r="D43">
            <v>56967</v>
          </cell>
          <cell r="F43">
            <v>841</v>
          </cell>
          <cell r="H43">
            <v>1147</v>
          </cell>
          <cell r="J43">
            <v>-393</v>
          </cell>
          <cell r="L43">
            <v>88787</v>
          </cell>
        </row>
        <row r="44">
          <cell r="A44" t="str">
            <v xml:space="preserve">  EBIT - Budget</v>
          </cell>
          <cell r="B44">
            <v>22511</v>
          </cell>
          <cell r="D44">
            <v>45032</v>
          </cell>
          <cell r="F44">
            <v>948</v>
          </cell>
          <cell r="H44">
            <v>2210</v>
          </cell>
          <cell r="J44">
            <v>-1632.5</v>
          </cell>
          <cell r="L44">
            <v>69068.5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A28" t="str">
            <v>Total Provision (Benefit) for Inc Tax</v>
          </cell>
          <cell r="B28">
            <v>0</v>
          </cell>
          <cell r="C28">
            <v>613929.77</v>
          </cell>
          <cell r="D28">
            <v>1916958</v>
          </cell>
          <cell r="E28">
            <v>1236218.3799999999</v>
          </cell>
          <cell r="F28">
            <v>13801721</v>
          </cell>
          <cell r="G28">
            <v>8575474.8900000006</v>
          </cell>
          <cell r="I28">
            <v>0</v>
          </cell>
          <cell r="J28">
            <v>693670.22</v>
          </cell>
          <cell r="K28">
            <v>2023354</v>
          </cell>
          <cell r="L28">
            <v>1370012.48</v>
          </cell>
          <cell r="M28">
            <v>13112541</v>
          </cell>
          <cell r="N28">
            <v>10503690.459999997</v>
          </cell>
          <cell r="P28">
            <v>0</v>
          </cell>
          <cell r="Q28">
            <v>482711.03999999998</v>
          </cell>
          <cell r="R28">
            <v>1292600</v>
          </cell>
          <cell r="S28">
            <v>934391.05</v>
          </cell>
          <cell r="T28">
            <v>10235817</v>
          </cell>
          <cell r="U28">
            <v>8309016.9399999995</v>
          </cell>
          <cell r="W28">
            <v>0</v>
          </cell>
          <cell r="X28">
            <v>33073.32</v>
          </cell>
          <cell r="Y28">
            <v>30988</v>
          </cell>
          <cell r="Z28">
            <v>66956.179999999993</v>
          </cell>
          <cell r="AA28">
            <v>177866</v>
          </cell>
          <cell r="AB28">
            <v>259438.48</v>
          </cell>
          <cell r="AD28">
            <v>0</v>
          </cell>
          <cell r="AE28">
            <v>761892.24</v>
          </cell>
          <cell r="AF28">
            <v>2096557</v>
          </cell>
          <cell r="AG28">
            <v>1509003.92</v>
          </cell>
          <cell r="AH28">
            <v>13633592</v>
          </cell>
          <cell r="AI28">
            <v>10940724.509999998</v>
          </cell>
          <cell r="AK28">
            <v>0</v>
          </cell>
          <cell r="AL28">
            <v>1375822.01</v>
          </cell>
          <cell r="AM28">
            <v>4013515</v>
          </cell>
          <cell r="AN28">
            <v>2745222.3</v>
          </cell>
          <cell r="AO28">
            <v>27435313</v>
          </cell>
          <cell r="AP28">
            <v>19516199.399999999</v>
          </cell>
          <cell r="AR28" t="str">
            <v>0</v>
          </cell>
          <cell r="AS28" t="str">
            <v>0</v>
          </cell>
          <cell r="AT28" t="str">
            <v>0</v>
          </cell>
          <cell r="AU28" t="str">
            <v>0</v>
          </cell>
          <cell r="AV28" t="str">
            <v>0</v>
          </cell>
          <cell r="AW28" t="str">
            <v>0</v>
          </cell>
          <cell r="AY28">
            <v>0</v>
          </cell>
          <cell r="AZ28" t="str">
            <v>0</v>
          </cell>
          <cell r="BA28">
            <v>-24385</v>
          </cell>
          <cell r="BB28" t="str">
            <v>0</v>
          </cell>
          <cell r="BC28">
            <v>-200369</v>
          </cell>
          <cell r="BD28" t="str">
            <v>0</v>
          </cell>
        </row>
        <row r="29">
          <cell r="A29" t="str">
            <v>Income / Loss, Before Income Taxes</v>
          </cell>
          <cell r="B29">
            <v>-4825586.1099999947</v>
          </cell>
          <cell r="C29">
            <v>1464876.56</v>
          </cell>
          <cell r="D29">
            <v>-116773.50000005681</v>
          </cell>
          <cell r="E29">
            <v>2949697.87</v>
          </cell>
          <cell r="F29">
            <v>29076945.909999926</v>
          </cell>
          <cell r="G29">
            <v>20461643.75</v>
          </cell>
          <cell r="I29">
            <v>4148219.66</v>
          </cell>
          <cell r="J29">
            <v>1852551.16</v>
          </cell>
          <cell r="K29">
            <v>9634270.8999999966</v>
          </cell>
          <cell r="L29">
            <v>3651240.8</v>
          </cell>
          <cell r="M29">
            <v>40445702.209999971</v>
          </cell>
          <cell r="N29">
            <v>28435524.349999994</v>
          </cell>
          <cell r="P29">
            <v>4328606.76</v>
          </cell>
          <cell r="Q29">
            <v>1349188.77</v>
          </cell>
          <cell r="R29">
            <v>8019639.4199999962</v>
          </cell>
          <cell r="S29">
            <v>2611819.58</v>
          </cell>
          <cell r="T29">
            <v>33559711.469999991</v>
          </cell>
          <cell r="U29">
            <v>23198889.899999995</v>
          </cell>
          <cell r="W29">
            <v>75435.039999999994</v>
          </cell>
          <cell r="X29">
            <v>78915.100000000006</v>
          </cell>
          <cell r="Y29">
            <v>151556.04999999999</v>
          </cell>
          <cell r="Z29">
            <v>159761.82999999999</v>
          </cell>
          <cell r="AA29">
            <v>512347.97</v>
          </cell>
          <cell r="AB29">
            <v>619037.19999999995</v>
          </cell>
          <cell r="AD29">
            <v>4064850.29</v>
          </cell>
          <cell r="AE29">
            <v>2015333.35</v>
          </cell>
          <cell r="AF29">
            <v>9730721.8299999963</v>
          </cell>
          <cell r="AG29">
            <v>3982883.44</v>
          </cell>
          <cell r="AH29">
            <v>41642246.429999977</v>
          </cell>
          <cell r="AI29">
            <v>29478316.169999994</v>
          </cell>
          <cell r="AK29">
            <v>-760735.81999999844</v>
          </cell>
          <cell r="AL29">
            <v>3480209.91</v>
          </cell>
          <cell r="AM29">
            <v>9613948.3299999386</v>
          </cell>
          <cell r="AN29">
            <v>6932581.3099999987</v>
          </cell>
          <cell r="AO29">
            <v>70719192.339999899</v>
          </cell>
          <cell r="AP29">
            <v>49939959.919999994</v>
          </cell>
          <cell r="AR29">
            <v>0</v>
          </cell>
          <cell r="AS29">
            <v>0</v>
          </cell>
          <cell r="AT29">
            <v>2.9103830456733704E-11</v>
          </cell>
          <cell r="AU29">
            <v>0</v>
          </cell>
          <cell r="AV29">
            <v>2.9103830456733704E-11</v>
          </cell>
          <cell r="AW29">
            <v>0</v>
          </cell>
          <cell r="AY29">
            <v>0</v>
          </cell>
          <cell r="AZ29">
            <v>33334</v>
          </cell>
          <cell r="BA29">
            <v>-59899.000000001804</v>
          </cell>
          <cell r="BB29">
            <v>-13332</v>
          </cell>
          <cell r="BC29">
            <v>-492184.00000000448</v>
          </cell>
          <cell r="BD29">
            <v>-133328</v>
          </cell>
        </row>
        <row r="30">
          <cell r="A30" t="str">
            <v>Income / Loss, Before Cumulative Effect</v>
          </cell>
          <cell r="B30">
            <v>-4825586.1099999947</v>
          </cell>
          <cell r="C30">
            <v>850946.79</v>
          </cell>
          <cell r="D30">
            <v>-2033731.5000000568</v>
          </cell>
          <cell r="E30">
            <v>1713479.49</v>
          </cell>
          <cell r="F30">
            <v>15275224.909999926</v>
          </cell>
          <cell r="G30">
            <v>11886168.860000003</v>
          </cell>
          <cell r="I30">
            <v>4148219.66</v>
          </cell>
          <cell r="J30">
            <v>1158880.94</v>
          </cell>
          <cell r="K30">
            <v>7610916.8999999966</v>
          </cell>
          <cell r="L30">
            <v>2281228.3199999998</v>
          </cell>
          <cell r="M30">
            <v>27333161.209999982</v>
          </cell>
          <cell r="N30">
            <v>17931833.889999997</v>
          </cell>
          <cell r="P30">
            <v>4328606.76</v>
          </cell>
          <cell r="Q30">
            <v>866477.73</v>
          </cell>
          <cell r="R30">
            <v>6727039.4199999962</v>
          </cell>
          <cell r="S30">
            <v>1677428.53</v>
          </cell>
          <cell r="T30">
            <v>23323894.469999999</v>
          </cell>
          <cell r="U30">
            <v>14889872.959999993</v>
          </cell>
          <cell r="W30">
            <v>75435.039999999994</v>
          </cell>
          <cell r="X30">
            <v>45841.78</v>
          </cell>
          <cell r="Y30">
            <v>120568.05</v>
          </cell>
          <cell r="Z30">
            <v>92805.65</v>
          </cell>
          <cell r="AA30">
            <v>334481.96999999997</v>
          </cell>
          <cell r="AB30">
            <v>359598.72</v>
          </cell>
          <cell r="AD30">
            <v>4064850.29</v>
          </cell>
          <cell r="AE30">
            <v>1253441.1100000001</v>
          </cell>
          <cell r="AF30">
            <v>7634164.8299999963</v>
          </cell>
          <cell r="AG30">
            <v>2473879.52</v>
          </cell>
          <cell r="AH30">
            <v>28008654.429999981</v>
          </cell>
          <cell r="AI30">
            <v>18537591.659999996</v>
          </cell>
          <cell r="AK30">
            <v>-760735.81999999844</v>
          </cell>
          <cell r="AL30">
            <v>2104387.9</v>
          </cell>
          <cell r="AM30">
            <v>5600433.3299999395</v>
          </cell>
          <cell r="AN30">
            <v>4187359.01</v>
          </cell>
          <cell r="AO30">
            <v>43283879.339999907</v>
          </cell>
          <cell r="AP30">
            <v>30423760.52</v>
          </cell>
          <cell r="AR30">
            <v>0</v>
          </cell>
          <cell r="AS30">
            <v>0</v>
          </cell>
          <cell r="AT30">
            <v>2.9103830456733704E-11</v>
          </cell>
          <cell r="AU30">
            <v>0</v>
          </cell>
          <cell r="AV30">
            <v>2.9103830456733704E-11</v>
          </cell>
          <cell r="AW30">
            <v>0</v>
          </cell>
          <cell r="AY30">
            <v>0</v>
          </cell>
          <cell r="AZ30">
            <v>33334</v>
          </cell>
          <cell r="BA30">
            <v>-35514.000000001804</v>
          </cell>
          <cell r="BB30">
            <v>-13332</v>
          </cell>
          <cell r="BC30">
            <v>-291815.00000000448</v>
          </cell>
          <cell r="BD30">
            <v>-133328</v>
          </cell>
        </row>
        <row r="31">
          <cell r="A31" t="str">
            <v>Net (Income) Loss</v>
          </cell>
          <cell r="B31">
            <v>-4825586.1099999947</v>
          </cell>
          <cell r="C31">
            <v>850946.79</v>
          </cell>
          <cell r="D31">
            <v>-2033731.5000000568</v>
          </cell>
          <cell r="E31">
            <v>1713479.49</v>
          </cell>
          <cell r="F31">
            <v>15275224.909999926</v>
          </cell>
          <cell r="G31">
            <v>11886168.860000003</v>
          </cell>
          <cell r="I31">
            <v>4148219.66</v>
          </cell>
          <cell r="J31">
            <v>1158880.94</v>
          </cell>
          <cell r="K31">
            <v>7610916.8999999966</v>
          </cell>
          <cell r="L31">
            <v>2281228.3199999998</v>
          </cell>
          <cell r="M31">
            <v>27333161.209999982</v>
          </cell>
          <cell r="N31">
            <v>17931833.889999997</v>
          </cell>
          <cell r="P31">
            <v>4328606.76</v>
          </cell>
          <cell r="Q31">
            <v>866477.73</v>
          </cell>
          <cell r="R31">
            <v>6727039.4199999962</v>
          </cell>
          <cell r="S31">
            <v>1677428.53</v>
          </cell>
          <cell r="T31">
            <v>23323894.469999999</v>
          </cell>
          <cell r="U31">
            <v>14889872.959999993</v>
          </cell>
          <cell r="W31">
            <v>75435.039999999994</v>
          </cell>
          <cell r="X31">
            <v>45841.78</v>
          </cell>
          <cell r="Y31">
            <v>120568.05</v>
          </cell>
          <cell r="Z31">
            <v>92805.65</v>
          </cell>
          <cell r="AA31">
            <v>334481.96999999997</v>
          </cell>
          <cell r="AB31">
            <v>359598.72</v>
          </cell>
          <cell r="AD31">
            <v>4064850.29</v>
          </cell>
          <cell r="AE31">
            <v>1253441.1100000001</v>
          </cell>
          <cell r="AF31">
            <v>7634164.8299999963</v>
          </cell>
          <cell r="AG31">
            <v>2473879.52</v>
          </cell>
          <cell r="AH31">
            <v>28008654.429999981</v>
          </cell>
          <cell r="AI31">
            <v>18537591.659999996</v>
          </cell>
          <cell r="AK31">
            <v>-760735.81999999844</v>
          </cell>
          <cell r="AL31">
            <v>2104387.9</v>
          </cell>
          <cell r="AM31">
            <v>5600433.3299999395</v>
          </cell>
          <cell r="AN31">
            <v>4187359.01</v>
          </cell>
          <cell r="AO31">
            <v>43283879.339999907</v>
          </cell>
          <cell r="AP31">
            <v>30423760.52</v>
          </cell>
          <cell r="AR31">
            <v>0</v>
          </cell>
          <cell r="AS31">
            <v>0</v>
          </cell>
          <cell r="AT31">
            <v>2.9103830456733704E-11</v>
          </cell>
          <cell r="AU31">
            <v>0</v>
          </cell>
          <cell r="AV31">
            <v>2.9103830456733704E-11</v>
          </cell>
          <cell r="AW31">
            <v>0</v>
          </cell>
          <cell r="AY31">
            <v>0</v>
          </cell>
          <cell r="AZ31">
            <v>33334</v>
          </cell>
          <cell r="BA31">
            <v>-35514.000000001804</v>
          </cell>
          <cell r="BB31">
            <v>-13332</v>
          </cell>
          <cell r="BC31">
            <v>-291815.00000000448</v>
          </cell>
          <cell r="BD31">
            <v>-133328</v>
          </cell>
        </row>
        <row r="32">
          <cell r="A32" t="str">
            <v>Print &amp; Postages</v>
          </cell>
          <cell r="B32">
            <v>1959.74</v>
          </cell>
          <cell r="C32">
            <v>2950</v>
          </cell>
          <cell r="D32">
            <v>1959.74</v>
          </cell>
          <cell r="E32">
            <v>2950</v>
          </cell>
          <cell r="F32">
            <v>19082.099999999999</v>
          </cell>
          <cell r="G32">
            <v>20650</v>
          </cell>
          <cell r="I32">
            <v>1831.22</v>
          </cell>
          <cell r="J32">
            <v>858</v>
          </cell>
          <cell r="K32">
            <v>1831.22</v>
          </cell>
          <cell r="L32">
            <v>858</v>
          </cell>
          <cell r="M32">
            <v>10744.67</v>
          </cell>
          <cell r="N32">
            <v>5984</v>
          </cell>
          <cell r="P32">
            <v>1267.6099999999999</v>
          </cell>
          <cell r="Q32">
            <v>458</v>
          </cell>
          <cell r="R32">
            <v>1267.6099999999999</v>
          </cell>
          <cell r="S32">
            <v>458</v>
          </cell>
          <cell r="T32">
            <v>7922.17</v>
          </cell>
          <cell r="U32">
            <v>3184</v>
          </cell>
          <cell r="W32">
            <v>32.76</v>
          </cell>
          <cell r="X32">
            <v>50</v>
          </cell>
          <cell r="Y32">
            <v>32.76</v>
          </cell>
          <cell r="Z32">
            <v>50</v>
          </cell>
          <cell r="AA32">
            <v>2819.36</v>
          </cell>
          <cell r="AB32">
            <v>350</v>
          </cell>
          <cell r="AD32">
            <v>2300.12</v>
          </cell>
          <cell r="AE32">
            <v>908</v>
          </cell>
          <cell r="AF32">
            <v>2300.12</v>
          </cell>
          <cell r="AG32">
            <v>908</v>
          </cell>
          <cell r="AH32">
            <v>19221.310000000001</v>
          </cell>
          <cell r="AI32">
            <v>6334</v>
          </cell>
          <cell r="AK32">
            <v>4259.8599999999997</v>
          </cell>
          <cell r="AL32">
            <v>3858</v>
          </cell>
          <cell r="AM32">
            <v>4259.8599999999997</v>
          </cell>
          <cell r="AN32">
            <v>3858</v>
          </cell>
          <cell r="AO32">
            <v>38303.410000000003</v>
          </cell>
          <cell r="AP32">
            <v>26984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</row>
        <row r="33">
          <cell r="A33" t="str">
            <v>Labor</v>
          </cell>
          <cell r="B33">
            <v>780174.76</v>
          </cell>
          <cell r="C33">
            <v>649126.43000000005</v>
          </cell>
          <cell r="D33">
            <v>1516314.56</v>
          </cell>
          <cell r="E33">
            <v>1268747.1200000001</v>
          </cell>
          <cell r="F33">
            <v>5813780.8499999996</v>
          </cell>
          <cell r="G33">
            <v>5104494.25</v>
          </cell>
          <cell r="I33">
            <v>1283763.01</v>
          </cell>
          <cell r="J33">
            <v>1415135.96</v>
          </cell>
          <cell r="K33">
            <v>2666612.71</v>
          </cell>
          <cell r="L33">
            <v>2826544.48</v>
          </cell>
          <cell r="M33">
            <v>10949750.890000001</v>
          </cell>
          <cell r="N33">
            <v>11411179.379999999</v>
          </cell>
          <cell r="P33">
            <v>1198501.6200000001</v>
          </cell>
          <cell r="Q33">
            <v>1333154.3500000001</v>
          </cell>
          <cell r="R33">
            <v>2510526.31</v>
          </cell>
          <cell r="S33">
            <v>2666307.7000000002</v>
          </cell>
          <cell r="T33">
            <v>10408257.82</v>
          </cell>
          <cell r="U33">
            <v>10766505.83</v>
          </cell>
          <cell r="W33">
            <v>24928.2</v>
          </cell>
          <cell r="X33">
            <v>29515.9</v>
          </cell>
          <cell r="Y33">
            <v>58903.199999999997</v>
          </cell>
          <cell r="Z33">
            <v>57690.17</v>
          </cell>
          <cell r="AA33">
            <v>226095.06</v>
          </cell>
          <cell r="AB33">
            <v>230176.8</v>
          </cell>
          <cell r="AD33">
            <v>1308682.02</v>
          </cell>
          <cell r="AE33">
            <v>1557635.77</v>
          </cell>
          <cell r="AF33">
            <v>2725791.21</v>
          </cell>
          <cell r="AG33">
            <v>3105066.84</v>
          </cell>
          <cell r="AH33">
            <v>11176883.970000001</v>
          </cell>
          <cell r="AI33">
            <v>12529820.559999999</v>
          </cell>
          <cell r="AK33">
            <v>2088856.78</v>
          </cell>
          <cell r="AL33">
            <v>2206762.2000000002</v>
          </cell>
          <cell r="AM33">
            <v>4242105.7699999996</v>
          </cell>
          <cell r="AN33">
            <v>4373813.96</v>
          </cell>
          <cell r="AO33">
            <v>16990664.82</v>
          </cell>
          <cell r="AP33">
            <v>17634314.809999999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</row>
        <row r="34">
          <cell r="A34" t="str">
            <v>Benefits</v>
          </cell>
          <cell r="B34">
            <v>25360.240000000002</v>
          </cell>
          <cell r="C34" t="str">
            <v>0</v>
          </cell>
          <cell r="D34">
            <v>48908.33</v>
          </cell>
          <cell r="E34" t="str">
            <v>0</v>
          </cell>
          <cell r="F34">
            <v>108164.42</v>
          </cell>
          <cell r="G34" t="str">
            <v>0</v>
          </cell>
          <cell r="I34">
            <v>119628.25</v>
          </cell>
          <cell r="J34">
            <v>391753.49</v>
          </cell>
          <cell r="K34">
            <v>245200.68</v>
          </cell>
          <cell r="L34">
            <v>783506.98</v>
          </cell>
          <cell r="M34">
            <v>2416831.64</v>
          </cell>
          <cell r="N34">
            <v>3136111.17</v>
          </cell>
          <cell r="P34">
            <v>111409.27</v>
          </cell>
          <cell r="Q34">
            <v>391753.49</v>
          </cell>
          <cell r="R34">
            <v>228882.11</v>
          </cell>
          <cell r="S34">
            <v>783506.98</v>
          </cell>
          <cell r="T34">
            <v>2351870.5</v>
          </cell>
          <cell r="U34">
            <v>3136111.17</v>
          </cell>
          <cell r="W34">
            <v>11252.82</v>
          </cell>
          <cell r="X34" t="str">
            <v>0</v>
          </cell>
          <cell r="Y34">
            <v>22454.39</v>
          </cell>
          <cell r="Z34" t="str">
            <v>0</v>
          </cell>
          <cell r="AA34">
            <v>92922.84</v>
          </cell>
          <cell r="AB34" t="str">
            <v>0</v>
          </cell>
          <cell r="AD34">
            <v>130881.07</v>
          </cell>
          <cell r="AE34">
            <v>391753.49</v>
          </cell>
          <cell r="AF34">
            <v>267655.07</v>
          </cell>
          <cell r="AG34">
            <v>783506.98</v>
          </cell>
          <cell r="AH34">
            <v>2509754.48</v>
          </cell>
          <cell r="AI34">
            <v>3136111.17</v>
          </cell>
          <cell r="AK34">
            <v>156241.31</v>
          </cell>
          <cell r="AL34">
            <v>391753.49</v>
          </cell>
          <cell r="AM34">
            <v>316563.40000000002</v>
          </cell>
          <cell r="AN34">
            <v>783506.98</v>
          </cell>
          <cell r="AO34">
            <v>2617918.9</v>
          </cell>
          <cell r="AP34">
            <v>3136111.17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</row>
        <row r="35">
          <cell r="A35" t="str">
            <v>Materials &amp; Supplies</v>
          </cell>
          <cell r="B35">
            <v>14798.36</v>
          </cell>
          <cell r="C35">
            <v>12500</v>
          </cell>
          <cell r="D35">
            <v>34448.33</v>
          </cell>
          <cell r="E35">
            <v>25000</v>
          </cell>
          <cell r="F35">
            <v>113903.1</v>
          </cell>
          <cell r="G35">
            <v>100000</v>
          </cell>
          <cell r="I35">
            <v>237727.27</v>
          </cell>
          <cell r="J35">
            <v>287609.33</v>
          </cell>
          <cell r="K35">
            <v>420489.87</v>
          </cell>
          <cell r="L35">
            <v>556864.66</v>
          </cell>
          <cell r="M35">
            <v>2077595.9</v>
          </cell>
          <cell r="N35">
            <v>2336664.6800000002</v>
          </cell>
          <cell r="P35">
            <v>233662.38</v>
          </cell>
          <cell r="Q35">
            <v>281609.33</v>
          </cell>
          <cell r="R35">
            <v>403667.84</v>
          </cell>
          <cell r="S35">
            <v>544864.66</v>
          </cell>
          <cell r="T35">
            <v>2019099.76</v>
          </cell>
          <cell r="U35">
            <v>2281164.6800000002</v>
          </cell>
          <cell r="W35">
            <v>17.489999999999998</v>
          </cell>
          <cell r="X35">
            <v>100</v>
          </cell>
          <cell r="Y35">
            <v>17.489999999999998</v>
          </cell>
          <cell r="Z35">
            <v>200</v>
          </cell>
          <cell r="AA35">
            <v>17.489999999999998</v>
          </cell>
          <cell r="AB35">
            <v>800</v>
          </cell>
          <cell r="AD35">
            <v>237975.58</v>
          </cell>
          <cell r="AE35">
            <v>303709.33</v>
          </cell>
          <cell r="AF35">
            <v>422130.39</v>
          </cell>
          <cell r="AG35">
            <v>589064.66</v>
          </cell>
          <cell r="AH35">
            <v>2081159.1</v>
          </cell>
          <cell r="AI35">
            <v>2465464.6800000002</v>
          </cell>
          <cell r="AK35">
            <v>252773.94</v>
          </cell>
          <cell r="AL35">
            <v>316209.33</v>
          </cell>
          <cell r="AM35">
            <v>456578.72</v>
          </cell>
          <cell r="AN35">
            <v>614064.66</v>
          </cell>
          <cell r="AO35">
            <v>2195062.2000000002</v>
          </cell>
          <cell r="AP35">
            <v>2565464.6800000002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</row>
        <row r="36">
          <cell r="A36" t="str">
            <v>Vehicles &amp; Equip</v>
          </cell>
          <cell r="B36">
            <v>2462.25</v>
          </cell>
          <cell r="C36">
            <v>1500</v>
          </cell>
          <cell r="D36">
            <v>4736.09</v>
          </cell>
          <cell r="E36">
            <v>3000</v>
          </cell>
          <cell r="F36">
            <v>12392.27</v>
          </cell>
          <cell r="G36">
            <v>12000</v>
          </cell>
          <cell r="I36">
            <v>71625.119999999995</v>
          </cell>
          <cell r="J36">
            <v>153472.07999999999</v>
          </cell>
          <cell r="K36">
            <v>208319.23</v>
          </cell>
          <cell r="L36">
            <v>306793.15999999997</v>
          </cell>
          <cell r="M36">
            <v>1038152.34</v>
          </cell>
          <cell r="N36">
            <v>1227022.68</v>
          </cell>
          <cell r="P36">
            <v>67931.710000000006</v>
          </cell>
          <cell r="Q36">
            <v>151572.07999999999</v>
          </cell>
          <cell r="R36">
            <v>202198.61</v>
          </cell>
          <cell r="S36">
            <v>302993.15999999997</v>
          </cell>
          <cell r="T36">
            <v>1021378.31</v>
          </cell>
          <cell r="U36">
            <v>1211822.68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>
            <v>71625.119999999995</v>
          </cell>
          <cell r="AE36">
            <v>153472.07999999999</v>
          </cell>
          <cell r="AF36">
            <v>208319.23</v>
          </cell>
          <cell r="AG36">
            <v>306793.15999999997</v>
          </cell>
          <cell r="AH36">
            <v>1038152.34</v>
          </cell>
          <cell r="AI36">
            <v>1227022.68</v>
          </cell>
          <cell r="AK36">
            <v>74087.37</v>
          </cell>
          <cell r="AL36">
            <v>154972.07999999999</v>
          </cell>
          <cell r="AM36">
            <v>213055.32</v>
          </cell>
          <cell r="AN36">
            <v>309793.15999999997</v>
          </cell>
          <cell r="AO36">
            <v>1050544.6100000001</v>
          </cell>
          <cell r="AP36">
            <v>1239022.68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Y36">
            <v>0</v>
          </cell>
          <cell r="AZ36" t="str">
            <v>0</v>
          </cell>
          <cell r="BA36">
            <v>-9348.64</v>
          </cell>
          <cell r="BB36" t="str">
            <v>0</v>
          </cell>
          <cell r="BC36">
            <v>-66289.58</v>
          </cell>
          <cell r="BD36" t="str">
            <v>0</v>
          </cell>
        </row>
        <row r="37">
          <cell r="A37" t="str">
            <v>Print &amp; Postages</v>
          </cell>
          <cell r="B37">
            <v>4656.16</v>
          </cell>
          <cell r="C37">
            <v>2950</v>
          </cell>
          <cell r="D37">
            <v>6615.9</v>
          </cell>
          <cell r="E37">
            <v>5900</v>
          </cell>
          <cell r="F37">
            <v>23738.26</v>
          </cell>
          <cell r="G37">
            <v>23600</v>
          </cell>
          <cell r="I37">
            <v>3358.11</v>
          </cell>
          <cell r="J37">
            <v>847</v>
          </cell>
          <cell r="K37">
            <v>5189.33</v>
          </cell>
          <cell r="L37">
            <v>1705</v>
          </cell>
          <cell r="M37">
            <v>14102.78</v>
          </cell>
          <cell r="N37">
            <v>6831</v>
          </cell>
          <cell r="P37">
            <v>2851.33</v>
          </cell>
          <cell r="Q37">
            <v>447</v>
          </cell>
          <cell r="R37">
            <v>4118.9399999999996</v>
          </cell>
          <cell r="S37">
            <v>905</v>
          </cell>
          <cell r="T37">
            <v>10773.5</v>
          </cell>
          <cell r="U37">
            <v>3631</v>
          </cell>
          <cell r="W37">
            <v>0</v>
          </cell>
          <cell r="X37">
            <v>50</v>
          </cell>
          <cell r="Y37">
            <v>32.76</v>
          </cell>
          <cell r="Z37">
            <v>100</v>
          </cell>
          <cell r="AA37">
            <v>2819.36</v>
          </cell>
          <cell r="AB37">
            <v>400</v>
          </cell>
          <cell r="AD37">
            <v>4200.13</v>
          </cell>
          <cell r="AE37">
            <v>897</v>
          </cell>
          <cell r="AF37">
            <v>6500.25</v>
          </cell>
          <cell r="AG37">
            <v>1805</v>
          </cell>
          <cell r="AH37">
            <v>23421.439999999999</v>
          </cell>
          <cell r="AI37">
            <v>7231</v>
          </cell>
          <cell r="AK37">
            <v>8856.2900000000009</v>
          </cell>
          <cell r="AL37">
            <v>3847</v>
          </cell>
          <cell r="AM37">
            <v>13116.15</v>
          </cell>
          <cell r="AN37">
            <v>7705</v>
          </cell>
          <cell r="AO37">
            <v>47159.7</v>
          </cell>
          <cell r="AP37">
            <v>30831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</row>
        <row r="38">
          <cell r="A38" t="str">
            <v>Insurance</v>
          </cell>
          <cell r="B38">
            <v>688.19</v>
          </cell>
          <cell r="C38">
            <v>1750</v>
          </cell>
          <cell r="D38">
            <v>1387.27</v>
          </cell>
          <cell r="E38">
            <v>3500</v>
          </cell>
          <cell r="F38">
            <v>10687.23</v>
          </cell>
          <cell r="G38">
            <v>14000</v>
          </cell>
          <cell r="I38">
            <v>22237.63</v>
          </cell>
          <cell r="J38">
            <v>63988.42</v>
          </cell>
          <cell r="K38">
            <v>43972.26</v>
          </cell>
          <cell r="L38">
            <v>127976.84</v>
          </cell>
          <cell r="M38">
            <v>181761.72</v>
          </cell>
          <cell r="N38">
            <v>511907.36</v>
          </cell>
          <cell r="P38">
            <v>19809.560000000001</v>
          </cell>
          <cell r="Q38">
            <v>63088.42</v>
          </cell>
          <cell r="R38">
            <v>39116.120000000003</v>
          </cell>
          <cell r="S38">
            <v>126176.84</v>
          </cell>
          <cell r="T38">
            <v>159149.51</v>
          </cell>
          <cell r="U38">
            <v>504707.36</v>
          </cell>
          <cell r="W38">
            <v>178.28</v>
          </cell>
          <cell r="X38">
            <v>75</v>
          </cell>
          <cell r="Y38">
            <v>356.56</v>
          </cell>
          <cell r="Z38">
            <v>150</v>
          </cell>
          <cell r="AA38">
            <v>1681.66</v>
          </cell>
          <cell r="AB38">
            <v>600</v>
          </cell>
          <cell r="AD38">
            <v>22415.91</v>
          </cell>
          <cell r="AE38">
            <v>64063.42</v>
          </cell>
          <cell r="AF38">
            <v>44328.82</v>
          </cell>
          <cell r="AG38">
            <v>128126.84</v>
          </cell>
          <cell r="AH38">
            <v>183443.38</v>
          </cell>
          <cell r="AI38">
            <v>512507.36</v>
          </cell>
          <cell r="AK38">
            <v>23104.1</v>
          </cell>
          <cell r="AL38">
            <v>65813.42</v>
          </cell>
          <cell r="AM38">
            <v>45716.09</v>
          </cell>
          <cell r="AN38">
            <v>131626.84</v>
          </cell>
          <cell r="AO38">
            <v>194130.61</v>
          </cell>
          <cell r="AP38">
            <v>526507.36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</row>
        <row r="39">
          <cell r="A39" t="str">
            <v>Marketing</v>
          </cell>
          <cell r="B39">
            <v>5072.8999999999996</v>
          </cell>
          <cell r="C39">
            <v>10000</v>
          </cell>
          <cell r="D39">
            <v>6183.66</v>
          </cell>
          <cell r="E39">
            <v>20000</v>
          </cell>
          <cell r="F39">
            <v>76084.479999999996</v>
          </cell>
          <cell r="G39">
            <v>80000</v>
          </cell>
          <cell r="I39">
            <v>637</v>
          </cell>
          <cell r="J39" t="str">
            <v>0</v>
          </cell>
          <cell r="K39">
            <v>1447.19</v>
          </cell>
          <cell r="L39" t="str">
            <v>0</v>
          </cell>
          <cell r="M39">
            <v>15870.44</v>
          </cell>
          <cell r="N39" t="str">
            <v>0</v>
          </cell>
          <cell r="P39">
            <v>637</v>
          </cell>
          <cell r="Q39" t="str">
            <v>0</v>
          </cell>
          <cell r="R39">
            <v>1067.19</v>
          </cell>
          <cell r="S39" t="str">
            <v>0</v>
          </cell>
          <cell r="T39">
            <v>5610.82</v>
          </cell>
          <cell r="U39" t="str">
            <v>0</v>
          </cell>
          <cell r="W39">
            <v>11479.6</v>
          </cell>
          <cell r="X39">
            <v>200</v>
          </cell>
          <cell r="Y39">
            <v>11479.6</v>
          </cell>
          <cell r="Z39">
            <v>400</v>
          </cell>
          <cell r="AA39">
            <v>11479.6</v>
          </cell>
          <cell r="AB39">
            <v>1600</v>
          </cell>
          <cell r="AD39">
            <v>14130.23</v>
          </cell>
          <cell r="AE39">
            <v>200</v>
          </cell>
          <cell r="AF39">
            <v>14940.42</v>
          </cell>
          <cell r="AG39">
            <v>400</v>
          </cell>
          <cell r="AH39">
            <v>31156.07</v>
          </cell>
          <cell r="AI39">
            <v>1600</v>
          </cell>
          <cell r="AK39">
            <v>19203.13</v>
          </cell>
          <cell r="AL39">
            <v>10200</v>
          </cell>
          <cell r="AM39">
            <v>21124.080000000002</v>
          </cell>
          <cell r="AN39">
            <v>20400</v>
          </cell>
          <cell r="AO39">
            <v>107240.55</v>
          </cell>
          <cell r="AP39">
            <v>81600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</row>
        <row r="40">
          <cell r="A40" t="str">
            <v>Employee Welfare</v>
          </cell>
          <cell r="B40">
            <v>521762.73</v>
          </cell>
          <cell r="C40">
            <v>281083</v>
          </cell>
          <cell r="D40">
            <v>1029740.59</v>
          </cell>
          <cell r="E40">
            <v>562166</v>
          </cell>
          <cell r="F40">
            <v>2692495.63</v>
          </cell>
          <cell r="G40">
            <v>2016164</v>
          </cell>
          <cell r="I40">
            <v>20966.900000000001</v>
          </cell>
          <cell r="J40">
            <v>57447.42</v>
          </cell>
          <cell r="K40">
            <v>31121.48</v>
          </cell>
          <cell r="L40">
            <v>114894.84</v>
          </cell>
          <cell r="M40">
            <v>562391.96</v>
          </cell>
          <cell r="N40">
            <v>823755.28</v>
          </cell>
          <cell r="P40">
            <v>17292.71</v>
          </cell>
          <cell r="Q40">
            <v>29364.42</v>
          </cell>
          <cell r="R40">
            <v>23530.47</v>
          </cell>
          <cell r="S40">
            <v>58728.84</v>
          </cell>
          <cell r="T40">
            <v>532630.51</v>
          </cell>
          <cell r="U40">
            <v>599091.28</v>
          </cell>
          <cell r="W40">
            <v>14327.41</v>
          </cell>
          <cell r="X40">
            <v>17071</v>
          </cell>
          <cell r="Y40">
            <v>28654.82</v>
          </cell>
          <cell r="Z40">
            <v>30831</v>
          </cell>
          <cell r="AA40">
            <v>203048.4</v>
          </cell>
          <cell r="AB40">
            <v>163654</v>
          </cell>
          <cell r="AD40">
            <v>35596.78</v>
          </cell>
          <cell r="AE40">
            <v>113618.42</v>
          </cell>
          <cell r="AF40">
            <v>60154.06</v>
          </cell>
          <cell r="AG40">
            <v>223925.84</v>
          </cell>
          <cell r="AH40">
            <v>769060.55</v>
          </cell>
          <cell r="AI40">
            <v>1300209.28</v>
          </cell>
          <cell r="AK40">
            <v>557359.51</v>
          </cell>
          <cell r="AL40">
            <v>394701.42</v>
          </cell>
          <cell r="AM40">
            <v>1089894.6499999999</v>
          </cell>
          <cell r="AN40">
            <v>786091.84</v>
          </cell>
          <cell r="AO40">
            <v>3461556.18</v>
          </cell>
          <cell r="AP40">
            <v>3316373.28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</row>
        <row r="41">
          <cell r="A41" t="str">
            <v>Information Technologies</v>
          </cell>
          <cell r="B41">
            <v>1310.81</v>
          </cell>
          <cell r="C41">
            <v>875</v>
          </cell>
          <cell r="D41">
            <v>1499.36</v>
          </cell>
          <cell r="E41">
            <v>1750</v>
          </cell>
          <cell r="F41">
            <v>14460.69</v>
          </cell>
          <cell r="G41">
            <v>7000</v>
          </cell>
          <cell r="I41">
            <v>14705.25</v>
          </cell>
          <cell r="J41">
            <v>3014</v>
          </cell>
          <cell r="K41">
            <v>35486.5</v>
          </cell>
          <cell r="L41">
            <v>6028</v>
          </cell>
          <cell r="M41">
            <v>66114.720000000001</v>
          </cell>
          <cell r="N41">
            <v>24336</v>
          </cell>
          <cell r="P41">
            <v>14705.25</v>
          </cell>
          <cell r="Q41">
            <v>3014</v>
          </cell>
          <cell r="R41">
            <v>35486.5</v>
          </cell>
          <cell r="S41">
            <v>6028</v>
          </cell>
          <cell r="T41">
            <v>66114.720000000001</v>
          </cell>
          <cell r="U41">
            <v>24336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>
            <v>14705.25</v>
          </cell>
          <cell r="AE41">
            <v>3014</v>
          </cell>
          <cell r="AF41">
            <v>35486.5</v>
          </cell>
          <cell r="AG41">
            <v>6028</v>
          </cell>
          <cell r="AH41">
            <v>66114.720000000001</v>
          </cell>
          <cell r="AI41">
            <v>24336</v>
          </cell>
          <cell r="AK41">
            <v>16016.06</v>
          </cell>
          <cell r="AL41">
            <v>3889</v>
          </cell>
          <cell r="AM41">
            <v>36985.86</v>
          </cell>
          <cell r="AN41">
            <v>7778</v>
          </cell>
          <cell r="AO41">
            <v>80575.41</v>
          </cell>
          <cell r="AP41">
            <v>31336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</row>
        <row r="42">
          <cell r="A42" t="str">
            <v>Rent, Maint., &amp; Utilities</v>
          </cell>
          <cell r="B42">
            <v>40071.839999999997</v>
          </cell>
          <cell r="C42">
            <v>-60774</v>
          </cell>
          <cell r="D42">
            <v>82693.75</v>
          </cell>
          <cell r="E42">
            <v>-101998</v>
          </cell>
          <cell r="F42">
            <v>310683.21000000002</v>
          </cell>
          <cell r="G42">
            <v>-470542</v>
          </cell>
          <cell r="I42">
            <v>100963.96</v>
          </cell>
          <cell r="J42">
            <v>193121.07</v>
          </cell>
          <cell r="K42">
            <v>283645.34999999998</v>
          </cell>
          <cell r="L42">
            <v>531777.14</v>
          </cell>
          <cell r="M42">
            <v>1227202.43</v>
          </cell>
          <cell r="N42">
            <v>1705053.6</v>
          </cell>
          <cell r="P42">
            <v>82690.89</v>
          </cell>
          <cell r="Q42">
            <v>164871.07</v>
          </cell>
          <cell r="R42">
            <v>236061.62</v>
          </cell>
          <cell r="S42">
            <v>475277.14</v>
          </cell>
          <cell r="T42">
            <v>1102881.99</v>
          </cell>
          <cell r="U42">
            <v>1464553.6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>
            <v>104551.49</v>
          </cell>
          <cell r="AE42">
            <v>193121.07</v>
          </cell>
          <cell r="AF42">
            <v>296065.59999999998</v>
          </cell>
          <cell r="AG42">
            <v>531777.14</v>
          </cell>
          <cell r="AH42">
            <v>1248455.3999999999</v>
          </cell>
          <cell r="AI42">
            <v>1705053.6</v>
          </cell>
          <cell r="AK42">
            <v>144623.32999999999</v>
          </cell>
          <cell r="AL42">
            <v>132347.07</v>
          </cell>
          <cell r="AM42">
            <v>378759.35</v>
          </cell>
          <cell r="AN42">
            <v>429779.14</v>
          </cell>
          <cell r="AO42">
            <v>1559138.61</v>
          </cell>
          <cell r="AP42">
            <v>1234511.6000000001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Y42">
            <v>0</v>
          </cell>
          <cell r="AZ42" t="str">
            <v>0</v>
          </cell>
          <cell r="BA42">
            <v>-41598.400000000001</v>
          </cell>
          <cell r="BB42" t="str">
            <v>0</v>
          </cell>
          <cell r="BC42">
            <v>-256949.04</v>
          </cell>
          <cell r="BD42" t="str">
            <v>0</v>
          </cell>
        </row>
        <row r="43">
          <cell r="A43" t="str">
            <v>Directors &amp; Shareholders &amp;PR</v>
          </cell>
          <cell r="B43">
            <v>4293.58</v>
          </cell>
          <cell r="C43">
            <v>4300</v>
          </cell>
          <cell r="D43">
            <v>13063.95</v>
          </cell>
          <cell r="E43">
            <v>8600</v>
          </cell>
          <cell r="F43">
            <v>37811.1</v>
          </cell>
          <cell r="G43">
            <v>34400</v>
          </cell>
          <cell r="I43">
            <v>516.4</v>
          </cell>
          <cell r="J43">
            <v>1572.17</v>
          </cell>
          <cell r="K43">
            <v>2975.11</v>
          </cell>
          <cell r="L43">
            <v>3144.34</v>
          </cell>
          <cell r="M43">
            <v>8604.5499999999993</v>
          </cell>
          <cell r="N43">
            <v>12577.36</v>
          </cell>
          <cell r="P43">
            <v>0</v>
          </cell>
          <cell r="Q43">
            <v>1372.17</v>
          </cell>
          <cell r="R43">
            <v>1497</v>
          </cell>
          <cell r="S43">
            <v>2744.34</v>
          </cell>
          <cell r="T43">
            <v>4368</v>
          </cell>
          <cell r="U43">
            <v>10977.36</v>
          </cell>
          <cell r="W43">
            <v>62.52</v>
          </cell>
          <cell r="X43">
            <v>75</v>
          </cell>
          <cell r="Y43">
            <v>246.13</v>
          </cell>
          <cell r="Z43">
            <v>150</v>
          </cell>
          <cell r="AA43">
            <v>631.29999999999995</v>
          </cell>
          <cell r="AB43">
            <v>600</v>
          </cell>
          <cell r="AD43">
            <v>753.57</v>
          </cell>
          <cell r="AE43">
            <v>1647.17</v>
          </cell>
          <cell r="AF43">
            <v>3602.44</v>
          </cell>
          <cell r="AG43">
            <v>3294.34</v>
          </cell>
          <cell r="AH43">
            <v>10345.6</v>
          </cell>
          <cell r="AI43">
            <v>13177.36</v>
          </cell>
          <cell r="AK43">
            <v>5047.1499999999996</v>
          </cell>
          <cell r="AL43">
            <v>5947.17</v>
          </cell>
          <cell r="AM43">
            <v>16666.39</v>
          </cell>
          <cell r="AN43">
            <v>11894.34</v>
          </cell>
          <cell r="AO43">
            <v>48156.7</v>
          </cell>
          <cell r="AP43">
            <v>47577.36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</row>
        <row r="44">
          <cell r="A44" t="str">
            <v>Telecom</v>
          </cell>
          <cell r="B44">
            <v>20592.53</v>
          </cell>
          <cell r="C44">
            <v>17500</v>
          </cell>
          <cell r="D44">
            <v>39580.57</v>
          </cell>
          <cell r="E44">
            <v>35000</v>
          </cell>
          <cell r="F44">
            <v>179543.37</v>
          </cell>
          <cell r="G44">
            <v>140000</v>
          </cell>
          <cell r="I44">
            <v>140054.54999999999</v>
          </cell>
          <cell r="J44">
            <v>30865.919999999998</v>
          </cell>
          <cell r="K44">
            <v>198282.34</v>
          </cell>
          <cell r="L44">
            <v>61642.84</v>
          </cell>
          <cell r="M44">
            <v>971608.72</v>
          </cell>
          <cell r="N44">
            <v>247149.36</v>
          </cell>
          <cell r="P44">
            <v>132875.69</v>
          </cell>
          <cell r="Q44">
            <v>27165.919999999998</v>
          </cell>
          <cell r="R44">
            <v>187743</v>
          </cell>
          <cell r="S44">
            <v>54242.84</v>
          </cell>
          <cell r="T44">
            <v>936481.68</v>
          </cell>
          <cell r="U44">
            <v>216799.35999999999</v>
          </cell>
          <cell r="W44">
            <v>157.83000000000001</v>
          </cell>
          <cell r="X44">
            <v>300</v>
          </cell>
          <cell r="Y44">
            <v>158.62</v>
          </cell>
          <cell r="Z44">
            <v>600</v>
          </cell>
          <cell r="AA44">
            <v>755.15</v>
          </cell>
          <cell r="AB44">
            <v>2400</v>
          </cell>
          <cell r="AD44">
            <v>141225.04</v>
          </cell>
          <cell r="AE44">
            <v>31165.919999999998</v>
          </cell>
          <cell r="AF44">
            <v>202820.53</v>
          </cell>
          <cell r="AG44">
            <v>62242.84</v>
          </cell>
          <cell r="AH44">
            <v>980186.28</v>
          </cell>
          <cell r="AI44">
            <v>249549.36</v>
          </cell>
          <cell r="AK44">
            <v>161817.57</v>
          </cell>
          <cell r="AL44">
            <v>48665.919999999998</v>
          </cell>
          <cell r="AM44">
            <v>242401.1</v>
          </cell>
          <cell r="AN44">
            <v>97242.84</v>
          </cell>
          <cell r="AO44">
            <v>1159729.6499999999</v>
          </cell>
          <cell r="AP44">
            <v>389549.36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</row>
        <row r="45">
          <cell r="A45" t="str">
            <v>Travel &amp; Entertainment</v>
          </cell>
          <cell r="B45">
            <v>95320.21</v>
          </cell>
          <cell r="C45">
            <v>38000</v>
          </cell>
          <cell r="D45">
            <v>150869.60999999999</v>
          </cell>
          <cell r="E45">
            <v>76000</v>
          </cell>
          <cell r="F45">
            <v>433898.98</v>
          </cell>
          <cell r="G45">
            <v>304000</v>
          </cell>
          <cell r="I45">
            <v>27649.26</v>
          </cell>
          <cell r="J45">
            <v>9963.34</v>
          </cell>
          <cell r="K45">
            <v>67228.05</v>
          </cell>
          <cell r="L45">
            <v>27126.68</v>
          </cell>
          <cell r="M45">
            <v>126101.83</v>
          </cell>
          <cell r="N45">
            <v>99298.68</v>
          </cell>
          <cell r="P45">
            <v>25078.06</v>
          </cell>
          <cell r="Q45">
            <v>7313.34</v>
          </cell>
          <cell r="R45">
            <v>61655.519999999997</v>
          </cell>
          <cell r="S45">
            <v>20226.68</v>
          </cell>
          <cell r="T45">
            <v>102838.52</v>
          </cell>
          <cell r="U45">
            <v>75348.679999999993</v>
          </cell>
          <cell r="W45">
            <v>2337.0300000000002</v>
          </cell>
          <cell r="X45">
            <v>3500</v>
          </cell>
          <cell r="Y45">
            <v>6214.54</v>
          </cell>
          <cell r="Z45">
            <v>7000</v>
          </cell>
          <cell r="AA45">
            <v>21019.58</v>
          </cell>
          <cell r="AB45">
            <v>28000</v>
          </cell>
          <cell r="AD45">
            <v>30853.61</v>
          </cell>
          <cell r="AE45">
            <v>19463.34</v>
          </cell>
          <cell r="AF45">
            <v>89336.94</v>
          </cell>
          <cell r="AG45">
            <v>46126.68</v>
          </cell>
          <cell r="AH45">
            <v>216053.71</v>
          </cell>
          <cell r="AI45">
            <v>175298.68</v>
          </cell>
          <cell r="AK45">
            <v>126173.82</v>
          </cell>
          <cell r="AL45">
            <v>57463.34</v>
          </cell>
          <cell r="AM45">
            <v>240206.55</v>
          </cell>
          <cell r="AN45">
            <v>122126.68</v>
          </cell>
          <cell r="AO45">
            <v>649952.68999999994</v>
          </cell>
          <cell r="AP45">
            <v>479298.68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</row>
        <row r="46">
          <cell r="A46" t="str">
            <v>Dues &amp; Donations</v>
          </cell>
          <cell r="B46">
            <v>15924.68</v>
          </cell>
          <cell r="C46">
            <v>11350</v>
          </cell>
          <cell r="D46">
            <v>39301.339999999997</v>
          </cell>
          <cell r="E46">
            <v>22700</v>
          </cell>
          <cell r="F46">
            <v>148084.35</v>
          </cell>
          <cell r="G46">
            <v>90800</v>
          </cell>
          <cell r="I46">
            <v>2379.7600000000002</v>
          </cell>
          <cell r="J46">
            <v>18018.669999999998</v>
          </cell>
          <cell r="K46">
            <v>9373.9599999999991</v>
          </cell>
          <cell r="L46">
            <v>120268.34</v>
          </cell>
          <cell r="M46">
            <v>60918.63</v>
          </cell>
          <cell r="N46">
            <v>302504.36</v>
          </cell>
          <cell r="P46">
            <v>2379.7600000000002</v>
          </cell>
          <cell r="Q46">
            <v>17768.669999999998</v>
          </cell>
          <cell r="R46">
            <v>9342.64</v>
          </cell>
          <cell r="S46">
            <v>119768.34</v>
          </cell>
          <cell r="T46">
            <v>59631.34</v>
          </cell>
          <cell r="U46">
            <v>300304.36</v>
          </cell>
          <cell r="W46">
            <v>0</v>
          </cell>
          <cell r="X46">
            <v>125</v>
          </cell>
          <cell r="Y46">
            <v>0</v>
          </cell>
          <cell r="Z46">
            <v>250</v>
          </cell>
          <cell r="AA46">
            <v>1500</v>
          </cell>
          <cell r="AB46">
            <v>1000</v>
          </cell>
          <cell r="AD46">
            <v>4249.76</v>
          </cell>
          <cell r="AE46">
            <v>18143.669999999998</v>
          </cell>
          <cell r="AF46">
            <v>11243.96</v>
          </cell>
          <cell r="AG46">
            <v>120518.34</v>
          </cell>
          <cell r="AH46">
            <v>68547.62</v>
          </cell>
          <cell r="AI46">
            <v>303504.36</v>
          </cell>
          <cell r="AK46">
            <v>20174.439999999999</v>
          </cell>
          <cell r="AL46">
            <v>29493.67</v>
          </cell>
          <cell r="AM46">
            <v>50545.3</v>
          </cell>
          <cell r="AN46">
            <v>143218.34</v>
          </cell>
          <cell r="AO46">
            <v>216631.97</v>
          </cell>
          <cell r="AP46">
            <v>394304.36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</row>
        <row r="47">
          <cell r="A47" t="str">
            <v>Training</v>
          </cell>
          <cell r="B47">
            <v>4245.26</v>
          </cell>
          <cell r="C47">
            <v>2000</v>
          </cell>
          <cell r="D47">
            <v>7540.12</v>
          </cell>
          <cell r="E47">
            <v>4000</v>
          </cell>
          <cell r="F47">
            <v>19062.34</v>
          </cell>
          <cell r="G47">
            <v>16000</v>
          </cell>
          <cell r="I47">
            <v>1571.02</v>
          </cell>
          <cell r="J47">
            <v>6587.75</v>
          </cell>
          <cell r="K47">
            <v>9605.35</v>
          </cell>
          <cell r="L47">
            <v>14207.5</v>
          </cell>
          <cell r="M47">
            <v>32230.29</v>
          </cell>
          <cell r="N47">
            <v>55840</v>
          </cell>
          <cell r="P47">
            <v>1571.02</v>
          </cell>
          <cell r="Q47">
            <v>6587.75</v>
          </cell>
          <cell r="R47">
            <v>9605.35</v>
          </cell>
          <cell r="S47">
            <v>13407.5</v>
          </cell>
          <cell r="T47">
            <v>32099.84</v>
          </cell>
          <cell r="U47">
            <v>54540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>
            <v>1571.02</v>
          </cell>
          <cell r="AE47">
            <v>6587.75</v>
          </cell>
          <cell r="AF47">
            <v>9605.35</v>
          </cell>
          <cell r="AG47">
            <v>14207.5</v>
          </cell>
          <cell r="AH47">
            <v>37250.14</v>
          </cell>
          <cell r="AI47">
            <v>55840</v>
          </cell>
          <cell r="AK47">
            <v>5816.28</v>
          </cell>
          <cell r="AL47">
            <v>8587.75</v>
          </cell>
          <cell r="AM47">
            <v>17145.47</v>
          </cell>
          <cell r="AN47">
            <v>18207.5</v>
          </cell>
          <cell r="AO47">
            <v>56312.480000000003</v>
          </cell>
          <cell r="AP47">
            <v>71840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</row>
        <row r="48">
          <cell r="A48" t="str">
            <v>Outside Services</v>
          </cell>
          <cell r="B48">
            <v>178052.31</v>
          </cell>
          <cell r="C48">
            <v>125000</v>
          </cell>
          <cell r="D48">
            <v>567446.54</v>
          </cell>
          <cell r="E48">
            <v>250000</v>
          </cell>
          <cell r="F48">
            <v>1057869.58</v>
          </cell>
          <cell r="G48">
            <v>1180000</v>
          </cell>
          <cell r="I48">
            <v>608215.31999999995</v>
          </cell>
          <cell r="J48">
            <v>1358830.68</v>
          </cell>
          <cell r="K48">
            <v>1528133.04</v>
          </cell>
          <cell r="L48">
            <v>2722522.36</v>
          </cell>
          <cell r="M48">
            <v>7656832.1300000008</v>
          </cell>
          <cell r="N48">
            <v>11200524.989999998</v>
          </cell>
          <cell r="P48">
            <v>537644.32999999996</v>
          </cell>
          <cell r="Q48">
            <v>1309580.68</v>
          </cell>
          <cell r="R48">
            <v>1348552.65</v>
          </cell>
          <cell r="S48">
            <v>2624022.36</v>
          </cell>
          <cell r="T48">
            <v>7136923.2800000012</v>
          </cell>
          <cell r="U48">
            <v>10786524.989999998</v>
          </cell>
          <cell r="W48">
            <v>0</v>
          </cell>
          <cell r="X48">
            <v>6500</v>
          </cell>
          <cell r="Y48">
            <v>0</v>
          </cell>
          <cell r="Z48">
            <v>13000</v>
          </cell>
          <cell r="AA48">
            <v>2740.88</v>
          </cell>
          <cell r="AB48">
            <v>52000</v>
          </cell>
          <cell r="AD48">
            <v>608440.31999999995</v>
          </cell>
          <cell r="AE48">
            <v>1376330.68</v>
          </cell>
          <cell r="AF48">
            <v>1535307.54</v>
          </cell>
          <cell r="AG48">
            <v>2757522.36</v>
          </cell>
          <cell r="AH48">
            <v>7748461.2600000007</v>
          </cell>
          <cell r="AI48">
            <v>11343337.989999998</v>
          </cell>
          <cell r="AK48">
            <v>786492.63</v>
          </cell>
          <cell r="AL48">
            <v>1501330.68</v>
          </cell>
          <cell r="AM48">
            <v>2102754.08</v>
          </cell>
          <cell r="AN48">
            <v>3007522.36</v>
          </cell>
          <cell r="AO48">
            <v>8806330.8399999999</v>
          </cell>
          <cell r="AP48">
            <v>12523337.989999998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Y48">
            <v>0</v>
          </cell>
          <cell r="AZ48" t="str">
            <v>0</v>
          </cell>
          <cell r="BA48">
            <v>-243884.95</v>
          </cell>
          <cell r="BB48" t="str">
            <v>0</v>
          </cell>
          <cell r="BC48">
            <v>-1700034.6</v>
          </cell>
          <cell r="BD48" t="str">
            <v>0</v>
          </cell>
        </row>
      </sheetData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Kentucky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52072.857000000004</v>
          </cell>
          <cell r="C13">
            <v>43385.128080000039</v>
          </cell>
          <cell r="D13">
            <v>8314.1740000000009</v>
          </cell>
          <cell r="E13">
            <v>51699.302080000038</v>
          </cell>
          <cell r="F13">
            <v>34</v>
          </cell>
          <cell r="G13">
            <v>51733.302080000038</v>
          </cell>
          <cell r="H13">
            <v>0</v>
          </cell>
          <cell r="I13">
            <v>51733.302080000038</v>
          </cell>
          <cell r="J13">
            <v>0</v>
          </cell>
          <cell r="K13">
            <v>51733.302080000038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5728.6575199999997</v>
          </cell>
          <cell r="C16">
            <v>4207.9481799999994</v>
          </cell>
          <cell r="D16">
            <v>1375.4164299999998</v>
          </cell>
          <cell r="E16">
            <v>5583.3646099999987</v>
          </cell>
          <cell r="F16">
            <v>-364</v>
          </cell>
          <cell r="G16">
            <v>5219.3646099999987</v>
          </cell>
          <cell r="H16">
            <v>0</v>
          </cell>
          <cell r="I16">
            <v>5219.3646099999987</v>
          </cell>
          <cell r="J16">
            <v>0</v>
          </cell>
          <cell r="K16">
            <v>5219.3646099999987</v>
          </cell>
        </row>
        <row r="17">
          <cell r="A17" t="str">
            <v>Benefits</v>
          </cell>
          <cell r="B17">
            <v>2176.8899100000003</v>
          </cell>
          <cell r="C17">
            <v>1669.9001899999998</v>
          </cell>
          <cell r="D17">
            <v>522.65826000000027</v>
          </cell>
          <cell r="E17">
            <v>2192.55845</v>
          </cell>
          <cell r="F17">
            <v>-116</v>
          </cell>
          <cell r="G17">
            <v>2076.55845</v>
          </cell>
          <cell r="H17">
            <v>0</v>
          </cell>
          <cell r="I17">
            <v>2076.55845</v>
          </cell>
          <cell r="J17">
            <v>0</v>
          </cell>
          <cell r="K17">
            <v>2076.55845</v>
          </cell>
        </row>
        <row r="18">
          <cell r="A18" t="str">
            <v>Materials &amp; Supplies</v>
          </cell>
          <cell r="B18">
            <v>358.95240000000001</v>
          </cell>
          <cell r="C18">
            <v>317.78932000000003</v>
          </cell>
          <cell r="D18">
            <v>86.31340000000003</v>
          </cell>
          <cell r="E18">
            <v>404.10272000000009</v>
          </cell>
          <cell r="F18">
            <v>-5</v>
          </cell>
          <cell r="G18">
            <v>399.10272000000009</v>
          </cell>
          <cell r="H18">
            <v>0</v>
          </cell>
          <cell r="I18">
            <v>399.10272000000009</v>
          </cell>
          <cell r="J18">
            <v>0</v>
          </cell>
          <cell r="K18">
            <v>399.10272000000009</v>
          </cell>
        </row>
        <row r="19">
          <cell r="A19" t="str">
            <v>Vehicles &amp; Equip</v>
          </cell>
          <cell r="B19">
            <v>877.35799999999995</v>
          </cell>
          <cell r="C19">
            <v>621.28650000000005</v>
          </cell>
          <cell r="D19">
            <v>214.154</v>
          </cell>
          <cell r="E19">
            <v>835.44050000000004</v>
          </cell>
          <cell r="F19">
            <v>-16</v>
          </cell>
          <cell r="G19">
            <v>819.44050000000004</v>
          </cell>
          <cell r="H19">
            <v>0</v>
          </cell>
          <cell r="I19">
            <v>819.44050000000004</v>
          </cell>
          <cell r="J19">
            <v>0</v>
          </cell>
          <cell r="K19">
            <v>819.44050000000004</v>
          </cell>
        </row>
        <row r="20">
          <cell r="A20" t="str">
            <v>Print &amp; Postages</v>
          </cell>
          <cell r="B20">
            <v>27.919</v>
          </cell>
          <cell r="C20">
            <v>27.22729</v>
          </cell>
          <cell r="D20">
            <v>6.7530000000000001</v>
          </cell>
          <cell r="E20">
            <v>33.980289999999997</v>
          </cell>
          <cell r="F20">
            <v>-4</v>
          </cell>
          <cell r="G20">
            <v>29.980289999999997</v>
          </cell>
          <cell r="H20">
            <v>0</v>
          </cell>
          <cell r="I20">
            <v>29.980289999999997</v>
          </cell>
          <cell r="J20">
            <v>0</v>
          </cell>
          <cell r="K20">
            <v>29.980289999999997</v>
          </cell>
        </row>
        <row r="21">
          <cell r="A21" t="str">
            <v>Insurance</v>
          </cell>
          <cell r="B21">
            <v>452.52100000000002</v>
          </cell>
          <cell r="C21">
            <v>358.01918000000001</v>
          </cell>
          <cell r="D21">
            <v>55.113</v>
          </cell>
          <cell r="E21">
            <v>413.13218000000001</v>
          </cell>
          <cell r="F21">
            <v>42</v>
          </cell>
          <cell r="G21">
            <v>455.13218000000001</v>
          </cell>
          <cell r="H21">
            <v>0</v>
          </cell>
          <cell r="I21">
            <v>455.13218000000001</v>
          </cell>
          <cell r="J21">
            <v>0</v>
          </cell>
          <cell r="K21">
            <v>455.13218000000001</v>
          </cell>
        </row>
        <row r="22">
          <cell r="A22" t="str">
            <v>Marketing</v>
          </cell>
          <cell r="B22">
            <v>216.89</v>
          </cell>
          <cell r="C22">
            <v>168.25606999999999</v>
          </cell>
          <cell r="D22">
            <v>49.185000000000002</v>
          </cell>
          <cell r="E22">
            <v>217.44107</v>
          </cell>
          <cell r="F22">
            <v>2</v>
          </cell>
          <cell r="G22">
            <v>219.44107</v>
          </cell>
          <cell r="H22">
            <v>0</v>
          </cell>
          <cell r="I22">
            <v>219.44107</v>
          </cell>
          <cell r="J22">
            <v>0</v>
          </cell>
          <cell r="K22">
            <v>219.44107</v>
          </cell>
        </row>
        <row r="23">
          <cell r="A23" t="str">
            <v>Employee Welfare</v>
          </cell>
          <cell r="B23">
            <v>540.28300000000002</v>
          </cell>
          <cell r="C23">
            <v>384.36008000000004</v>
          </cell>
          <cell r="D23">
            <v>92.525000000000006</v>
          </cell>
          <cell r="E23">
            <v>476.88508000000002</v>
          </cell>
          <cell r="F23">
            <v>51</v>
          </cell>
          <cell r="G23">
            <v>527.88508000000002</v>
          </cell>
          <cell r="H23">
            <v>0</v>
          </cell>
          <cell r="I23">
            <v>527.88508000000002</v>
          </cell>
          <cell r="J23">
            <v>0</v>
          </cell>
          <cell r="K23">
            <v>527.88508000000002</v>
          </cell>
        </row>
        <row r="24">
          <cell r="A24" t="str">
            <v>Information Technologies</v>
          </cell>
          <cell r="B24">
            <v>41.848999999999997</v>
          </cell>
          <cell r="C24">
            <v>75.983519999999999</v>
          </cell>
          <cell r="D24">
            <v>1.26</v>
          </cell>
          <cell r="E24">
            <v>77.243520000000004</v>
          </cell>
          <cell r="F24">
            <v>-12</v>
          </cell>
          <cell r="G24">
            <v>65.243520000000004</v>
          </cell>
          <cell r="H24">
            <v>0</v>
          </cell>
          <cell r="I24">
            <v>65.243520000000004</v>
          </cell>
          <cell r="J24">
            <v>0</v>
          </cell>
          <cell r="K24">
            <v>65.243520000000004</v>
          </cell>
        </row>
        <row r="25">
          <cell r="A25" t="str">
            <v>Rent, Maint., &amp; Utilities</v>
          </cell>
          <cell r="B25">
            <v>575.577</v>
          </cell>
          <cell r="C25">
            <v>406.09413000000001</v>
          </cell>
          <cell r="D25">
            <v>145.37100000000001</v>
          </cell>
          <cell r="E25">
            <v>551.46513000000004</v>
          </cell>
          <cell r="F25">
            <v>-37</v>
          </cell>
          <cell r="G25">
            <v>514.46513000000004</v>
          </cell>
          <cell r="H25">
            <v>0</v>
          </cell>
          <cell r="I25">
            <v>514.46513000000004</v>
          </cell>
          <cell r="J25">
            <v>0</v>
          </cell>
          <cell r="K25">
            <v>514.46513000000004</v>
          </cell>
        </row>
        <row r="26">
          <cell r="A26" t="str">
            <v>Directors &amp; Shareholders &amp;PR</v>
          </cell>
          <cell r="B26">
            <v>0</v>
          </cell>
          <cell r="C26">
            <v>0.96174000000000004</v>
          </cell>
          <cell r="D26">
            <v>0</v>
          </cell>
          <cell r="E26">
            <v>0.96174000000000004</v>
          </cell>
          <cell r="F26">
            <v>-1</v>
          </cell>
          <cell r="G26">
            <v>-3.8259999999999961E-2</v>
          </cell>
          <cell r="H26">
            <v>0</v>
          </cell>
          <cell r="I26">
            <v>-3.8259999999999961E-2</v>
          </cell>
          <cell r="J26">
            <v>0</v>
          </cell>
          <cell r="K26">
            <v>-3.8259999999999961E-2</v>
          </cell>
        </row>
        <row r="27">
          <cell r="A27" t="str">
            <v>Telecom</v>
          </cell>
          <cell r="B27">
            <v>340.71403999999995</v>
          </cell>
          <cell r="C27">
            <v>239.80782000000002</v>
          </cell>
          <cell r="D27">
            <v>83.319009999999977</v>
          </cell>
          <cell r="E27">
            <v>323.12682999999998</v>
          </cell>
          <cell r="F27">
            <v>4</v>
          </cell>
          <cell r="G27">
            <v>327.12682999999998</v>
          </cell>
          <cell r="H27">
            <v>0</v>
          </cell>
          <cell r="I27">
            <v>327.12682999999998</v>
          </cell>
          <cell r="J27">
            <v>0</v>
          </cell>
          <cell r="K27">
            <v>327.12682999999998</v>
          </cell>
        </row>
        <row r="28">
          <cell r="A28" t="str">
            <v>Travel &amp; Entertainment</v>
          </cell>
          <cell r="B28">
            <v>246.99904000000001</v>
          </cell>
          <cell r="C28">
            <v>253.93360999999999</v>
          </cell>
          <cell r="D28">
            <v>59.560760000000009</v>
          </cell>
          <cell r="E28">
            <v>313.49437</v>
          </cell>
          <cell r="F28">
            <v>242</v>
          </cell>
          <cell r="G28">
            <v>555.49437</v>
          </cell>
          <cell r="H28">
            <v>0</v>
          </cell>
          <cell r="I28">
            <v>555.49437</v>
          </cell>
          <cell r="J28">
            <v>0</v>
          </cell>
          <cell r="K28">
            <v>555.49437</v>
          </cell>
        </row>
        <row r="29">
          <cell r="A29" t="str">
            <v>Dues &amp; Donations</v>
          </cell>
          <cell r="B29">
            <v>113.17100000000001</v>
          </cell>
          <cell r="C29">
            <v>69.529330000000002</v>
          </cell>
          <cell r="D29">
            <v>21.783999999999999</v>
          </cell>
          <cell r="E29">
            <v>91.313330000000008</v>
          </cell>
          <cell r="F29">
            <v>10</v>
          </cell>
          <cell r="G29">
            <v>101.31333000000001</v>
          </cell>
          <cell r="H29">
            <v>0</v>
          </cell>
          <cell r="I29">
            <v>101.31333000000001</v>
          </cell>
          <cell r="J29">
            <v>0</v>
          </cell>
          <cell r="K29">
            <v>101.31333000000001</v>
          </cell>
        </row>
        <row r="30">
          <cell r="A30" t="str">
            <v>Training</v>
          </cell>
          <cell r="B30">
            <v>58.865000000000002</v>
          </cell>
          <cell r="C30">
            <v>45.171030000000002</v>
          </cell>
          <cell r="D30">
            <v>14.71</v>
          </cell>
          <cell r="E30">
            <v>59.881030000000003</v>
          </cell>
          <cell r="F30">
            <v>-5</v>
          </cell>
          <cell r="G30">
            <v>54.881030000000003</v>
          </cell>
          <cell r="H30">
            <v>0</v>
          </cell>
          <cell r="I30">
            <v>54.881030000000003</v>
          </cell>
          <cell r="J30">
            <v>0</v>
          </cell>
          <cell r="K30">
            <v>54.881030000000003</v>
          </cell>
        </row>
        <row r="31">
          <cell r="A31" t="str">
            <v>Outside Services</v>
          </cell>
          <cell r="B31">
            <v>1659.569</v>
          </cell>
          <cell r="C31">
            <v>1380.0916299999999</v>
          </cell>
          <cell r="D31">
            <v>414.12799999999999</v>
          </cell>
          <cell r="E31">
            <v>1794.2196299999998</v>
          </cell>
          <cell r="F31">
            <v>183</v>
          </cell>
          <cell r="G31">
            <v>1977.2196299999998</v>
          </cell>
          <cell r="H31">
            <v>0</v>
          </cell>
          <cell r="I31">
            <v>1977.2196299999998</v>
          </cell>
          <cell r="J31">
            <v>0</v>
          </cell>
          <cell r="K31">
            <v>1977.2196299999998</v>
          </cell>
        </row>
        <row r="32">
          <cell r="A32" t="str">
            <v>Provision for Bad Debt</v>
          </cell>
          <cell r="B32">
            <v>1389.11625</v>
          </cell>
          <cell r="C32">
            <v>1113.8510000000001</v>
          </cell>
          <cell r="D32">
            <v>117.49575</v>
          </cell>
          <cell r="E32">
            <v>1231.3467500000002</v>
          </cell>
          <cell r="F32">
            <v>0</v>
          </cell>
          <cell r="G32">
            <v>1231.3467500000002</v>
          </cell>
          <cell r="H32">
            <v>0</v>
          </cell>
          <cell r="I32">
            <v>1231.3467500000002</v>
          </cell>
          <cell r="J32">
            <v>0</v>
          </cell>
          <cell r="K32">
            <v>1231.3467500000002</v>
          </cell>
        </row>
        <row r="33">
          <cell r="A33" t="str">
            <v>Miscellaneous</v>
          </cell>
          <cell r="B33">
            <v>110.548</v>
          </cell>
          <cell r="C33">
            <v>60.207430000000002</v>
          </cell>
          <cell r="D33">
            <v>16.966999999999999</v>
          </cell>
          <cell r="E33">
            <v>77.174430000000001</v>
          </cell>
          <cell r="F33">
            <v>-77</v>
          </cell>
          <cell r="G33">
            <v>0.17443000000000097</v>
          </cell>
          <cell r="H33">
            <v>0</v>
          </cell>
          <cell r="I33">
            <v>0.17443000000000097</v>
          </cell>
          <cell r="J33">
            <v>0</v>
          </cell>
          <cell r="K33">
            <v>0.17443000000000097</v>
          </cell>
        </row>
        <row r="34">
          <cell r="A34" t="str">
            <v>Expense Billings</v>
          </cell>
          <cell r="B34">
            <v>4139.433</v>
          </cell>
          <cell r="C34">
            <v>2962.9230600000001</v>
          </cell>
          <cell r="D34">
            <v>997.89300000000003</v>
          </cell>
          <cell r="E34">
            <v>3960.8160600000001</v>
          </cell>
          <cell r="F34">
            <v>-10</v>
          </cell>
          <cell r="G34">
            <v>3950.8160600000001</v>
          </cell>
          <cell r="H34">
            <v>0</v>
          </cell>
          <cell r="I34">
            <v>3950.8160600000001</v>
          </cell>
          <cell r="J34">
            <v>0</v>
          </cell>
          <cell r="K34">
            <v>3950.8160600000001</v>
          </cell>
        </row>
        <row r="35">
          <cell r="A35" t="str">
            <v xml:space="preserve">                            Total O&amp;M Expense</v>
          </cell>
          <cell r="B35">
            <v>19055.312160000001</v>
          </cell>
          <cell r="C35">
            <v>14363.341110000001</v>
          </cell>
          <cell r="D35">
            <v>4274.6066100000007</v>
          </cell>
          <cell r="E35">
            <v>18637.947720000004</v>
          </cell>
          <cell r="F35">
            <v>-113</v>
          </cell>
          <cell r="G35">
            <v>18524.94772</v>
          </cell>
          <cell r="H35">
            <v>0</v>
          </cell>
          <cell r="I35">
            <v>18524.94772</v>
          </cell>
          <cell r="J35">
            <v>0</v>
          </cell>
          <cell r="K35">
            <v>18524.94772</v>
          </cell>
        </row>
        <row r="37">
          <cell r="A37" t="str">
            <v>Depreciation and Amortization</v>
          </cell>
          <cell r="B37">
            <v>11368</v>
          </cell>
          <cell r="C37">
            <v>8706.4293899999993</v>
          </cell>
          <cell r="D37">
            <v>2877</v>
          </cell>
          <cell r="E37">
            <v>11583.429389999999</v>
          </cell>
          <cell r="F37">
            <v>-101</v>
          </cell>
          <cell r="G37">
            <v>11482.429389999999</v>
          </cell>
          <cell r="H37">
            <v>0</v>
          </cell>
          <cell r="I37">
            <v>11482.429389999999</v>
          </cell>
          <cell r="J37">
            <v>0</v>
          </cell>
          <cell r="K37">
            <v>11482.429389999999</v>
          </cell>
        </row>
        <row r="38">
          <cell r="A38" t="str">
            <v>Total Taxes - Other Than Income Taxes</v>
          </cell>
          <cell r="B38">
            <v>3056.3040000000001</v>
          </cell>
          <cell r="C38">
            <v>2453.24244</v>
          </cell>
          <cell r="D38">
            <v>803.976</v>
          </cell>
          <cell r="E38">
            <v>3257.2184400000001</v>
          </cell>
          <cell r="F38">
            <v>-201</v>
          </cell>
          <cell r="G38">
            <v>3056.2184400000001</v>
          </cell>
          <cell r="H38">
            <v>0</v>
          </cell>
          <cell r="I38">
            <v>3056.2184400000001</v>
          </cell>
          <cell r="J38">
            <v>0</v>
          </cell>
          <cell r="K38">
            <v>3056.2184400000001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-5422.7</v>
          </cell>
          <cell r="C40">
            <v>-3996.2507299999993</v>
          </cell>
          <cell r="D40">
            <v>-1373.3</v>
          </cell>
          <cell r="E40">
            <v>-5369.550729999999</v>
          </cell>
          <cell r="F40">
            <v>52</v>
          </cell>
          <cell r="G40">
            <v>-5317.550729999999</v>
          </cell>
          <cell r="H40">
            <v>0</v>
          </cell>
          <cell r="I40">
            <v>-5317.550729999999</v>
          </cell>
          <cell r="J40">
            <v>0</v>
          </cell>
          <cell r="K40">
            <v>-5317.550729999999</v>
          </cell>
        </row>
        <row r="41">
          <cell r="A41" t="str">
            <v xml:space="preserve">   Other Misc. Income (Expense)</v>
          </cell>
          <cell r="B41">
            <v>669.04</v>
          </cell>
          <cell r="C41">
            <v>447.03491999999994</v>
          </cell>
          <cell r="D41">
            <v>198.26</v>
          </cell>
          <cell r="E41">
            <v>645.29491999999993</v>
          </cell>
          <cell r="F41">
            <v>380</v>
          </cell>
          <cell r="G41">
            <v>1025.2949199999998</v>
          </cell>
          <cell r="H41">
            <v>0</v>
          </cell>
          <cell r="I41">
            <v>1025.2949199999998</v>
          </cell>
          <cell r="J41">
            <v>0</v>
          </cell>
          <cell r="K41">
            <v>1025.2949199999998</v>
          </cell>
        </row>
        <row r="43">
          <cell r="A43" t="str">
            <v>Income (Loss) Before Income Taxes</v>
          </cell>
          <cell r="B43">
            <v>13839.580840000002</v>
          </cell>
          <cell r="C43">
            <v>14312.899330000038</v>
          </cell>
          <cell r="D43">
            <v>-816.4486099999998</v>
          </cell>
          <cell r="E43">
            <v>13496.450720000039</v>
          </cell>
          <cell r="F43">
            <v>881</v>
          </cell>
          <cell r="G43">
            <v>14377.450720000044</v>
          </cell>
          <cell r="H43">
            <v>0</v>
          </cell>
          <cell r="I43">
            <v>14377.450720000044</v>
          </cell>
          <cell r="J43">
            <v>0</v>
          </cell>
          <cell r="K43">
            <v>14377.450720000044</v>
          </cell>
        </row>
        <row r="44">
          <cell r="A44" t="str">
            <v>Provision (Benefit) for Income Taxes</v>
          </cell>
          <cell r="B44">
            <v>5369.7574699999996</v>
          </cell>
          <cell r="C44">
            <v>5441.14</v>
          </cell>
          <cell r="D44">
            <v>-316.7820200000005</v>
          </cell>
          <cell r="E44">
            <v>5124.3579799999998</v>
          </cell>
          <cell r="F44">
            <v>284.43898086401623</v>
          </cell>
          <cell r="G44">
            <v>5408.796960864016</v>
          </cell>
          <cell r="H44">
            <v>0</v>
          </cell>
          <cell r="I44">
            <v>5408.796960864016</v>
          </cell>
          <cell r="J44">
            <v>0</v>
          </cell>
          <cell r="K44">
            <v>5408.796960864016</v>
          </cell>
        </row>
        <row r="45">
          <cell r="A45" t="str">
            <v xml:space="preserve">                         Net Income (Loss)</v>
          </cell>
          <cell r="B45">
            <v>8469.8233700000019</v>
          </cell>
          <cell r="C45">
            <v>8871.7593300000372</v>
          </cell>
          <cell r="D45">
            <v>-499.6665899999993</v>
          </cell>
          <cell r="E45">
            <v>8372.0927400000382</v>
          </cell>
          <cell r="F45">
            <v>596.56101913598377</v>
          </cell>
          <cell r="G45">
            <v>8968.6537591360284</v>
          </cell>
          <cell r="H45">
            <v>0</v>
          </cell>
          <cell r="I45">
            <v>8968.6537591360284</v>
          </cell>
          <cell r="J45">
            <v>0</v>
          </cell>
          <cell r="K45">
            <v>8968.6537591360284</v>
          </cell>
        </row>
        <row r="47">
          <cell r="A47" t="str">
            <v>Tax rate</v>
          </cell>
          <cell r="B47">
            <v>0.38800000752045888</v>
          </cell>
          <cell r="C47">
            <v>0.38015638023774079</v>
          </cell>
          <cell r="D47">
            <v>0.38799995017445199</v>
          </cell>
          <cell r="E47">
            <v>0.3796818946188828</v>
          </cell>
          <cell r="F47">
            <v>0.37619999999999998</v>
          </cell>
          <cell r="G47">
            <v>0.37619999999999998</v>
          </cell>
          <cell r="H47">
            <v>0.37619999999999998</v>
          </cell>
          <cell r="I47">
            <v>0.37619999999999998</v>
          </cell>
          <cell r="J47">
            <v>0.37619999999999998</v>
          </cell>
          <cell r="K47">
            <v>0.37619999999999998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Louisiana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107336.07799999999</v>
          </cell>
          <cell r="C13">
            <v>78793.435339999982</v>
          </cell>
          <cell r="D13">
            <v>19445.901999999998</v>
          </cell>
          <cell r="E13">
            <v>98239.337339999984</v>
          </cell>
          <cell r="F13">
            <v>-352</v>
          </cell>
          <cell r="G13">
            <v>97887.337339999984</v>
          </cell>
          <cell r="H13">
            <v>0</v>
          </cell>
          <cell r="I13">
            <v>97887.337339999984</v>
          </cell>
          <cell r="J13">
            <v>3878</v>
          </cell>
          <cell r="K13">
            <v>101765.33733999998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11373.157270000002</v>
          </cell>
          <cell r="C16">
            <v>8621.4605700000011</v>
          </cell>
          <cell r="D16">
            <v>2569.7344299999995</v>
          </cell>
          <cell r="E16">
            <v>11191.195</v>
          </cell>
          <cell r="F16">
            <v>-296</v>
          </cell>
          <cell r="G16">
            <v>10895.195</v>
          </cell>
          <cell r="H16">
            <v>0</v>
          </cell>
          <cell r="I16">
            <v>10895.195</v>
          </cell>
          <cell r="J16">
            <v>0</v>
          </cell>
          <cell r="K16">
            <v>10895.195</v>
          </cell>
        </row>
        <row r="17">
          <cell r="A17" t="str">
            <v>Benefits</v>
          </cell>
          <cell r="B17">
            <v>3855.5002400000003</v>
          </cell>
          <cell r="C17">
            <v>2801.4396699999998</v>
          </cell>
          <cell r="D17">
            <v>871.13994000000037</v>
          </cell>
          <cell r="E17">
            <v>3672.5796100000002</v>
          </cell>
          <cell r="F17">
            <v>-48</v>
          </cell>
          <cell r="G17">
            <v>3624.5796100000002</v>
          </cell>
          <cell r="H17">
            <v>0</v>
          </cell>
          <cell r="I17">
            <v>3624.5796100000002</v>
          </cell>
          <cell r="J17">
            <v>0</v>
          </cell>
          <cell r="K17">
            <v>3624.5796100000002</v>
          </cell>
        </row>
        <row r="18">
          <cell r="A18" t="str">
            <v>Materials &amp; Supplies</v>
          </cell>
          <cell r="B18">
            <v>870.32640000000004</v>
          </cell>
          <cell r="C18">
            <v>590.43366000000003</v>
          </cell>
          <cell r="D18">
            <v>190.45783999999998</v>
          </cell>
          <cell r="E18">
            <v>780.89149999999995</v>
          </cell>
          <cell r="F18">
            <v>8.1085000000000491</v>
          </cell>
          <cell r="G18">
            <v>789</v>
          </cell>
          <cell r="H18">
            <v>0</v>
          </cell>
          <cell r="I18">
            <v>789</v>
          </cell>
          <cell r="J18">
            <v>0</v>
          </cell>
          <cell r="K18">
            <v>789</v>
          </cell>
        </row>
        <row r="19">
          <cell r="A19" t="str">
            <v>Vehicles &amp; Equip</v>
          </cell>
          <cell r="B19">
            <v>1795.67</v>
          </cell>
          <cell r="C19">
            <v>1284.52945</v>
          </cell>
          <cell r="D19">
            <v>422.90499999999997</v>
          </cell>
          <cell r="E19">
            <v>1707.43445</v>
          </cell>
          <cell r="F19">
            <v>14.56555000000003</v>
          </cell>
          <cell r="G19">
            <v>1722</v>
          </cell>
          <cell r="H19">
            <v>0</v>
          </cell>
          <cell r="I19">
            <v>1722</v>
          </cell>
          <cell r="J19">
            <v>0</v>
          </cell>
          <cell r="K19">
            <v>1722</v>
          </cell>
        </row>
        <row r="20">
          <cell r="A20" t="str">
            <v>Print &amp; Postages</v>
          </cell>
          <cell r="B20">
            <v>39.08</v>
          </cell>
          <cell r="C20">
            <v>32.447560000000003</v>
          </cell>
          <cell r="D20">
            <v>9.577</v>
          </cell>
          <cell r="E20">
            <v>42.024560000000001</v>
          </cell>
          <cell r="F20">
            <v>-2.4560000000001025E-2</v>
          </cell>
          <cell r="G20">
            <v>42</v>
          </cell>
          <cell r="H20">
            <v>0</v>
          </cell>
          <cell r="I20">
            <v>42</v>
          </cell>
          <cell r="J20">
            <v>0</v>
          </cell>
          <cell r="K20">
            <v>42</v>
          </cell>
        </row>
        <row r="21">
          <cell r="A21" t="str">
            <v>Insurance</v>
          </cell>
          <cell r="B21">
            <v>1042.9770000000001</v>
          </cell>
          <cell r="C21">
            <v>741.02589</v>
          </cell>
          <cell r="D21">
            <v>134.74299999999999</v>
          </cell>
          <cell r="E21">
            <v>875.76889000000006</v>
          </cell>
          <cell r="F21">
            <v>89.231109999999944</v>
          </cell>
          <cell r="G21">
            <v>965</v>
          </cell>
          <cell r="H21">
            <v>0</v>
          </cell>
          <cell r="I21">
            <v>965</v>
          </cell>
          <cell r="J21">
            <v>0</v>
          </cell>
          <cell r="K21">
            <v>965</v>
          </cell>
        </row>
        <row r="22">
          <cell r="A22" t="str">
            <v>Marketing</v>
          </cell>
          <cell r="B22">
            <v>494.04</v>
          </cell>
          <cell r="C22">
            <v>270.13094000000001</v>
          </cell>
          <cell r="D22">
            <v>87.36</v>
          </cell>
          <cell r="E22">
            <v>357.49094000000002</v>
          </cell>
          <cell r="F22">
            <v>4.5090599999999768</v>
          </cell>
          <cell r="G22">
            <v>362</v>
          </cell>
          <cell r="H22">
            <v>0</v>
          </cell>
          <cell r="I22">
            <v>362</v>
          </cell>
          <cell r="J22">
            <v>0</v>
          </cell>
          <cell r="K22">
            <v>362</v>
          </cell>
        </row>
        <row r="23">
          <cell r="A23" t="str">
            <v>Employee Welfare</v>
          </cell>
          <cell r="B23">
            <v>1032.83</v>
          </cell>
          <cell r="C23">
            <v>823.09710999999993</v>
          </cell>
          <cell r="D23">
            <v>185.565</v>
          </cell>
          <cell r="E23">
            <v>1008.66211</v>
          </cell>
          <cell r="F23">
            <v>36.337890000000016</v>
          </cell>
          <cell r="G23">
            <v>1045</v>
          </cell>
          <cell r="H23">
            <v>0</v>
          </cell>
          <cell r="I23">
            <v>1045</v>
          </cell>
          <cell r="J23">
            <v>0</v>
          </cell>
          <cell r="K23">
            <v>1045</v>
          </cell>
        </row>
        <row r="24">
          <cell r="A24" t="str">
            <v>Information Technologies</v>
          </cell>
          <cell r="B24">
            <v>321.2</v>
          </cell>
          <cell r="C24">
            <v>243.83473999999998</v>
          </cell>
          <cell r="D24">
            <v>56.424999999999997</v>
          </cell>
          <cell r="E24">
            <v>300.25973999999997</v>
          </cell>
          <cell r="F24">
            <v>-0.25973999999996522</v>
          </cell>
          <cell r="G24">
            <v>300</v>
          </cell>
          <cell r="H24">
            <v>0</v>
          </cell>
          <cell r="I24">
            <v>300</v>
          </cell>
          <cell r="J24">
            <v>0</v>
          </cell>
          <cell r="K24">
            <v>300</v>
          </cell>
        </row>
        <row r="25">
          <cell r="A25" t="str">
            <v>Rent, Maint., &amp; Utilities</v>
          </cell>
          <cell r="B25">
            <v>923.67600000000004</v>
          </cell>
          <cell r="C25">
            <v>651.32027000000005</v>
          </cell>
          <cell r="D25">
            <v>217.11500000000001</v>
          </cell>
          <cell r="E25">
            <v>868.43527000000006</v>
          </cell>
          <cell r="F25">
            <v>23.56472999999994</v>
          </cell>
          <cell r="G25">
            <v>892</v>
          </cell>
          <cell r="H25">
            <v>0</v>
          </cell>
          <cell r="I25">
            <v>892</v>
          </cell>
          <cell r="J25">
            <v>0</v>
          </cell>
          <cell r="K25">
            <v>892</v>
          </cell>
        </row>
        <row r="26">
          <cell r="A26" t="str">
            <v>Directors &amp; Shareholders &amp;PR</v>
          </cell>
          <cell r="B26">
            <v>0</v>
          </cell>
          <cell r="C26">
            <v>4.1048299999999998</v>
          </cell>
          <cell r="D26">
            <v>0</v>
          </cell>
          <cell r="E26">
            <v>4.1048299999999998</v>
          </cell>
          <cell r="F26">
            <v>0</v>
          </cell>
          <cell r="G26">
            <v>4.1048299999999998</v>
          </cell>
          <cell r="H26">
            <v>0</v>
          </cell>
          <cell r="I26">
            <v>4.1048299999999998</v>
          </cell>
          <cell r="J26">
            <v>0</v>
          </cell>
          <cell r="K26">
            <v>4.1048299999999998</v>
          </cell>
        </row>
        <row r="27">
          <cell r="A27" t="str">
            <v>Telecom</v>
          </cell>
          <cell r="B27">
            <v>832.48099999999999</v>
          </cell>
          <cell r="C27">
            <v>436.82128999999998</v>
          </cell>
          <cell r="D27">
            <v>187.03299999999999</v>
          </cell>
          <cell r="E27">
            <v>623.85428999999999</v>
          </cell>
          <cell r="F27">
            <v>-111</v>
          </cell>
          <cell r="G27">
            <v>512.85428999999999</v>
          </cell>
          <cell r="H27">
            <v>0</v>
          </cell>
          <cell r="I27">
            <v>512.85428999999999</v>
          </cell>
          <cell r="J27">
            <v>0</v>
          </cell>
          <cell r="K27">
            <v>512.85428999999999</v>
          </cell>
        </row>
        <row r="28">
          <cell r="A28" t="str">
            <v>Travel &amp; Entertainment</v>
          </cell>
          <cell r="B28">
            <v>531.50900000000001</v>
          </cell>
          <cell r="C28">
            <v>305.6019</v>
          </cell>
          <cell r="D28">
            <v>150.10499999999999</v>
          </cell>
          <cell r="E28">
            <v>455.70690000000002</v>
          </cell>
          <cell r="F28">
            <v>10.293099999999981</v>
          </cell>
          <cell r="G28">
            <v>466</v>
          </cell>
          <cell r="H28">
            <v>0</v>
          </cell>
          <cell r="I28">
            <v>466</v>
          </cell>
          <cell r="J28">
            <v>0</v>
          </cell>
          <cell r="K28">
            <v>466</v>
          </cell>
        </row>
        <row r="29">
          <cell r="A29" t="str">
            <v>Dues &amp; Donations</v>
          </cell>
          <cell r="B29">
            <v>180.55799999999999</v>
          </cell>
          <cell r="C29">
            <v>124.2752</v>
          </cell>
          <cell r="D29">
            <v>39.094999999999999</v>
          </cell>
          <cell r="E29">
            <v>163.37020000000001</v>
          </cell>
          <cell r="F29">
            <v>-8.3702000000000112</v>
          </cell>
          <cell r="G29">
            <v>155</v>
          </cell>
          <cell r="H29">
            <v>0</v>
          </cell>
          <cell r="I29">
            <v>155</v>
          </cell>
          <cell r="J29">
            <v>0</v>
          </cell>
          <cell r="K29">
            <v>155</v>
          </cell>
        </row>
        <row r="30">
          <cell r="A30" t="str">
            <v>Training</v>
          </cell>
          <cell r="B30">
            <v>122.4</v>
          </cell>
          <cell r="C30">
            <v>50.298439999999999</v>
          </cell>
          <cell r="D30">
            <v>30.6</v>
          </cell>
          <cell r="E30">
            <v>80.898439999999994</v>
          </cell>
          <cell r="F30">
            <v>7.1015600000000063</v>
          </cell>
          <cell r="G30">
            <v>88</v>
          </cell>
          <cell r="H30">
            <v>0</v>
          </cell>
          <cell r="I30">
            <v>88</v>
          </cell>
          <cell r="J30">
            <v>0</v>
          </cell>
          <cell r="K30">
            <v>88</v>
          </cell>
        </row>
        <row r="31">
          <cell r="A31" t="str">
            <v>Outside Services</v>
          </cell>
          <cell r="B31">
            <v>4549.5770000000002</v>
          </cell>
          <cell r="C31">
            <v>3813.78629</v>
          </cell>
          <cell r="D31">
            <v>1129.69775</v>
          </cell>
          <cell r="E31">
            <v>4943.4840400000003</v>
          </cell>
          <cell r="F31">
            <v>-35.484040000000277</v>
          </cell>
          <cell r="G31">
            <v>4908</v>
          </cell>
          <cell r="H31">
            <v>0</v>
          </cell>
          <cell r="I31">
            <v>4908</v>
          </cell>
          <cell r="J31">
            <v>0</v>
          </cell>
          <cell r="K31">
            <v>4908</v>
          </cell>
        </row>
        <row r="32">
          <cell r="A32" t="str">
            <v>Provision for Bad Debt</v>
          </cell>
          <cell r="B32">
            <v>2042.1774499999999</v>
          </cell>
          <cell r="C32">
            <v>1419.8140000000001</v>
          </cell>
          <cell r="D32">
            <v>284.72710999999987</v>
          </cell>
          <cell r="E32">
            <v>1704.5411099999999</v>
          </cell>
          <cell r="F32">
            <v>59.45889000000011</v>
          </cell>
          <cell r="G32">
            <v>1764</v>
          </cell>
          <cell r="H32">
            <v>0</v>
          </cell>
          <cell r="I32">
            <v>1764</v>
          </cell>
          <cell r="J32">
            <v>0</v>
          </cell>
          <cell r="K32">
            <v>1764</v>
          </cell>
        </row>
        <row r="33">
          <cell r="A33" t="str">
            <v>Miscellaneous</v>
          </cell>
          <cell r="B33">
            <v>373.13648999999998</v>
          </cell>
          <cell r="C33">
            <v>235.28192000000001</v>
          </cell>
          <cell r="D33">
            <v>73.260000000000005</v>
          </cell>
          <cell r="E33">
            <v>308.54192</v>
          </cell>
          <cell r="F33">
            <v>-12.541920000000005</v>
          </cell>
          <cell r="G33">
            <v>296</v>
          </cell>
          <cell r="H33">
            <v>0</v>
          </cell>
          <cell r="I33">
            <v>296</v>
          </cell>
          <cell r="J33">
            <v>0</v>
          </cell>
          <cell r="K33">
            <v>296</v>
          </cell>
        </row>
        <row r="34">
          <cell r="A34" t="str">
            <v>Expense Billings</v>
          </cell>
          <cell r="B34">
            <v>8387.7109999999993</v>
          </cell>
          <cell r="C34">
            <v>5804.6296900000007</v>
          </cell>
          <cell r="D34">
            <v>2022.124</v>
          </cell>
          <cell r="E34">
            <v>7826.7536900000005</v>
          </cell>
          <cell r="F34">
            <v>560</v>
          </cell>
          <cell r="G34">
            <v>8386.7536900000014</v>
          </cell>
          <cell r="H34">
            <v>0</v>
          </cell>
          <cell r="I34">
            <v>8386.7536900000014</v>
          </cell>
          <cell r="J34">
            <v>0</v>
          </cell>
          <cell r="K34">
            <v>8386.7536900000014</v>
          </cell>
        </row>
        <row r="35">
          <cell r="A35" t="str">
            <v xml:space="preserve">                            Total O&amp;M Expense</v>
          </cell>
          <cell r="B35">
            <v>38768.006850000005</v>
          </cell>
          <cell r="C35">
            <v>28254.333420000006</v>
          </cell>
          <cell r="D35">
            <v>8661.6640700000007</v>
          </cell>
          <cell r="E35">
            <v>36915.997490000009</v>
          </cell>
          <cell r="F35">
            <v>301.48992999999979</v>
          </cell>
          <cell r="G35">
            <v>37217.487420000005</v>
          </cell>
          <cell r="H35">
            <v>0</v>
          </cell>
          <cell r="I35">
            <v>37217.487420000005</v>
          </cell>
          <cell r="J35">
            <v>0</v>
          </cell>
          <cell r="K35">
            <v>37217.487420000005</v>
          </cell>
        </row>
        <row r="37">
          <cell r="A37" t="str">
            <v>Depreciation and Amortization</v>
          </cell>
          <cell r="B37">
            <v>21678.411</v>
          </cell>
          <cell r="C37">
            <v>16401.340830000001</v>
          </cell>
          <cell r="D37">
            <v>6030.3059999999996</v>
          </cell>
          <cell r="E37">
            <v>22431.646830000002</v>
          </cell>
          <cell r="F37">
            <v>-311</v>
          </cell>
          <cell r="G37">
            <v>22120.646830000002</v>
          </cell>
          <cell r="H37">
            <v>0</v>
          </cell>
          <cell r="I37">
            <v>22120.646830000002</v>
          </cell>
          <cell r="J37">
            <v>0</v>
          </cell>
          <cell r="K37">
            <v>22120.646830000002</v>
          </cell>
        </row>
        <row r="38">
          <cell r="A38" t="str">
            <v>Total Taxes - Other Than Income Taxes</v>
          </cell>
          <cell r="B38">
            <v>9384.8780000000006</v>
          </cell>
          <cell r="C38">
            <v>7196.5352200000007</v>
          </cell>
          <cell r="D38">
            <v>2308.2460000000001</v>
          </cell>
          <cell r="E38">
            <v>9504.7812200000008</v>
          </cell>
          <cell r="F38">
            <v>-2</v>
          </cell>
          <cell r="G38">
            <v>9502.7812200000008</v>
          </cell>
          <cell r="H38">
            <v>0</v>
          </cell>
          <cell r="I38">
            <v>9502.7812200000008</v>
          </cell>
          <cell r="J38">
            <v>0</v>
          </cell>
          <cell r="K38">
            <v>9502.7812200000008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-15892.4</v>
          </cell>
          <cell r="C40">
            <v>-11588.121379999999</v>
          </cell>
          <cell r="D40">
            <v>-4018.9</v>
          </cell>
          <cell r="E40">
            <v>-15607.021379999998</v>
          </cell>
          <cell r="F40">
            <v>0</v>
          </cell>
          <cell r="G40">
            <v>-15607.021379999998</v>
          </cell>
          <cell r="H40">
            <v>0</v>
          </cell>
          <cell r="I40">
            <v>-15607.021379999998</v>
          </cell>
          <cell r="J40">
            <v>0</v>
          </cell>
          <cell r="K40">
            <v>-15607.021379999998</v>
          </cell>
        </row>
        <row r="41">
          <cell r="A41" t="str">
            <v xml:space="preserve">   Other Misc. Income (Expense)</v>
          </cell>
          <cell r="B41">
            <v>-551.6</v>
          </cell>
          <cell r="C41">
            <v>-439.52251000000001</v>
          </cell>
          <cell r="D41">
            <v>-90.641999999999996</v>
          </cell>
          <cell r="E41">
            <v>-530.16451000000006</v>
          </cell>
          <cell r="F41">
            <v>3</v>
          </cell>
          <cell r="G41">
            <v>-527.16451000000006</v>
          </cell>
          <cell r="H41">
            <v>0</v>
          </cell>
          <cell r="I41">
            <v>-527.16451000000006</v>
          </cell>
          <cell r="J41">
            <v>0</v>
          </cell>
          <cell r="K41">
            <v>-527.16451000000006</v>
          </cell>
        </row>
        <row r="43">
          <cell r="A43" t="str">
            <v>Income (Loss) Before Income Taxes</v>
          </cell>
          <cell r="B43">
            <v>21060.782149999985</v>
          </cell>
          <cell r="C43">
            <v>14913.58197999997</v>
          </cell>
          <cell r="D43">
            <v>-1663.8560700000023</v>
          </cell>
          <cell r="E43">
            <v>13249.725909999968</v>
          </cell>
          <cell r="F43">
            <v>-337.48992999999973</v>
          </cell>
          <cell r="G43">
            <v>12912.235979999981</v>
          </cell>
          <cell r="H43">
            <v>0</v>
          </cell>
          <cell r="I43">
            <v>12912.235979999981</v>
          </cell>
          <cell r="J43">
            <v>3878</v>
          </cell>
          <cell r="K43">
            <v>16790.235979999983</v>
          </cell>
        </row>
        <row r="44">
          <cell r="A44" t="str">
            <v>Provision (Benefit) for Income Taxes</v>
          </cell>
          <cell r="B44">
            <v>8641.2389899999998</v>
          </cell>
          <cell r="C44">
            <v>6225.85</v>
          </cell>
          <cell r="D44">
            <v>-682.68011999999919</v>
          </cell>
          <cell r="E44">
            <v>5543.1698800000013</v>
          </cell>
          <cell r="F44">
            <v>-227.2023270340087</v>
          </cell>
          <cell r="G44">
            <v>5315.9675529659926</v>
          </cell>
          <cell r="H44">
            <v>0</v>
          </cell>
          <cell r="I44">
            <v>5315.9675529659926</v>
          </cell>
          <cell r="J44">
            <v>1596.5726</v>
          </cell>
          <cell r="K44">
            <v>6912.5401529659921</v>
          </cell>
        </row>
        <row r="45">
          <cell r="A45" t="str">
            <v xml:space="preserve">                         Net Income (Loss)</v>
          </cell>
          <cell r="B45">
            <v>12419.543159999985</v>
          </cell>
          <cell r="C45">
            <v>8687.7319799999696</v>
          </cell>
          <cell r="D45">
            <v>-981.17595000000313</v>
          </cell>
          <cell r="E45">
            <v>7706.5560299999661</v>
          </cell>
          <cell r="F45">
            <v>-110.28760296599103</v>
          </cell>
          <cell r="G45">
            <v>7596.2684270339887</v>
          </cell>
          <cell r="H45">
            <v>0</v>
          </cell>
          <cell r="I45">
            <v>7596.2684270339887</v>
          </cell>
          <cell r="J45">
            <v>2281.4274</v>
          </cell>
          <cell r="K45">
            <v>9877.695827033991</v>
          </cell>
        </row>
        <row r="47">
          <cell r="A47" t="str">
            <v>Tax rate</v>
          </cell>
          <cell r="B47">
            <v>0.41030000350675516</v>
          </cell>
          <cell r="C47">
            <v>0.41746174784496765</v>
          </cell>
          <cell r="D47">
            <v>0.41029998466153278</v>
          </cell>
          <cell r="E47">
            <v>0.41836109800704657</v>
          </cell>
          <cell r="F47">
            <v>0.41170000000000001</v>
          </cell>
          <cell r="G47">
            <v>0.41170000000000001</v>
          </cell>
          <cell r="H47">
            <v>0.41170000000000001</v>
          </cell>
          <cell r="I47">
            <v>0.41170000000000001</v>
          </cell>
          <cell r="J47">
            <v>0.41170000000000001</v>
          </cell>
          <cell r="K47">
            <v>0.41169999999999995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dStates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116432.33847999999</v>
          </cell>
          <cell r="C13">
            <v>94146.192729999995</v>
          </cell>
          <cell r="D13">
            <v>15646.400699999987</v>
          </cell>
          <cell r="E13">
            <v>109792.59342999998</v>
          </cell>
          <cell r="F13">
            <v>-235</v>
          </cell>
          <cell r="G13">
            <v>109557.59342999998</v>
          </cell>
          <cell r="H13">
            <v>0</v>
          </cell>
          <cell r="I13">
            <v>109557.59342999998</v>
          </cell>
          <cell r="J13">
            <v>0</v>
          </cell>
          <cell r="K13">
            <v>109557.59342999998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10856.127710000001</v>
          </cell>
          <cell r="C16">
            <v>7753.0802000000003</v>
          </cell>
          <cell r="D16">
            <v>2710.4140000000002</v>
          </cell>
          <cell r="E16">
            <v>10463.494200000001</v>
          </cell>
          <cell r="F16">
            <v>-442</v>
          </cell>
          <cell r="G16">
            <v>10021.494200000001</v>
          </cell>
          <cell r="H16">
            <v>0</v>
          </cell>
          <cell r="I16">
            <v>10021.494200000001</v>
          </cell>
          <cell r="J16">
            <v>0</v>
          </cell>
          <cell r="K16">
            <v>10021.494200000001</v>
          </cell>
        </row>
        <row r="17">
          <cell r="A17" t="str">
            <v>Benefits</v>
          </cell>
          <cell r="B17">
            <v>4288.1702000000005</v>
          </cell>
          <cell r="C17">
            <v>3011.85437</v>
          </cell>
          <cell r="D17">
            <v>1070.61348</v>
          </cell>
          <cell r="E17">
            <v>4082.46785</v>
          </cell>
          <cell r="F17">
            <v>-175</v>
          </cell>
          <cell r="G17">
            <v>3907.46785</v>
          </cell>
          <cell r="H17">
            <v>0</v>
          </cell>
          <cell r="I17">
            <v>3907.46785</v>
          </cell>
          <cell r="J17">
            <v>0</v>
          </cell>
          <cell r="K17">
            <v>3907.46785</v>
          </cell>
        </row>
        <row r="18">
          <cell r="A18" t="str">
            <v>Materials &amp; Supplies</v>
          </cell>
          <cell r="B18">
            <v>588.86176</v>
          </cell>
          <cell r="C18">
            <v>496.64044000000001</v>
          </cell>
          <cell r="D18">
            <v>147.28984000000003</v>
          </cell>
          <cell r="E18">
            <v>643.93028000000004</v>
          </cell>
          <cell r="F18">
            <v>0</v>
          </cell>
          <cell r="G18">
            <v>643.93028000000004</v>
          </cell>
          <cell r="H18">
            <v>0</v>
          </cell>
          <cell r="I18">
            <v>643.93028000000004</v>
          </cell>
          <cell r="J18">
            <v>0</v>
          </cell>
          <cell r="K18">
            <v>643.93028000000004</v>
          </cell>
        </row>
        <row r="19">
          <cell r="A19" t="str">
            <v>Vehicles &amp; Equip</v>
          </cell>
          <cell r="B19">
            <v>1594.298</v>
          </cell>
          <cell r="C19">
            <v>1203.32221</v>
          </cell>
          <cell r="D19">
            <v>393.93799999999999</v>
          </cell>
          <cell r="E19">
            <v>1597.2602099999999</v>
          </cell>
          <cell r="F19">
            <v>-40</v>
          </cell>
          <cell r="G19">
            <v>1557.2602099999999</v>
          </cell>
          <cell r="H19">
            <v>0</v>
          </cell>
          <cell r="I19">
            <v>1557.2602099999999</v>
          </cell>
          <cell r="J19">
            <v>0</v>
          </cell>
          <cell r="K19">
            <v>1557.2602099999999</v>
          </cell>
        </row>
        <row r="20">
          <cell r="A20" t="str">
            <v>Print &amp; Postages</v>
          </cell>
          <cell r="B20">
            <v>88.924000000000007</v>
          </cell>
          <cell r="C20">
            <v>52.264089999999996</v>
          </cell>
          <cell r="D20">
            <v>21.576000000000001</v>
          </cell>
          <cell r="E20">
            <v>73.840090000000004</v>
          </cell>
          <cell r="F20">
            <v>0</v>
          </cell>
          <cell r="G20">
            <v>73.840090000000004</v>
          </cell>
          <cell r="H20">
            <v>0</v>
          </cell>
          <cell r="I20">
            <v>73.840090000000004</v>
          </cell>
          <cell r="J20">
            <v>0</v>
          </cell>
          <cell r="K20">
            <v>73.840090000000004</v>
          </cell>
        </row>
        <row r="21">
          <cell r="A21" t="str">
            <v>Insurance</v>
          </cell>
          <cell r="B21">
            <v>2052.6909999999998</v>
          </cell>
          <cell r="C21">
            <v>1851.9551899999999</v>
          </cell>
          <cell r="D21">
            <v>134.24799999999999</v>
          </cell>
          <cell r="E21">
            <v>1986.2031899999999</v>
          </cell>
          <cell r="F21">
            <v>-91</v>
          </cell>
          <cell r="G21">
            <v>1895.2031899999999</v>
          </cell>
          <cell r="H21">
            <v>0</v>
          </cell>
          <cell r="I21">
            <v>1895.2031899999999</v>
          </cell>
          <cell r="J21">
            <v>0</v>
          </cell>
          <cell r="K21">
            <v>1895.2031899999999</v>
          </cell>
        </row>
        <row r="22">
          <cell r="A22" t="str">
            <v>Marketing</v>
          </cell>
          <cell r="B22">
            <v>357.73399999999998</v>
          </cell>
          <cell r="C22">
            <v>235.46994000000001</v>
          </cell>
          <cell r="D22">
            <v>62.965000000000003</v>
          </cell>
          <cell r="E22">
            <v>298.43493999999998</v>
          </cell>
          <cell r="G22">
            <v>298.43493999999998</v>
          </cell>
          <cell r="H22">
            <v>0</v>
          </cell>
          <cell r="I22">
            <v>298.43493999999998</v>
          </cell>
          <cell r="J22">
            <v>0</v>
          </cell>
          <cell r="K22">
            <v>298.43493999999998</v>
          </cell>
        </row>
        <row r="23">
          <cell r="A23" t="str">
            <v>Employee Welfare</v>
          </cell>
          <cell r="B23">
            <v>996.45799999999997</v>
          </cell>
          <cell r="C23">
            <v>720.03429000000006</v>
          </cell>
          <cell r="D23">
            <v>157.17400000000001</v>
          </cell>
          <cell r="E23">
            <v>877.20829000000003</v>
          </cell>
          <cell r="F23">
            <v>-39</v>
          </cell>
          <cell r="G23">
            <v>838.20829000000003</v>
          </cell>
          <cell r="H23">
            <v>0</v>
          </cell>
          <cell r="I23">
            <v>838.20829000000003</v>
          </cell>
          <cell r="J23">
            <v>0</v>
          </cell>
          <cell r="K23">
            <v>838.20829000000003</v>
          </cell>
        </row>
        <row r="24">
          <cell r="A24" t="str">
            <v>Information Technologies</v>
          </cell>
          <cell r="B24">
            <v>73.599999999999994</v>
          </cell>
          <cell r="C24">
            <v>133.05726000000001</v>
          </cell>
          <cell r="D24">
            <v>17.475000000000001</v>
          </cell>
          <cell r="E24">
            <v>150.53226000000001</v>
          </cell>
          <cell r="G24">
            <v>150.53226000000001</v>
          </cell>
          <cell r="H24">
            <v>0</v>
          </cell>
          <cell r="I24">
            <v>150.53226000000001</v>
          </cell>
          <cell r="J24">
            <v>0</v>
          </cell>
          <cell r="K24">
            <v>150.53226000000001</v>
          </cell>
        </row>
        <row r="25">
          <cell r="A25" t="str">
            <v>Rent, Maint., &amp; Utilities</v>
          </cell>
          <cell r="B25">
            <v>1594.181</v>
          </cell>
          <cell r="C25">
            <v>1105.23936</v>
          </cell>
          <cell r="D25">
            <v>392.17700000000002</v>
          </cell>
          <cell r="E25">
            <v>1497.4163600000002</v>
          </cell>
          <cell r="F25">
            <v>-62</v>
          </cell>
          <cell r="G25">
            <v>1435.4163600000002</v>
          </cell>
          <cell r="H25">
            <v>0</v>
          </cell>
          <cell r="I25">
            <v>1435.4163600000002</v>
          </cell>
          <cell r="J25">
            <v>0</v>
          </cell>
          <cell r="K25">
            <v>1435.4163600000002</v>
          </cell>
        </row>
        <row r="26">
          <cell r="A26" t="str">
            <v>Directors &amp; Shareholders &amp;PR</v>
          </cell>
          <cell r="B26">
            <v>48.04</v>
          </cell>
          <cell r="C26">
            <v>52.576269999999994</v>
          </cell>
          <cell r="D26">
            <v>11.11</v>
          </cell>
          <cell r="E26">
            <v>63.686269999999993</v>
          </cell>
          <cell r="F26">
            <v>-2</v>
          </cell>
          <cell r="G26">
            <v>61.686269999999993</v>
          </cell>
          <cell r="H26">
            <v>0</v>
          </cell>
          <cell r="I26">
            <v>61.686269999999993</v>
          </cell>
          <cell r="J26">
            <v>0</v>
          </cell>
          <cell r="K26">
            <v>61.686269999999993</v>
          </cell>
        </row>
        <row r="27">
          <cell r="A27" t="str">
            <v>Telecom</v>
          </cell>
          <cell r="B27">
            <v>493.13400000000001</v>
          </cell>
          <cell r="C27">
            <v>323.30475999999999</v>
          </cell>
          <cell r="D27">
            <v>123.27800000000001</v>
          </cell>
          <cell r="E27">
            <v>446.58276000000001</v>
          </cell>
          <cell r="F27">
            <v>-36</v>
          </cell>
          <cell r="G27">
            <v>410.58276000000001</v>
          </cell>
          <cell r="H27">
            <v>0</v>
          </cell>
          <cell r="I27">
            <v>410.58276000000001</v>
          </cell>
          <cell r="J27">
            <v>0</v>
          </cell>
          <cell r="K27">
            <v>410.58276000000001</v>
          </cell>
        </row>
        <row r="28">
          <cell r="A28" t="str">
            <v>Travel &amp; Entertainment</v>
          </cell>
          <cell r="B28">
            <v>416.90600000000001</v>
          </cell>
          <cell r="C28">
            <v>457.30959999999999</v>
          </cell>
          <cell r="D28">
            <v>103.893</v>
          </cell>
          <cell r="E28">
            <v>561.20259999999996</v>
          </cell>
          <cell r="G28">
            <v>561.20259999999996</v>
          </cell>
          <cell r="H28">
            <v>0</v>
          </cell>
          <cell r="I28">
            <v>561.20259999999996</v>
          </cell>
          <cell r="J28">
            <v>0</v>
          </cell>
          <cell r="K28">
            <v>561.20259999999996</v>
          </cell>
        </row>
        <row r="29">
          <cell r="A29" t="str">
            <v>Dues &amp; Donations</v>
          </cell>
          <cell r="B29">
            <v>222.608</v>
          </cell>
          <cell r="C29">
            <v>166.59023000000002</v>
          </cell>
          <cell r="D29">
            <v>36.881999999999998</v>
          </cell>
          <cell r="E29">
            <v>203.47223000000002</v>
          </cell>
          <cell r="G29">
            <v>203.47223000000002</v>
          </cell>
          <cell r="H29">
            <v>0</v>
          </cell>
          <cell r="I29">
            <v>203.47223000000002</v>
          </cell>
          <cell r="J29">
            <v>0</v>
          </cell>
          <cell r="K29">
            <v>203.47223000000002</v>
          </cell>
        </row>
        <row r="30">
          <cell r="A30" t="str">
            <v>Training</v>
          </cell>
          <cell r="B30">
            <v>191.20699999999999</v>
          </cell>
          <cell r="C30">
            <v>119.9579</v>
          </cell>
          <cell r="D30">
            <v>32.639000000000003</v>
          </cell>
          <cell r="E30">
            <v>152.59690000000001</v>
          </cell>
          <cell r="F30">
            <v>-18</v>
          </cell>
          <cell r="G30">
            <v>134.59690000000001</v>
          </cell>
          <cell r="H30">
            <v>0</v>
          </cell>
          <cell r="I30">
            <v>134.59690000000001</v>
          </cell>
          <cell r="J30">
            <v>0</v>
          </cell>
          <cell r="K30">
            <v>134.59690000000001</v>
          </cell>
        </row>
        <row r="31">
          <cell r="A31" t="str">
            <v>Outside Services</v>
          </cell>
          <cell r="B31">
            <v>4806.7129999999997</v>
          </cell>
          <cell r="C31">
            <v>4115.9186200000004</v>
          </cell>
          <cell r="D31">
            <v>1192.1569999999999</v>
          </cell>
          <cell r="E31">
            <v>5308.0756200000005</v>
          </cell>
          <cell r="G31">
            <v>5308.0756200000005</v>
          </cell>
          <cell r="H31">
            <v>0</v>
          </cell>
          <cell r="I31">
            <v>5308.0756200000005</v>
          </cell>
          <cell r="J31">
            <v>0</v>
          </cell>
          <cell r="K31">
            <v>5308.0756200000005</v>
          </cell>
        </row>
        <row r="32">
          <cell r="A32" t="str">
            <v>Provision for Bad Debt</v>
          </cell>
          <cell r="B32">
            <v>2153.5218799999998</v>
          </cell>
          <cell r="C32">
            <v>220.773</v>
          </cell>
          <cell r="D32">
            <v>192.23860999999988</v>
          </cell>
          <cell r="E32">
            <v>413.01160999999991</v>
          </cell>
          <cell r="G32">
            <v>413.01160999999991</v>
          </cell>
          <cell r="H32">
            <v>0</v>
          </cell>
          <cell r="I32">
            <v>413.01160999999991</v>
          </cell>
          <cell r="J32">
            <v>0</v>
          </cell>
          <cell r="K32">
            <v>413.01160999999991</v>
          </cell>
        </row>
        <row r="33">
          <cell r="A33" t="str">
            <v>Miscellaneous</v>
          </cell>
          <cell r="B33">
            <v>1802.01783</v>
          </cell>
          <cell r="C33">
            <v>1540.11419</v>
          </cell>
          <cell r="D33">
            <v>84.766360000000105</v>
          </cell>
          <cell r="E33">
            <v>1624.8805500000001</v>
          </cell>
          <cell r="F33">
            <v>-329.55599999999998</v>
          </cell>
          <cell r="G33">
            <v>1295.32455</v>
          </cell>
          <cell r="H33">
            <v>0</v>
          </cell>
          <cell r="I33">
            <v>1295.32455</v>
          </cell>
          <cell r="J33">
            <v>0</v>
          </cell>
          <cell r="K33">
            <v>1295.32455</v>
          </cell>
        </row>
        <row r="34">
          <cell r="A34" t="str">
            <v>Expense Billings</v>
          </cell>
          <cell r="B34">
            <v>8236.6820000000007</v>
          </cell>
          <cell r="C34">
            <v>5976.8437900000008</v>
          </cell>
          <cell r="D34">
            <v>1980.51</v>
          </cell>
          <cell r="E34">
            <v>7957.353790000001</v>
          </cell>
          <cell r="F34">
            <v>-150</v>
          </cell>
          <cell r="G34">
            <v>7807.353790000001</v>
          </cell>
          <cell r="H34">
            <v>0</v>
          </cell>
          <cell r="I34">
            <v>7807.353790000001</v>
          </cell>
          <cell r="J34">
            <v>0</v>
          </cell>
          <cell r="K34">
            <v>7807.353790000001</v>
          </cell>
        </row>
        <row r="35">
          <cell r="A35" t="str">
            <v xml:space="preserve">                            Total O&amp;M Expense</v>
          </cell>
          <cell r="B35">
            <v>40861.875379999998</v>
          </cell>
          <cell r="C35">
            <v>29536.305710000008</v>
          </cell>
          <cell r="D35">
            <v>8865.3442899999991</v>
          </cell>
          <cell r="E35">
            <v>38401.650000000009</v>
          </cell>
          <cell r="F35">
            <v>-1384.556</v>
          </cell>
          <cell r="G35">
            <v>37017.093999999997</v>
          </cell>
          <cell r="H35">
            <v>0</v>
          </cell>
          <cell r="I35">
            <v>37017.093999999997</v>
          </cell>
          <cell r="J35">
            <v>0</v>
          </cell>
          <cell r="K35">
            <v>37017.093999999997</v>
          </cell>
        </row>
        <row r="37">
          <cell r="A37" t="str">
            <v>Depreciation and Amortization</v>
          </cell>
          <cell r="B37">
            <v>24332.618640000001</v>
          </cell>
          <cell r="C37">
            <v>17588.720069999999</v>
          </cell>
          <cell r="D37">
            <v>6284.5490899999995</v>
          </cell>
          <cell r="E37">
            <v>23873.26916</v>
          </cell>
          <cell r="F37">
            <v>-150</v>
          </cell>
          <cell r="G37">
            <v>23723.26916</v>
          </cell>
          <cell r="H37">
            <v>0</v>
          </cell>
          <cell r="I37">
            <v>23723.26916</v>
          </cell>
          <cell r="J37">
            <v>0</v>
          </cell>
          <cell r="K37">
            <v>23723.26916</v>
          </cell>
        </row>
        <row r="38">
          <cell r="A38" t="str">
            <v>Total Taxes - Other Than Income Taxes</v>
          </cell>
          <cell r="B38">
            <v>11759.88499</v>
          </cell>
          <cell r="C38">
            <v>9578.3156400000007</v>
          </cell>
          <cell r="D38">
            <v>2458.6329999999998</v>
          </cell>
          <cell r="E38">
            <v>12036.948640000001</v>
          </cell>
          <cell r="F38">
            <v>58</v>
          </cell>
          <cell r="G38">
            <v>12094.948640000001</v>
          </cell>
          <cell r="H38">
            <v>0</v>
          </cell>
          <cell r="I38">
            <v>12094.948640000001</v>
          </cell>
          <cell r="J38">
            <v>0</v>
          </cell>
          <cell r="K38">
            <v>12094.948640000001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-12655.9</v>
          </cell>
          <cell r="C40">
            <v>-9353.5677500000002</v>
          </cell>
          <cell r="D40">
            <v>-3202.4</v>
          </cell>
          <cell r="E40">
            <v>-12555.96775</v>
          </cell>
          <cell r="F40">
            <v>72.7</v>
          </cell>
          <cell r="G40">
            <v>-12483.267749999999</v>
          </cell>
          <cell r="H40">
            <v>0</v>
          </cell>
          <cell r="I40">
            <v>-12483.267749999999</v>
          </cell>
          <cell r="J40">
            <v>0</v>
          </cell>
          <cell r="K40">
            <v>-12483.267749999999</v>
          </cell>
        </row>
        <row r="41">
          <cell r="A41" t="str">
            <v xml:space="preserve">   Other Misc. Income (Expense)</v>
          </cell>
          <cell r="B41">
            <v>1657.50667</v>
          </cell>
          <cell r="C41">
            <v>877.30419999999992</v>
          </cell>
          <cell r="D41">
            <v>204.77901</v>
          </cell>
          <cell r="E41">
            <v>1082.08321</v>
          </cell>
          <cell r="F41">
            <v>0</v>
          </cell>
          <cell r="G41">
            <v>1082.08321</v>
          </cell>
          <cell r="H41">
            <v>0</v>
          </cell>
          <cell r="I41">
            <v>1082.08321</v>
          </cell>
          <cell r="J41">
            <v>0</v>
          </cell>
          <cell r="K41">
            <v>1082.08321</v>
          </cell>
        </row>
        <row r="43">
          <cell r="A43" t="str">
            <v>Income (Loss) Before Income Taxes</v>
          </cell>
          <cell r="B43">
            <v>28479.566139999992</v>
          </cell>
          <cell r="C43">
            <v>28966.58775999998</v>
          </cell>
          <cell r="D43">
            <v>-4959.7466700000114</v>
          </cell>
          <cell r="E43">
            <v>24006.841089999969</v>
          </cell>
          <cell r="F43">
            <v>1314.2560000000001</v>
          </cell>
          <cell r="G43">
            <v>25321.097089999985</v>
          </cell>
          <cell r="H43">
            <v>0</v>
          </cell>
          <cell r="I43">
            <v>25321.097089999985</v>
          </cell>
          <cell r="J43">
            <v>0</v>
          </cell>
          <cell r="K43">
            <v>25321.097089999985</v>
          </cell>
        </row>
        <row r="44">
          <cell r="A44" t="str">
            <v>Provision (Benefit) for Income Taxes</v>
          </cell>
          <cell r="B44">
            <v>10753.884089999998</v>
          </cell>
          <cell r="C44">
            <v>10792.6</v>
          </cell>
          <cell r="D44">
            <v>-1872.8003600000013</v>
          </cell>
          <cell r="E44">
            <v>8919.7996399999993</v>
          </cell>
          <cell r="F44">
            <v>471.7952706809956</v>
          </cell>
          <cell r="G44">
            <v>9391.5949106809949</v>
          </cell>
          <cell r="H44">
            <v>0</v>
          </cell>
          <cell r="I44">
            <v>9391.5949106809949</v>
          </cell>
          <cell r="J44">
            <v>0</v>
          </cell>
          <cell r="K44">
            <v>9391.5949106809949</v>
          </cell>
        </row>
        <row r="45">
          <cell r="A45" t="str">
            <v xml:space="preserve">                         Net Income (Loss)</v>
          </cell>
          <cell r="B45">
            <v>17725.682049999996</v>
          </cell>
          <cell r="C45">
            <v>18173.987759999982</v>
          </cell>
          <cell r="D45">
            <v>-3086.9463100000103</v>
          </cell>
          <cell r="E45">
            <v>15087.041449999972</v>
          </cell>
          <cell r="F45">
            <v>842.46072931900449</v>
          </cell>
          <cell r="G45">
            <v>15929.50217931899</v>
          </cell>
          <cell r="H45">
            <v>0</v>
          </cell>
          <cell r="I45">
            <v>15929.50217931899</v>
          </cell>
          <cell r="J45">
            <v>0</v>
          </cell>
          <cell r="K45">
            <v>15929.50217931899</v>
          </cell>
        </row>
        <row r="47">
          <cell r="A47" t="str">
            <v>Tax rate</v>
          </cell>
          <cell r="B47">
            <v>0.37759999703422453</v>
          </cell>
          <cell r="C47">
            <v>0.37258789642125273</v>
          </cell>
          <cell r="D47">
            <v>0.37760000350985606</v>
          </cell>
          <cell r="E47">
            <v>0.37155240902209058</v>
          </cell>
          <cell r="F47">
            <v>0.37090000000000001</v>
          </cell>
          <cell r="G47">
            <v>0.37090000000000001</v>
          </cell>
          <cell r="H47">
            <v>0.37090000000000001</v>
          </cell>
          <cell r="I47">
            <v>0.37090000000000001</v>
          </cell>
          <cell r="J47">
            <v>0.37090000000000001</v>
          </cell>
          <cell r="K47">
            <v>0.37090000000000001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ver"/>
      <sheetName val="contents"/>
      <sheetName val="bs"/>
      <sheetName val="p&amp;l"/>
      <sheetName val="notes"/>
      <sheetName val="sched1"/>
      <sheetName val="sched2"/>
      <sheetName val="sched3"/>
      <sheetName val="sched4"/>
      <sheetName val="sched5"/>
      <sheetName val="sched6"/>
      <sheetName val="sched7"/>
      <sheetName val="sched8"/>
      <sheetName val="sched9"/>
      <sheetName val="Cash JEs"/>
      <sheetName val="Ppd-Accr JEs"/>
      <sheetName val="Accrd Int"/>
      <sheetName val="prepd-acc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ssissippi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95626.881999999998</v>
          </cell>
          <cell r="C13">
            <v>79516.888110000014</v>
          </cell>
          <cell r="D13">
            <v>12265.800999999999</v>
          </cell>
          <cell r="E13">
            <v>91782.689110000007</v>
          </cell>
          <cell r="F13">
            <v>-138.68911000000662</v>
          </cell>
          <cell r="G13">
            <v>91644</v>
          </cell>
          <cell r="H13">
            <v>0</v>
          </cell>
          <cell r="I13">
            <v>91644</v>
          </cell>
          <cell r="J13">
            <v>0</v>
          </cell>
          <cell r="K13">
            <v>91644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16711.750130000004</v>
          </cell>
          <cell r="C16">
            <v>12525.105519999999</v>
          </cell>
          <cell r="D16">
            <v>4124.1327100000008</v>
          </cell>
          <cell r="E16">
            <v>16649.238229999999</v>
          </cell>
          <cell r="F16">
            <v>-225.23822999999902</v>
          </cell>
          <cell r="G16">
            <v>16424</v>
          </cell>
          <cell r="H16">
            <v>0</v>
          </cell>
          <cell r="I16">
            <v>16424</v>
          </cell>
          <cell r="J16">
            <v>0</v>
          </cell>
          <cell r="K16">
            <v>16424</v>
          </cell>
        </row>
        <row r="17">
          <cell r="A17" t="str">
            <v>Benefits</v>
          </cell>
          <cell r="B17">
            <v>5832.4006500000005</v>
          </cell>
          <cell r="C17">
            <v>4309.8542099999995</v>
          </cell>
          <cell r="D17">
            <v>1439.3222499999999</v>
          </cell>
          <cell r="E17">
            <v>5749.1764599999997</v>
          </cell>
          <cell r="F17">
            <v>-83.176459999999679</v>
          </cell>
          <cell r="G17">
            <v>5666</v>
          </cell>
          <cell r="H17">
            <v>0</v>
          </cell>
          <cell r="I17">
            <v>5666</v>
          </cell>
          <cell r="J17">
            <v>0</v>
          </cell>
          <cell r="K17">
            <v>5666</v>
          </cell>
        </row>
        <row r="18">
          <cell r="A18" t="str">
            <v>Materials &amp; Supplies</v>
          </cell>
          <cell r="B18">
            <v>1539.0197499999999</v>
          </cell>
          <cell r="C18">
            <v>978.28306999999995</v>
          </cell>
          <cell r="D18">
            <v>382.86025000000001</v>
          </cell>
          <cell r="E18">
            <v>1361.1433199999999</v>
          </cell>
          <cell r="F18">
            <v>-30.143319999999903</v>
          </cell>
          <cell r="G18">
            <v>1331</v>
          </cell>
          <cell r="H18">
            <v>0</v>
          </cell>
          <cell r="I18">
            <v>1331</v>
          </cell>
          <cell r="J18">
            <v>0</v>
          </cell>
          <cell r="K18">
            <v>1331</v>
          </cell>
        </row>
        <row r="19">
          <cell r="A19" t="str">
            <v>Vehicles &amp; Equip</v>
          </cell>
          <cell r="B19">
            <v>2061.6840000000002</v>
          </cell>
          <cell r="C19">
            <v>1512.2137700000001</v>
          </cell>
          <cell r="D19">
            <v>510.71600000000001</v>
          </cell>
          <cell r="E19">
            <v>2022.9297700000002</v>
          </cell>
          <cell r="F19">
            <v>7.0229999999810389E-2</v>
          </cell>
          <cell r="G19">
            <v>2023</v>
          </cell>
          <cell r="H19">
            <v>0</v>
          </cell>
          <cell r="I19">
            <v>2023</v>
          </cell>
          <cell r="J19">
            <v>0</v>
          </cell>
          <cell r="K19">
            <v>2023</v>
          </cell>
        </row>
        <row r="20">
          <cell r="A20" t="str">
            <v>Print &amp; Postages</v>
          </cell>
          <cell r="B20">
            <v>55.831000000000003</v>
          </cell>
          <cell r="C20">
            <v>55.862989999999996</v>
          </cell>
          <cell r="D20">
            <v>13.776999999999999</v>
          </cell>
          <cell r="E20">
            <v>69.639989999999997</v>
          </cell>
          <cell r="F20">
            <v>0.36001000000000261</v>
          </cell>
          <cell r="G20">
            <v>70</v>
          </cell>
          <cell r="H20">
            <v>0</v>
          </cell>
          <cell r="I20">
            <v>70</v>
          </cell>
          <cell r="J20">
            <v>0</v>
          </cell>
          <cell r="K20">
            <v>70</v>
          </cell>
        </row>
        <row r="21">
          <cell r="A21" t="str">
            <v>Insurance</v>
          </cell>
          <cell r="B21">
            <v>903.83100000000002</v>
          </cell>
          <cell r="C21">
            <v>652.84433999999999</v>
          </cell>
          <cell r="D21">
            <v>119.67700000000001</v>
          </cell>
          <cell r="E21">
            <v>772.52134000000001</v>
          </cell>
          <cell r="F21">
            <v>-55.521340000000009</v>
          </cell>
          <cell r="G21">
            <v>717</v>
          </cell>
          <cell r="H21">
            <v>0</v>
          </cell>
          <cell r="I21">
            <v>717</v>
          </cell>
          <cell r="J21">
            <v>0</v>
          </cell>
          <cell r="K21">
            <v>717</v>
          </cell>
        </row>
        <row r="22">
          <cell r="A22" t="str">
            <v>Marketing</v>
          </cell>
          <cell r="B22">
            <v>866.77</v>
          </cell>
          <cell r="C22">
            <v>245.79329000000001</v>
          </cell>
          <cell r="D22">
            <v>175.81899999999999</v>
          </cell>
          <cell r="E22">
            <v>421.61229000000003</v>
          </cell>
          <cell r="F22">
            <v>-50.61229000000003</v>
          </cell>
          <cell r="G22">
            <v>371</v>
          </cell>
          <cell r="H22">
            <v>0</v>
          </cell>
          <cell r="I22">
            <v>371</v>
          </cell>
          <cell r="J22">
            <v>0</v>
          </cell>
          <cell r="K22">
            <v>371</v>
          </cell>
        </row>
        <row r="23">
          <cell r="A23" t="str">
            <v>Employee Welfare</v>
          </cell>
          <cell r="B23">
            <v>850.07591000000002</v>
          </cell>
          <cell r="C23">
            <v>704.43335999999999</v>
          </cell>
          <cell r="D23">
            <v>155.62700000000001</v>
          </cell>
          <cell r="E23">
            <v>860.06035999999995</v>
          </cell>
          <cell r="F23">
            <v>-50.060359999999946</v>
          </cell>
          <cell r="G23">
            <v>810</v>
          </cell>
          <cell r="H23">
            <v>0</v>
          </cell>
          <cell r="I23">
            <v>810</v>
          </cell>
          <cell r="J23">
            <v>0</v>
          </cell>
          <cell r="K23">
            <v>810</v>
          </cell>
        </row>
        <row r="24">
          <cell r="A24" t="str">
            <v>Information Technologies</v>
          </cell>
          <cell r="B24">
            <v>138.84</v>
          </cell>
          <cell r="C24">
            <v>194.61893000000001</v>
          </cell>
          <cell r="D24">
            <v>33.734999999999999</v>
          </cell>
          <cell r="E24">
            <v>228.35392999999999</v>
          </cell>
          <cell r="F24">
            <v>-0.3539299999999912</v>
          </cell>
          <cell r="G24">
            <v>228</v>
          </cell>
          <cell r="H24">
            <v>0</v>
          </cell>
          <cell r="I24">
            <v>228</v>
          </cell>
          <cell r="J24">
            <v>0</v>
          </cell>
          <cell r="K24">
            <v>228</v>
          </cell>
        </row>
        <row r="25">
          <cell r="A25" t="str">
            <v>Rent, Maint., &amp; Utilities</v>
          </cell>
          <cell r="B25">
            <v>1530.944</v>
          </cell>
          <cell r="C25">
            <v>1150.8578799999998</v>
          </cell>
          <cell r="D25">
            <v>387.697</v>
          </cell>
          <cell r="E25">
            <v>1538.5548799999997</v>
          </cell>
          <cell r="F25">
            <v>0.44512000000031549</v>
          </cell>
          <cell r="G25">
            <v>1539</v>
          </cell>
          <cell r="H25">
            <v>0</v>
          </cell>
          <cell r="I25">
            <v>1539</v>
          </cell>
          <cell r="J25">
            <v>0</v>
          </cell>
          <cell r="K25">
            <v>1539</v>
          </cell>
        </row>
        <row r="26">
          <cell r="A26" t="str">
            <v>Directors &amp; Shareholders &amp;PR</v>
          </cell>
          <cell r="B26">
            <v>2.6219999999999999</v>
          </cell>
          <cell r="C26">
            <v>3.8816100000000002</v>
          </cell>
          <cell r="D26">
            <v>0.66500000000000004</v>
          </cell>
          <cell r="E26">
            <v>4.5466100000000003</v>
          </cell>
          <cell r="F26">
            <v>0.45338999999999974</v>
          </cell>
          <cell r="G26">
            <v>5</v>
          </cell>
          <cell r="H26">
            <v>0</v>
          </cell>
          <cell r="I26">
            <v>5</v>
          </cell>
          <cell r="J26">
            <v>0</v>
          </cell>
          <cell r="K26">
            <v>5</v>
          </cell>
        </row>
        <row r="27">
          <cell r="A27" t="str">
            <v>Telecom</v>
          </cell>
          <cell r="B27">
            <v>957.99</v>
          </cell>
          <cell r="C27">
            <v>704.33877000000007</v>
          </cell>
          <cell r="D27">
            <v>239.637</v>
          </cell>
          <cell r="E27">
            <v>943.97577000000001</v>
          </cell>
          <cell r="F27">
            <v>2.422999999998865E-2</v>
          </cell>
          <cell r="G27">
            <v>944</v>
          </cell>
          <cell r="H27">
            <v>0</v>
          </cell>
          <cell r="I27">
            <v>944</v>
          </cell>
          <cell r="J27">
            <v>0</v>
          </cell>
          <cell r="K27">
            <v>944</v>
          </cell>
        </row>
        <row r="28">
          <cell r="A28" t="str">
            <v>Travel &amp; Entertainment</v>
          </cell>
          <cell r="B28">
            <v>620.71500000000003</v>
          </cell>
          <cell r="C28">
            <v>432.35760999999997</v>
          </cell>
          <cell r="D28">
            <v>142.92400000000001</v>
          </cell>
          <cell r="E28">
            <v>575.28161</v>
          </cell>
          <cell r="F28">
            <v>-0.28161000000000058</v>
          </cell>
          <cell r="G28">
            <v>575</v>
          </cell>
          <cell r="H28">
            <v>0</v>
          </cell>
          <cell r="I28">
            <v>575</v>
          </cell>
          <cell r="J28">
            <v>0</v>
          </cell>
          <cell r="K28">
            <v>575</v>
          </cell>
        </row>
        <row r="29">
          <cell r="A29" t="str">
            <v>Dues &amp; Donations</v>
          </cell>
          <cell r="B29">
            <v>176.24700000000001</v>
          </cell>
          <cell r="C29">
            <v>148.82046</v>
          </cell>
          <cell r="D29">
            <v>24.215</v>
          </cell>
          <cell r="E29">
            <v>173.03546</v>
          </cell>
          <cell r="F29">
            <v>-3.5460000000000491E-2</v>
          </cell>
          <cell r="G29">
            <v>173</v>
          </cell>
          <cell r="H29">
            <v>0</v>
          </cell>
          <cell r="I29">
            <v>173</v>
          </cell>
          <cell r="J29">
            <v>0</v>
          </cell>
          <cell r="K29">
            <v>173</v>
          </cell>
        </row>
        <row r="30">
          <cell r="A30" t="str">
            <v>Training</v>
          </cell>
          <cell r="B30">
            <v>208.767</v>
          </cell>
          <cell r="C30">
            <v>135.47973000000002</v>
          </cell>
          <cell r="D30">
            <v>50.215000000000003</v>
          </cell>
          <cell r="E30">
            <v>185.69473000000002</v>
          </cell>
          <cell r="F30">
            <v>0.30526999999997884</v>
          </cell>
          <cell r="G30">
            <v>186</v>
          </cell>
          <cell r="H30">
            <v>0</v>
          </cell>
          <cell r="I30">
            <v>186</v>
          </cell>
          <cell r="J30">
            <v>0</v>
          </cell>
          <cell r="K30">
            <v>186</v>
          </cell>
        </row>
        <row r="31">
          <cell r="A31" t="str">
            <v>Outside Services</v>
          </cell>
          <cell r="B31">
            <v>4221.3999999999996</v>
          </cell>
          <cell r="C31">
            <v>3028.54916</v>
          </cell>
          <cell r="D31">
            <v>977.22799999999995</v>
          </cell>
          <cell r="E31">
            <v>4005.7771600000001</v>
          </cell>
          <cell r="F31">
            <v>0.22283999999990556</v>
          </cell>
          <cell r="G31">
            <v>4006</v>
          </cell>
          <cell r="H31">
            <v>0</v>
          </cell>
          <cell r="I31">
            <v>4006</v>
          </cell>
          <cell r="J31">
            <v>0</v>
          </cell>
          <cell r="K31">
            <v>4006</v>
          </cell>
        </row>
        <row r="32">
          <cell r="A32" t="str">
            <v>Provision for Bad Debt</v>
          </cell>
          <cell r="B32">
            <v>1896.41632</v>
          </cell>
          <cell r="C32">
            <v>1530.2593999999999</v>
          </cell>
          <cell r="D32">
            <v>176.90424999999999</v>
          </cell>
          <cell r="E32">
            <v>1707.16365</v>
          </cell>
          <cell r="F32">
            <v>-0.16364999999996144</v>
          </cell>
          <cell r="G32">
            <v>1707</v>
          </cell>
          <cell r="H32">
            <v>0</v>
          </cell>
          <cell r="I32">
            <v>1707</v>
          </cell>
          <cell r="J32">
            <v>0</v>
          </cell>
          <cell r="K32">
            <v>1707</v>
          </cell>
        </row>
        <row r="33">
          <cell r="A33" t="str">
            <v>Miscellaneous</v>
          </cell>
          <cell r="B33">
            <v>4824.9110000000001</v>
          </cell>
          <cell r="C33">
            <v>3621.5149700000002</v>
          </cell>
          <cell r="D33">
            <v>2150.2220000000002</v>
          </cell>
          <cell r="E33">
            <v>5771.7369699999999</v>
          </cell>
          <cell r="F33">
            <v>-470.73696999999993</v>
          </cell>
          <cell r="G33">
            <v>5301</v>
          </cell>
          <cell r="H33">
            <v>0</v>
          </cell>
          <cell r="I33">
            <v>5301</v>
          </cell>
          <cell r="J33">
            <v>0</v>
          </cell>
          <cell r="K33">
            <v>5301</v>
          </cell>
        </row>
        <row r="34">
          <cell r="A34" t="str">
            <v>Expense Billings</v>
          </cell>
          <cell r="B34">
            <v>6873.6270000000004</v>
          </cell>
          <cell r="C34">
            <v>5153.67569</v>
          </cell>
          <cell r="D34">
            <v>1653.4580000000001</v>
          </cell>
          <cell r="E34">
            <v>6807.1336900000006</v>
          </cell>
          <cell r="F34">
            <v>-2.1336900000005699</v>
          </cell>
          <cell r="G34">
            <v>6805</v>
          </cell>
          <cell r="H34">
            <v>0</v>
          </cell>
          <cell r="I34">
            <v>6805</v>
          </cell>
          <cell r="J34">
            <v>0</v>
          </cell>
          <cell r="K34">
            <v>6805</v>
          </cell>
        </row>
        <row r="35">
          <cell r="A35" t="str">
            <v xml:space="preserve">                            Total O&amp;M Expense</v>
          </cell>
          <cell r="B35">
            <v>50273.841759999996</v>
          </cell>
          <cell r="C35">
            <v>37088.744759999994</v>
          </cell>
          <cell r="D35">
            <v>12758.831460000001</v>
          </cell>
          <cell r="E35">
            <v>49847.576219999995</v>
          </cell>
          <cell r="F35">
            <v>-966.57621999999901</v>
          </cell>
          <cell r="G35">
            <v>48881</v>
          </cell>
          <cell r="H35">
            <v>0</v>
          </cell>
          <cell r="I35">
            <v>48881</v>
          </cell>
          <cell r="J35">
            <v>0</v>
          </cell>
          <cell r="K35">
            <v>48881</v>
          </cell>
        </row>
        <row r="37">
          <cell r="A37" t="str">
            <v>Depreciation and Amortization</v>
          </cell>
          <cell r="B37">
            <v>13406.65</v>
          </cell>
          <cell r="C37">
            <v>7926.6365400000004</v>
          </cell>
          <cell r="D37">
            <v>3657.4749999999999</v>
          </cell>
          <cell r="E37">
            <v>11584.11154</v>
          </cell>
          <cell r="F37">
            <v>-868.11153999999988</v>
          </cell>
          <cell r="G37">
            <v>10716</v>
          </cell>
          <cell r="H37">
            <v>0</v>
          </cell>
          <cell r="I37">
            <v>10716</v>
          </cell>
          <cell r="J37">
            <v>0</v>
          </cell>
          <cell r="K37">
            <v>10716</v>
          </cell>
        </row>
        <row r="38">
          <cell r="A38" t="str">
            <v>Total Taxes - Other Than Income Taxes</v>
          </cell>
          <cell r="B38">
            <v>12509.688</v>
          </cell>
          <cell r="C38">
            <v>9840.7924699999985</v>
          </cell>
          <cell r="D38">
            <v>2404.4969999999998</v>
          </cell>
          <cell r="E38">
            <v>12245.289469999998</v>
          </cell>
          <cell r="F38">
            <v>187.71053000000211</v>
          </cell>
          <cell r="G38">
            <v>12433</v>
          </cell>
          <cell r="H38">
            <v>0</v>
          </cell>
          <cell r="I38">
            <v>12433</v>
          </cell>
          <cell r="J38">
            <v>0</v>
          </cell>
          <cell r="K38">
            <v>12433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-10851.4</v>
          </cell>
          <cell r="C40">
            <v>-8022.9650199999987</v>
          </cell>
          <cell r="D40">
            <v>-2764.1</v>
          </cell>
          <cell r="E40">
            <v>-10787.065019999998</v>
          </cell>
          <cell r="F40">
            <v>85.065019999998185</v>
          </cell>
          <cell r="G40">
            <v>-10702</v>
          </cell>
          <cell r="H40">
            <v>0</v>
          </cell>
          <cell r="I40">
            <v>-10702</v>
          </cell>
          <cell r="J40">
            <v>0</v>
          </cell>
          <cell r="K40">
            <v>-10702</v>
          </cell>
        </row>
        <row r="41">
          <cell r="A41" t="str">
            <v xml:space="preserve">   Other Misc. Income (Expense)</v>
          </cell>
          <cell r="B41">
            <v>-573.08699999999999</v>
          </cell>
          <cell r="C41">
            <v>-372.79739000000001</v>
          </cell>
          <cell r="D41">
            <v>-42.89</v>
          </cell>
          <cell r="E41">
            <v>-415.68738999999999</v>
          </cell>
          <cell r="F41">
            <v>-190.31261000000001</v>
          </cell>
          <cell r="G41">
            <v>-606</v>
          </cell>
          <cell r="H41">
            <v>0</v>
          </cell>
          <cell r="I41">
            <v>-606</v>
          </cell>
          <cell r="J41">
            <v>0</v>
          </cell>
          <cell r="K41">
            <v>-606</v>
          </cell>
        </row>
        <row r="43">
          <cell r="A43" t="str">
            <v>Income (Loss) Before Income Taxes</v>
          </cell>
          <cell r="B43">
            <v>8012.2152399999995</v>
          </cell>
          <cell r="C43">
            <v>16264.951930000021</v>
          </cell>
          <cell r="D43">
            <v>-9361.9924600000013</v>
          </cell>
          <cell r="E43">
            <v>6902.9594700000198</v>
          </cell>
          <cell r="F43">
            <v>1403.0405299999884</v>
          </cell>
          <cell r="G43">
            <v>8306</v>
          </cell>
          <cell r="H43">
            <v>0</v>
          </cell>
          <cell r="I43">
            <v>8306</v>
          </cell>
          <cell r="J43">
            <v>0</v>
          </cell>
          <cell r="K43">
            <v>8306</v>
          </cell>
        </row>
        <row r="44">
          <cell r="A44" t="str">
            <v>Provision (Benefit) for Income Taxes</v>
          </cell>
          <cell r="B44">
            <v>3316.2558799999997</v>
          </cell>
          <cell r="C44">
            <v>6547.0529999999999</v>
          </cell>
          <cell r="D44">
            <v>-3874.9286800000004</v>
          </cell>
          <cell r="E44">
            <v>2672.1243199999994</v>
          </cell>
          <cell r="F44">
            <v>573.86048000000028</v>
          </cell>
          <cell r="G44">
            <v>3245.9847999999997</v>
          </cell>
          <cell r="H44">
            <v>0</v>
          </cell>
          <cell r="I44">
            <v>3245.9847999999997</v>
          </cell>
          <cell r="J44">
            <v>0</v>
          </cell>
          <cell r="K44">
            <v>3245.9847999999997</v>
          </cell>
        </row>
        <row r="45">
          <cell r="A45" t="str">
            <v xml:space="preserve">                         Net Income (Loss)</v>
          </cell>
          <cell r="B45">
            <v>4695.9593599999998</v>
          </cell>
          <cell r="C45">
            <v>9717.8989300000212</v>
          </cell>
          <cell r="D45">
            <v>-5487.0637800000004</v>
          </cell>
          <cell r="E45">
            <v>4230.8351500000208</v>
          </cell>
          <cell r="F45">
            <v>829.18004999998811</v>
          </cell>
          <cell r="G45">
            <v>5060.0151999999998</v>
          </cell>
          <cell r="H45">
            <v>0</v>
          </cell>
          <cell r="I45">
            <v>5060.0151999999998</v>
          </cell>
          <cell r="J45">
            <v>0</v>
          </cell>
          <cell r="K45">
            <v>5060.0151999999998</v>
          </cell>
        </row>
        <row r="47">
          <cell r="A47" t="str">
            <v>Tax rate</v>
          </cell>
          <cell r="B47">
            <v>0.41389999902199331</v>
          </cell>
          <cell r="C47">
            <v>0.40252519824077904</v>
          </cell>
          <cell r="D47">
            <v>0.41390000008609279</v>
          </cell>
          <cell r="E47">
            <v>0.38709836434835559</v>
          </cell>
          <cell r="F47">
            <v>0.39079999999999998</v>
          </cell>
          <cell r="G47">
            <v>0.39079999999999998</v>
          </cell>
          <cell r="H47">
            <v>0.39079999999999998</v>
          </cell>
          <cell r="I47">
            <v>0.39079999999999998</v>
          </cell>
          <cell r="J47">
            <v>0.39079999999999998</v>
          </cell>
          <cell r="K47">
            <v>0.39079999999999998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TX"/>
      <sheetName val="Reforecast-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427832.84760000004</v>
          </cell>
          <cell r="C13">
            <v>324541.99741000007</v>
          </cell>
          <cell r="D13">
            <v>76514.074999999997</v>
          </cell>
          <cell r="E13">
            <v>401056.07241000008</v>
          </cell>
          <cell r="F13">
            <v>-2418.0724100000807</v>
          </cell>
          <cell r="G13">
            <v>398638</v>
          </cell>
          <cell r="H13">
            <v>0</v>
          </cell>
          <cell r="I13">
            <v>398638</v>
          </cell>
          <cell r="J13">
            <v>0</v>
          </cell>
          <cell r="K13">
            <v>398638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38834.051650000001</v>
          </cell>
          <cell r="C16">
            <v>29863.018390000001</v>
          </cell>
          <cell r="D16">
            <v>9752.7668799999956</v>
          </cell>
          <cell r="E16">
            <v>39615.785269999993</v>
          </cell>
          <cell r="F16">
            <v>-2016.785269999993</v>
          </cell>
          <cell r="G16">
            <v>37599</v>
          </cell>
          <cell r="H16">
            <v>0</v>
          </cell>
          <cell r="I16">
            <v>37599</v>
          </cell>
          <cell r="J16">
            <v>0</v>
          </cell>
          <cell r="K16">
            <v>37599</v>
          </cell>
        </row>
        <row r="17">
          <cell r="A17" t="str">
            <v>Benefits</v>
          </cell>
          <cell r="B17">
            <v>11559.287360000002</v>
          </cell>
          <cell r="C17">
            <v>8375.5845400000017</v>
          </cell>
          <cell r="D17">
            <v>2889.1046400000023</v>
          </cell>
          <cell r="E17">
            <v>11264.689180000005</v>
          </cell>
          <cell r="F17">
            <v>235.31081999999515</v>
          </cell>
          <cell r="G17">
            <v>11500</v>
          </cell>
          <cell r="H17">
            <v>0</v>
          </cell>
          <cell r="I17">
            <v>11500</v>
          </cell>
          <cell r="J17">
            <v>0</v>
          </cell>
          <cell r="K17">
            <v>11500</v>
          </cell>
        </row>
        <row r="18">
          <cell r="A18" t="str">
            <v>Materials &amp; Supplies</v>
          </cell>
          <cell r="B18">
            <v>4218.3810000000003</v>
          </cell>
          <cell r="C18">
            <v>3046.1419300000002</v>
          </cell>
          <cell r="D18">
            <v>1001.9945299999998</v>
          </cell>
          <cell r="E18">
            <v>4048.1364600000002</v>
          </cell>
          <cell r="F18">
            <v>334.86353999999983</v>
          </cell>
          <cell r="G18">
            <v>4383</v>
          </cell>
          <cell r="H18">
            <v>0</v>
          </cell>
          <cell r="I18">
            <v>4383</v>
          </cell>
          <cell r="J18">
            <v>0</v>
          </cell>
          <cell r="K18">
            <v>4383</v>
          </cell>
        </row>
        <row r="19">
          <cell r="A19" t="str">
            <v>Vehicles &amp; Equip</v>
          </cell>
          <cell r="B19">
            <v>4885.4459999999999</v>
          </cell>
          <cell r="C19">
            <v>4063.4596200000001</v>
          </cell>
          <cell r="D19">
            <v>1221.4172599999997</v>
          </cell>
          <cell r="E19">
            <v>5284.8768799999998</v>
          </cell>
          <cell r="F19">
            <v>562.1231200000002</v>
          </cell>
          <cell r="G19">
            <v>5847</v>
          </cell>
          <cell r="H19">
            <v>0</v>
          </cell>
          <cell r="I19">
            <v>5847</v>
          </cell>
          <cell r="J19">
            <v>0</v>
          </cell>
          <cell r="K19">
            <v>5847</v>
          </cell>
        </row>
        <row r="20">
          <cell r="A20" t="str">
            <v>Print &amp; Postages</v>
          </cell>
          <cell r="B20">
            <v>11.954000000000001</v>
          </cell>
          <cell r="C20">
            <v>61.012129999999999</v>
          </cell>
          <cell r="D20">
            <v>3.0179999999999998</v>
          </cell>
          <cell r="E20">
            <v>64.03013</v>
          </cell>
          <cell r="F20">
            <v>8.9698700000000002</v>
          </cell>
          <cell r="G20">
            <v>73</v>
          </cell>
          <cell r="H20">
            <v>0</v>
          </cell>
          <cell r="I20">
            <v>73</v>
          </cell>
          <cell r="J20">
            <v>0</v>
          </cell>
          <cell r="K20">
            <v>73</v>
          </cell>
        </row>
        <row r="21">
          <cell r="A21" t="str">
            <v>Insurance</v>
          </cell>
          <cell r="B21">
            <v>1167.55304</v>
          </cell>
          <cell r="C21">
            <v>1077.2078700000002</v>
          </cell>
          <cell r="D21">
            <v>291.76326</v>
          </cell>
          <cell r="E21">
            <v>1368.9711300000001</v>
          </cell>
          <cell r="F21">
            <v>-36.97113000000013</v>
          </cell>
          <cell r="G21">
            <v>1332</v>
          </cell>
          <cell r="H21">
            <v>0</v>
          </cell>
          <cell r="I21">
            <v>1332</v>
          </cell>
          <cell r="J21">
            <v>0</v>
          </cell>
          <cell r="K21">
            <v>1332</v>
          </cell>
        </row>
        <row r="22">
          <cell r="A22" t="str">
            <v>Marketing</v>
          </cell>
          <cell r="B22">
            <v>881.5</v>
          </cell>
          <cell r="C22">
            <v>515.95929999999998</v>
          </cell>
          <cell r="D22">
            <v>27.844000000000001</v>
          </cell>
          <cell r="E22">
            <v>543.80330000000004</v>
          </cell>
          <cell r="F22">
            <v>72.196699999999964</v>
          </cell>
          <cell r="G22">
            <v>616</v>
          </cell>
          <cell r="H22">
            <v>0</v>
          </cell>
          <cell r="I22">
            <v>616</v>
          </cell>
          <cell r="J22">
            <v>0</v>
          </cell>
          <cell r="K22">
            <v>616</v>
          </cell>
        </row>
        <row r="23">
          <cell r="A23" t="str">
            <v>Employee Welfare</v>
          </cell>
          <cell r="B23">
            <v>1902.2470000000001</v>
          </cell>
          <cell r="C23">
            <v>1269.8774900000001</v>
          </cell>
          <cell r="D23">
            <v>257.31025</v>
          </cell>
          <cell r="E23">
            <v>1527.1877400000001</v>
          </cell>
          <cell r="F23">
            <v>79.812259999999924</v>
          </cell>
          <cell r="G23">
            <v>1607</v>
          </cell>
          <cell r="H23">
            <v>0</v>
          </cell>
          <cell r="I23">
            <v>1607</v>
          </cell>
          <cell r="J23">
            <v>0</v>
          </cell>
          <cell r="K23">
            <v>1607</v>
          </cell>
        </row>
        <row r="24">
          <cell r="A24" t="str">
            <v>Information Technologies</v>
          </cell>
          <cell r="B24">
            <v>235.846</v>
          </cell>
          <cell r="C24">
            <v>165.89596</v>
          </cell>
          <cell r="D24">
            <v>58.96</v>
          </cell>
          <cell r="E24">
            <v>224.85596000000001</v>
          </cell>
          <cell r="F24">
            <v>28.14403999999999</v>
          </cell>
          <cell r="G24">
            <v>253</v>
          </cell>
          <cell r="H24">
            <v>0</v>
          </cell>
          <cell r="I24">
            <v>253</v>
          </cell>
          <cell r="J24">
            <v>0</v>
          </cell>
          <cell r="K24">
            <v>253</v>
          </cell>
        </row>
        <row r="25">
          <cell r="A25" t="str">
            <v>Rent, Maint., &amp; Utilities</v>
          </cell>
          <cell r="B25">
            <v>4460.5149599999995</v>
          </cell>
          <cell r="C25">
            <v>1268.7948100000001</v>
          </cell>
          <cell r="D25">
            <v>1063.1201699999999</v>
          </cell>
          <cell r="E25">
            <v>2331.91498</v>
          </cell>
          <cell r="F25">
            <v>98.085019999999986</v>
          </cell>
          <cell r="G25">
            <v>2430</v>
          </cell>
          <cell r="H25">
            <v>0</v>
          </cell>
          <cell r="I25">
            <v>2430</v>
          </cell>
          <cell r="J25">
            <v>0</v>
          </cell>
          <cell r="K25">
            <v>2430</v>
          </cell>
        </row>
        <row r="26">
          <cell r="A26" t="str">
            <v>Directors &amp; Shareholders &amp;PR</v>
          </cell>
          <cell r="B26">
            <v>420</v>
          </cell>
          <cell r="C26">
            <v>471.87903999999997</v>
          </cell>
          <cell r="D26">
            <v>105</v>
          </cell>
          <cell r="E26">
            <v>576.87904000000003</v>
          </cell>
          <cell r="F26">
            <v>77.120959999999968</v>
          </cell>
          <cell r="G26">
            <v>654</v>
          </cell>
          <cell r="H26">
            <v>0</v>
          </cell>
          <cell r="I26">
            <v>654</v>
          </cell>
          <cell r="J26">
            <v>0</v>
          </cell>
          <cell r="K26">
            <v>654</v>
          </cell>
        </row>
        <row r="27">
          <cell r="A27" t="str">
            <v>Telecom</v>
          </cell>
          <cell r="B27">
            <v>511.03796</v>
          </cell>
          <cell r="C27">
            <v>770.01000999999997</v>
          </cell>
          <cell r="D27">
            <v>127.63771000000003</v>
          </cell>
          <cell r="E27">
            <v>897.64771999999994</v>
          </cell>
          <cell r="F27">
            <v>217.35228000000006</v>
          </cell>
          <cell r="G27">
            <v>1115</v>
          </cell>
          <cell r="H27">
            <v>0</v>
          </cell>
          <cell r="I27">
            <v>1115</v>
          </cell>
          <cell r="J27">
            <v>0</v>
          </cell>
          <cell r="K27">
            <v>1115</v>
          </cell>
        </row>
        <row r="28">
          <cell r="A28" t="str">
            <v>Travel &amp; Entertainment</v>
          </cell>
          <cell r="B28">
            <v>254.893</v>
          </cell>
          <cell r="C28">
            <v>287.72890999999998</v>
          </cell>
          <cell r="D28">
            <v>63.635510000000011</v>
          </cell>
          <cell r="E28">
            <v>351.36442</v>
          </cell>
          <cell r="F28">
            <v>148.63558</v>
          </cell>
          <cell r="G28">
            <v>500</v>
          </cell>
          <cell r="H28">
            <v>0</v>
          </cell>
          <cell r="I28">
            <v>500</v>
          </cell>
          <cell r="J28">
            <v>0</v>
          </cell>
          <cell r="K28">
            <v>500</v>
          </cell>
        </row>
        <row r="29">
          <cell r="A29" t="str">
            <v>Dues &amp; Donations</v>
          </cell>
          <cell r="B29">
            <v>804.202</v>
          </cell>
          <cell r="C29">
            <v>320.26409999999998</v>
          </cell>
          <cell r="D29">
            <v>196.11500000000001</v>
          </cell>
          <cell r="E29">
            <v>516.37909999999999</v>
          </cell>
          <cell r="F29">
            <v>203.62090000000001</v>
          </cell>
          <cell r="G29">
            <v>720</v>
          </cell>
          <cell r="H29">
            <v>0</v>
          </cell>
          <cell r="I29">
            <v>720</v>
          </cell>
          <cell r="J29">
            <v>0</v>
          </cell>
          <cell r="K29">
            <v>720</v>
          </cell>
        </row>
        <row r="30">
          <cell r="A30" t="str">
            <v>Training</v>
          </cell>
          <cell r="B30">
            <v>260.14800000000002</v>
          </cell>
          <cell r="C30">
            <v>110.83732000000001</v>
          </cell>
          <cell r="D30">
            <v>65.013510000000011</v>
          </cell>
          <cell r="E30">
            <v>175.85083000000003</v>
          </cell>
          <cell r="F30">
            <v>42.14916999999997</v>
          </cell>
          <cell r="G30">
            <v>218</v>
          </cell>
          <cell r="H30">
            <v>0</v>
          </cell>
          <cell r="I30">
            <v>218</v>
          </cell>
          <cell r="J30">
            <v>0</v>
          </cell>
          <cell r="K30">
            <v>218</v>
          </cell>
        </row>
        <row r="31">
          <cell r="A31" t="str">
            <v>Outside Services</v>
          </cell>
          <cell r="B31">
            <v>53006.3986</v>
          </cell>
          <cell r="C31">
            <v>36241.460270000003</v>
          </cell>
          <cell r="D31">
            <v>11880.191329999998</v>
          </cell>
          <cell r="E31">
            <v>48121.651599999997</v>
          </cell>
          <cell r="F31">
            <v>556.34840000000258</v>
          </cell>
          <cell r="G31">
            <v>48678</v>
          </cell>
          <cell r="H31">
            <v>0</v>
          </cell>
          <cell r="I31">
            <v>48678</v>
          </cell>
          <cell r="J31">
            <v>0</v>
          </cell>
          <cell r="K31">
            <v>48678</v>
          </cell>
        </row>
        <row r="32">
          <cell r="A32" t="str">
            <v>Provision for Bad Debt</v>
          </cell>
          <cell r="B32">
            <v>14981.811</v>
          </cell>
          <cell r="C32">
            <v>8549.1010700000043</v>
          </cell>
          <cell r="D32">
            <v>1762.4159999999999</v>
          </cell>
          <cell r="E32">
            <v>10311.517070000004</v>
          </cell>
          <cell r="F32">
            <v>-471.51707000000351</v>
          </cell>
          <cell r="G32">
            <v>9840</v>
          </cell>
          <cell r="H32">
            <v>0</v>
          </cell>
          <cell r="I32">
            <v>9840</v>
          </cell>
          <cell r="J32">
            <v>0</v>
          </cell>
          <cell r="K32">
            <v>9840</v>
          </cell>
        </row>
        <row r="33">
          <cell r="A33" t="str">
            <v>Miscellaneous</v>
          </cell>
          <cell r="B33">
            <v>6890.5926999999992</v>
          </cell>
          <cell r="C33">
            <v>-1198.16677</v>
          </cell>
          <cell r="D33">
            <v>3290.7287899999992</v>
          </cell>
          <cell r="E33">
            <v>2092.5620199999994</v>
          </cell>
          <cell r="F33">
            <v>-2172.5620199999994</v>
          </cell>
          <cell r="G33">
            <v>-80</v>
          </cell>
          <cell r="H33">
            <v>0</v>
          </cell>
          <cell r="I33">
            <v>-80</v>
          </cell>
          <cell r="J33">
            <v>0</v>
          </cell>
          <cell r="K33">
            <v>-80</v>
          </cell>
        </row>
        <row r="34">
          <cell r="A34" t="str">
            <v>Expense Billings</v>
          </cell>
          <cell r="B34">
            <v>15226.584679999996</v>
          </cell>
          <cell r="C34">
            <v>14959.23524</v>
          </cell>
          <cell r="D34">
            <v>3454.7418699999971</v>
          </cell>
          <cell r="E34">
            <v>18413.977109999996</v>
          </cell>
          <cell r="F34">
            <v>3820.0228900000038</v>
          </cell>
          <cell r="G34">
            <v>22234</v>
          </cell>
          <cell r="H34">
            <v>0</v>
          </cell>
          <cell r="I34">
            <v>22234</v>
          </cell>
          <cell r="J34">
            <v>0</v>
          </cell>
          <cell r="K34">
            <v>22234</v>
          </cell>
        </row>
        <row r="35">
          <cell r="A35" t="str">
            <v xml:space="preserve">                            Total O&amp;M Expense</v>
          </cell>
          <cell r="B35">
            <v>160512.44894999999</v>
          </cell>
          <cell r="C35">
            <v>110219.30123000001</v>
          </cell>
          <cell r="D35">
            <v>37512.778709999991</v>
          </cell>
          <cell r="E35">
            <v>147732.07994</v>
          </cell>
          <cell r="F35">
            <v>1786.9200600000054</v>
          </cell>
          <cell r="G35">
            <v>149519</v>
          </cell>
          <cell r="H35">
            <v>0</v>
          </cell>
          <cell r="I35">
            <v>149519</v>
          </cell>
          <cell r="J35">
            <v>0</v>
          </cell>
          <cell r="K35">
            <v>149519</v>
          </cell>
        </row>
        <row r="37">
          <cell r="A37" t="str">
            <v>Depreciation and Amortization</v>
          </cell>
          <cell r="B37">
            <v>66661.895999999993</v>
          </cell>
          <cell r="C37">
            <v>48326.707329999997</v>
          </cell>
          <cell r="D37">
            <v>16352.412</v>
          </cell>
          <cell r="E37">
            <v>64679.119330000001</v>
          </cell>
          <cell r="F37">
            <v>-918.11933000000136</v>
          </cell>
          <cell r="G37">
            <v>63761</v>
          </cell>
          <cell r="H37">
            <v>0</v>
          </cell>
          <cell r="I37">
            <v>63761</v>
          </cell>
          <cell r="J37">
            <v>0</v>
          </cell>
          <cell r="K37">
            <v>63761</v>
          </cell>
        </row>
        <row r="38">
          <cell r="A38" t="str">
            <v>Total Taxes - Other Than Income Taxes</v>
          </cell>
          <cell r="B38">
            <v>105003.07972000001</v>
          </cell>
          <cell r="C38">
            <v>83993.762180000005</v>
          </cell>
          <cell r="D38">
            <v>20814.934930000007</v>
          </cell>
          <cell r="E38">
            <v>104808.69711000001</v>
          </cell>
          <cell r="F38">
            <v>-2244.6971100000083</v>
          </cell>
          <cell r="G38">
            <v>102564</v>
          </cell>
          <cell r="H38">
            <v>0</v>
          </cell>
          <cell r="I38">
            <v>102564</v>
          </cell>
          <cell r="J38">
            <v>0</v>
          </cell>
          <cell r="K38">
            <v>102564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-43911.5</v>
          </cell>
          <cell r="C40">
            <v>-32980.856319999999</v>
          </cell>
          <cell r="D40">
            <v>-11111.6</v>
          </cell>
          <cell r="E40">
            <v>-44092.456319999998</v>
          </cell>
          <cell r="F40">
            <v>-0.54368000000249594</v>
          </cell>
          <cell r="G40">
            <v>-44093</v>
          </cell>
          <cell r="H40">
            <v>0</v>
          </cell>
          <cell r="I40">
            <v>-44093</v>
          </cell>
          <cell r="J40">
            <v>0</v>
          </cell>
          <cell r="K40">
            <v>-44093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-271.56736999999998</v>
          </cell>
          <cell r="D41">
            <v>0</v>
          </cell>
          <cell r="E41">
            <v>-271.56736999999998</v>
          </cell>
          <cell r="F41">
            <v>-0.43263000000001739</v>
          </cell>
          <cell r="G41">
            <v>-272</v>
          </cell>
          <cell r="H41">
            <v>0</v>
          </cell>
          <cell r="I41">
            <v>-272</v>
          </cell>
          <cell r="J41">
            <v>0</v>
          </cell>
          <cell r="K41">
            <v>-272</v>
          </cell>
        </row>
        <row r="43">
          <cell r="A43" t="str">
            <v>Income (Loss) Before Income Taxes</v>
          </cell>
          <cell r="B43">
            <v>51743.92293000003</v>
          </cell>
          <cell r="C43">
            <v>48749.802980000051</v>
          </cell>
          <cell r="D43">
            <v>-9277.6506400000017</v>
          </cell>
          <cell r="E43">
            <v>39472.152340000051</v>
          </cell>
          <cell r="F43">
            <v>-1043.1523400000794</v>
          </cell>
          <cell r="G43">
            <v>38429</v>
          </cell>
          <cell r="H43">
            <v>0</v>
          </cell>
          <cell r="I43">
            <v>38429</v>
          </cell>
          <cell r="J43">
            <v>0</v>
          </cell>
          <cell r="K43">
            <v>38429</v>
          </cell>
        </row>
        <row r="44">
          <cell r="A44" t="str">
            <v>Provision (Benefit) for Income Taxes</v>
          </cell>
          <cell r="B44">
            <v>18838.413900000003</v>
          </cell>
          <cell r="C44">
            <v>17102.198</v>
          </cell>
          <cell r="D44">
            <v>-3398.3719800000003</v>
          </cell>
          <cell r="E44">
            <v>13703.82602</v>
          </cell>
          <cell r="F44">
            <v>-288.26211999999941</v>
          </cell>
          <cell r="G44">
            <v>13415.563900000001</v>
          </cell>
          <cell r="H44">
            <v>0</v>
          </cell>
          <cell r="I44">
            <v>13415.563900000001</v>
          </cell>
          <cell r="J44">
            <v>0</v>
          </cell>
          <cell r="K44">
            <v>13415.563900000001</v>
          </cell>
        </row>
        <row r="45">
          <cell r="A45" t="str">
            <v xml:space="preserve">                         Net Income (Loss)</v>
          </cell>
          <cell r="B45">
            <v>32905.50903000003</v>
          </cell>
          <cell r="C45">
            <v>31647.604980000051</v>
          </cell>
          <cell r="D45">
            <v>-5879.2786600000018</v>
          </cell>
          <cell r="E45">
            <v>25768.326320000051</v>
          </cell>
          <cell r="F45">
            <v>-754.89022000008003</v>
          </cell>
          <cell r="G45">
            <v>25013.436099999999</v>
          </cell>
          <cell r="H45">
            <v>0</v>
          </cell>
          <cell r="I45">
            <v>25013.436099999999</v>
          </cell>
          <cell r="J45">
            <v>0</v>
          </cell>
          <cell r="K45">
            <v>25013.436099999999</v>
          </cell>
        </row>
        <row r="47">
          <cell r="A47" t="str">
            <v>Tax rate</v>
          </cell>
          <cell r="B47">
            <v>0.36407007496290722</v>
          </cell>
          <cell r="C47">
            <v>0.35081573574802544</v>
          </cell>
          <cell r="D47">
            <v>0.36629661019441012</v>
          </cell>
          <cell r="E47">
            <v>0.34717706554129046</v>
          </cell>
          <cell r="F47">
            <v>0.34910000000000002</v>
          </cell>
          <cell r="G47">
            <v>0.34910000000000002</v>
          </cell>
          <cell r="H47">
            <v>0.34910000000000002</v>
          </cell>
          <cell r="I47">
            <v>0.34910000000000002</v>
          </cell>
          <cell r="J47">
            <v>0.34910000000000002</v>
          </cell>
          <cell r="K47">
            <v>0.34910000000000002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03">
          <cell r="T303">
            <v>33771791.829999998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UW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K1" t="str">
            <v>Oct-04</v>
          </cell>
          <cell r="M1" t="str">
            <v>Colorado-Kansas</v>
          </cell>
          <cell r="N1" t="str">
            <v>Utility</v>
          </cell>
        </row>
        <row r="2">
          <cell r="J2" t="str">
            <v>Nov-04</v>
          </cell>
          <cell r="K2" t="str">
            <v>Nov-04</v>
          </cell>
          <cell r="M2" t="str">
            <v>Kentucky</v>
          </cell>
          <cell r="N2" t="str">
            <v>Utility</v>
          </cell>
        </row>
        <row r="3">
          <cell r="J3" t="str">
            <v>Dec-04</v>
          </cell>
          <cell r="K3" t="str">
            <v>Dec-04</v>
          </cell>
          <cell r="M3" t="str">
            <v>Louisiana</v>
          </cell>
          <cell r="N3" t="str">
            <v>Utility</v>
          </cell>
        </row>
        <row r="4">
          <cell r="J4" t="str">
            <v>Jan-05</v>
          </cell>
          <cell r="K4" t="str">
            <v>Jan-05</v>
          </cell>
          <cell r="M4" t="str">
            <v>Mid-States</v>
          </cell>
          <cell r="N4" t="str">
            <v>Utility</v>
          </cell>
        </row>
        <row r="5">
          <cell r="J5" t="str">
            <v>Feb-05</v>
          </cell>
          <cell r="K5" t="str">
            <v>Feb-05</v>
          </cell>
          <cell r="M5" t="str">
            <v>Mid-Tex Utility</v>
          </cell>
          <cell r="N5" t="str">
            <v>Utility</v>
          </cell>
        </row>
        <row r="6">
          <cell r="J6" t="str">
            <v>Mar-05</v>
          </cell>
          <cell r="K6" t="str">
            <v>Mar-05</v>
          </cell>
          <cell r="M6" t="str">
            <v>Mississippi</v>
          </cell>
          <cell r="N6" t="str">
            <v>Utility</v>
          </cell>
        </row>
        <row r="7">
          <cell r="J7" t="str">
            <v>Apr-05</v>
          </cell>
          <cell r="K7" t="str">
            <v>Apr-05</v>
          </cell>
          <cell r="M7" t="str">
            <v>Shared Services</v>
          </cell>
          <cell r="N7" t="str">
            <v>Utility</v>
          </cell>
        </row>
        <row r="8">
          <cell r="J8" t="str">
            <v>May-05</v>
          </cell>
          <cell r="K8" t="str">
            <v>May-05</v>
          </cell>
          <cell r="M8" t="str">
            <v>West Texas</v>
          </cell>
          <cell r="N8" t="str">
            <v>Utility</v>
          </cell>
        </row>
        <row r="9">
          <cell r="J9" t="str">
            <v>Jun-05</v>
          </cell>
          <cell r="K9" t="str">
            <v>Jun-05</v>
          </cell>
          <cell r="M9" t="str">
            <v>Atmos Energy Marketing (AEM)</v>
          </cell>
          <cell r="N9" t="str">
            <v>Non-Utility</v>
          </cell>
        </row>
        <row r="10">
          <cell r="J10" t="str">
            <v>Jul-05</v>
          </cell>
          <cell r="K10" t="str">
            <v>Jul-05</v>
          </cell>
          <cell r="M10" t="str">
            <v>Atmos Exploration &amp; Production (AEP)</v>
          </cell>
          <cell r="N10" t="str">
            <v>Non-Utility</v>
          </cell>
        </row>
        <row r="11">
          <cell r="J11" t="str">
            <v>Aug-05</v>
          </cell>
          <cell r="K11" t="str">
            <v>Aug-05</v>
          </cell>
          <cell r="M11" t="str">
            <v>Atmos Power Systems</v>
          </cell>
          <cell r="N11" t="str">
            <v>Non-Utility</v>
          </cell>
        </row>
        <row r="12">
          <cell r="J12" t="str">
            <v>Sep-05</v>
          </cell>
          <cell r="K12" t="str">
            <v>Sep-05</v>
          </cell>
          <cell r="M12" t="str">
            <v>Mid-Tex Pipeline</v>
          </cell>
          <cell r="N12" t="str">
            <v>Non-Utility</v>
          </cell>
        </row>
        <row r="13">
          <cell r="J13" t="str">
            <v>Oct-03</v>
          </cell>
          <cell r="K13" t="str">
            <v>Oct-04</v>
          </cell>
          <cell r="M13" t="str">
            <v>Trans LA Gas Pipeline</v>
          </cell>
          <cell r="N13" t="str">
            <v>Non-Utility</v>
          </cell>
        </row>
        <row r="14">
          <cell r="J14" t="str">
            <v>Nov-03</v>
          </cell>
          <cell r="K14" t="str">
            <v>Nov-04</v>
          </cell>
          <cell r="M14" t="str">
            <v>UCG Storage</v>
          </cell>
          <cell r="N14" t="str">
            <v>Non-Utility</v>
          </cell>
        </row>
        <row r="15">
          <cell r="J15" t="str">
            <v>Dec-03</v>
          </cell>
          <cell r="K15" t="str">
            <v>Dec-04</v>
          </cell>
          <cell r="M15" t="str">
            <v>WKG Storage</v>
          </cell>
          <cell r="N15" t="str">
            <v>Non-Utility</v>
          </cell>
        </row>
        <row r="16">
          <cell r="J16" t="str">
            <v>Jan-04</v>
          </cell>
          <cell r="K16" t="str">
            <v>Jan-05</v>
          </cell>
        </row>
        <row r="17">
          <cell r="J17" t="str">
            <v>Feb-04</v>
          </cell>
          <cell r="K17" t="str">
            <v>Feb-05</v>
          </cell>
        </row>
        <row r="18">
          <cell r="J18" t="str">
            <v>Mar-04</v>
          </cell>
          <cell r="K18" t="str">
            <v>Mar-05</v>
          </cell>
        </row>
        <row r="19">
          <cell r="J19" t="str">
            <v>Apr-04</v>
          </cell>
          <cell r="K19" t="str">
            <v>Apr-05</v>
          </cell>
        </row>
        <row r="20">
          <cell r="J20" t="str">
            <v>May-04</v>
          </cell>
          <cell r="K20" t="str">
            <v>May-05</v>
          </cell>
        </row>
        <row r="21">
          <cell r="J21" t="str">
            <v>Jun-04</v>
          </cell>
          <cell r="K21" t="str">
            <v>Jun-05</v>
          </cell>
        </row>
        <row r="22">
          <cell r="J22" t="str">
            <v>Jul-04</v>
          </cell>
          <cell r="K22" t="str">
            <v>Jul-05</v>
          </cell>
        </row>
        <row r="23">
          <cell r="J23" t="str">
            <v>Aug-04</v>
          </cell>
          <cell r="K23" t="str">
            <v>Aug-05</v>
          </cell>
        </row>
        <row r="24">
          <cell r="J24" t="str">
            <v>Sep-04</v>
          </cell>
          <cell r="K24" t="str">
            <v>Sep-05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ata List"/>
      <sheetName val="Table of Contents"/>
      <sheetName val="Schedule A"/>
      <sheetName val="Schedule B"/>
      <sheetName val="WP_B-1"/>
      <sheetName val="WP_B-2"/>
      <sheetName val="WP_B-3"/>
      <sheetName val="Schedule C"/>
      <sheetName val="Schedule D"/>
      <sheetName val="Schedule E-1"/>
      <sheetName val="Schedule E-2"/>
      <sheetName val="Schedule F-1"/>
      <sheetName val="Schedule F-2"/>
      <sheetName val="WP_F-2.1"/>
      <sheetName val="WP_F-2.2"/>
      <sheetName val="WP_F-2.3"/>
      <sheetName val="WP_F-2.4"/>
      <sheetName val="WP_F-2.5"/>
      <sheetName val="WP_F-2.6"/>
      <sheetName val="WP_F-2.7"/>
      <sheetName val="WP_F-2.8"/>
      <sheetName val="WP_F-2.9"/>
      <sheetName val="WP_F-2.10"/>
      <sheetName val="WP_F-2.11"/>
      <sheetName val="Schedule F-3"/>
      <sheetName val="Schedule F-4"/>
      <sheetName val="WP F-4.1"/>
      <sheetName val="Schedule F-5"/>
      <sheetName val="WP_F-5.1"/>
      <sheetName val="WP_F-5.2"/>
      <sheetName val="Schedule F-6"/>
      <sheetName val="Schedule F-7"/>
      <sheetName val="Schedule G"/>
      <sheetName val="Schedule H"/>
      <sheetName val="Schedule I"/>
      <sheetName val="Schedule J"/>
      <sheetName val="WP_J-1"/>
      <sheetName val="WP_J-1.1"/>
      <sheetName val="WP_J-1.2"/>
      <sheetName val="WP_J-1.3"/>
      <sheetName val="WP_J-2"/>
      <sheetName val="WP_J-2.1"/>
      <sheetName val="WP_J-3.1"/>
      <sheetName val="WP_J-3.2"/>
      <sheetName val="WP_J-4"/>
      <sheetName val="WP_J-4.1"/>
      <sheetName val="WP_J-4.2"/>
      <sheetName val="WP_J-4.3"/>
      <sheetName val="WP_J-4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3">
          <cell r="C3" t="str">
            <v>Apr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28315.76787</v>
          </cell>
          <cell r="C16">
            <v>22652.819339999995</v>
          </cell>
          <cell r="D16">
            <v>7196.5293300000021</v>
          </cell>
          <cell r="E16">
            <v>29849.348669999996</v>
          </cell>
          <cell r="F16">
            <v>0</v>
          </cell>
          <cell r="G16">
            <v>29849.348669999996</v>
          </cell>
          <cell r="H16">
            <v>0</v>
          </cell>
          <cell r="I16">
            <v>29849.348669999996</v>
          </cell>
          <cell r="J16">
            <v>0</v>
          </cell>
          <cell r="K16">
            <v>29849.348669999996</v>
          </cell>
        </row>
        <row r="17">
          <cell r="A17" t="str">
            <v>Benefits</v>
          </cell>
          <cell r="B17">
            <v>7487.9202700000005</v>
          </cell>
          <cell r="C17">
            <v>5949.5595599999988</v>
          </cell>
          <cell r="D17">
            <v>1903.0683699999993</v>
          </cell>
          <cell r="E17">
            <v>7852.6279299999978</v>
          </cell>
          <cell r="F17">
            <v>0</v>
          </cell>
          <cell r="G17">
            <v>7852.6279299999978</v>
          </cell>
          <cell r="H17">
            <v>0</v>
          </cell>
          <cell r="I17">
            <v>7852.6279299999978</v>
          </cell>
          <cell r="J17">
            <v>0</v>
          </cell>
          <cell r="K17">
            <v>7852.6279299999978</v>
          </cell>
        </row>
        <row r="18">
          <cell r="A18" t="str">
            <v>Materials &amp; Supplies</v>
          </cell>
          <cell r="B18">
            <v>430.29508000000004</v>
          </cell>
          <cell r="C18">
            <v>505.85802000000001</v>
          </cell>
          <cell r="D18">
            <v>103.57352000000002</v>
          </cell>
          <cell r="E18">
            <v>609.43154000000004</v>
          </cell>
          <cell r="F18">
            <v>0</v>
          </cell>
          <cell r="G18">
            <v>609.43154000000004</v>
          </cell>
          <cell r="H18">
            <v>0</v>
          </cell>
          <cell r="I18">
            <v>609.43154000000004</v>
          </cell>
          <cell r="J18">
            <v>0</v>
          </cell>
          <cell r="K18">
            <v>609.43154000000004</v>
          </cell>
        </row>
        <row r="19">
          <cell r="A19" t="str">
            <v>Vehicles &amp; Equip</v>
          </cell>
          <cell r="B19">
            <v>27.96</v>
          </cell>
          <cell r="C19">
            <v>-9.6828400000000006</v>
          </cell>
          <cell r="D19">
            <v>3.863</v>
          </cell>
          <cell r="E19">
            <v>-5.819840000000001</v>
          </cell>
          <cell r="F19">
            <v>0</v>
          </cell>
          <cell r="G19">
            <v>-5.819840000000001</v>
          </cell>
          <cell r="H19">
            <v>0</v>
          </cell>
          <cell r="I19">
            <v>-5.819840000000001</v>
          </cell>
          <cell r="J19">
            <v>0</v>
          </cell>
          <cell r="K19">
            <v>-5.819840000000001</v>
          </cell>
        </row>
        <row r="20">
          <cell r="A20" t="str">
            <v>Print &amp; Postages</v>
          </cell>
          <cell r="B20">
            <v>302.07400000000001</v>
          </cell>
          <cell r="C20">
            <v>260.17678999999998</v>
          </cell>
          <cell r="D20">
            <v>78.703999999999994</v>
          </cell>
          <cell r="E20">
            <v>338.88078999999999</v>
          </cell>
          <cell r="F20">
            <v>0</v>
          </cell>
          <cell r="G20">
            <v>338.88078999999999</v>
          </cell>
          <cell r="H20">
            <v>0</v>
          </cell>
          <cell r="I20">
            <v>338.88078999999999</v>
          </cell>
          <cell r="J20">
            <v>0</v>
          </cell>
          <cell r="K20">
            <v>338.88078999999999</v>
          </cell>
        </row>
        <row r="21">
          <cell r="A21" t="str">
            <v>Insurance</v>
          </cell>
          <cell r="B21">
            <v>7589.6880000000001</v>
          </cell>
          <cell r="C21">
            <v>2378.0227999999997</v>
          </cell>
          <cell r="D21">
            <v>1892.38</v>
          </cell>
          <cell r="E21">
            <v>4270.4027999999998</v>
          </cell>
          <cell r="F21">
            <v>0</v>
          </cell>
          <cell r="G21">
            <v>4270.4027999999998</v>
          </cell>
          <cell r="H21">
            <v>2500</v>
          </cell>
          <cell r="I21">
            <v>6770.4027999999998</v>
          </cell>
          <cell r="J21">
            <v>0</v>
          </cell>
          <cell r="K21">
            <v>6770.4027999999998</v>
          </cell>
        </row>
        <row r="22">
          <cell r="A22" t="str">
            <v>Marketing</v>
          </cell>
          <cell r="B22">
            <v>21.86</v>
          </cell>
          <cell r="C22">
            <v>7.9725699999999993</v>
          </cell>
          <cell r="D22">
            <v>5.4619999999999997</v>
          </cell>
          <cell r="E22">
            <v>13.434569999999999</v>
          </cell>
          <cell r="F22">
            <v>0</v>
          </cell>
          <cell r="G22">
            <v>13.434569999999999</v>
          </cell>
          <cell r="H22">
            <v>0</v>
          </cell>
          <cell r="I22">
            <v>13.434569999999999</v>
          </cell>
          <cell r="J22">
            <v>0</v>
          </cell>
          <cell r="K22">
            <v>13.434569999999999</v>
          </cell>
        </row>
        <row r="23">
          <cell r="A23" t="str">
            <v>Employee Welfare</v>
          </cell>
          <cell r="B23">
            <v>15213.776</v>
          </cell>
          <cell r="C23">
            <v>10367.313049999997</v>
          </cell>
          <cell r="D23">
            <v>3118.0160000000001</v>
          </cell>
          <cell r="E23">
            <v>13485.329049999997</v>
          </cell>
          <cell r="F23">
            <v>0</v>
          </cell>
          <cell r="G23">
            <v>13485.329049999997</v>
          </cell>
          <cell r="H23">
            <v>0</v>
          </cell>
          <cell r="I23">
            <v>13485.329049999997</v>
          </cell>
          <cell r="J23">
            <v>0</v>
          </cell>
          <cell r="K23">
            <v>13485.329049999997</v>
          </cell>
        </row>
        <row r="24">
          <cell r="A24" t="str">
            <v>Information Technologies</v>
          </cell>
          <cell r="B24">
            <v>4033.549</v>
          </cell>
          <cell r="C24">
            <v>3144.1483199999998</v>
          </cell>
          <cell r="D24">
            <v>915.28899999999999</v>
          </cell>
          <cell r="E24">
            <v>4059.43732</v>
          </cell>
          <cell r="F24">
            <v>0</v>
          </cell>
          <cell r="G24">
            <v>4059.43732</v>
          </cell>
          <cell r="H24">
            <v>0</v>
          </cell>
          <cell r="I24">
            <v>4059.43732</v>
          </cell>
          <cell r="J24">
            <v>0</v>
          </cell>
          <cell r="K24">
            <v>4059.43732</v>
          </cell>
        </row>
        <row r="25">
          <cell r="A25" t="str">
            <v>Rent, Maint., &amp; Utilities</v>
          </cell>
          <cell r="B25">
            <v>4178.4369999999999</v>
          </cell>
          <cell r="C25">
            <v>3220.9125299999996</v>
          </cell>
          <cell r="D25">
            <v>1049.2260000000001</v>
          </cell>
          <cell r="E25">
            <v>4270.1385300000002</v>
          </cell>
          <cell r="F25">
            <v>0</v>
          </cell>
          <cell r="G25">
            <v>4270.1385300000002</v>
          </cell>
          <cell r="H25">
            <v>0</v>
          </cell>
          <cell r="I25">
            <v>4270.1385300000002</v>
          </cell>
          <cell r="J25">
            <v>0</v>
          </cell>
          <cell r="K25">
            <v>4270.1385300000002</v>
          </cell>
        </row>
        <row r="26">
          <cell r="A26" t="str">
            <v>Directors &amp; Shareholders &amp;PR</v>
          </cell>
          <cell r="B26">
            <v>4750.3540000000003</v>
          </cell>
          <cell r="C26">
            <v>4021.37446</v>
          </cell>
          <cell r="D26">
            <v>1113.9549999999999</v>
          </cell>
          <cell r="E26">
            <v>5135.3294599999999</v>
          </cell>
          <cell r="F26">
            <v>0</v>
          </cell>
          <cell r="G26">
            <v>5135.3294599999999</v>
          </cell>
          <cell r="H26">
            <v>0</v>
          </cell>
          <cell r="I26">
            <v>5135.3294599999999</v>
          </cell>
          <cell r="J26">
            <v>0</v>
          </cell>
          <cell r="K26">
            <v>5135.3294599999999</v>
          </cell>
        </row>
        <row r="27">
          <cell r="A27" t="str">
            <v>Telecom</v>
          </cell>
          <cell r="B27">
            <v>2660.203</v>
          </cell>
          <cell r="C27">
            <v>2107.67677</v>
          </cell>
          <cell r="D27">
            <v>622.06399999999996</v>
          </cell>
          <cell r="E27">
            <v>2729.7407699999999</v>
          </cell>
          <cell r="F27">
            <v>0</v>
          </cell>
          <cell r="G27">
            <v>2729.7407699999999</v>
          </cell>
          <cell r="H27">
            <v>0</v>
          </cell>
          <cell r="I27">
            <v>2729.7407699999999</v>
          </cell>
          <cell r="J27">
            <v>0</v>
          </cell>
          <cell r="K27">
            <v>2729.7407699999999</v>
          </cell>
        </row>
        <row r="28">
          <cell r="A28" t="str">
            <v>Travel &amp; Entertainment</v>
          </cell>
          <cell r="B28">
            <v>1461.297</v>
          </cell>
          <cell r="C28">
            <v>1091.24143</v>
          </cell>
          <cell r="D28">
            <v>366.541</v>
          </cell>
          <cell r="E28">
            <v>1457.78243</v>
          </cell>
          <cell r="F28">
            <v>0</v>
          </cell>
          <cell r="G28">
            <v>1457.78243</v>
          </cell>
          <cell r="H28">
            <v>0</v>
          </cell>
          <cell r="I28">
            <v>1457.78243</v>
          </cell>
          <cell r="J28">
            <v>0</v>
          </cell>
          <cell r="K28">
            <v>1457.78243</v>
          </cell>
        </row>
        <row r="29">
          <cell r="A29" t="str">
            <v>Dues &amp; Donations</v>
          </cell>
          <cell r="B29">
            <v>200.09200000000001</v>
          </cell>
          <cell r="C29">
            <v>143.42025000000001</v>
          </cell>
          <cell r="D29">
            <v>49.51</v>
          </cell>
          <cell r="E29">
            <v>192.93025</v>
          </cell>
          <cell r="F29">
            <v>0</v>
          </cell>
          <cell r="G29">
            <v>192.93025</v>
          </cell>
          <cell r="H29">
            <v>0</v>
          </cell>
          <cell r="I29">
            <v>192.93025</v>
          </cell>
          <cell r="J29">
            <v>0</v>
          </cell>
          <cell r="K29">
            <v>192.93025</v>
          </cell>
        </row>
        <row r="30">
          <cell r="A30" t="str">
            <v>Training</v>
          </cell>
          <cell r="B30">
            <v>498.04300000000001</v>
          </cell>
          <cell r="C30">
            <v>221.32777999999999</v>
          </cell>
          <cell r="D30">
            <v>136.19499999999999</v>
          </cell>
          <cell r="E30">
            <v>357.52278000000001</v>
          </cell>
          <cell r="F30">
            <v>0</v>
          </cell>
          <cell r="G30">
            <v>357.52278000000001</v>
          </cell>
          <cell r="H30">
            <v>0</v>
          </cell>
          <cell r="I30">
            <v>357.52278000000001</v>
          </cell>
          <cell r="J30">
            <v>0</v>
          </cell>
          <cell r="K30">
            <v>357.52278000000001</v>
          </cell>
        </row>
        <row r="31">
          <cell r="A31" t="str">
            <v>Outside Services</v>
          </cell>
          <cell r="B31">
            <v>5182.4135999999999</v>
          </cell>
          <cell r="C31">
            <v>6556.7945000000009</v>
          </cell>
          <cell r="D31">
            <v>1235.2839999999994</v>
          </cell>
          <cell r="E31">
            <v>7792.0785000000005</v>
          </cell>
          <cell r="F31">
            <v>0</v>
          </cell>
          <cell r="G31">
            <v>7792.0785000000005</v>
          </cell>
          <cell r="H31">
            <v>2468</v>
          </cell>
          <cell r="I31">
            <v>10260.0785</v>
          </cell>
          <cell r="J31">
            <v>0</v>
          </cell>
          <cell r="K31">
            <v>10260.0785</v>
          </cell>
        </row>
        <row r="32">
          <cell r="A32" t="str">
            <v>Provision for Bad Debt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1000</v>
          </cell>
          <cell r="I32">
            <v>1000</v>
          </cell>
          <cell r="J32">
            <v>0</v>
          </cell>
          <cell r="K32">
            <v>1000</v>
          </cell>
        </row>
        <row r="33">
          <cell r="A33" t="str">
            <v>Miscellaneous</v>
          </cell>
          <cell r="B33">
            <v>-22401.912</v>
          </cell>
          <cell r="C33">
            <v>-16718.5527</v>
          </cell>
          <cell r="D33">
            <v>-5602.1490000000003</v>
          </cell>
          <cell r="E33">
            <v>-22320.701700000001</v>
          </cell>
          <cell r="F33">
            <v>2399</v>
          </cell>
          <cell r="G33">
            <v>-19921.701700000001</v>
          </cell>
          <cell r="H33">
            <v>0</v>
          </cell>
          <cell r="I33">
            <v>-19921.701700000001</v>
          </cell>
          <cell r="J33">
            <v>0</v>
          </cell>
          <cell r="K33">
            <v>-19921.701700000001</v>
          </cell>
        </row>
        <row r="34">
          <cell r="A34" t="str">
            <v>Expense Billings</v>
          </cell>
          <cell r="B34">
            <v>-59943.779840000003</v>
          </cell>
          <cell r="C34">
            <v>-47302.723579999998</v>
          </cell>
          <cell r="D34">
            <v>-14184.502909999996</v>
          </cell>
          <cell r="E34">
            <v>-61487.226489999994</v>
          </cell>
          <cell r="F34">
            <v>0</v>
          </cell>
          <cell r="G34">
            <v>-61487.226489999994</v>
          </cell>
          <cell r="H34">
            <v>0</v>
          </cell>
          <cell r="I34">
            <v>-61487.226489999994</v>
          </cell>
          <cell r="J34">
            <v>0</v>
          </cell>
          <cell r="K34">
            <v>-61487.226489999994</v>
          </cell>
        </row>
        <row r="35">
          <cell r="A35" t="str">
            <v xml:space="preserve">                            Total O&amp;M Expense</v>
          </cell>
          <cell r="B35">
            <v>8.0379800000227988</v>
          </cell>
          <cell r="C35">
            <v>-1402.3409500000053</v>
          </cell>
          <cell r="D35">
            <v>3.0083100000010745</v>
          </cell>
          <cell r="E35">
            <v>-1399.3326400000042</v>
          </cell>
          <cell r="F35">
            <v>2399</v>
          </cell>
          <cell r="G35">
            <v>999.66735999999946</v>
          </cell>
          <cell r="H35">
            <v>5968</v>
          </cell>
          <cell r="I35">
            <v>6967.6673599999995</v>
          </cell>
          <cell r="J35">
            <v>0</v>
          </cell>
          <cell r="K35">
            <v>6967.6673599999995</v>
          </cell>
        </row>
        <row r="37">
          <cell r="A37" t="str">
            <v>Depreciation and Amortization</v>
          </cell>
          <cell r="B37">
            <v>0</v>
          </cell>
          <cell r="C37">
            <v>-1.0000000242143869E-5</v>
          </cell>
          <cell r="D37">
            <v>0</v>
          </cell>
          <cell r="E37">
            <v>-1.0000000242143869E-5</v>
          </cell>
          <cell r="F37">
            <v>0</v>
          </cell>
          <cell r="G37">
            <v>-1.0000000242143869E-5</v>
          </cell>
          <cell r="H37">
            <v>0</v>
          </cell>
          <cell r="I37">
            <v>-1.0000000242143869E-5</v>
          </cell>
          <cell r="J37">
            <v>0</v>
          </cell>
          <cell r="K37">
            <v>-1.0000000242143869E-5</v>
          </cell>
        </row>
        <row r="38">
          <cell r="A38" t="str">
            <v>Total Taxes - Other Than Income Taxes</v>
          </cell>
          <cell r="B38">
            <v>0</v>
          </cell>
          <cell r="C38">
            <v>-1.0000000038417056E-5</v>
          </cell>
          <cell r="D38">
            <v>0</v>
          </cell>
          <cell r="E38">
            <v>-1.0000000038417056E-5</v>
          </cell>
          <cell r="F38">
            <v>0</v>
          </cell>
          <cell r="G38">
            <v>-1.0000000038417056E-5</v>
          </cell>
          <cell r="H38">
            <v>0</v>
          </cell>
          <cell r="I38">
            <v>-1.0000000038417056E-5</v>
          </cell>
          <cell r="J38">
            <v>-1400</v>
          </cell>
          <cell r="K38">
            <v>-1400.00001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0</v>
          </cell>
          <cell r="C40">
            <v>41.245829999996985</v>
          </cell>
          <cell r="D40">
            <v>0</v>
          </cell>
          <cell r="E40">
            <v>41.245829999996985</v>
          </cell>
          <cell r="F40">
            <v>0</v>
          </cell>
          <cell r="G40">
            <v>41.245829999996985</v>
          </cell>
          <cell r="H40">
            <v>1293</v>
          </cell>
          <cell r="I40">
            <v>1334.2458299999969</v>
          </cell>
          <cell r="J40">
            <v>0</v>
          </cell>
          <cell r="K40">
            <v>1334.2458299999969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Income (Loss) Before Income Taxes</v>
          </cell>
          <cell r="B43">
            <v>-8.0379800000227988</v>
          </cell>
          <cell r="C43">
            <v>1443.5868000000023</v>
          </cell>
          <cell r="D43">
            <v>-3.0083100000010745</v>
          </cell>
          <cell r="E43">
            <v>1440.5784900000012</v>
          </cell>
          <cell r="F43">
            <v>-2399</v>
          </cell>
          <cell r="G43">
            <v>-958.42151000000217</v>
          </cell>
          <cell r="H43">
            <v>-4675</v>
          </cell>
          <cell r="I43">
            <v>-5633.4215100000019</v>
          </cell>
          <cell r="J43">
            <v>1400</v>
          </cell>
          <cell r="K43">
            <v>-4233.4215100000019</v>
          </cell>
        </row>
        <row r="44">
          <cell r="A44" t="str">
            <v>Provision (Benefit) for Income Taxes</v>
          </cell>
          <cell r="B44">
            <v>0</v>
          </cell>
          <cell r="C44">
            <v>710.18799999999999</v>
          </cell>
          <cell r="D44">
            <v>0</v>
          </cell>
          <cell r="E44">
            <v>710.18799999999999</v>
          </cell>
          <cell r="F44">
            <v>-1045.6355285000004</v>
          </cell>
          <cell r="G44">
            <v>-335.44752850000071</v>
          </cell>
          <cell r="H44">
            <v>-1636.25</v>
          </cell>
          <cell r="I44">
            <v>-1971.6975285000005</v>
          </cell>
          <cell r="J44">
            <v>489.99999999999994</v>
          </cell>
          <cell r="K44">
            <v>-1481.6975285000005</v>
          </cell>
        </row>
        <row r="45">
          <cell r="A45" t="str">
            <v xml:space="preserve">                         Net Income (Loss)</v>
          </cell>
          <cell r="B45">
            <v>-8.0379800000227988</v>
          </cell>
          <cell r="C45">
            <v>733.39880000000232</v>
          </cell>
          <cell r="D45">
            <v>-3.0083100000010745</v>
          </cell>
          <cell r="E45">
            <v>730.39049000000125</v>
          </cell>
          <cell r="F45">
            <v>-1353.3644714999996</v>
          </cell>
          <cell r="G45">
            <v>-622.9739815000014</v>
          </cell>
          <cell r="H45">
            <v>-3038.75</v>
          </cell>
          <cell r="I45">
            <v>-3661.7239815000012</v>
          </cell>
          <cell r="J45">
            <v>910</v>
          </cell>
          <cell r="K45">
            <v>-2751.7239815000012</v>
          </cell>
        </row>
        <row r="47">
          <cell r="A47" t="str">
            <v>Tax rate</v>
          </cell>
          <cell r="B47">
            <v>0</v>
          </cell>
          <cell r="C47">
            <v>0.49196071895364996</v>
          </cell>
          <cell r="D47">
            <v>0</v>
          </cell>
          <cell r="E47">
            <v>0.49298806342721346</v>
          </cell>
          <cell r="F47">
            <v>0.35</v>
          </cell>
          <cell r="G47">
            <v>0.35</v>
          </cell>
          <cell r="H47">
            <v>0.35</v>
          </cell>
          <cell r="I47">
            <v>0.35</v>
          </cell>
          <cell r="J47">
            <v>0.35</v>
          </cell>
          <cell r="K47">
            <v>0.35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cvr"/>
      <sheetName val="COVER"/>
      <sheetName val="BS"/>
      <sheetName val="97bs"/>
      <sheetName val="IS"/>
      <sheetName val="97isBBK"/>
      <sheetName val="97projis"/>
      <sheetName val="NOTES"/>
      <sheetName val="S2"/>
      <sheetName val="s1"/>
      <sheetName val="LOSSES"/>
      <sheetName val="s4"/>
      <sheetName val="g&amp;abgtqtr"/>
      <sheetName val="G&amp;Abugt"/>
      <sheetName val="PPDS"/>
      <sheetName val="ACCR"/>
      <sheetName val="Liq"/>
      <sheetName val="Solv"/>
      <sheetName val="MaxDiv"/>
      <sheetName val="Yie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 TEMPLATE"/>
      <sheetName val="Tables"/>
    </sheetNames>
    <sheetDataSet>
      <sheetData sheetId="0"/>
      <sheetData sheetId="1"/>
      <sheetData sheetId="2" refreshError="1">
        <row r="3">
          <cell r="B3" t="str">
            <v>PH</v>
          </cell>
          <cell r="C3" t="str">
            <v>PAT HENNON</v>
          </cell>
        </row>
        <row r="4">
          <cell r="B4" t="str">
            <v>JL</v>
          </cell>
          <cell r="C4" t="str">
            <v>JIM LONG</v>
          </cell>
        </row>
        <row r="5">
          <cell r="B5" t="str">
            <v>ML</v>
          </cell>
          <cell r="C5" t="str">
            <v>MELISSA LAWSON</v>
          </cell>
        </row>
        <row r="6">
          <cell r="B6" t="str">
            <v>AJ</v>
          </cell>
          <cell r="C6" t="str">
            <v>ABRAHAM JACOB</v>
          </cell>
        </row>
        <row r="7">
          <cell r="B7" t="str">
            <v>JP</v>
          </cell>
          <cell r="C7" t="str">
            <v>JACKIE PAVEY</v>
          </cell>
        </row>
        <row r="8">
          <cell r="B8" t="str">
            <v>CG</v>
          </cell>
          <cell r="C8" t="str">
            <v>CONNIE GALLAWAY</v>
          </cell>
        </row>
        <row r="9">
          <cell r="B9" t="str">
            <v>JC</v>
          </cell>
          <cell r="C9" t="str">
            <v>JOE CUSAMANO</v>
          </cell>
        </row>
        <row r="10">
          <cell r="B10" t="str">
            <v>RW</v>
          </cell>
          <cell r="C10" t="str">
            <v>ROB WAGNER</v>
          </cell>
        </row>
        <row r="11">
          <cell r="B11" t="str">
            <v>RD</v>
          </cell>
          <cell r="C11" t="str">
            <v>RANDY DUHON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JE TEMPLATE"/>
      <sheetName val="Tables"/>
    </sheetNames>
    <sheetDataSet>
      <sheetData sheetId="0"/>
      <sheetData sheetId="1"/>
      <sheetData sheetId="2" refreshError="1">
        <row r="3">
          <cell r="B3" t="str">
            <v>PH</v>
          </cell>
          <cell r="C3" t="str">
            <v>PAT HENNON</v>
          </cell>
        </row>
        <row r="4">
          <cell r="B4" t="str">
            <v>JL</v>
          </cell>
          <cell r="C4" t="str">
            <v>JIM LONG</v>
          </cell>
        </row>
        <row r="5">
          <cell r="B5" t="str">
            <v>ML</v>
          </cell>
          <cell r="C5" t="str">
            <v>MELISSA LAWSON</v>
          </cell>
        </row>
        <row r="6">
          <cell r="B6" t="str">
            <v>AJ</v>
          </cell>
          <cell r="C6" t="str">
            <v>ABRAHAM JACOB</v>
          </cell>
        </row>
        <row r="7">
          <cell r="B7" t="str">
            <v>JP</v>
          </cell>
          <cell r="C7" t="str">
            <v>JACKIE PAVEY</v>
          </cell>
        </row>
        <row r="8">
          <cell r="B8" t="str">
            <v>CG</v>
          </cell>
          <cell r="C8" t="str">
            <v>CONNIE GALLAWAY</v>
          </cell>
        </row>
        <row r="9">
          <cell r="B9" t="str">
            <v>JC</v>
          </cell>
          <cell r="C9" t="str">
            <v>JOE CUSAMANO</v>
          </cell>
        </row>
        <row r="10">
          <cell r="B10" t="str">
            <v>RW</v>
          </cell>
          <cell r="C10" t="str">
            <v>ROB WAGNER</v>
          </cell>
        </row>
        <row r="11">
          <cell r="B11" t="str">
            <v>RD</v>
          </cell>
          <cell r="C11" t="str">
            <v>RANDY DUHON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TB"/>
      <sheetName val="GL Detail SS 10"/>
      <sheetName val="SS"/>
      <sheetName val="TEXAS"/>
      <sheetName val="SCH 1"/>
      <sheetName val="WP 1-1"/>
      <sheetName val="SCH 2"/>
      <sheetName val="WP 2-1"/>
      <sheetName val="WP 2-2"/>
      <sheetName val="WP 2-2-1"/>
      <sheetName val="WP2-2-2"/>
      <sheetName val="WP 2-3"/>
      <sheetName val="WP 2-3-1"/>
      <sheetName val="Wp 2-3-2"/>
      <sheetName val="WP 2-4"/>
      <sheetName val="CGRR"/>
      <sheetName val="Sch 3"/>
      <sheetName val="Sch 4"/>
      <sheetName val="Wp 4-1"/>
      <sheetName val="ADJ 4-1 "/>
      <sheetName val="ADJ 4-1-1"/>
      <sheetName val="ADJ 4-2"/>
      <sheetName val="ADJ 4-2-1"/>
      <sheetName val="ADJ 4-3"/>
      <sheetName val="ADJ 4-4"/>
      <sheetName val="ADJ 4-5"/>
      <sheetName val="ADJ 4-6"/>
      <sheetName val="ADJ 4-7"/>
      <sheetName val="ADJ 4-8"/>
      <sheetName val="ADJ 4-9"/>
      <sheetName val="ADJ 4-10"/>
      <sheetName val="ADJ 4-11"/>
      <sheetName val="ADJ 4-12"/>
      <sheetName val="ADJ 4-13"/>
      <sheetName val="ADJ 4-14"/>
      <sheetName val="Sch 5"/>
      <sheetName val="Wp 5-1"/>
      <sheetName val="ADJ 5-1"/>
      <sheetName val="ADJ 5-2"/>
      <sheetName val="ADJ 5-3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2"/>
      <sheetName val="Wp 7-3"/>
      <sheetName val="Wp 7-4"/>
      <sheetName val="Wp 7-5"/>
      <sheetName val="Wp 7-6"/>
      <sheetName val="Wp 7-7"/>
      <sheetName val="Wp 7-8"/>
      <sheetName val="Wp 7-8-1"/>
      <sheetName val="Sch 8"/>
      <sheetName val="Sch 9"/>
      <sheetName val="Wp 9-1-1"/>
      <sheetName val="Module1"/>
    </sheetNames>
    <sheetDataSet>
      <sheetData sheetId="0" refreshError="1">
        <row r="5">
          <cell r="C5">
            <v>37621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WestTX"/>
      <sheetName val="Reforecast - Worksheet"/>
    </sheetNames>
    <sheetDataSet>
      <sheetData sheetId="0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93855.827000000005</v>
          </cell>
          <cell r="C13">
            <v>74923.219420000023</v>
          </cell>
          <cell r="D13">
            <v>18864.93</v>
          </cell>
          <cell r="E13">
            <v>93788.149420000031</v>
          </cell>
          <cell r="F13">
            <v>-2305</v>
          </cell>
          <cell r="G13">
            <v>91483.149420000031</v>
          </cell>
          <cell r="H13">
            <v>0</v>
          </cell>
          <cell r="I13">
            <v>91483.149420000031</v>
          </cell>
          <cell r="K13">
            <v>91483.149420000031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8539.2569200000016</v>
          </cell>
          <cell r="C16">
            <v>6258.5467399999998</v>
          </cell>
          <cell r="D16">
            <v>2101.4397800000011</v>
          </cell>
          <cell r="E16">
            <v>8359.9865200000004</v>
          </cell>
          <cell r="F16">
            <v>-578</v>
          </cell>
          <cell r="G16">
            <v>7781.9865200000004</v>
          </cell>
          <cell r="H16">
            <v>0</v>
          </cell>
          <cell r="I16">
            <v>7781.9865200000004</v>
          </cell>
          <cell r="J16">
            <v>0</v>
          </cell>
          <cell r="K16">
            <v>7781.9865200000004</v>
          </cell>
        </row>
        <row r="17">
          <cell r="A17" t="str">
            <v>Benefits</v>
          </cell>
          <cell r="B17">
            <v>3774.3516400000003</v>
          </cell>
          <cell r="C17">
            <v>2683.7426299999997</v>
          </cell>
          <cell r="D17">
            <v>928.8363800000003</v>
          </cell>
          <cell r="E17">
            <v>3612.5790099999999</v>
          </cell>
          <cell r="F17">
            <v>-252</v>
          </cell>
          <cell r="G17">
            <v>3360.5790099999999</v>
          </cell>
          <cell r="H17">
            <v>0</v>
          </cell>
          <cell r="I17">
            <v>3360.5790099999999</v>
          </cell>
          <cell r="J17">
            <v>0</v>
          </cell>
          <cell r="K17">
            <v>3360.5790099999999</v>
          </cell>
        </row>
        <row r="18">
          <cell r="A18" t="str">
            <v>Materials &amp; Supplies</v>
          </cell>
          <cell r="B18">
            <v>991.67219999999998</v>
          </cell>
          <cell r="C18">
            <v>818.40817000000004</v>
          </cell>
          <cell r="D18">
            <v>237.91059999999999</v>
          </cell>
          <cell r="E18">
            <v>1056.3187700000001</v>
          </cell>
          <cell r="F18">
            <v>-66</v>
          </cell>
          <cell r="G18">
            <v>990.31877000000009</v>
          </cell>
          <cell r="H18">
            <v>0</v>
          </cell>
          <cell r="I18">
            <v>990.31877000000009</v>
          </cell>
          <cell r="J18">
            <v>0</v>
          </cell>
          <cell r="K18">
            <v>990.31877000000009</v>
          </cell>
        </row>
        <row r="19">
          <cell r="A19" t="str">
            <v>Vehicles &amp; Equip</v>
          </cell>
          <cell r="B19">
            <v>1640.76674</v>
          </cell>
          <cell r="C19">
            <v>1261.47577</v>
          </cell>
          <cell r="D19">
            <v>392.02300000000002</v>
          </cell>
          <cell r="E19">
            <v>1653.4987700000001</v>
          </cell>
          <cell r="F19">
            <v>-137</v>
          </cell>
          <cell r="G19">
            <v>1516.4987700000001</v>
          </cell>
          <cell r="H19">
            <v>0</v>
          </cell>
          <cell r="I19">
            <v>1516.4987700000001</v>
          </cell>
          <cell r="J19">
            <v>0</v>
          </cell>
          <cell r="K19">
            <v>1516.4987700000001</v>
          </cell>
        </row>
        <row r="20">
          <cell r="A20" t="str">
            <v>Print &amp; Postages</v>
          </cell>
          <cell r="B20">
            <v>46.959000000000003</v>
          </cell>
          <cell r="C20">
            <v>37.876269999999998</v>
          </cell>
          <cell r="D20">
            <v>11.708</v>
          </cell>
          <cell r="E20">
            <v>49.584269999999997</v>
          </cell>
          <cell r="F20">
            <v>0</v>
          </cell>
          <cell r="G20">
            <v>49.584269999999997</v>
          </cell>
          <cell r="H20">
            <v>0</v>
          </cell>
          <cell r="I20">
            <v>49.584269999999997</v>
          </cell>
          <cell r="J20">
            <v>0</v>
          </cell>
          <cell r="K20">
            <v>49.584269999999997</v>
          </cell>
        </row>
        <row r="21">
          <cell r="A21" t="str">
            <v>Insurance</v>
          </cell>
          <cell r="B21">
            <v>755.28200000000004</v>
          </cell>
          <cell r="C21">
            <v>581.00606000000005</v>
          </cell>
          <cell r="D21">
            <v>94.674000000000007</v>
          </cell>
          <cell r="E21">
            <v>675.68006000000003</v>
          </cell>
          <cell r="F21">
            <v>0</v>
          </cell>
          <cell r="G21">
            <v>675.68006000000003</v>
          </cell>
          <cell r="H21">
            <v>0</v>
          </cell>
          <cell r="I21">
            <v>675.68006000000003</v>
          </cell>
          <cell r="J21">
            <v>0</v>
          </cell>
          <cell r="K21">
            <v>675.68006000000003</v>
          </cell>
        </row>
        <row r="22">
          <cell r="A22" t="str">
            <v>Marketing</v>
          </cell>
          <cell r="B22">
            <v>492.13499999999999</v>
          </cell>
          <cell r="C22">
            <v>461.20150999999998</v>
          </cell>
          <cell r="D22">
            <v>127.277</v>
          </cell>
          <cell r="E22">
            <v>588.47851000000003</v>
          </cell>
          <cell r="F22">
            <v>-31</v>
          </cell>
          <cell r="G22">
            <v>557.47851000000003</v>
          </cell>
          <cell r="H22">
            <v>0</v>
          </cell>
          <cell r="I22">
            <v>557.47851000000003</v>
          </cell>
          <cell r="J22">
            <v>0</v>
          </cell>
          <cell r="K22">
            <v>557.47851000000003</v>
          </cell>
        </row>
        <row r="23">
          <cell r="A23" t="str">
            <v>Employee Welfare</v>
          </cell>
          <cell r="B23">
            <v>664.61199999999997</v>
          </cell>
          <cell r="C23">
            <v>578.52599999999995</v>
          </cell>
          <cell r="D23">
            <v>110.095</v>
          </cell>
          <cell r="E23">
            <v>688.62099999999998</v>
          </cell>
          <cell r="F23">
            <v>0</v>
          </cell>
          <cell r="G23">
            <v>688.62099999999998</v>
          </cell>
          <cell r="H23">
            <v>0</v>
          </cell>
          <cell r="I23">
            <v>688.62099999999998</v>
          </cell>
          <cell r="J23">
            <v>0</v>
          </cell>
          <cell r="K23">
            <v>688.62099999999998</v>
          </cell>
        </row>
        <row r="24">
          <cell r="A24" t="str">
            <v>Information Technologies</v>
          </cell>
          <cell r="B24">
            <v>264</v>
          </cell>
          <cell r="C24">
            <v>147.12738000000002</v>
          </cell>
          <cell r="D24">
            <v>66</v>
          </cell>
          <cell r="E24">
            <v>213.12738000000002</v>
          </cell>
          <cell r="F24">
            <v>0</v>
          </cell>
          <cell r="G24">
            <v>213.12738000000002</v>
          </cell>
          <cell r="H24">
            <v>0</v>
          </cell>
          <cell r="I24">
            <v>213.12738000000002</v>
          </cell>
          <cell r="J24">
            <v>0</v>
          </cell>
          <cell r="K24">
            <v>213.12738000000002</v>
          </cell>
        </row>
        <row r="25">
          <cell r="A25" t="str">
            <v>Rent, Maint., &amp; Utilities</v>
          </cell>
          <cell r="B25">
            <v>1119.2760000000001</v>
          </cell>
          <cell r="C25">
            <v>754.10272999999995</v>
          </cell>
          <cell r="D25">
            <v>298.529</v>
          </cell>
          <cell r="E25">
            <v>1052.6317300000001</v>
          </cell>
          <cell r="F25">
            <v>-63</v>
          </cell>
          <cell r="G25">
            <v>989.63173000000006</v>
          </cell>
          <cell r="H25">
            <v>0</v>
          </cell>
          <cell r="I25">
            <v>989.63173000000006</v>
          </cell>
          <cell r="J25">
            <v>0</v>
          </cell>
          <cell r="K25">
            <v>989.63173000000006</v>
          </cell>
        </row>
        <row r="26">
          <cell r="A26" t="str">
            <v>Directors &amp; Shareholders &amp;PR</v>
          </cell>
          <cell r="B26">
            <v>4</v>
          </cell>
          <cell r="C26">
            <v>3.8313800000000002</v>
          </cell>
          <cell r="D26">
            <v>0.498</v>
          </cell>
          <cell r="E26">
            <v>4.3293800000000005</v>
          </cell>
          <cell r="F26">
            <v>0</v>
          </cell>
          <cell r="G26">
            <v>4.3293800000000005</v>
          </cell>
          <cell r="H26">
            <v>0</v>
          </cell>
          <cell r="I26">
            <v>4.3293800000000005</v>
          </cell>
          <cell r="J26">
            <v>0</v>
          </cell>
          <cell r="K26">
            <v>4.3293800000000005</v>
          </cell>
        </row>
        <row r="27">
          <cell r="A27" t="str">
            <v>Telecom</v>
          </cell>
          <cell r="B27">
            <v>382.55996000000005</v>
          </cell>
          <cell r="C27">
            <v>384.65077000000002</v>
          </cell>
          <cell r="D27">
            <v>94.51999000000005</v>
          </cell>
          <cell r="E27">
            <v>479.17076000000009</v>
          </cell>
          <cell r="F27">
            <v>-21</v>
          </cell>
          <cell r="G27">
            <v>458.17076000000009</v>
          </cell>
          <cell r="H27">
            <v>0</v>
          </cell>
          <cell r="I27">
            <v>458.17076000000009</v>
          </cell>
          <cell r="J27">
            <v>0</v>
          </cell>
          <cell r="K27">
            <v>458.17076000000009</v>
          </cell>
        </row>
        <row r="28">
          <cell r="A28" t="str">
            <v>Travel &amp; Entertainment</v>
          </cell>
          <cell r="B28">
            <v>406.61799999999999</v>
          </cell>
          <cell r="C28">
            <v>288.15678000000003</v>
          </cell>
          <cell r="D28">
            <v>101.479</v>
          </cell>
          <cell r="E28">
            <v>389.63578000000001</v>
          </cell>
          <cell r="F28">
            <v>0</v>
          </cell>
          <cell r="G28">
            <v>389.63578000000001</v>
          </cell>
          <cell r="H28">
            <v>0</v>
          </cell>
          <cell r="I28">
            <v>389.63578000000001</v>
          </cell>
          <cell r="J28">
            <v>0</v>
          </cell>
          <cell r="K28">
            <v>389.63578000000001</v>
          </cell>
        </row>
        <row r="29">
          <cell r="A29" t="str">
            <v>Dues &amp; Donations</v>
          </cell>
          <cell r="B29">
            <v>169.42</v>
          </cell>
          <cell r="C29">
            <v>115.24337</v>
          </cell>
          <cell r="D29">
            <v>35.627000000000002</v>
          </cell>
          <cell r="E29">
            <v>150.87037000000001</v>
          </cell>
          <cell r="F29">
            <v>0</v>
          </cell>
          <cell r="G29">
            <v>150.87037000000001</v>
          </cell>
          <cell r="H29">
            <v>0</v>
          </cell>
          <cell r="I29">
            <v>150.87037000000001</v>
          </cell>
          <cell r="J29">
            <v>0</v>
          </cell>
          <cell r="K29">
            <v>150.87037000000001</v>
          </cell>
        </row>
        <row r="30">
          <cell r="A30" t="str">
            <v>Training</v>
          </cell>
          <cell r="B30">
            <v>322.18599999999998</v>
          </cell>
          <cell r="C30">
            <v>167.40364000000002</v>
          </cell>
          <cell r="D30">
            <v>50.563000000000002</v>
          </cell>
          <cell r="E30">
            <v>217.96664000000004</v>
          </cell>
          <cell r="F30">
            <v>0</v>
          </cell>
          <cell r="G30">
            <v>217.96664000000004</v>
          </cell>
          <cell r="H30">
            <v>0</v>
          </cell>
          <cell r="I30">
            <v>217.96664000000004</v>
          </cell>
          <cell r="J30">
            <v>0</v>
          </cell>
          <cell r="K30">
            <v>217.96664000000004</v>
          </cell>
        </row>
        <row r="31">
          <cell r="A31" t="str">
            <v>Outside Services</v>
          </cell>
          <cell r="B31">
            <v>3645.0509999999999</v>
          </cell>
          <cell r="C31">
            <v>2866.0540499999997</v>
          </cell>
          <cell r="D31">
            <v>895.41600000000005</v>
          </cell>
          <cell r="E31">
            <v>3761.4700499999999</v>
          </cell>
          <cell r="F31">
            <v>130</v>
          </cell>
          <cell r="G31">
            <v>3891.4700499999999</v>
          </cell>
          <cell r="H31">
            <v>0</v>
          </cell>
          <cell r="I31">
            <v>3891.4700499999999</v>
          </cell>
          <cell r="J31">
            <v>0</v>
          </cell>
          <cell r="K31">
            <v>3891.4700499999999</v>
          </cell>
        </row>
        <row r="32">
          <cell r="A32" t="str">
            <v>Provision for Bad Debt</v>
          </cell>
          <cell r="B32">
            <v>1939.7533899999999</v>
          </cell>
          <cell r="C32">
            <v>247.96899999999999</v>
          </cell>
          <cell r="D32">
            <v>414.36902999999978</v>
          </cell>
          <cell r="E32">
            <v>662.33802999999978</v>
          </cell>
          <cell r="F32">
            <v>-29</v>
          </cell>
          <cell r="G32">
            <v>633.33802999999978</v>
          </cell>
          <cell r="H32">
            <v>0</v>
          </cell>
          <cell r="I32">
            <v>633.33802999999978</v>
          </cell>
          <cell r="J32">
            <v>0</v>
          </cell>
          <cell r="K32">
            <v>633.33802999999978</v>
          </cell>
        </row>
        <row r="33">
          <cell r="A33" t="str">
            <v>Miscellaneous</v>
          </cell>
          <cell r="B33">
            <v>177.059</v>
          </cell>
          <cell r="C33">
            <v>-34.101260000000707</v>
          </cell>
          <cell r="D33">
            <v>20.747</v>
          </cell>
          <cell r="E33">
            <v>-13.354260000000707</v>
          </cell>
          <cell r="G33">
            <v>-13.354260000000707</v>
          </cell>
          <cell r="H33">
            <v>0</v>
          </cell>
          <cell r="I33">
            <v>-13.354260000000707</v>
          </cell>
          <cell r="J33">
            <v>0</v>
          </cell>
          <cell r="K33">
            <v>-13.354260000000707</v>
          </cell>
        </row>
        <row r="34">
          <cell r="A34" t="str">
            <v>Expense Billings</v>
          </cell>
          <cell r="B34">
            <v>6839.942</v>
          </cell>
          <cell r="C34">
            <v>4888.9891900000002</v>
          </cell>
          <cell r="D34">
            <v>1650.606</v>
          </cell>
          <cell r="E34">
            <v>6539.59519</v>
          </cell>
          <cell r="F34">
            <v>10</v>
          </cell>
          <cell r="G34">
            <v>6549.59519</v>
          </cell>
          <cell r="H34">
            <v>0</v>
          </cell>
          <cell r="I34">
            <v>6549.59519</v>
          </cell>
          <cell r="J34">
            <v>0</v>
          </cell>
          <cell r="K34">
            <v>6549.59519</v>
          </cell>
        </row>
        <row r="35">
          <cell r="A35" t="str">
            <v xml:space="preserve">                            Total O&amp;M Expense</v>
          </cell>
          <cell r="B35">
            <v>32174.900850000002</v>
          </cell>
          <cell r="C35">
            <v>22510.210180000002</v>
          </cell>
          <cell r="D35">
            <v>7632.3177800000012</v>
          </cell>
          <cell r="E35">
            <v>30142.527960000003</v>
          </cell>
          <cell r="F35">
            <v>-1037</v>
          </cell>
          <cell r="G35">
            <v>29105.527959999999</v>
          </cell>
          <cell r="H35">
            <v>0</v>
          </cell>
          <cell r="I35">
            <v>29105.527959999999</v>
          </cell>
          <cell r="J35">
            <v>0</v>
          </cell>
          <cell r="K35">
            <v>29105.527959999999</v>
          </cell>
        </row>
        <row r="37">
          <cell r="A37" t="str">
            <v>Depreciation and Amortization</v>
          </cell>
          <cell r="B37">
            <v>14009.224</v>
          </cell>
          <cell r="C37">
            <v>9779.3139499999997</v>
          </cell>
          <cell r="D37">
            <v>3594.056</v>
          </cell>
          <cell r="E37">
            <v>13373.36995</v>
          </cell>
          <cell r="F37">
            <v>-180</v>
          </cell>
          <cell r="G37">
            <v>13193.36995</v>
          </cell>
          <cell r="H37">
            <v>0</v>
          </cell>
          <cell r="I37">
            <v>13193.36995</v>
          </cell>
          <cell r="J37">
            <v>0</v>
          </cell>
          <cell r="K37">
            <v>13193.36995</v>
          </cell>
        </row>
        <row r="38">
          <cell r="A38" t="str">
            <v>Total Taxes - Other Than Income Taxes</v>
          </cell>
          <cell r="B38">
            <v>20665.290009999997</v>
          </cell>
          <cell r="C38">
            <v>16553.538349999999</v>
          </cell>
          <cell r="D38">
            <v>3056.3169899999984</v>
          </cell>
          <cell r="E38">
            <v>19609.855339999998</v>
          </cell>
          <cell r="F38">
            <v>-24</v>
          </cell>
          <cell r="G38">
            <v>19585.855339999998</v>
          </cell>
          <cell r="H38">
            <v>0</v>
          </cell>
          <cell r="I38">
            <v>19585.855339999998</v>
          </cell>
          <cell r="J38">
            <v>0</v>
          </cell>
          <cell r="K38">
            <v>19585.855339999998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-7936.8</v>
          </cell>
          <cell r="C40">
            <v>-5920.3168700000006</v>
          </cell>
          <cell r="D40">
            <v>-2007.7</v>
          </cell>
          <cell r="E40">
            <v>-7928.0168700000004</v>
          </cell>
          <cell r="F40">
            <v>0</v>
          </cell>
          <cell r="G40">
            <v>-7928.0168700000004</v>
          </cell>
          <cell r="H40">
            <v>0</v>
          </cell>
          <cell r="I40">
            <v>-7928.0168700000004</v>
          </cell>
          <cell r="J40">
            <v>0</v>
          </cell>
          <cell r="K40">
            <v>-7928.0168700000004</v>
          </cell>
        </row>
        <row r="41">
          <cell r="A41" t="str">
            <v xml:space="preserve">   Other Misc. Income (Expense)</v>
          </cell>
          <cell r="B41">
            <v>-371.18599999999998</v>
          </cell>
          <cell r="C41">
            <v>-167.12601000000001</v>
          </cell>
          <cell r="D41">
            <v>-79.501000000000005</v>
          </cell>
          <cell r="E41">
            <v>-246.62701000000001</v>
          </cell>
          <cell r="F41">
            <v>0</v>
          </cell>
          <cell r="G41">
            <v>-246.62701000000001</v>
          </cell>
          <cell r="H41">
            <v>0</v>
          </cell>
          <cell r="I41">
            <v>-246.62701000000001</v>
          </cell>
          <cell r="J41">
            <v>0</v>
          </cell>
          <cell r="K41">
            <v>-246.62701000000001</v>
          </cell>
        </row>
        <row r="43">
          <cell r="A43" t="str">
            <v>Income (Loss) Before Income Taxes</v>
          </cell>
          <cell r="B43">
            <v>18698.42614</v>
          </cell>
          <cell r="C43">
            <v>19992.71406000002</v>
          </cell>
          <cell r="D43">
            <v>2495.0382300000001</v>
          </cell>
          <cell r="E43">
            <v>22487.752290000019</v>
          </cell>
          <cell r="F43">
            <v>-1064</v>
          </cell>
          <cell r="G43">
            <v>21423.752290000033</v>
          </cell>
          <cell r="H43">
            <v>0</v>
          </cell>
          <cell r="I43">
            <v>21423.752290000033</v>
          </cell>
          <cell r="J43">
            <v>0</v>
          </cell>
          <cell r="K43">
            <v>21423.752290000033</v>
          </cell>
        </row>
        <row r="44">
          <cell r="A44" t="str">
            <v>Provision (Benefit) for Income Taxes</v>
          </cell>
          <cell r="B44">
            <v>6701.5159899999981</v>
          </cell>
          <cell r="C44">
            <v>7003.116</v>
          </cell>
          <cell r="D44">
            <v>894.22171999999978</v>
          </cell>
          <cell r="E44">
            <v>7897.3377199999995</v>
          </cell>
          <cell r="F44">
            <v>-390.45491758398839</v>
          </cell>
          <cell r="G44">
            <v>7506.8828024160111</v>
          </cell>
          <cell r="H44">
            <v>0</v>
          </cell>
          <cell r="I44">
            <v>7506.8828024160111</v>
          </cell>
          <cell r="J44">
            <v>0</v>
          </cell>
          <cell r="K44">
            <v>7506.8828024160111</v>
          </cell>
        </row>
        <row r="45">
          <cell r="A45" t="str">
            <v xml:space="preserve">                         Net Income (Loss)</v>
          </cell>
          <cell r="B45">
            <v>11996.910150000002</v>
          </cell>
          <cell r="C45">
            <v>12989.59806000002</v>
          </cell>
          <cell r="D45">
            <v>1600.8165100000003</v>
          </cell>
          <cell r="E45">
            <v>14590.414570000021</v>
          </cell>
          <cell r="F45">
            <v>-673.54508241601161</v>
          </cell>
          <cell r="G45">
            <v>13916.869487584023</v>
          </cell>
          <cell r="H45">
            <v>0</v>
          </cell>
          <cell r="I45">
            <v>13916.869487584023</v>
          </cell>
          <cell r="J45">
            <v>0</v>
          </cell>
          <cell r="K45">
            <v>13916.869487584023</v>
          </cell>
        </row>
        <row r="47">
          <cell r="A47" t="str">
            <v>Tax rate</v>
          </cell>
          <cell r="B47">
            <v>0.35840000328498228</v>
          </cell>
          <cell r="C47">
            <v>0.35028340719439033</v>
          </cell>
          <cell r="D47">
            <v>0.35840000736181093</v>
          </cell>
          <cell r="E47">
            <v>0.35118395196445812</v>
          </cell>
          <cell r="F47">
            <v>0.35039999999999999</v>
          </cell>
          <cell r="G47">
            <v>0.35039999999999999</v>
          </cell>
          <cell r="H47">
            <v>0.35039999999999999</v>
          </cell>
          <cell r="I47">
            <v>0.35039999999999999</v>
          </cell>
          <cell r="J47">
            <v>0.35039999999999999</v>
          </cell>
          <cell r="K47">
            <v>0.35039999999999999</v>
          </cell>
        </row>
      </sheetData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rison"/>
      <sheetName val="Rate Design"/>
      <sheetName val="Schedule A COS"/>
      <sheetName val="Schedule B Rate Base"/>
      <sheetName val="WP_B-1 Inj"/>
      <sheetName val="WP_B-2 Prepayment"/>
      <sheetName val="WP_B-3 ADIT"/>
      <sheetName val="Schedule C"/>
      <sheetName val="Schedule D"/>
      <sheetName val="Schedule E"/>
      <sheetName val="WP_E-1 Expense"/>
      <sheetName val="Schedule F"/>
      <sheetName val="WP F Depreciation Rates"/>
      <sheetName val="Schedule G"/>
      <sheetName val="Schedule H"/>
      <sheetName val="Schedule I"/>
      <sheetName val="Schedule J"/>
    </sheetNames>
    <sheetDataSet>
      <sheetData sheetId="0">
        <row r="9">
          <cell r="A9" t="str">
            <v>WKG STORAGE, INC.</v>
          </cell>
        </row>
      </sheetData>
      <sheetData sheetId="1">
        <row r="13">
          <cell r="D13">
            <v>0.15</v>
          </cell>
          <cell r="E13">
            <v>0.14979999999999999</v>
          </cell>
        </row>
        <row r="14">
          <cell r="D14">
            <v>0.15</v>
          </cell>
          <cell r="E14">
            <v>0.14979999999999999</v>
          </cell>
        </row>
        <row r="15">
          <cell r="D15">
            <v>4.9999999999999996E-2</v>
          </cell>
          <cell r="E15">
            <v>7.4899999999999994E-2</v>
          </cell>
        </row>
        <row r="21">
          <cell r="D21">
            <v>1750000</v>
          </cell>
          <cell r="E21">
            <v>0.14979999999999999</v>
          </cell>
        </row>
        <row r="22">
          <cell r="D22">
            <v>1750000</v>
          </cell>
          <cell r="E22">
            <v>0.14979999999999999</v>
          </cell>
        </row>
        <row r="25">
          <cell r="D25">
            <v>1750000</v>
          </cell>
          <cell r="E25">
            <v>7.4899999999999994E-2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"/>
      <sheetName val="AJE's"/>
      <sheetName val="BS"/>
      <sheetName val="IS"/>
      <sheetName val="ANALYSIS - BS"/>
      <sheetName val="ANALYSIS - EXP"/>
      <sheetName val="BUD_qtr"/>
      <sheetName val="BUD_ytd"/>
      <sheetName val="STAT"/>
      <sheetName val="prep'd &amp; acc'd "/>
      <sheetName val="VOYAGER"/>
      <sheetName val="JPM MMF"/>
      <sheetName val="BGI Fund"/>
      <sheetName val="ALL"/>
      <sheetName val="Sheet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BF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addition of jurisdctns"/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PLANIT Summary"/>
      <sheetName val="PLANIT Input"/>
      <sheetName val="Franchise Fees"/>
      <sheetName val="Triangle"/>
      <sheetName val="Model Billed"/>
      <sheetName val="Model Calendar"/>
      <sheetName val="Model Growth"/>
      <sheetName val="Other Revenue"/>
      <sheetName val="PA IND IRR TRA"/>
      <sheetName val="Margin Rates"/>
      <sheetName val="WNA Billed"/>
      <sheetName val="WNA Calendar"/>
      <sheetName val="bload hload factors"/>
      <sheetName val="Jurisdiction 1"/>
      <sheetName val="Jurisdiction 2"/>
      <sheetName val="Jurisdiction 3"/>
      <sheetName val="Jurisdiction 4"/>
      <sheetName val="Jurisdiction 5"/>
      <sheetName val="Jurisdiction 6"/>
      <sheetName val="Jurisdiction 7"/>
      <sheetName val="Chart Data"/>
      <sheetName val="Monthly BL HL"/>
      <sheetName val="degree day info"/>
      <sheetName val="Growth Customers"/>
      <sheetName val="Declining Usage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/>
      <sheetData sheetId="1"/>
      <sheetData sheetId="2"/>
      <sheetData sheetId="3"/>
      <sheetData sheetId="4" refreshError="1">
        <row r="5">
          <cell r="B5" t="str">
            <v>Mid-Tex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Total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>
        <row r="2">
          <cell r="A2">
            <v>3</v>
          </cell>
          <cell r="G2">
            <v>1784921.04</v>
          </cell>
        </row>
        <row r="3">
          <cell r="A3">
            <v>3</v>
          </cell>
          <cell r="G3">
            <v>416597.05</v>
          </cell>
        </row>
        <row r="4">
          <cell r="A4">
            <v>4</v>
          </cell>
          <cell r="G4">
            <v>244284.62</v>
          </cell>
        </row>
        <row r="5">
          <cell r="A5">
            <v>4</v>
          </cell>
          <cell r="G5">
            <v>110148.99</v>
          </cell>
        </row>
        <row r="6">
          <cell r="A6">
            <v>5</v>
          </cell>
          <cell r="G6">
            <v>244284.64</v>
          </cell>
        </row>
        <row r="7">
          <cell r="A7">
            <v>5</v>
          </cell>
          <cell r="G7">
            <v>110148.99</v>
          </cell>
        </row>
        <row r="8">
          <cell r="A8">
            <v>1</v>
          </cell>
          <cell r="G8">
            <v>-5.6843418860808002E-14</v>
          </cell>
        </row>
        <row r="9">
          <cell r="A9">
            <v>1</v>
          </cell>
          <cell r="G9">
            <v>1.7053025658242399E-13</v>
          </cell>
        </row>
        <row r="10">
          <cell r="A10">
            <v>1</v>
          </cell>
          <cell r="G10">
            <v>-4.6611603465862596E-12</v>
          </cell>
        </row>
        <row r="11">
          <cell r="A11">
            <v>1</v>
          </cell>
          <cell r="G11">
            <v>-2.18278728425503E-11</v>
          </cell>
        </row>
        <row r="12">
          <cell r="A12">
            <v>1</v>
          </cell>
          <cell r="G12">
            <v>0</v>
          </cell>
        </row>
        <row r="13">
          <cell r="A13">
            <v>1</v>
          </cell>
          <cell r="G13">
            <v>7.2759576141834308E-12</v>
          </cell>
        </row>
        <row r="14">
          <cell r="A14">
            <v>1</v>
          </cell>
          <cell r="G14">
            <v>1.06581410364015E-14</v>
          </cell>
        </row>
        <row r="15">
          <cell r="A15">
            <v>1</v>
          </cell>
          <cell r="G15">
            <v>3.6379788070917097E-11</v>
          </cell>
        </row>
        <row r="16">
          <cell r="A16">
            <v>1</v>
          </cell>
          <cell r="G16">
            <v>-4.2632564145605999E-14</v>
          </cell>
        </row>
        <row r="17">
          <cell r="A17">
            <v>1</v>
          </cell>
          <cell r="G17">
            <v>1.0800249583553501E-12</v>
          </cell>
        </row>
        <row r="18">
          <cell r="A18">
            <v>1</v>
          </cell>
          <cell r="G18">
            <v>0</v>
          </cell>
        </row>
        <row r="19">
          <cell r="A19">
            <v>1</v>
          </cell>
          <cell r="G19">
            <v>3651.35</v>
          </cell>
        </row>
        <row r="20">
          <cell r="A20">
            <v>1</v>
          </cell>
          <cell r="G20">
            <v>3651.35</v>
          </cell>
        </row>
        <row r="21">
          <cell r="A21">
            <v>1</v>
          </cell>
          <cell r="G21">
            <v>633.86</v>
          </cell>
        </row>
        <row r="22">
          <cell r="A22">
            <v>1</v>
          </cell>
          <cell r="G22">
            <v>7663.37</v>
          </cell>
        </row>
        <row r="23">
          <cell r="A23">
            <v>1</v>
          </cell>
          <cell r="G23">
            <v>192142.89</v>
          </cell>
        </row>
        <row r="24">
          <cell r="A24">
            <v>1</v>
          </cell>
          <cell r="G24">
            <v>633.86</v>
          </cell>
        </row>
        <row r="25">
          <cell r="A25">
            <v>1</v>
          </cell>
          <cell r="G25">
            <v>7663.37</v>
          </cell>
        </row>
        <row r="26">
          <cell r="A26">
            <v>1</v>
          </cell>
          <cell r="G26">
            <v>9094.9500000000007</v>
          </cell>
        </row>
        <row r="27">
          <cell r="A27">
            <v>2</v>
          </cell>
          <cell r="G27">
            <v>11967.42</v>
          </cell>
        </row>
        <row r="28">
          <cell r="A28">
            <v>2</v>
          </cell>
          <cell r="G28">
            <v>13458.65</v>
          </cell>
        </row>
        <row r="29">
          <cell r="A29">
            <v>2</v>
          </cell>
          <cell r="G29">
            <v>17838.400000000001</v>
          </cell>
        </row>
        <row r="30">
          <cell r="A30">
            <v>2</v>
          </cell>
          <cell r="G30">
            <v>150088.01999999999</v>
          </cell>
        </row>
        <row r="31">
          <cell r="A31">
            <v>2</v>
          </cell>
          <cell r="G31">
            <v>12735.7</v>
          </cell>
        </row>
        <row r="32">
          <cell r="A32">
            <v>2</v>
          </cell>
          <cell r="G32">
            <v>22212.41</v>
          </cell>
        </row>
        <row r="33">
          <cell r="A33">
            <v>2</v>
          </cell>
          <cell r="G33">
            <v>17248.28</v>
          </cell>
        </row>
        <row r="34">
          <cell r="A34">
            <v>2</v>
          </cell>
          <cell r="G34">
            <v>9094.9500000000007</v>
          </cell>
        </row>
        <row r="35">
          <cell r="A35">
            <v>2</v>
          </cell>
          <cell r="G35">
            <v>11967.42</v>
          </cell>
        </row>
        <row r="36">
          <cell r="A36">
            <v>2</v>
          </cell>
          <cell r="G36">
            <v>13458.65</v>
          </cell>
        </row>
        <row r="37">
          <cell r="A37">
            <v>2</v>
          </cell>
          <cell r="G37">
            <v>17838.400000000001</v>
          </cell>
        </row>
        <row r="38">
          <cell r="A38">
            <v>2</v>
          </cell>
          <cell r="G38">
            <v>12755.89</v>
          </cell>
        </row>
        <row r="39">
          <cell r="A39">
            <v>2</v>
          </cell>
          <cell r="G39">
            <v>22212.41</v>
          </cell>
        </row>
        <row r="40">
          <cell r="A40">
            <v>2</v>
          </cell>
          <cell r="G40">
            <v>17248.28</v>
          </cell>
        </row>
        <row r="41">
          <cell r="A41">
            <v>2</v>
          </cell>
          <cell r="G41">
            <v>16441.22</v>
          </cell>
        </row>
        <row r="42">
          <cell r="A42">
            <v>2</v>
          </cell>
          <cell r="G42">
            <v>18527.669999999998</v>
          </cell>
        </row>
        <row r="43">
          <cell r="A43">
            <v>2</v>
          </cell>
          <cell r="G43">
            <v>29660.82</v>
          </cell>
        </row>
        <row r="44">
          <cell r="A44">
            <v>2</v>
          </cell>
          <cell r="G44">
            <v>60448.23</v>
          </cell>
        </row>
        <row r="45">
          <cell r="A45">
            <v>2</v>
          </cell>
          <cell r="G45">
            <v>18114</v>
          </cell>
        </row>
        <row r="46">
          <cell r="A46">
            <v>3</v>
          </cell>
          <cell r="G46">
            <v>58806.6</v>
          </cell>
        </row>
        <row r="47">
          <cell r="A47">
            <v>3</v>
          </cell>
          <cell r="G47">
            <v>898805.72</v>
          </cell>
        </row>
        <row r="48">
          <cell r="A48">
            <v>3</v>
          </cell>
          <cell r="G48">
            <v>49808.480000000003</v>
          </cell>
        </row>
        <row r="49">
          <cell r="A49">
            <v>3</v>
          </cell>
          <cell r="G49">
            <v>16717.16</v>
          </cell>
        </row>
        <row r="50">
          <cell r="A50">
            <v>3</v>
          </cell>
          <cell r="G50">
            <v>18514.52</v>
          </cell>
        </row>
        <row r="51">
          <cell r="A51">
            <v>3</v>
          </cell>
          <cell r="G51">
            <v>29669.58</v>
          </cell>
        </row>
        <row r="52">
          <cell r="A52">
            <v>3</v>
          </cell>
          <cell r="G52">
            <v>60448.23</v>
          </cell>
        </row>
        <row r="53">
          <cell r="A53">
            <v>3</v>
          </cell>
          <cell r="G53">
            <v>18114</v>
          </cell>
        </row>
        <row r="54">
          <cell r="A54">
            <v>3</v>
          </cell>
          <cell r="G54">
            <v>59259.26</v>
          </cell>
        </row>
        <row r="55">
          <cell r="A55">
            <v>3</v>
          </cell>
          <cell r="G55">
            <v>49808.480000000003</v>
          </cell>
        </row>
        <row r="56">
          <cell r="A56">
            <v>3</v>
          </cell>
          <cell r="G56">
            <v>1328879.06</v>
          </cell>
        </row>
        <row r="57">
          <cell r="A57">
            <v>3</v>
          </cell>
          <cell r="G57">
            <v>760292.42</v>
          </cell>
        </row>
        <row r="58">
          <cell r="A58">
            <v>3</v>
          </cell>
          <cell r="G58">
            <v>733457.48</v>
          </cell>
        </row>
        <row r="59">
          <cell r="A59">
            <v>3</v>
          </cell>
          <cell r="G59">
            <v>1476490.75</v>
          </cell>
        </row>
        <row r="60">
          <cell r="A60">
            <v>3</v>
          </cell>
          <cell r="G60">
            <v>818049.8</v>
          </cell>
        </row>
        <row r="61">
          <cell r="A61">
            <v>3</v>
          </cell>
          <cell r="G61">
            <v>369202.87</v>
          </cell>
        </row>
        <row r="62">
          <cell r="A62">
            <v>3</v>
          </cell>
          <cell r="G62">
            <v>31840.09</v>
          </cell>
        </row>
        <row r="63">
          <cell r="A63">
            <v>3</v>
          </cell>
          <cell r="G63">
            <v>11958.43</v>
          </cell>
        </row>
        <row r="64">
          <cell r="A64">
            <v>3</v>
          </cell>
          <cell r="G64">
            <v>6462.72</v>
          </cell>
        </row>
        <row r="65">
          <cell r="A65">
            <v>4</v>
          </cell>
          <cell r="G65">
            <v>1315587.95</v>
          </cell>
        </row>
        <row r="66">
          <cell r="A66">
            <v>4</v>
          </cell>
          <cell r="G66">
            <v>752005.98</v>
          </cell>
        </row>
        <row r="67">
          <cell r="A67">
            <v>4</v>
          </cell>
          <cell r="G67">
            <v>704344.2</v>
          </cell>
        </row>
        <row r="68">
          <cell r="A68">
            <v>4</v>
          </cell>
          <cell r="G68">
            <v>1464133.81</v>
          </cell>
        </row>
        <row r="69">
          <cell r="A69">
            <v>4</v>
          </cell>
          <cell r="G69">
            <v>818935.74</v>
          </cell>
        </row>
        <row r="70">
          <cell r="A70">
            <v>4</v>
          </cell>
          <cell r="G70">
            <v>535143.73</v>
          </cell>
        </row>
        <row r="71">
          <cell r="A71">
            <v>4</v>
          </cell>
          <cell r="G71">
            <v>11991.98</v>
          </cell>
        </row>
        <row r="72">
          <cell r="A72">
            <v>4</v>
          </cell>
          <cell r="G72">
            <v>6462.72</v>
          </cell>
        </row>
        <row r="73">
          <cell r="A73">
            <v>4</v>
          </cell>
          <cell r="G73">
            <v>1009214.23</v>
          </cell>
        </row>
        <row r="74">
          <cell r="A74">
            <v>4</v>
          </cell>
          <cell r="G74">
            <v>128461.51</v>
          </cell>
        </row>
        <row r="75">
          <cell r="A75">
            <v>4</v>
          </cell>
          <cell r="G75">
            <v>91271.73</v>
          </cell>
        </row>
        <row r="76">
          <cell r="A76">
            <v>4</v>
          </cell>
          <cell r="G76">
            <v>70475.399999999994</v>
          </cell>
        </row>
        <row r="77">
          <cell r="A77">
            <v>4</v>
          </cell>
          <cell r="G77">
            <v>74877.899999999994</v>
          </cell>
        </row>
        <row r="78">
          <cell r="A78">
            <v>4</v>
          </cell>
          <cell r="G78">
            <v>101847.09</v>
          </cell>
        </row>
        <row r="79">
          <cell r="A79">
            <v>4</v>
          </cell>
          <cell r="G79">
            <v>44540.22</v>
          </cell>
        </row>
        <row r="80">
          <cell r="A80">
            <v>4</v>
          </cell>
          <cell r="G80">
            <v>23.01</v>
          </cell>
        </row>
        <row r="81">
          <cell r="A81">
            <v>4</v>
          </cell>
          <cell r="G81">
            <v>23.92</v>
          </cell>
        </row>
        <row r="82">
          <cell r="A82">
            <v>4</v>
          </cell>
          <cell r="G82">
            <v>1022767.54</v>
          </cell>
        </row>
        <row r="83">
          <cell r="A83">
            <v>4</v>
          </cell>
          <cell r="G83">
            <v>129203.5</v>
          </cell>
        </row>
        <row r="84">
          <cell r="A84">
            <v>5</v>
          </cell>
          <cell r="G84">
            <v>89083.4</v>
          </cell>
        </row>
        <row r="85">
          <cell r="A85">
            <v>5</v>
          </cell>
          <cell r="G85">
            <v>72001.64</v>
          </cell>
        </row>
        <row r="86">
          <cell r="A86">
            <v>5</v>
          </cell>
          <cell r="G86">
            <v>73445.23</v>
          </cell>
        </row>
        <row r="87">
          <cell r="A87">
            <v>5</v>
          </cell>
          <cell r="G87">
            <v>103090.68</v>
          </cell>
        </row>
        <row r="88">
          <cell r="A88">
            <v>5</v>
          </cell>
          <cell r="G88">
            <v>44677.72</v>
          </cell>
        </row>
        <row r="89">
          <cell r="A89">
            <v>5</v>
          </cell>
          <cell r="G89">
            <v>23.01</v>
          </cell>
        </row>
        <row r="90">
          <cell r="A90">
            <v>5</v>
          </cell>
          <cell r="G90">
            <v>23.92</v>
          </cell>
        </row>
        <row r="91">
          <cell r="A91">
            <v>5</v>
          </cell>
          <cell r="G91">
            <v>66.95</v>
          </cell>
        </row>
        <row r="92">
          <cell r="A92">
            <v>5</v>
          </cell>
          <cell r="G92">
            <v>66.95</v>
          </cell>
        </row>
        <row r="93">
          <cell r="A93">
            <v>5</v>
          </cell>
          <cell r="G93">
            <v>3.59</v>
          </cell>
        </row>
        <row r="94">
          <cell r="A94">
            <v>5</v>
          </cell>
          <cell r="G94">
            <v>3.59</v>
          </cell>
        </row>
        <row r="95">
          <cell r="A95">
            <v>5</v>
          </cell>
          <cell r="G95">
            <v>163477.16</v>
          </cell>
        </row>
        <row r="96">
          <cell r="A96">
            <v>5</v>
          </cell>
          <cell r="G96">
            <v>57147.56</v>
          </cell>
        </row>
        <row r="97">
          <cell r="A97">
            <v>5</v>
          </cell>
          <cell r="G97">
            <v>191.52</v>
          </cell>
        </row>
        <row r="98">
          <cell r="A98">
            <v>5</v>
          </cell>
          <cell r="G98">
            <v>104747.45</v>
          </cell>
        </row>
        <row r="99">
          <cell r="A99">
            <v>5</v>
          </cell>
          <cell r="G99">
            <v>2078.36</v>
          </cell>
        </row>
        <row r="100">
          <cell r="A100">
            <v>5</v>
          </cell>
          <cell r="G100">
            <v>9103.9</v>
          </cell>
        </row>
        <row r="101">
          <cell r="A101">
            <v>5</v>
          </cell>
          <cell r="G101">
            <v>958.32</v>
          </cell>
        </row>
        <row r="102">
          <cell r="A102">
            <v>5</v>
          </cell>
          <cell r="G102">
            <v>5679.37</v>
          </cell>
        </row>
        <row r="103">
          <cell r="A103">
            <v>1</v>
          </cell>
          <cell r="G103">
            <v>166.68</v>
          </cell>
        </row>
        <row r="104">
          <cell r="A104">
            <v>4</v>
          </cell>
          <cell r="G104">
            <v>166.68</v>
          </cell>
        </row>
        <row r="105">
          <cell r="A105">
            <v>5</v>
          </cell>
          <cell r="G105">
            <v>166.68</v>
          </cell>
        </row>
        <row r="106">
          <cell r="A106">
            <v>1</v>
          </cell>
          <cell r="G106">
            <v>0</v>
          </cell>
        </row>
        <row r="107">
          <cell r="A107">
            <v>1</v>
          </cell>
          <cell r="G107">
            <v>2.2737367544323201E-13</v>
          </cell>
        </row>
        <row r="108">
          <cell r="A108">
            <v>1</v>
          </cell>
          <cell r="G108">
            <v>-7.2759576141834308E-12</v>
          </cell>
        </row>
        <row r="109">
          <cell r="A109">
            <v>1</v>
          </cell>
          <cell r="G109">
            <v>6742.97</v>
          </cell>
        </row>
        <row r="110">
          <cell r="A110">
            <v>1</v>
          </cell>
          <cell r="G110">
            <v>-4.1836756281554699E-11</v>
          </cell>
        </row>
        <row r="111">
          <cell r="A111">
            <v>1</v>
          </cell>
          <cell r="G111">
            <v>0</v>
          </cell>
        </row>
        <row r="112">
          <cell r="A112">
            <v>1</v>
          </cell>
          <cell r="G112">
            <v>1.7053025658242399E-13</v>
          </cell>
        </row>
        <row r="113">
          <cell r="A113">
            <v>1</v>
          </cell>
          <cell r="G113">
            <v>0</v>
          </cell>
        </row>
        <row r="114">
          <cell r="A114">
            <v>2</v>
          </cell>
          <cell r="G114">
            <v>-2.91038304567337E-11</v>
          </cell>
        </row>
        <row r="115">
          <cell r="A115">
            <v>2</v>
          </cell>
          <cell r="G115">
            <v>0</v>
          </cell>
        </row>
        <row r="116">
          <cell r="A116">
            <v>2</v>
          </cell>
          <cell r="G116">
            <v>3.6379788070917097E-11</v>
          </cell>
        </row>
        <row r="117">
          <cell r="A117">
            <v>2</v>
          </cell>
          <cell r="G117">
            <v>1.06581410364015E-14</v>
          </cell>
        </row>
        <row r="118">
          <cell r="A118">
            <v>2</v>
          </cell>
          <cell r="G118">
            <v>3.6379788070917097E-11</v>
          </cell>
        </row>
        <row r="119">
          <cell r="A119">
            <v>2</v>
          </cell>
          <cell r="G119">
            <v>-4.2632564145605999E-14</v>
          </cell>
        </row>
        <row r="120">
          <cell r="A120">
            <v>2</v>
          </cell>
          <cell r="G120">
            <v>1.9895196601282801E-12</v>
          </cell>
        </row>
        <row r="121">
          <cell r="A121">
            <v>2</v>
          </cell>
          <cell r="G121">
            <v>0</v>
          </cell>
        </row>
        <row r="122">
          <cell r="A122">
            <v>3</v>
          </cell>
          <cell r="G122">
            <v>-7.2759576141834308E-12</v>
          </cell>
        </row>
        <row r="123">
          <cell r="A123">
            <v>3</v>
          </cell>
          <cell r="G123">
            <v>2.2737367544323201E-13</v>
          </cell>
        </row>
        <row r="124">
          <cell r="A124">
            <v>3</v>
          </cell>
          <cell r="G124">
            <v>2.91038304567337E-11</v>
          </cell>
        </row>
        <row r="125">
          <cell r="A125">
            <v>3</v>
          </cell>
          <cell r="G125">
            <v>0</v>
          </cell>
        </row>
        <row r="126">
          <cell r="A126">
            <v>3</v>
          </cell>
          <cell r="G126">
            <v>2.0918378140777301E-11</v>
          </cell>
        </row>
        <row r="127">
          <cell r="A127">
            <v>3</v>
          </cell>
          <cell r="G127">
            <v>0</v>
          </cell>
        </row>
        <row r="128">
          <cell r="A128">
            <v>3</v>
          </cell>
          <cell r="G128">
            <v>1.7053025658242399E-13</v>
          </cell>
        </row>
        <row r="129">
          <cell r="A129">
            <v>3</v>
          </cell>
          <cell r="G129">
            <v>1.45519152283669E-11</v>
          </cell>
        </row>
        <row r="130">
          <cell r="A130">
            <v>4</v>
          </cell>
          <cell r="G130">
            <v>-4.5474735088646402E-13</v>
          </cell>
        </row>
        <row r="131">
          <cell r="A131">
            <v>4</v>
          </cell>
          <cell r="G131">
            <v>0</v>
          </cell>
        </row>
        <row r="132">
          <cell r="A132">
            <v>4</v>
          </cell>
          <cell r="G132">
            <v>-9.0949470177292804E-13</v>
          </cell>
        </row>
        <row r="133">
          <cell r="A133">
            <v>4</v>
          </cell>
          <cell r="G133">
            <v>-6742.97</v>
          </cell>
        </row>
        <row r="134">
          <cell r="A134">
            <v>4</v>
          </cell>
          <cell r="G134">
            <v>1.02318153949454E-12</v>
          </cell>
        </row>
        <row r="135">
          <cell r="A135">
            <v>4</v>
          </cell>
          <cell r="G135">
            <v>1.7053025658242399E-13</v>
          </cell>
        </row>
        <row r="136">
          <cell r="A136">
            <v>4</v>
          </cell>
          <cell r="G136">
            <v>3.6379788070917101E-12</v>
          </cell>
        </row>
        <row r="137">
          <cell r="A137">
            <v>5</v>
          </cell>
          <cell r="G137">
            <v>0</v>
          </cell>
        </row>
        <row r="138">
          <cell r="A138">
            <v>5</v>
          </cell>
          <cell r="G138">
            <v>4.0927261579781803E-12</v>
          </cell>
        </row>
        <row r="139">
          <cell r="A139">
            <v>5</v>
          </cell>
          <cell r="G139">
            <v>0</v>
          </cell>
        </row>
        <row r="140">
          <cell r="A140">
            <v>5</v>
          </cell>
          <cell r="G140">
            <v>1.8189894035458601E-12</v>
          </cell>
        </row>
        <row r="141">
          <cell r="A141">
            <v>5</v>
          </cell>
          <cell r="G141">
            <v>1.7053025658242399E-13</v>
          </cell>
        </row>
        <row r="142">
          <cell r="A142">
            <v>5</v>
          </cell>
          <cell r="G142">
            <v>-2.0463630789890902E-12</v>
          </cell>
        </row>
        <row r="143">
          <cell r="A143">
            <v>1</v>
          </cell>
          <cell r="G143">
            <v>3651.35</v>
          </cell>
        </row>
        <row r="144">
          <cell r="A144">
            <v>2</v>
          </cell>
          <cell r="G144">
            <v>3651.35</v>
          </cell>
        </row>
        <row r="145">
          <cell r="A145">
            <v>3</v>
          </cell>
          <cell r="G145">
            <v>3651.35</v>
          </cell>
        </row>
        <row r="146">
          <cell r="A146">
            <v>4</v>
          </cell>
          <cell r="G146">
            <v>3640.63</v>
          </cell>
        </row>
        <row r="147">
          <cell r="A147">
            <v>5</v>
          </cell>
          <cell r="G147">
            <v>3640.63</v>
          </cell>
        </row>
        <row r="148">
          <cell r="A148">
            <v>1</v>
          </cell>
          <cell r="G148">
            <v>633.86</v>
          </cell>
        </row>
        <row r="149">
          <cell r="A149">
            <v>1</v>
          </cell>
          <cell r="G149">
            <v>7663.37</v>
          </cell>
        </row>
        <row r="150">
          <cell r="A150">
            <v>1</v>
          </cell>
          <cell r="G150">
            <v>192142.89</v>
          </cell>
        </row>
        <row r="151">
          <cell r="A151">
            <v>2</v>
          </cell>
          <cell r="G151">
            <v>633.86</v>
          </cell>
        </row>
        <row r="152">
          <cell r="A152">
            <v>2</v>
          </cell>
          <cell r="G152">
            <v>7663.37</v>
          </cell>
        </row>
        <row r="153">
          <cell r="A153">
            <v>2</v>
          </cell>
          <cell r="G153">
            <v>193688.72</v>
          </cell>
        </row>
        <row r="154">
          <cell r="A154">
            <v>3</v>
          </cell>
          <cell r="G154">
            <v>633.86</v>
          </cell>
        </row>
        <row r="155">
          <cell r="A155">
            <v>3</v>
          </cell>
          <cell r="G155">
            <v>7663.37</v>
          </cell>
        </row>
        <row r="156">
          <cell r="A156">
            <v>3</v>
          </cell>
          <cell r="G156">
            <v>193869.2</v>
          </cell>
        </row>
        <row r="157">
          <cell r="A157">
            <v>4</v>
          </cell>
          <cell r="G157">
            <v>7712.83</v>
          </cell>
        </row>
        <row r="158">
          <cell r="A158">
            <v>4</v>
          </cell>
          <cell r="G158">
            <v>193997.82</v>
          </cell>
        </row>
        <row r="159">
          <cell r="A159">
            <v>5</v>
          </cell>
          <cell r="G159">
            <v>7712.83</v>
          </cell>
        </row>
        <row r="160">
          <cell r="A160">
            <v>5</v>
          </cell>
          <cell r="G160">
            <v>194024.14</v>
          </cell>
        </row>
        <row r="161">
          <cell r="A161">
            <v>1</v>
          </cell>
          <cell r="G161">
            <v>9094.9500000000007</v>
          </cell>
        </row>
        <row r="162">
          <cell r="A162">
            <v>1</v>
          </cell>
          <cell r="G162">
            <v>11967.42</v>
          </cell>
        </row>
        <row r="163">
          <cell r="A163">
            <v>1</v>
          </cell>
          <cell r="G163">
            <v>13458.65</v>
          </cell>
        </row>
        <row r="164">
          <cell r="A164">
            <v>1</v>
          </cell>
          <cell r="G164">
            <v>17838.400000000001</v>
          </cell>
        </row>
        <row r="165">
          <cell r="A165">
            <v>1</v>
          </cell>
          <cell r="G165">
            <v>150088.01999999999</v>
          </cell>
        </row>
        <row r="166">
          <cell r="A166">
            <v>1</v>
          </cell>
          <cell r="G166">
            <v>12735.7</v>
          </cell>
        </row>
        <row r="167">
          <cell r="A167">
            <v>1</v>
          </cell>
          <cell r="G167">
            <v>22212.41</v>
          </cell>
        </row>
        <row r="168">
          <cell r="A168">
            <v>1</v>
          </cell>
          <cell r="G168">
            <v>17248.28</v>
          </cell>
        </row>
        <row r="169">
          <cell r="A169">
            <v>2</v>
          </cell>
          <cell r="G169">
            <v>9094.9500000000007</v>
          </cell>
        </row>
        <row r="170">
          <cell r="A170">
            <v>2</v>
          </cell>
          <cell r="G170">
            <v>11967.42</v>
          </cell>
        </row>
        <row r="171">
          <cell r="A171">
            <v>2</v>
          </cell>
          <cell r="G171">
            <v>13458.65</v>
          </cell>
        </row>
        <row r="172">
          <cell r="A172">
            <v>2</v>
          </cell>
          <cell r="G172">
            <v>17838.400000000001</v>
          </cell>
        </row>
        <row r="173">
          <cell r="A173">
            <v>2</v>
          </cell>
          <cell r="G173">
            <v>150105.88</v>
          </cell>
        </row>
        <row r="174">
          <cell r="A174">
            <v>2</v>
          </cell>
          <cell r="G174">
            <v>12755.89</v>
          </cell>
        </row>
        <row r="175">
          <cell r="A175">
            <v>2</v>
          </cell>
          <cell r="G175">
            <v>22212.41</v>
          </cell>
        </row>
        <row r="176">
          <cell r="A176">
            <v>2</v>
          </cell>
          <cell r="G176">
            <v>17248.28</v>
          </cell>
        </row>
        <row r="177">
          <cell r="A177">
            <v>3</v>
          </cell>
          <cell r="G177">
            <v>9094.9500000000007</v>
          </cell>
        </row>
        <row r="178">
          <cell r="A178">
            <v>3</v>
          </cell>
          <cell r="G178">
            <v>11967.42</v>
          </cell>
        </row>
        <row r="179">
          <cell r="A179">
            <v>3</v>
          </cell>
          <cell r="G179">
            <v>13458.65</v>
          </cell>
        </row>
        <row r="180">
          <cell r="A180">
            <v>3</v>
          </cell>
          <cell r="G180">
            <v>17838.400000000001</v>
          </cell>
        </row>
        <row r="181">
          <cell r="A181">
            <v>3</v>
          </cell>
          <cell r="G181">
            <v>151210.74</v>
          </cell>
        </row>
        <row r="182">
          <cell r="A182">
            <v>3</v>
          </cell>
          <cell r="G182">
            <v>12755.89</v>
          </cell>
        </row>
        <row r="183">
          <cell r="A183">
            <v>3</v>
          </cell>
          <cell r="G183">
            <v>22212.41</v>
          </cell>
        </row>
        <row r="184">
          <cell r="A184">
            <v>3</v>
          </cell>
          <cell r="G184">
            <v>17248.28</v>
          </cell>
        </row>
        <row r="185">
          <cell r="A185">
            <v>4</v>
          </cell>
          <cell r="G185">
            <v>28356.34</v>
          </cell>
        </row>
        <row r="186">
          <cell r="A186">
            <v>4</v>
          </cell>
          <cell r="G186">
            <v>13728.76</v>
          </cell>
        </row>
        <row r="187">
          <cell r="A187">
            <v>4</v>
          </cell>
          <cell r="G187">
            <v>13458.65</v>
          </cell>
        </row>
        <row r="188">
          <cell r="A188">
            <v>4</v>
          </cell>
          <cell r="G188">
            <v>17818.14</v>
          </cell>
        </row>
        <row r="189">
          <cell r="A189">
            <v>4</v>
          </cell>
          <cell r="G189">
            <v>151324.56</v>
          </cell>
        </row>
        <row r="190">
          <cell r="A190">
            <v>4</v>
          </cell>
          <cell r="G190">
            <v>12755.89</v>
          </cell>
        </row>
        <row r="191">
          <cell r="A191">
            <v>4</v>
          </cell>
          <cell r="G191">
            <v>22212.41</v>
          </cell>
        </row>
        <row r="192">
          <cell r="A192">
            <v>4</v>
          </cell>
          <cell r="G192">
            <v>17248.28</v>
          </cell>
        </row>
        <row r="193">
          <cell r="A193">
            <v>5</v>
          </cell>
          <cell r="G193">
            <v>8666.74</v>
          </cell>
        </row>
        <row r="194">
          <cell r="A194">
            <v>5</v>
          </cell>
          <cell r="G194">
            <v>13728.76</v>
          </cell>
        </row>
        <row r="195">
          <cell r="A195">
            <v>5</v>
          </cell>
          <cell r="G195">
            <v>13458.65</v>
          </cell>
        </row>
        <row r="196">
          <cell r="A196">
            <v>5</v>
          </cell>
          <cell r="G196">
            <v>17408.099999999999</v>
          </cell>
        </row>
        <row r="197">
          <cell r="A197">
            <v>5</v>
          </cell>
          <cell r="G197">
            <v>151578.96</v>
          </cell>
        </row>
        <row r="198">
          <cell r="A198">
            <v>5</v>
          </cell>
          <cell r="G198">
            <v>12755.89</v>
          </cell>
        </row>
        <row r="199">
          <cell r="A199">
            <v>5</v>
          </cell>
          <cell r="G199">
            <v>22212.41</v>
          </cell>
        </row>
        <row r="200">
          <cell r="A200">
            <v>5</v>
          </cell>
          <cell r="G200">
            <v>17248.28</v>
          </cell>
        </row>
        <row r="201">
          <cell r="A201">
            <v>1</v>
          </cell>
          <cell r="G201">
            <v>16441.22</v>
          </cell>
        </row>
        <row r="202">
          <cell r="A202">
            <v>1</v>
          </cell>
          <cell r="G202">
            <v>18527.669999999998</v>
          </cell>
        </row>
        <row r="203">
          <cell r="A203">
            <v>1</v>
          </cell>
          <cell r="G203">
            <v>29660.82</v>
          </cell>
        </row>
        <row r="204">
          <cell r="A204">
            <v>1</v>
          </cell>
          <cell r="G204">
            <v>60448.23</v>
          </cell>
        </row>
        <row r="205">
          <cell r="A205">
            <v>1</v>
          </cell>
          <cell r="G205">
            <v>18114</v>
          </cell>
        </row>
        <row r="206">
          <cell r="A206">
            <v>1</v>
          </cell>
          <cell r="G206">
            <v>58806.6</v>
          </cell>
        </row>
        <row r="207">
          <cell r="A207">
            <v>1</v>
          </cell>
          <cell r="G207">
            <v>898805.72</v>
          </cell>
        </row>
        <row r="208">
          <cell r="A208">
            <v>1</v>
          </cell>
          <cell r="G208">
            <v>49808.480000000003</v>
          </cell>
        </row>
        <row r="209">
          <cell r="A209">
            <v>2</v>
          </cell>
          <cell r="G209">
            <v>16717.16</v>
          </cell>
        </row>
        <row r="210">
          <cell r="A210">
            <v>2</v>
          </cell>
          <cell r="G210">
            <v>18514.52</v>
          </cell>
        </row>
        <row r="211">
          <cell r="A211">
            <v>2</v>
          </cell>
          <cell r="G211">
            <v>29669.58</v>
          </cell>
        </row>
        <row r="212">
          <cell r="A212">
            <v>2</v>
          </cell>
          <cell r="G212">
            <v>60448.23</v>
          </cell>
        </row>
        <row r="213">
          <cell r="A213">
            <v>2</v>
          </cell>
          <cell r="G213">
            <v>18114</v>
          </cell>
        </row>
        <row r="214">
          <cell r="A214">
            <v>2</v>
          </cell>
          <cell r="G214">
            <v>59259.26</v>
          </cell>
        </row>
        <row r="215">
          <cell r="A215">
            <v>2</v>
          </cell>
          <cell r="G215">
            <v>902958.07999999996</v>
          </cell>
        </row>
        <row r="216">
          <cell r="A216">
            <v>2</v>
          </cell>
          <cell r="G216">
            <v>49808.480000000003</v>
          </cell>
        </row>
        <row r="217">
          <cell r="A217">
            <v>3</v>
          </cell>
          <cell r="G217">
            <v>16662.009999999998</v>
          </cell>
        </row>
        <row r="218">
          <cell r="A218">
            <v>3</v>
          </cell>
          <cell r="G218">
            <v>18521.5</v>
          </cell>
        </row>
        <row r="219">
          <cell r="A219">
            <v>3</v>
          </cell>
          <cell r="G219">
            <v>29667.1</v>
          </cell>
        </row>
        <row r="220">
          <cell r="A220">
            <v>3</v>
          </cell>
          <cell r="G220">
            <v>60448.23</v>
          </cell>
        </row>
        <row r="221">
          <cell r="A221">
            <v>3</v>
          </cell>
          <cell r="G221">
            <v>18114</v>
          </cell>
        </row>
        <row r="222">
          <cell r="A222">
            <v>3</v>
          </cell>
          <cell r="G222">
            <v>59316.56</v>
          </cell>
        </row>
        <row r="223">
          <cell r="A223">
            <v>3</v>
          </cell>
          <cell r="G223">
            <v>904779.28</v>
          </cell>
        </row>
        <row r="224">
          <cell r="A224">
            <v>3</v>
          </cell>
          <cell r="G224">
            <v>49808.480000000003</v>
          </cell>
        </row>
        <row r="225">
          <cell r="A225">
            <v>4</v>
          </cell>
          <cell r="G225">
            <v>16681.38</v>
          </cell>
        </row>
        <row r="226">
          <cell r="A226">
            <v>4</v>
          </cell>
          <cell r="G226">
            <v>18512.18</v>
          </cell>
        </row>
        <row r="227">
          <cell r="A227">
            <v>4</v>
          </cell>
          <cell r="G227">
            <v>43148.69</v>
          </cell>
        </row>
        <row r="228">
          <cell r="A228">
            <v>4</v>
          </cell>
          <cell r="G228">
            <v>61175.79</v>
          </cell>
        </row>
        <row r="229">
          <cell r="A229">
            <v>4</v>
          </cell>
          <cell r="G229">
            <v>18114.02</v>
          </cell>
        </row>
        <row r="230">
          <cell r="A230">
            <v>4</v>
          </cell>
          <cell r="G230">
            <v>59209.42</v>
          </cell>
        </row>
        <row r="231">
          <cell r="A231">
            <v>4</v>
          </cell>
          <cell r="G231">
            <v>923579.84</v>
          </cell>
        </row>
        <row r="232">
          <cell r="A232">
            <v>4</v>
          </cell>
          <cell r="G232">
            <v>49808.480000000003</v>
          </cell>
        </row>
        <row r="233">
          <cell r="A233">
            <v>5</v>
          </cell>
          <cell r="G233">
            <v>16681.38</v>
          </cell>
        </row>
        <row r="234">
          <cell r="A234">
            <v>5</v>
          </cell>
          <cell r="G234">
            <v>18512.18</v>
          </cell>
        </row>
        <row r="235">
          <cell r="A235">
            <v>5</v>
          </cell>
          <cell r="G235">
            <v>29654.61</v>
          </cell>
        </row>
        <row r="236">
          <cell r="A236">
            <v>5</v>
          </cell>
          <cell r="G236">
            <v>61175.79</v>
          </cell>
        </row>
        <row r="237">
          <cell r="A237">
            <v>5</v>
          </cell>
          <cell r="G237">
            <v>18114.02</v>
          </cell>
        </row>
        <row r="238">
          <cell r="A238">
            <v>5</v>
          </cell>
          <cell r="G238">
            <v>59209.42</v>
          </cell>
        </row>
        <row r="239">
          <cell r="A239">
            <v>5</v>
          </cell>
          <cell r="G239">
            <v>919674.56</v>
          </cell>
        </row>
        <row r="240">
          <cell r="A240">
            <v>5</v>
          </cell>
          <cell r="G240">
            <v>49808.480000000003</v>
          </cell>
        </row>
        <row r="241">
          <cell r="A241">
            <v>1</v>
          </cell>
          <cell r="G241">
            <v>1328879.06</v>
          </cell>
        </row>
        <row r="242">
          <cell r="A242">
            <v>1</v>
          </cell>
          <cell r="G242">
            <v>760292.42</v>
          </cell>
        </row>
        <row r="243">
          <cell r="A243">
            <v>1</v>
          </cell>
          <cell r="G243">
            <v>733457.48</v>
          </cell>
        </row>
        <row r="244">
          <cell r="A244">
            <v>1</v>
          </cell>
          <cell r="G244">
            <v>1476490.75</v>
          </cell>
        </row>
        <row r="245">
          <cell r="A245">
            <v>1</v>
          </cell>
          <cell r="G245">
            <v>818049.8</v>
          </cell>
        </row>
        <row r="246">
          <cell r="A246">
            <v>1</v>
          </cell>
          <cell r="G246">
            <v>369202.87</v>
          </cell>
        </row>
        <row r="247">
          <cell r="A247">
            <v>1</v>
          </cell>
          <cell r="G247">
            <v>4744747.01</v>
          </cell>
        </row>
        <row r="248">
          <cell r="A248">
            <v>1</v>
          </cell>
          <cell r="G248">
            <v>31840.09</v>
          </cell>
        </row>
        <row r="249">
          <cell r="A249">
            <v>1</v>
          </cell>
          <cell r="G249">
            <v>11958.43</v>
          </cell>
        </row>
        <row r="250">
          <cell r="A250">
            <v>1</v>
          </cell>
          <cell r="G250">
            <v>6462.72</v>
          </cell>
        </row>
        <row r="251">
          <cell r="A251">
            <v>2</v>
          </cell>
          <cell r="G251">
            <v>1315587.95</v>
          </cell>
        </row>
        <row r="252">
          <cell r="A252">
            <v>2</v>
          </cell>
          <cell r="G252">
            <v>752005.98</v>
          </cell>
        </row>
        <row r="253">
          <cell r="A253">
            <v>2</v>
          </cell>
          <cell r="G253">
            <v>704344.2</v>
          </cell>
        </row>
        <row r="254">
          <cell r="A254">
            <v>2</v>
          </cell>
          <cell r="G254">
            <v>1464133.81</v>
          </cell>
        </row>
        <row r="255">
          <cell r="A255">
            <v>2</v>
          </cell>
          <cell r="G255">
            <v>818935.74</v>
          </cell>
        </row>
        <row r="256">
          <cell r="A256">
            <v>2</v>
          </cell>
          <cell r="G256">
            <v>683633.73</v>
          </cell>
        </row>
        <row r="257">
          <cell r="A257">
            <v>2</v>
          </cell>
          <cell r="G257">
            <v>4755579.7499999898</v>
          </cell>
        </row>
        <row r="258">
          <cell r="A258">
            <v>2</v>
          </cell>
          <cell r="G258">
            <v>31840.09</v>
          </cell>
        </row>
        <row r="259">
          <cell r="A259">
            <v>2</v>
          </cell>
          <cell r="G259">
            <v>11991.98</v>
          </cell>
        </row>
        <row r="260">
          <cell r="A260">
            <v>2</v>
          </cell>
          <cell r="G260">
            <v>6462.72</v>
          </cell>
        </row>
        <row r="261">
          <cell r="A261">
            <v>3</v>
          </cell>
          <cell r="G261">
            <v>1328847.02</v>
          </cell>
        </row>
        <row r="262">
          <cell r="A262">
            <v>3</v>
          </cell>
          <cell r="G262">
            <v>744879.44</v>
          </cell>
        </row>
        <row r="263">
          <cell r="A263">
            <v>3</v>
          </cell>
          <cell r="G263">
            <v>713648.25</v>
          </cell>
        </row>
        <row r="264">
          <cell r="A264">
            <v>3</v>
          </cell>
          <cell r="G264">
            <v>1494106.9</v>
          </cell>
        </row>
        <row r="265">
          <cell r="A265">
            <v>3</v>
          </cell>
          <cell r="G265">
            <v>832571.13</v>
          </cell>
        </row>
        <row r="266">
          <cell r="A266">
            <v>3</v>
          </cell>
          <cell r="G266">
            <v>533400.14</v>
          </cell>
        </row>
        <row r="267">
          <cell r="A267">
            <v>3</v>
          </cell>
          <cell r="G267">
            <v>4774858.24</v>
          </cell>
        </row>
        <row r="268">
          <cell r="A268">
            <v>3</v>
          </cell>
          <cell r="G268">
            <v>30617.41</v>
          </cell>
        </row>
        <row r="269">
          <cell r="A269">
            <v>3</v>
          </cell>
          <cell r="G269">
            <v>11961.56</v>
          </cell>
        </row>
        <row r="270">
          <cell r="A270">
            <v>3</v>
          </cell>
          <cell r="G270">
            <v>6462.72</v>
          </cell>
        </row>
        <row r="271">
          <cell r="A271">
            <v>4</v>
          </cell>
          <cell r="G271">
            <v>1315716.02</v>
          </cell>
        </row>
        <row r="272">
          <cell r="A272">
            <v>4</v>
          </cell>
          <cell r="G272">
            <v>731652.65</v>
          </cell>
        </row>
        <row r="273">
          <cell r="A273">
            <v>4</v>
          </cell>
          <cell r="G273">
            <v>493044.12</v>
          </cell>
        </row>
        <row r="274">
          <cell r="A274">
            <v>4</v>
          </cell>
          <cell r="G274">
            <v>1448741.62</v>
          </cell>
        </row>
        <row r="275">
          <cell r="A275">
            <v>4</v>
          </cell>
          <cell r="G275">
            <v>778700.99</v>
          </cell>
        </row>
        <row r="276">
          <cell r="A276">
            <v>4</v>
          </cell>
          <cell r="G276">
            <v>535386.69999999995</v>
          </cell>
        </row>
        <row r="277">
          <cell r="A277">
            <v>4</v>
          </cell>
          <cell r="G277">
            <v>4820538.5</v>
          </cell>
        </row>
        <row r="278">
          <cell r="A278">
            <v>4</v>
          </cell>
          <cell r="G278">
            <v>30917.33</v>
          </cell>
        </row>
        <row r="279">
          <cell r="A279">
            <v>4</v>
          </cell>
          <cell r="G279">
            <v>11945.16</v>
          </cell>
        </row>
        <row r="280">
          <cell r="A280">
            <v>4</v>
          </cell>
          <cell r="G280">
            <v>6462.72</v>
          </cell>
        </row>
        <row r="281">
          <cell r="A281">
            <v>5</v>
          </cell>
          <cell r="G281">
            <v>1321419.3799999999</v>
          </cell>
        </row>
        <row r="282">
          <cell r="A282">
            <v>5</v>
          </cell>
          <cell r="G282">
            <v>740612.77</v>
          </cell>
        </row>
        <row r="283">
          <cell r="A283">
            <v>5</v>
          </cell>
          <cell r="G283">
            <v>700490.55</v>
          </cell>
        </row>
        <row r="284">
          <cell r="A284">
            <v>5</v>
          </cell>
          <cell r="G284">
            <v>1455893.74</v>
          </cell>
        </row>
        <row r="285">
          <cell r="A285">
            <v>5</v>
          </cell>
          <cell r="G285">
            <v>780506.43</v>
          </cell>
        </row>
        <row r="286">
          <cell r="A286">
            <v>5</v>
          </cell>
          <cell r="G286">
            <v>535954.4</v>
          </cell>
        </row>
        <row r="287">
          <cell r="A287">
            <v>5</v>
          </cell>
          <cell r="G287">
            <v>4838267.54</v>
          </cell>
        </row>
        <row r="288">
          <cell r="A288">
            <v>5</v>
          </cell>
          <cell r="G288">
            <v>30935.52</v>
          </cell>
        </row>
        <row r="289">
          <cell r="A289">
            <v>5</v>
          </cell>
          <cell r="G289">
            <v>11945.16</v>
          </cell>
        </row>
        <row r="290">
          <cell r="A290">
            <v>5</v>
          </cell>
          <cell r="G290">
            <v>6462.72</v>
          </cell>
        </row>
        <row r="291">
          <cell r="A291">
            <v>1</v>
          </cell>
          <cell r="G291">
            <v>1009214.23</v>
          </cell>
        </row>
        <row r="292">
          <cell r="A292">
            <v>1</v>
          </cell>
          <cell r="G292">
            <v>128461.51</v>
          </cell>
        </row>
        <row r="293">
          <cell r="A293">
            <v>1</v>
          </cell>
          <cell r="G293">
            <v>91271.73</v>
          </cell>
        </row>
        <row r="294">
          <cell r="A294">
            <v>1</v>
          </cell>
          <cell r="G294">
            <v>70475.399999999994</v>
          </cell>
        </row>
        <row r="295">
          <cell r="A295">
            <v>1</v>
          </cell>
          <cell r="G295">
            <v>74877.899999999994</v>
          </cell>
        </row>
        <row r="296">
          <cell r="A296">
            <v>1</v>
          </cell>
          <cell r="G296">
            <v>101847.09</v>
          </cell>
        </row>
        <row r="297">
          <cell r="A297">
            <v>1</v>
          </cell>
          <cell r="G297">
            <v>44540.22</v>
          </cell>
        </row>
        <row r="298">
          <cell r="A298">
            <v>1</v>
          </cell>
          <cell r="G298">
            <v>23.01</v>
          </cell>
        </row>
        <row r="299">
          <cell r="A299">
            <v>1</v>
          </cell>
          <cell r="G299">
            <v>23.92</v>
          </cell>
        </row>
        <row r="300">
          <cell r="A300">
            <v>2</v>
          </cell>
          <cell r="G300">
            <v>1022767.54</v>
          </cell>
        </row>
        <row r="301">
          <cell r="A301">
            <v>2</v>
          </cell>
          <cell r="G301">
            <v>129203.5</v>
          </cell>
        </row>
        <row r="302">
          <cell r="A302">
            <v>2</v>
          </cell>
          <cell r="G302">
            <v>89083.4</v>
          </cell>
        </row>
        <row r="303">
          <cell r="A303">
            <v>2</v>
          </cell>
          <cell r="G303">
            <v>72001.64</v>
          </cell>
        </row>
        <row r="304">
          <cell r="A304">
            <v>2</v>
          </cell>
          <cell r="G304">
            <v>73445.23</v>
          </cell>
        </row>
        <row r="305">
          <cell r="A305">
            <v>2</v>
          </cell>
          <cell r="G305">
            <v>103090.68</v>
          </cell>
        </row>
        <row r="306">
          <cell r="A306">
            <v>2</v>
          </cell>
          <cell r="G306">
            <v>44677.72</v>
          </cell>
        </row>
        <row r="307">
          <cell r="A307">
            <v>2</v>
          </cell>
          <cell r="G307">
            <v>23.01</v>
          </cell>
        </row>
        <row r="308">
          <cell r="A308">
            <v>2</v>
          </cell>
          <cell r="G308">
            <v>23.92</v>
          </cell>
        </row>
        <row r="309">
          <cell r="A309">
            <v>3</v>
          </cell>
          <cell r="G309">
            <v>1018277.23</v>
          </cell>
        </row>
        <row r="310">
          <cell r="A310">
            <v>3</v>
          </cell>
          <cell r="G310">
            <v>129040.22</v>
          </cell>
        </row>
        <row r="311">
          <cell r="A311">
            <v>3</v>
          </cell>
          <cell r="G311">
            <v>106351.7</v>
          </cell>
        </row>
        <row r="312">
          <cell r="A312">
            <v>3</v>
          </cell>
          <cell r="G312">
            <v>71510.36</v>
          </cell>
        </row>
        <row r="313">
          <cell r="A313">
            <v>3</v>
          </cell>
          <cell r="G313">
            <v>73426.52</v>
          </cell>
        </row>
        <row r="314">
          <cell r="A314">
            <v>3</v>
          </cell>
          <cell r="G314">
            <v>107176.62</v>
          </cell>
        </row>
        <row r="315">
          <cell r="A315">
            <v>3</v>
          </cell>
          <cell r="G315">
            <v>44671.33</v>
          </cell>
        </row>
        <row r="316">
          <cell r="A316">
            <v>3</v>
          </cell>
          <cell r="G316">
            <v>23.01</v>
          </cell>
        </row>
        <row r="317">
          <cell r="A317">
            <v>3</v>
          </cell>
          <cell r="G317">
            <v>23.92</v>
          </cell>
        </row>
        <row r="318">
          <cell r="A318">
            <v>4</v>
          </cell>
          <cell r="G318">
            <v>477987.76</v>
          </cell>
        </row>
        <row r="319">
          <cell r="A319">
            <v>4</v>
          </cell>
          <cell r="G319">
            <v>322740.57</v>
          </cell>
        </row>
        <row r="320">
          <cell r="A320">
            <v>4</v>
          </cell>
          <cell r="G320">
            <v>366388.22</v>
          </cell>
        </row>
        <row r="321">
          <cell r="A321">
            <v>4</v>
          </cell>
          <cell r="G321">
            <v>383534.95</v>
          </cell>
        </row>
        <row r="322">
          <cell r="A322">
            <v>4</v>
          </cell>
          <cell r="G322">
            <v>280671.84000000003</v>
          </cell>
        </row>
        <row r="323">
          <cell r="A323">
            <v>4</v>
          </cell>
          <cell r="G323">
            <v>322725.84999999998</v>
          </cell>
        </row>
        <row r="324">
          <cell r="A324">
            <v>4</v>
          </cell>
          <cell r="G324">
            <v>23.01</v>
          </cell>
        </row>
        <row r="325">
          <cell r="A325">
            <v>4</v>
          </cell>
          <cell r="G325">
            <v>23.92</v>
          </cell>
        </row>
        <row r="326">
          <cell r="A326">
            <v>5</v>
          </cell>
          <cell r="G326">
            <v>478498.21</v>
          </cell>
        </row>
        <row r="327">
          <cell r="A327">
            <v>5</v>
          </cell>
          <cell r="G327">
            <v>323648.68</v>
          </cell>
        </row>
        <row r="328">
          <cell r="A328">
            <v>5</v>
          </cell>
          <cell r="G328">
            <v>252841.81</v>
          </cell>
        </row>
        <row r="329">
          <cell r="A329">
            <v>5</v>
          </cell>
          <cell r="G329">
            <v>383140.52</v>
          </cell>
        </row>
        <row r="330">
          <cell r="A330">
            <v>5</v>
          </cell>
          <cell r="G330">
            <v>280022.95</v>
          </cell>
        </row>
        <row r="331">
          <cell r="A331">
            <v>5</v>
          </cell>
          <cell r="G331">
            <v>322328.09999999998</v>
          </cell>
        </row>
        <row r="332">
          <cell r="A332">
            <v>5</v>
          </cell>
          <cell r="G332">
            <v>23.01</v>
          </cell>
        </row>
        <row r="333">
          <cell r="A333">
            <v>5</v>
          </cell>
          <cell r="G333">
            <v>23.92</v>
          </cell>
        </row>
        <row r="334">
          <cell r="A334">
            <v>1</v>
          </cell>
          <cell r="G334">
            <v>66.95</v>
          </cell>
        </row>
        <row r="335">
          <cell r="A335">
            <v>2</v>
          </cell>
          <cell r="G335">
            <v>66.95</v>
          </cell>
        </row>
        <row r="336">
          <cell r="A336">
            <v>3</v>
          </cell>
          <cell r="G336">
            <v>66.95</v>
          </cell>
        </row>
        <row r="337">
          <cell r="A337">
            <v>4</v>
          </cell>
          <cell r="G337">
            <v>66.95</v>
          </cell>
        </row>
        <row r="338">
          <cell r="A338">
            <v>5</v>
          </cell>
          <cell r="G338">
            <v>66.95</v>
          </cell>
        </row>
        <row r="339">
          <cell r="A339">
            <v>1</v>
          </cell>
          <cell r="G339">
            <v>3.59</v>
          </cell>
        </row>
        <row r="340">
          <cell r="A340">
            <v>2</v>
          </cell>
          <cell r="G340">
            <v>3.59</v>
          </cell>
        </row>
        <row r="341">
          <cell r="A341">
            <v>3</v>
          </cell>
          <cell r="G341">
            <v>3.59</v>
          </cell>
        </row>
        <row r="342">
          <cell r="A342">
            <v>4</v>
          </cell>
          <cell r="G342">
            <v>3.59</v>
          </cell>
        </row>
        <row r="343">
          <cell r="A343">
            <v>5</v>
          </cell>
          <cell r="G343">
            <v>3.59</v>
          </cell>
        </row>
        <row r="344">
          <cell r="A344">
            <v>1</v>
          </cell>
          <cell r="G344">
            <v>163477.16</v>
          </cell>
        </row>
        <row r="345">
          <cell r="A345">
            <v>1</v>
          </cell>
          <cell r="G345">
            <v>57147.56</v>
          </cell>
        </row>
        <row r="346">
          <cell r="A346">
            <v>1</v>
          </cell>
          <cell r="G346">
            <v>191.52</v>
          </cell>
        </row>
        <row r="347">
          <cell r="A347">
            <v>1</v>
          </cell>
          <cell r="G347">
            <v>104747.45</v>
          </cell>
        </row>
        <row r="348">
          <cell r="A348">
            <v>1</v>
          </cell>
          <cell r="G348">
            <v>2078.36</v>
          </cell>
        </row>
        <row r="349">
          <cell r="A349">
            <v>1</v>
          </cell>
          <cell r="G349">
            <v>9103.9</v>
          </cell>
        </row>
        <row r="350">
          <cell r="A350">
            <v>1</v>
          </cell>
          <cell r="G350">
            <v>958.32</v>
          </cell>
        </row>
        <row r="351">
          <cell r="A351">
            <v>1</v>
          </cell>
          <cell r="G351">
            <v>5679.37</v>
          </cell>
        </row>
        <row r="352">
          <cell r="A352">
            <v>1</v>
          </cell>
          <cell r="G352">
            <v>32444.46</v>
          </cell>
        </row>
        <row r="353">
          <cell r="A353">
            <v>1</v>
          </cell>
          <cell r="G353">
            <v>66.81</v>
          </cell>
        </row>
        <row r="354">
          <cell r="A354">
            <v>1</v>
          </cell>
          <cell r="G354">
            <v>3637.48</v>
          </cell>
        </row>
        <row r="355">
          <cell r="A355">
            <v>1</v>
          </cell>
          <cell r="G355">
            <v>45444.81</v>
          </cell>
        </row>
        <row r="356">
          <cell r="A356">
            <v>1</v>
          </cell>
          <cell r="G356">
            <v>9199.1</v>
          </cell>
        </row>
        <row r="357">
          <cell r="A357">
            <v>2</v>
          </cell>
          <cell r="G357">
            <v>163477.16</v>
          </cell>
        </row>
        <row r="358">
          <cell r="A358">
            <v>2</v>
          </cell>
          <cell r="G358">
            <v>57514.7</v>
          </cell>
        </row>
        <row r="359">
          <cell r="A359">
            <v>2</v>
          </cell>
          <cell r="G359">
            <v>191.52</v>
          </cell>
        </row>
        <row r="360">
          <cell r="A360">
            <v>2</v>
          </cell>
          <cell r="G360">
            <v>104779.2</v>
          </cell>
        </row>
        <row r="361">
          <cell r="A361">
            <v>2</v>
          </cell>
          <cell r="G361">
            <v>2078.36</v>
          </cell>
        </row>
        <row r="362">
          <cell r="A362">
            <v>2</v>
          </cell>
          <cell r="G362">
            <v>9102.4500000000007</v>
          </cell>
        </row>
        <row r="363">
          <cell r="A363">
            <v>2</v>
          </cell>
          <cell r="G363">
            <v>958.32</v>
          </cell>
        </row>
        <row r="364">
          <cell r="A364">
            <v>2</v>
          </cell>
          <cell r="G364">
            <v>5679.37</v>
          </cell>
        </row>
        <row r="365">
          <cell r="A365">
            <v>2</v>
          </cell>
          <cell r="G365">
            <v>20277.27</v>
          </cell>
        </row>
        <row r="366">
          <cell r="A366">
            <v>2</v>
          </cell>
          <cell r="G366">
            <v>22.2</v>
          </cell>
        </row>
        <row r="367">
          <cell r="A367">
            <v>2</v>
          </cell>
          <cell r="G367">
            <v>3690.99</v>
          </cell>
        </row>
        <row r="368">
          <cell r="A368">
            <v>2</v>
          </cell>
          <cell r="G368">
            <v>45450.86</v>
          </cell>
        </row>
        <row r="369">
          <cell r="A369">
            <v>2</v>
          </cell>
          <cell r="G369">
            <v>9199.11</v>
          </cell>
        </row>
        <row r="370">
          <cell r="A370">
            <v>3</v>
          </cell>
          <cell r="G370">
            <v>163477.16</v>
          </cell>
        </row>
        <row r="371">
          <cell r="A371">
            <v>3</v>
          </cell>
          <cell r="G371">
            <v>57514.7</v>
          </cell>
        </row>
        <row r="372">
          <cell r="A372">
            <v>3</v>
          </cell>
          <cell r="G372">
            <v>191.52</v>
          </cell>
        </row>
        <row r="373">
          <cell r="A373">
            <v>3</v>
          </cell>
          <cell r="G373">
            <v>104779.2</v>
          </cell>
        </row>
        <row r="374">
          <cell r="A374">
            <v>3</v>
          </cell>
          <cell r="G374">
            <v>2078.36</v>
          </cell>
        </row>
        <row r="375">
          <cell r="A375">
            <v>3</v>
          </cell>
          <cell r="G375">
            <v>9102.4500000000007</v>
          </cell>
        </row>
        <row r="376">
          <cell r="A376">
            <v>3</v>
          </cell>
          <cell r="G376">
            <v>958.32</v>
          </cell>
        </row>
        <row r="377">
          <cell r="A377">
            <v>3</v>
          </cell>
          <cell r="G377">
            <v>5679.37</v>
          </cell>
        </row>
        <row r="378">
          <cell r="A378">
            <v>3</v>
          </cell>
          <cell r="G378">
            <v>19805.580000000002</v>
          </cell>
        </row>
        <row r="379">
          <cell r="A379">
            <v>3</v>
          </cell>
          <cell r="G379">
            <v>47.18</v>
          </cell>
        </row>
        <row r="380">
          <cell r="A380">
            <v>3</v>
          </cell>
          <cell r="G380">
            <v>3637.48</v>
          </cell>
        </row>
        <row r="381">
          <cell r="A381">
            <v>3</v>
          </cell>
          <cell r="G381">
            <v>45450.86</v>
          </cell>
        </row>
        <row r="382">
          <cell r="A382">
            <v>3</v>
          </cell>
          <cell r="G382">
            <v>10279.450000000001</v>
          </cell>
        </row>
        <row r="383">
          <cell r="A383">
            <v>4</v>
          </cell>
          <cell r="G383">
            <v>9559.2199999999993</v>
          </cell>
        </row>
        <row r="384">
          <cell r="A384">
            <v>5</v>
          </cell>
          <cell r="G384">
            <v>9559.23</v>
          </cell>
        </row>
        <row r="385">
          <cell r="A385">
            <v>1</v>
          </cell>
          <cell r="G385">
            <v>-4732.8599999999997</v>
          </cell>
        </row>
        <row r="386">
          <cell r="A386">
            <v>1</v>
          </cell>
          <cell r="G386">
            <v>47207.23</v>
          </cell>
        </row>
        <row r="387">
          <cell r="A387">
            <v>1</v>
          </cell>
          <cell r="G387">
            <v>31438.55</v>
          </cell>
        </row>
        <row r="388">
          <cell r="A388">
            <v>1</v>
          </cell>
          <cell r="G388">
            <v>62127.74</v>
          </cell>
        </row>
        <row r="389">
          <cell r="A389">
            <v>1</v>
          </cell>
          <cell r="G389">
            <v>532736.51</v>
          </cell>
        </row>
        <row r="390">
          <cell r="A390">
            <v>1</v>
          </cell>
          <cell r="G390">
            <v>52991.02</v>
          </cell>
        </row>
        <row r="391">
          <cell r="A391">
            <v>1</v>
          </cell>
          <cell r="G391">
            <v>152768.95000000001</v>
          </cell>
        </row>
        <row r="392">
          <cell r="A392">
            <v>1</v>
          </cell>
          <cell r="G392">
            <v>-68641.850000000006</v>
          </cell>
        </row>
        <row r="393">
          <cell r="A393">
            <v>2</v>
          </cell>
          <cell r="G393">
            <v>-4732.8599999999997</v>
          </cell>
        </row>
        <row r="394">
          <cell r="A394">
            <v>2</v>
          </cell>
          <cell r="G394">
            <v>47207.23</v>
          </cell>
        </row>
        <row r="395">
          <cell r="A395">
            <v>2</v>
          </cell>
          <cell r="G395">
            <v>31438.55</v>
          </cell>
        </row>
        <row r="396">
          <cell r="A396">
            <v>2</v>
          </cell>
          <cell r="G396">
            <v>62127.73</v>
          </cell>
        </row>
        <row r="397">
          <cell r="A397">
            <v>2</v>
          </cell>
          <cell r="G397">
            <v>532900.66</v>
          </cell>
        </row>
        <row r="398">
          <cell r="A398">
            <v>2</v>
          </cell>
          <cell r="G398">
            <v>322036.27</v>
          </cell>
        </row>
        <row r="399">
          <cell r="A399">
            <v>2</v>
          </cell>
          <cell r="G399">
            <v>131914.04999999999</v>
          </cell>
        </row>
        <row r="400">
          <cell r="A400">
            <v>2</v>
          </cell>
          <cell r="G400">
            <v>-68641.850000000006</v>
          </cell>
        </row>
        <row r="401">
          <cell r="A401">
            <v>3</v>
          </cell>
          <cell r="G401">
            <v>-4732.8599999999997</v>
          </cell>
        </row>
        <row r="402">
          <cell r="A402">
            <v>3</v>
          </cell>
          <cell r="G402">
            <v>47207.23</v>
          </cell>
        </row>
        <row r="403">
          <cell r="A403">
            <v>3</v>
          </cell>
          <cell r="G403">
            <v>31438.55</v>
          </cell>
        </row>
        <row r="404">
          <cell r="A404">
            <v>3</v>
          </cell>
          <cell r="G404">
            <v>-124255.47</v>
          </cell>
        </row>
        <row r="405">
          <cell r="A405">
            <v>3</v>
          </cell>
          <cell r="G405">
            <v>-1065637.17</v>
          </cell>
        </row>
        <row r="406">
          <cell r="A406">
            <v>3</v>
          </cell>
          <cell r="G406">
            <v>-1132812.51</v>
          </cell>
        </row>
        <row r="407">
          <cell r="A407">
            <v>3</v>
          </cell>
          <cell r="G407">
            <v>409563.2</v>
          </cell>
        </row>
        <row r="408">
          <cell r="A408">
            <v>3</v>
          </cell>
          <cell r="G408">
            <v>-284683</v>
          </cell>
        </row>
        <row r="409">
          <cell r="A409">
            <v>3</v>
          </cell>
          <cell r="G409">
            <v>-68641.850000000006</v>
          </cell>
        </row>
        <row r="410">
          <cell r="A410">
            <v>4</v>
          </cell>
          <cell r="G410">
            <v>-4732.8599999999997</v>
          </cell>
        </row>
        <row r="411">
          <cell r="A411">
            <v>4</v>
          </cell>
          <cell r="G411">
            <v>47207.23</v>
          </cell>
        </row>
        <row r="412">
          <cell r="A412">
            <v>4</v>
          </cell>
          <cell r="G412">
            <v>31438.55</v>
          </cell>
        </row>
        <row r="413">
          <cell r="A413">
            <v>4</v>
          </cell>
          <cell r="G413">
            <v>75520.83</v>
          </cell>
        </row>
        <row r="414">
          <cell r="A414">
            <v>4</v>
          </cell>
          <cell r="G414">
            <v>515611.14</v>
          </cell>
        </row>
        <row r="415">
          <cell r="A415">
            <v>4</v>
          </cell>
          <cell r="G415">
            <v>-453125</v>
          </cell>
        </row>
        <row r="416">
          <cell r="A416">
            <v>4</v>
          </cell>
          <cell r="G416">
            <v>-68641.850000000006</v>
          </cell>
        </row>
        <row r="417">
          <cell r="A417">
            <v>5</v>
          </cell>
          <cell r="G417">
            <v>-4732.8599999999997</v>
          </cell>
        </row>
        <row r="418">
          <cell r="A418">
            <v>5</v>
          </cell>
          <cell r="G418">
            <v>47207.23</v>
          </cell>
        </row>
        <row r="419">
          <cell r="A419">
            <v>5</v>
          </cell>
          <cell r="G419">
            <v>31438.55</v>
          </cell>
        </row>
        <row r="420">
          <cell r="A420">
            <v>5</v>
          </cell>
          <cell r="G420">
            <v>620383.53</v>
          </cell>
        </row>
        <row r="421">
          <cell r="A421">
            <v>5</v>
          </cell>
          <cell r="G421">
            <v>-264322.92</v>
          </cell>
        </row>
        <row r="422">
          <cell r="A422">
            <v>5</v>
          </cell>
          <cell r="G422">
            <v>555066.78</v>
          </cell>
        </row>
        <row r="423">
          <cell r="A423">
            <v>5</v>
          </cell>
          <cell r="G423">
            <v>-113281.25</v>
          </cell>
        </row>
        <row r="424">
          <cell r="A424">
            <v>5</v>
          </cell>
          <cell r="G424">
            <v>-68641.850000000006</v>
          </cell>
        </row>
        <row r="425">
          <cell r="A425">
            <v>1</v>
          </cell>
          <cell r="G425">
            <v>8394</v>
          </cell>
        </row>
        <row r="426">
          <cell r="A426">
            <v>1</v>
          </cell>
          <cell r="G426">
            <v>7755</v>
          </cell>
        </row>
        <row r="427">
          <cell r="A427">
            <v>2</v>
          </cell>
          <cell r="G427">
            <v>8394</v>
          </cell>
        </row>
        <row r="428">
          <cell r="A428">
            <v>2</v>
          </cell>
          <cell r="G428">
            <v>7755</v>
          </cell>
        </row>
        <row r="429">
          <cell r="A429">
            <v>3</v>
          </cell>
          <cell r="G429">
            <v>8394</v>
          </cell>
        </row>
        <row r="430">
          <cell r="A430">
            <v>3</v>
          </cell>
          <cell r="G430">
            <v>7755</v>
          </cell>
        </row>
        <row r="431">
          <cell r="A431">
            <v>4</v>
          </cell>
          <cell r="G431">
            <v>8394</v>
          </cell>
        </row>
        <row r="432">
          <cell r="A432">
            <v>4</v>
          </cell>
          <cell r="G432">
            <v>7755</v>
          </cell>
        </row>
        <row r="433">
          <cell r="A433">
            <v>5</v>
          </cell>
          <cell r="G433">
            <v>8394</v>
          </cell>
        </row>
        <row r="434">
          <cell r="A434">
            <v>5</v>
          </cell>
          <cell r="G434">
            <v>7755</v>
          </cell>
        </row>
        <row r="435">
          <cell r="A435">
            <v>1</v>
          </cell>
          <cell r="G435">
            <v>5724.59</v>
          </cell>
        </row>
        <row r="436">
          <cell r="A436">
            <v>1</v>
          </cell>
          <cell r="G436">
            <v>13755.75</v>
          </cell>
        </row>
        <row r="437">
          <cell r="A437">
            <v>1</v>
          </cell>
          <cell r="G437">
            <v>71983.679999999993</v>
          </cell>
        </row>
        <row r="438">
          <cell r="A438">
            <v>2</v>
          </cell>
          <cell r="G438">
            <v>5724.59</v>
          </cell>
        </row>
        <row r="439">
          <cell r="A439">
            <v>2</v>
          </cell>
          <cell r="G439">
            <v>13755.75</v>
          </cell>
        </row>
        <row r="440">
          <cell r="A440">
            <v>2</v>
          </cell>
          <cell r="G440">
            <v>72969.84</v>
          </cell>
        </row>
        <row r="441">
          <cell r="A441">
            <v>3</v>
          </cell>
          <cell r="G441">
            <v>5724.59</v>
          </cell>
        </row>
        <row r="442">
          <cell r="A442">
            <v>3</v>
          </cell>
          <cell r="G442">
            <v>13755.75</v>
          </cell>
        </row>
        <row r="443">
          <cell r="A443">
            <v>3</v>
          </cell>
          <cell r="G443">
            <v>73228.5</v>
          </cell>
        </row>
        <row r="444">
          <cell r="A444">
            <v>4</v>
          </cell>
          <cell r="G444">
            <v>5724.59</v>
          </cell>
        </row>
        <row r="445">
          <cell r="A445">
            <v>4</v>
          </cell>
          <cell r="G445">
            <v>13755.75</v>
          </cell>
        </row>
        <row r="446">
          <cell r="A446">
            <v>4</v>
          </cell>
          <cell r="G446">
            <v>73246.240000000005</v>
          </cell>
        </row>
        <row r="447">
          <cell r="A447">
            <v>5</v>
          </cell>
          <cell r="G447">
            <v>5724.59</v>
          </cell>
        </row>
        <row r="448">
          <cell r="A448">
            <v>5</v>
          </cell>
          <cell r="G448">
            <v>13755.75</v>
          </cell>
        </row>
        <row r="449">
          <cell r="A449">
            <v>5</v>
          </cell>
          <cell r="G449">
            <v>73247</v>
          </cell>
        </row>
        <row r="450">
          <cell r="A450">
            <v>1</v>
          </cell>
          <cell r="G450">
            <v>1288.1500000000001</v>
          </cell>
        </row>
        <row r="451">
          <cell r="A451">
            <v>1</v>
          </cell>
          <cell r="G451">
            <v>1133.5</v>
          </cell>
        </row>
        <row r="452">
          <cell r="A452">
            <v>2</v>
          </cell>
          <cell r="G452">
            <v>1300.6500000000001</v>
          </cell>
        </row>
        <row r="453">
          <cell r="A453">
            <v>2</v>
          </cell>
          <cell r="G453">
            <v>1133.5</v>
          </cell>
        </row>
        <row r="454">
          <cell r="A454">
            <v>2</v>
          </cell>
          <cell r="G454">
            <v>81</v>
          </cell>
        </row>
        <row r="455">
          <cell r="A455">
            <v>3</v>
          </cell>
          <cell r="G455">
            <v>1300.6500000000001</v>
          </cell>
        </row>
        <row r="456">
          <cell r="A456">
            <v>3</v>
          </cell>
          <cell r="G456">
            <v>1133.9100000000001</v>
          </cell>
        </row>
        <row r="457">
          <cell r="A457">
            <v>3</v>
          </cell>
          <cell r="G457">
            <v>81</v>
          </cell>
        </row>
        <row r="458">
          <cell r="A458">
            <v>4</v>
          </cell>
          <cell r="G458">
            <v>1324.15</v>
          </cell>
        </row>
        <row r="459">
          <cell r="A459">
            <v>4</v>
          </cell>
          <cell r="G459">
            <v>1133.9100000000001</v>
          </cell>
        </row>
        <row r="460">
          <cell r="A460">
            <v>4</v>
          </cell>
          <cell r="G460">
            <v>81</v>
          </cell>
        </row>
        <row r="461">
          <cell r="A461">
            <v>5</v>
          </cell>
          <cell r="G461">
            <v>1324.15</v>
          </cell>
        </row>
        <row r="462">
          <cell r="A462">
            <v>5</v>
          </cell>
          <cell r="G462">
            <v>1133.9100000000001</v>
          </cell>
        </row>
        <row r="463">
          <cell r="A463">
            <v>5</v>
          </cell>
          <cell r="G463">
            <v>81</v>
          </cell>
        </row>
        <row r="464">
          <cell r="A464">
            <v>1</v>
          </cell>
          <cell r="G464">
            <v>16875</v>
          </cell>
        </row>
        <row r="465">
          <cell r="A465">
            <v>2</v>
          </cell>
          <cell r="G465">
            <v>16875</v>
          </cell>
        </row>
        <row r="466">
          <cell r="A466">
            <v>3</v>
          </cell>
          <cell r="G466">
            <v>16875</v>
          </cell>
        </row>
        <row r="467">
          <cell r="A467">
            <v>4</v>
          </cell>
          <cell r="G467">
            <v>16875</v>
          </cell>
        </row>
        <row r="468">
          <cell r="A468">
            <v>5</v>
          </cell>
          <cell r="G468">
            <v>452.83</v>
          </cell>
        </row>
        <row r="469">
          <cell r="A469">
            <v>1</v>
          </cell>
          <cell r="G469">
            <v>48711.5</v>
          </cell>
        </row>
        <row r="470">
          <cell r="A470">
            <v>2</v>
          </cell>
          <cell r="G470">
            <v>48711.5</v>
          </cell>
        </row>
        <row r="471">
          <cell r="A471">
            <v>3</v>
          </cell>
          <cell r="G471">
            <v>48711.5</v>
          </cell>
        </row>
        <row r="472">
          <cell r="A472">
            <v>4</v>
          </cell>
          <cell r="G472">
            <v>48711.5</v>
          </cell>
        </row>
        <row r="473">
          <cell r="A473">
            <v>5</v>
          </cell>
          <cell r="G473">
            <v>48711.5</v>
          </cell>
        </row>
        <row r="474">
          <cell r="A474">
            <v>1</v>
          </cell>
          <cell r="G474">
            <v>1578.13</v>
          </cell>
        </row>
        <row r="475">
          <cell r="A475">
            <v>2</v>
          </cell>
          <cell r="G475">
            <v>1578.13</v>
          </cell>
        </row>
        <row r="476">
          <cell r="A476">
            <v>3</v>
          </cell>
          <cell r="G476">
            <v>1578.13</v>
          </cell>
        </row>
        <row r="477">
          <cell r="A477">
            <v>4</v>
          </cell>
          <cell r="G477">
            <v>1578.13</v>
          </cell>
        </row>
        <row r="478">
          <cell r="A478">
            <v>5</v>
          </cell>
          <cell r="G478">
            <v>1578.13</v>
          </cell>
        </row>
        <row r="479">
          <cell r="A479">
            <v>2</v>
          </cell>
          <cell r="G479">
            <v>166.68</v>
          </cell>
        </row>
        <row r="480">
          <cell r="A480">
            <v>3</v>
          </cell>
          <cell r="G480">
            <v>166.68</v>
          </cell>
        </row>
        <row r="481">
          <cell r="A481">
            <v>1</v>
          </cell>
          <cell r="G481">
            <v>14816.16</v>
          </cell>
        </row>
        <row r="482">
          <cell r="A482">
            <v>1</v>
          </cell>
          <cell r="G482">
            <v>2010.59</v>
          </cell>
        </row>
        <row r="483">
          <cell r="A483">
            <v>1</v>
          </cell>
          <cell r="G483">
            <v>3483.88</v>
          </cell>
        </row>
        <row r="484">
          <cell r="A484">
            <v>1</v>
          </cell>
          <cell r="G484">
            <v>5110.24</v>
          </cell>
        </row>
        <row r="485">
          <cell r="A485">
            <v>1</v>
          </cell>
          <cell r="G485">
            <v>3011.91</v>
          </cell>
        </row>
        <row r="486">
          <cell r="A486">
            <v>1</v>
          </cell>
          <cell r="G486">
            <v>17527.84</v>
          </cell>
        </row>
        <row r="487">
          <cell r="A487">
            <v>2</v>
          </cell>
          <cell r="G487">
            <v>14516.12</v>
          </cell>
        </row>
        <row r="488">
          <cell r="A488">
            <v>2</v>
          </cell>
          <cell r="G488">
            <v>1357.44</v>
          </cell>
        </row>
        <row r="489">
          <cell r="A489">
            <v>2</v>
          </cell>
          <cell r="G489">
            <v>3320.32</v>
          </cell>
        </row>
        <row r="490">
          <cell r="A490">
            <v>2</v>
          </cell>
          <cell r="G490">
            <v>3625.29</v>
          </cell>
        </row>
        <row r="491">
          <cell r="A491">
            <v>2</v>
          </cell>
          <cell r="G491">
            <v>2799.73</v>
          </cell>
        </row>
        <row r="492">
          <cell r="A492">
            <v>2</v>
          </cell>
          <cell r="G492">
            <v>16695.68</v>
          </cell>
        </row>
        <row r="493">
          <cell r="A493">
            <v>3</v>
          </cell>
          <cell r="G493">
            <v>14525.78</v>
          </cell>
        </row>
        <row r="494">
          <cell r="A494">
            <v>3</v>
          </cell>
          <cell r="G494">
            <v>1321.61</v>
          </cell>
        </row>
        <row r="495">
          <cell r="A495">
            <v>3</v>
          </cell>
          <cell r="G495">
            <v>6219.84</v>
          </cell>
        </row>
        <row r="496">
          <cell r="A496">
            <v>3</v>
          </cell>
          <cell r="G496">
            <v>3589.86</v>
          </cell>
        </row>
        <row r="497">
          <cell r="A497">
            <v>3</v>
          </cell>
          <cell r="G497">
            <v>2555.9499999999998</v>
          </cell>
        </row>
        <row r="498">
          <cell r="A498">
            <v>3</v>
          </cell>
          <cell r="G498">
            <v>14940.81</v>
          </cell>
        </row>
        <row r="499">
          <cell r="A499">
            <v>4</v>
          </cell>
          <cell r="G499">
            <v>2533.4499999999998</v>
          </cell>
        </row>
        <row r="500">
          <cell r="A500">
            <v>4</v>
          </cell>
          <cell r="G500">
            <v>4574.57</v>
          </cell>
        </row>
        <row r="501">
          <cell r="A501">
            <v>4</v>
          </cell>
          <cell r="G501">
            <v>2130.5</v>
          </cell>
        </row>
        <row r="502">
          <cell r="A502">
            <v>4</v>
          </cell>
          <cell r="G502">
            <v>16335.72</v>
          </cell>
        </row>
        <row r="503">
          <cell r="A503">
            <v>5</v>
          </cell>
          <cell r="G503">
            <v>3077.08</v>
          </cell>
        </row>
        <row r="504">
          <cell r="A504">
            <v>5</v>
          </cell>
          <cell r="G504">
            <v>4719.8900000000003</v>
          </cell>
        </row>
        <row r="505">
          <cell r="A505">
            <v>5</v>
          </cell>
          <cell r="G505">
            <v>2121.13</v>
          </cell>
        </row>
        <row r="506">
          <cell r="A506">
            <v>5</v>
          </cell>
          <cell r="G506">
            <v>16656.060000000001</v>
          </cell>
        </row>
        <row r="507">
          <cell r="A507">
            <v>1</v>
          </cell>
          <cell r="G507">
            <v>-8343.3799999999992</v>
          </cell>
        </row>
        <row r="508">
          <cell r="A508">
            <v>1</v>
          </cell>
          <cell r="G508">
            <v>-1736.68</v>
          </cell>
        </row>
        <row r="509">
          <cell r="A509">
            <v>1</v>
          </cell>
          <cell r="G509">
            <v>-3483.88</v>
          </cell>
        </row>
        <row r="510">
          <cell r="A510">
            <v>1</v>
          </cell>
          <cell r="G510">
            <v>-5110.24</v>
          </cell>
        </row>
        <row r="511">
          <cell r="A511">
            <v>1</v>
          </cell>
          <cell r="G511">
            <v>-2955.12</v>
          </cell>
        </row>
        <row r="512">
          <cell r="A512">
            <v>1</v>
          </cell>
          <cell r="G512">
            <v>-17527.84</v>
          </cell>
        </row>
        <row r="513">
          <cell r="A513">
            <v>2</v>
          </cell>
          <cell r="G513">
            <v>-7973</v>
          </cell>
        </row>
        <row r="514">
          <cell r="A514">
            <v>2</v>
          </cell>
          <cell r="G514">
            <v>-1054.8800000000001</v>
          </cell>
        </row>
        <row r="515">
          <cell r="A515">
            <v>2</v>
          </cell>
          <cell r="G515">
            <v>-3320.32</v>
          </cell>
        </row>
        <row r="516">
          <cell r="A516">
            <v>2</v>
          </cell>
          <cell r="G516">
            <v>-3625.29</v>
          </cell>
        </row>
        <row r="517">
          <cell r="A517">
            <v>2</v>
          </cell>
          <cell r="G517">
            <v>-2706.7</v>
          </cell>
        </row>
        <row r="518">
          <cell r="A518">
            <v>2</v>
          </cell>
          <cell r="G518">
            <v>-16695.68</v>
          </cell>
        </row>
        <row r="519">
          <cell r="A519">
            <v>3</v>
          </cell>
          <cell r="G519">
            <v>-7997.94</v>
          </cell>
        </row>
        <row r="520">
          <cell r="A520">
            <v>3</v>
          </cell>
          <cell r="G520">
            <v>-984.95</v>
          </cell>
        </row>
        <row r="521">
          <cell r="A521">
            <v>3</v>
          </cell>
          <cell r="G521">
            <v>-6219.84</v>
          </cell>
        </row>
        <row r="522">
          <cell r="A522">
            <v>3</v>
          </cell>
          <cell r="G522">
            <v>-3589.86</v>
          </cell>
        </row>
        <row r="523">
          <cell r="A523">
            <v>3</v>
          </cell>
          <cell r="G523">
            <v>-2458.59</v>
          </cell>
        </row>
        <row r="524">
          <cell r="A524">
            <v>3</v>
          </cell>
          <cell r="G524">
            <v>-14940.81</v>
          </cell>
        </row>
        <row r="525">
          <cell r="A525">
            <v>4</v>
          </cell>
          <cell r="G525">
            <v>-2533.4499999999998</v>
          </cell>
        </row>
        <row r="526">
          <cell r="A526">
            <v>4</v>
          </cell>
          <cell r="G526">
            <v>-4574.57</v>
          </cell>
        </row>
        <row r="527">
          <cell r="A527">
            <v>4</v>
          </cell>
          <cell r="G527">
            <v>-1858.79</v>
          </cell>
        </row>
        <row r="528">
          <cell r="A528">
            <v>4</v>
          </cell>
          <cell r="G528">
            <v>-16335.72</v>
          </cell>
        </row>
        <row r="529">
          <cell r="A529">
            <v>5</v>
          </cell>
          <cell r="G529">
            <v>-3077.08</v>
          </cell>
        </row>
        <row r="530">
          <cell r="A530">
            <v>5</v>
          </cell>
          <cell r="G530">
            <v>-4719.8900000000003</v>
          </cell>
        </row>
        <row r="531">
          <cell r="A531">
            <v>5</v>
          </cell>
          <cell r="G531">
            <v>-1852.86</v>
          </cell>
        </row>
        <row r="532">
          <cell r="A532">
            <v>5</v>
          </cell>
          <cell r="G532">
            <v>-16656.060000000001</v>
          </cell>
        </row>
        <row r="533">
          <cell r="A533">
            <v>1</v>
          </cell>
          <cell r="G533">
            <v>20297.93</v>
          </cell>
        </row>
        <row r="534">
          <cell r="A534">
            <v>1</v>
          </cell>
          <cell r="G534">
            <v>4144.99</v>
          </cell>
        </row>
        <row r="535">
          <cell r="A535">
            <v>1</v>
          </cell>
          <cell r="G535">
            <v>2080.63</v>
          </cell>
        </row>
        <row r="536">
          <cell r="A536">
            <v>1</v>
          </cell>
          <cell r="G536">
            <v>16579.77</v>
          </cell>
        </row>
        <row r="537">
          <cell r="A537">
            <v>1</v>
          </cell>
          <cell r="G537">
            <v>7705.52</v>
          </cell>
        </row>
        <row r="538">
          <cell r="A538">
            <v>1</v>
          </cell>
          <cell r="G538">
            <v>7805.63</v>
          </cell>
        </row>
        <row r="539">
          <cell r="A539">
            <v>2</v>
          </cell>
          <cell r="G539">
            <v>20518.09</v>
          </cell>
        </row>
        <row r="540">
          <cell r="A540">
            <v>2</v>
          </cell>
          <cell r="G540">
            <v>4126.1000000000004</v>
          </cell>
        </row>
        <row r="541">
          <cell r="A541">
            <v>2</v>
          </cell>
          <cell r="G541">
            <v>2075.4</v>
          </cell>
        </row>
        <row r="542">
          <cell r="A542">
            <v>2</v>
          </cell>
          <cell r="G542">
            <v>16701.580000000002</v>
          </cell>
        </row>
        <row r="543">
          <cell r="A543">
            <v>2</v>
          </cell>
          <cell r="G543">
            <v>7828.88</v>
          </cell>
        </row>
        <row r="544">
          <cell r="A544">
            <v>2</v>
          </cell>
          <cell r="G544">
            <v>7512.24</v>
          </cell>
        </row>
        <row r="545">
          <cell r="A545">
            <v>3</v>
          </cell>
          <cell r="G545">
            <v>20518.09</v>
          </cell>
        </row>
        <row r="546">
          <cell r="A546">
            <v>3</v>
          </cell>
          <cell r="G546">
            <v>4559.26</v>
          </cell>
        </row>
        <row r="547">
          <cell r="A547">
            <v>3</v>
          </cell>
          <cell r="G547">
            <v>2325.15</v>
          </cell>
        </row>
        <row r="548">
          <cell r="A548">
            <v>3</v>
          </cell>
          <cell r="G548">
            <v>16700.150000000001</v>
          </cell>
        </row>
        <row r="549">
          <cell r="A549">
            <v>3</v>
          </cell>
          <cell r="G549">
            <v>7828.88</v>
          </cell>
        </row>
        <row r="550">
          <cell r="A550">
            <v>3</v>
          </cell>
          <cell r="G550">
            <v>7461.7</v>
          </cell>
        </row>
        <row r="551">
          <cell r="A551">
            <v>4</v>
          </cell>
          <cell r="G551">
            <v>25421.86</v>
          </cell>
        </row>
        <row r="552">
          <cell r="A552">
            <v>4</v>
          </cell>
          <cell r="G552">
            <v>5552.59</v>
          </cell>
        </row>
        <row r="553">
          <cell r="A553">
            <v>4</v>
          </cell>
          <cell r="G553">
            <v>1542.93</v>
          </cell>
        </row>
        <row r="554">
          <cell r="A554">
            <v>4</v>
          </cell>
          <cell r="G554">
            <v>26173.3</v>
          </cell>
        </row>
        <row r="555">
          <cell r="A555">
            <v>4</v>
          </cell>
          <cell r="G555">
            <v>12142</v>
          </cell>
        </row>
        <row r="556">
          <cell r="A556">
            <v>4</v>
          </cell>
          <cell r="G556">
            <v>8779.93</v>
          </cell>
        </row>
        <row r="557">
          <cell r="A557">
            <v>5</v>
          </cell>
          <cell r="G557">
            <v>25421.86</v>
          </cell>
        </row>
        <row r="558">
          <cell r="A558">
            <v>5</v>
          </cell>
          <cell r="G558">
            <v>5552.59</v>
          </cell>
        </row>
        <row r="559">
          <cell r="A559">
            <v>5</v>
          </cell>
          <cell r="G559">
            <v>1542.93</v>
          </cell>
        </row>
        <row r="560">
          <cell r="A560">
            <v>5</v>
          </cell>
          <cell r="G560">
            <v>26156.7</v>
          </cell>
        </row>
        <row r="561">
          <cell r="A561">
            <v>5</v>
          </cell>
          <cell r="G561">
            <v>12142</v>
          </cell>
        </row>
        <row r="562">
          <cell r="A562">
            <v>5</v>
          </cell>
          <cell r="G562">
            <v>8779.93</v>
          </cell>
        </row>
        <row r="563">
          <cell r="A563">
            <v>1</v>
          </cell>
          <cell r="G563">
            <v>-20297.93</v>
          </cell>
        </row>
        <row r="564">
          <cell r="A564">
            <v>1</v>
          </cell>
          <cell r="G564">
            <v>-4092.86</v>
          </cell>
        </row>
        <row r="565">
          <cell r="A565">
            <v>1</v>
          </cell>
          <cell r="G565">
            <v>-2080.63</v>
          </cell>
        </row>
        <row r="566">
          <cell r="A566">
            <v>1</v>
          </cell>
          <cell r="G566">
            <v>-16570.54</v>
          </cell>
        </row>
        <row r="567">
          <cell r="A567">
            <v>1</v>
          </cell>
          <cell r="G567">
            <v>-7678.26</v>
          </cell>
        </row>
        <row r="568">
          <cell r="A568">
            <v>1</v>
          </cell>
          <cell r="G568">
            <v>-7799.3</v>
          </cell>
        </row>
        <row r="569">
          <cell r="A569">
            <v>2</v>
          </cell>
          <cell r="G569">
            <v>-20518.09</v>
          </cell>
        </row>
        <row r="570">
          <cell r="A570">
            <v>2</v>
          </cell>
          <cell r="G570">
            <v>-4073.97</v>
          </cell>
        </row>
        <row r="571">
          <cell r="A571">
            <v>2</v>
          </cell>
          <cell r="G571">
            <v>-2075.4</v>
          </cell>
        </row>
        <row r="572">
          <cell r="A572">
            <v>2</v>
          </cell>
          <cell r="G572">
            <v>-16692.349999999999</v>
          </cell>
        </row>
        <row r="573">
          <cell r="A573">
            <v>2</v>
          </cell>
          <cell r="G573">
            <v>-7790.71</v>
          </cell>
        </row>
        <row r="574">
          <cell r="A574">
            <v>2</v>
          </cell>
          <cell r="G574">
            <v>-7505.99</v>
          </cell>
        </row>
        <row r="575">
          <cell r="A575">
            <v>3</v>
          </cell>
          <cell r="G575">
            <v>-20518.09</v>
          </cell>
        </row>
        <row r="576">
          <cell r="A576">
            <v>3</v>
          </cell>
          <cell r="G576">
            <v>-4073.95</v>
          </cell>
        </row>
        <row r="577">
          <cell r="A577">
            <v>3</v>
          </cell>
          <cell r="G577">
            <v>-2325.15</v>
          </cell>
        </row>
        <row r="578">
          <cell r="A578">
            <v>3</v>
          </cell>
          <cell r="G578">
            <v>-16690.919999999998</v>
          </cell>
        </row>
        <row r="579">
          <cell r="A579">
            <v>3</v>
          </cell>
          <cell r="G579">
            <v>-7790.71</v>
          </cell>
        </row>
        <row r="580">
          <cell r="A580">
            <v>3</v>
          </cell>
          <cell r="G580">
            <v>-7455.45</v>
          </cell>
        </row>
        <row r="581">
          <cell r="A581">
            <v>4</v>
          </cell>
          <cell r="G581">
            <v>-21614.05</v>
          </cell>
        </row>
        <row r="582">
          <cell r="A582">
            <v>4</v>
          </cell>
          <cell r="G582">
            <v>-4719.7</v>
          </cell>
        </row>
        <row r="583">
          <cell r="A583">
            <v>4</v>
          </cell>
          <cell r="G583">
            <v>-1311.49</v>
          </cell>
        </row>
        <row r="584">
          <cell r="A584">
            <v>4</v>
          </cell>
          <cell r="G584">
            <v>-22247.31</v>
          </cell>
        </row>
        <row r="585">
          <cell r="A585">
            <v>4</v>
          </cell>
          <cell r="G585">
            <v>-10320.709999999999</v>
          </cell>
        </row>
        <row r="586">
          <cell r="A586">
            <v>4</v>
          </cell>
          <cell r="G586">
            <v>-7462.94</v>
          </cell>
        </row>
        <row r="587">
          <cell r="A587">
            <v>5</v>
          </cell>
          <cell r="G587">
            <v>-21614.05</v>
          </cell>
        </row>
        <row r="588">
          <cell r="A588">
            <v>5</v>
          </cell>
          <cell r="G588">
            <v>-4719.7</v>
          </cell>
        </row>
        <row r="589">
          <cell r="A589">
            <v>5</v>
          </cell>
          <cell r="G589">
            <v>-1311.49</v>
          </cell>
        </row>
        <row r="590">
          <cell r="A590">
            <v>5</v>
          </cell>
          <cell r="G590">
            <v>-22233.200000000001</v>
          </cell>
        </row>
        <row r="591">
          <cell r="A591">
            <v>5</v>
          </cell>
          <cell r="G591">
            <v>-10320.709999999999</v>
          </cell>
        </row>
        <row r="592">
          <cell r="A592">
            <v>5</v>
          </cell>
          <cell r="G592">
            <v>-7462.94</v>
          </cell>
        </row>
        <row r="593">
          <cell r="A593">
            <v>4</v>
          </cell>
          <cell r="G593">
            <v>2133.13</v>
          </cell>
        </row>
        <row r="594">
          <cell r="A594">
            <v>4</v>
          </cell>
          <cell r="G594">
            <v>370.17</v>
          </cell>
        </row>
        <row r="595">
          <cell r="A595">
            <v>4</v>
          </cell>
          <cell r="G595">
            <v>389.9</v>
          </cell>
        </row>
        <row r="596">
          <cell r="A596">
            <v>4</v>
          </cell>
          <cell r="G596">
            <v>80.8</v>
          </cell>
        </row>
        <row r="597">
          <cell r="A597">
            <v>4</v>
          </cell>
          <cell r="G597">
            <v>1411.08</v>
          </cell>
        </row>
        <row r="598">
          <cell r="A598">
            <v>5</v>
          </cell>
          <cell r="G598">
            <v>2133.13</v>
          </cell>
        </row>
        <row r="599">
          <cell r="A599">
            <v>5</v>
          </cell>
          <cell r="G599">
            <v>389.9</v>
          </cell>
        </row>
        <row r="600">
          <cell r="A600">
            <v>5</v>
          </cell>
          <cell r="G600">
            <v>80.8</v>
          </cell>
        </row>
        <row r="601">
          <cell r="A601">
            <v>5</v>
          </cell>
          <cell r="G601">
            <v>1411.08</v>
          </cell>
        </row>
        <row r="602">
          <cell r="A602">
            <v>4</v>
          </cell>
          <cell r="G602">
            <v>-827.06</v>
          </cell>
        </row>
        <row r="603">
          <cell r="A603">
            <v>4</v>
          </cell>
          <cell r="G603">
            <v>-161.91</v>
          </cell>
        </row>
        <row r="604">
          <cell r="A604">
            <v>4</v>
          </cell>
          <cell r="G604">
            <v>-197.75</v>
          </cell>
        </row>
        <row r="605">
          <cell r="A605">
            <v>4</v>
          </cell>
          <cell r="G605">
            <v>-40.07</v>
          </cell>
        </row>
        <row r="606">
          <cell r="A606">
            <v>4</v>
          </cell>
          <cell r="G606">
            <v>-261.47000000000003</v>
          </cell>
        </row>
        <row r="607">
          <cell r="A607">
            <v>5</v>
          </cell>
          <cell r="G607">
            <v>-1046.58</v>
          </cell>
        </row>
        <row r="608">
          <cell r="A608">
            <v>5</v>
          </cell>
          <cell r="G608">
            <v>-197.19</v>
          </cell>
        </row>
        <row r="609">
          <cell r="A609">
            <v>5</v>
          </cell>
          <cell r="G609">
            <v>-40.590000000000003</v>
          </cell>
        </row>
        <row r="610">
          <cell r="A610">
            <v>5</v>
          </cell>
          <cell r="G610">
            <v>-279.20999999999998</v>
          </cell>
        </row>
        <row r="611">
          <cell r="A611">
            <v>1</v>
          </cell>
          <cell r="G611">
            <v>325.39999999999998</v>
          </cell>
        </row>
        <row r="612">
          <cell r="A612">
            <v>2</v>
          </cell>
          <cell r="G612">
            <v>365.38</v>
          </cell>
        </row>
        <row r="613">
          <cell r="A613">
            <v>3</v>
          </cell>
          <cell r="G613">
            <v>364.75</v>
          </cell>
        </row>
        <row r="614">
          <cell r="A614">
            <v>4</v>
          </cell>
          <cell r="G614">
            <v>30675.37</v>
          </cell>
        </row>
        <row r="615">
          <cell r="A615">
            <v>4</v>
          </cell>
          <cell r="G615">
            <v>15632.17</v>
          </cell>
        </row>
        <row r="616">
          <cell r="A616">
            <v>4</v>
          </cell>
          <cell r="G616">
            <v>5675.66</v>
          </cell>
        </row>
        <row r="617">
          <cell r="A617">
            <v>4</v>
          </cell>
          <cell r="G617">
            <v>10840.2</v>
          </cell>
        </row>
        <row r="618">
          <cell r="A618">
            <v>4</v>
          </cell>
          <cell r="G618">
            <v>16274.71</v>
          </cell>
        </row>
        <row r="619">
          <cell r="A619">
            <v>4</v>
          </cell>
          <cell r="G619">
            <v>14668.68</v>
          </cell>
        </row>
        <row r="620">
          <cell r="A620">
            <v>5</v>
          </cell>
          <cell r="G620">
            <v>30675.37</v>
          </cell>
        </row>
        <row r="621">
          <cell r="A621">
            <v>5</v>
          </cell>
          <cell r="G621">
            <v>21864.43</v>
          </cell>
        </row>
        <row r="622">
          <cell r="A622">
            <v>5</v>
          </cell>
          <cell r="G622">
            <v>5687.62</v>
          </cell>
        </row>
        <row r="623">
          <cell r="A623">
            <v>5</v>
          </cell>
          <cell r="G623">
            <v>10840.2</v>
          </cell>
        </row>
        <row r="624">
          <cell r="A624">
            <v>5</v>
          </cell>
          <cell r="G624">
            <v>16274.7</v>
          </cell>
        </row>
        <row r="625">
          <cell r="A625">
            <v>5</v>
          </cell>
          <cell r="G625">
            <v>14645.67</v>
          </cell>
        </row>
        <row r="626">
          <cell r="A626">
            <v>1</v>
          </cell>
          <cell r="G626">
            <v>-112.06</v>
          </cell>
        </row>
        <row r="627">
          <cell r="A627">
            <v>2</v>
          </cell>
          <cell r="G627">
            <v>-122.55</v>
          </cell>
        </row>
        <row r="628">
          <cell r="A628">
            <v>3</v>
          </cell>
          <cell r="G628">
            <v>-122.49</v>
          </cell>
        </row>
        <row r="629">
          <cell r="A629">
            <v>4</v>
          </cell>
          <cell r="G629">
            <v>-11893.46</v>
          </cell>
        </row>
        <row r="630">
          <cell r="A630">
            <v>4</v>
          </cell>
          <cell r="G630">
            <v>-6837.55</v>
          </cell>
        </row>
        <row r="631">
          <cell r="A631">
            <v>4</v>
          </cell>
          <cell r="G631">
            <v>-2647.56</v>
          </cell>
        </row>
        <row r="632">
          <cell r="A632">
            <v>4</v>
          </cell>
          <cell r="G632">
            <v>-5497.9</v>
          </cell>
        </row>
        <row r="633">
          <cell r="A633">
            <v>4</v>
          </cell>
          <cell r="G633">
            <v>-8071.2</v>
          </cell>
        </row>
        <row r="634">
          <cell r="A634">
            <v>4</v>
          </cell>
          <cell r="G634">
            <v>-2718.07</v>
          </cell>
        </row>
        <row r="635">
          <cell r="A635">
            <v>5</v>
          </cell>
          <cell r="G635">
            <v>-15050.35</v>
          </cell>
        </row>
        <row r="636">
          <cell r="A636">
            <v>5</v>
          </cell>
          <cell r="G636">
            <v>-10081.620000000001</v>
          </cell>
        </row>
        <row r="637">
          <cell r="A637">
            <v>5</v>
          </cell>
          <cell r="G637">
            <v>-2785.53</v>
          </cell>
        </row>
        <row r="638">
          <cell r="A638">
            <v>5</v>
          </cell>
          <cell r="G638">
            <v>-5482.6</v>
          </cell>
        </row>
        <row r="639">
          <cell r="A639">
            <v>5</v>
          </cell>
          <cell r="G639">
            <v>-8175.02</v>
          </cell>
        </row>
        <row r="640">
          <cell r="A640">
            <v>5</v>
          </cell>
          <cell r="G640">
            <v>-2897.98</v>
          </cell>
        </row>
        <row r="641">
          <cell r="A641">
            <v>1</v>
          </cell>
          <cell r="G641">
            <v>29.76</v>
          </cell>
        </row>
        <row r="642">
          <cell r="A642">
            <v>2</v>
          </cell>
          <cell r="G642">
            <v>29.68</v>
          </cell>
        </row>
        <row r="643">
          <cell r="A643">
            <v>3</v>
          </cell>
          <cell r="G643">
            <v>30.31</v>
          </cell>
        </row>
        <row r="644">
          <cell r="A644">
            <v>4</v>
          </cell>
          <cell r="G644">
            <v>3020.09</v>
          </cell>
        </row>
        <row r="645">
          <cell r="A645">
            <v>4</v>
          </cell>
          <cell r="G645">
            <v>171.41</v>
          </cell>
        </row>
        <row r="646">
          <cell r="A646">
            <v>4</v>
          </cell>
          <cell r="G646">
            <v>649.51</v>
          </cell>
        </row>
        <row r="647">
          <cell r="A647">
            <v>4</v>
          </cell>
          <cell r="G647">
            <v>93.99</v>
          </cell>
        </row>
        <row r="648">
          <cell r="A648">
            <v>5</v>
          </cell>
          <cell r="G648">
            <v>3020.09</v>
          </cell>
        </row>
        <row r="649">
          <cell r="A649">
            <v>5</v>
          </cell>
          <cell r="G649">
            <v>171.41</v>
          </cell>
        </row>
        <row r="650">
          <cell r="A650">
            <v>5</v>
          </cell>
          <cell r="G650">
            <v>649.51</v>
          </cell>
        </row>
        <row r="651">
          <cell r="A651">
            <v>5</v>
          </cell>
          <cell r="G651">
            <v>93.99</v>
          </cell>
        </row>
        <row r="652">
          <cell r="A652">
            <v>4</v>
          </cell>
          <cell r="G652">
            <v>-1170.95</v>
          </cell>
        </row>
        <row r="653">
          <cell r="A653">
            <v>4</v>
          </cell>
          <cell r="G653">
            <v>-86.93</v>
          </cell>
        </row>
        <row r="654">
          <cell r="A654">
            <v>4</v>
          </cell>
          <cell r="G654">
            <v>-322.12</v>
          </cell>
        </row>
        <row r="655">
          <cell r="A655">
            <v>4</v>
          </cell>
          <cell r="G655">
            <v>-17.420000000000002</v>
          </cell>
        </row>
        <row r="656">
          <cell r="A656">
            <v>5</v>
          </cell>
          <cell r="G656">
            <v>-1481.76</v>
          </cell>
        </row>
        <row r="657">
          <cell r="A657">
            <v>5</v>
          </cell>
          <cell r="G657">
            <v>-86.69</v>
          </cell>
        </row>
        <row r="658">
          <cell r="A658">
            <v>5</v>
          </cell>
          <cell r="G658">
            <v>-326.26</v>
          </cell>
        </row>
        <row r="659">
          <cell r="A659">
            <v>5</v>
          </cell>
          <cell r="G659">
            <v>-18.600000000000001</v>
          </cell>
        </row>
        <row r="660">
          <cell r="A660">
            <v>1</v>
          </cell>
          <cell r="G660">
            <v>-202677.46</v>
          </cell>
        </row>
        <row r="661">
          <cell r="A661">
            <v>2</v>
          </cell>
          <cell r="G661">
            <v>-202110.9</v>
          </cell>
        </row>
        <row r="662">
          <cell r="A662">
            <v>3</v>
          </cell>
          <cell r="G662">
            <v>-201381.23</v>
          </cell>
        </row>
        <row r="663">
          <cell r="A663">
            <v>1</v>
          </cell>
          <cell r="G663">
            <v>-169594.79</v>
          </cell>
        </row>
        <row r="664">
          <cell r="A664">
            <v>2</v>
          </cell>
          <cell r="G664">
            <v>-170021.91</v>
          </cell>
        </row>
        <row r="665">
          <cell r="A665">
            <v>3</v>
          </cell>
          <cell r="G665">
            <v>-169408.08</v>
          </cell>
        </row>
        <row r="666">
          <cell r="A666">
            <v>1</v>
          </cell>
          <cell r="G666">
            <v>-250641.18</v>
          </cell>
        </row>
        <row r="667">
          <cell r="A667">
            <v>2</v>
          </cell>
          <cell r="G667">
            <v>-251612.53</v>
          </cell>
        </row>
        <row r="668">
          <cell r="A668">
            <v>3</v>
          </cell>
          <cell r="G668">
            <v>-250704.14</v>
          </cell>
        </row>
        <row r="669">
          <cell r="A669">
            <v>1</v>
          </cell>
          <cell r="G669">
            <v>-261709.73</v>
          </cell>
        </row>
        <row r="670">
          <cell r="A670">
            <v>2</v>
          </cell>
          <cell r="G670">
            <v>-266164.51</v>
          </cell>
        </row>
        <row r="671">
          <cell r="A671">
            <v>3</v>
          </cell>
          <cell r="G671">
            <v>-265203.59000000003</v>
          </cell>
        </row>
        <row r="672">
          <cell r="A672">
            <v>1</v>
          </cell>
          <cell r="G672">
            <v>-124090.75</v>
          </cell>
        </row>
        <row r="673">
          <cell r="A673">
            <v>2</v>
          </cell>
          <cell r="G673">
            <v>-124127.19</v>
          </cell>
        </row>
        <row r="674">
          <cell r="A674">
            <v>3</v>
          </cell>
          <cell r="G674">
            <v>-123679.06</v>
          </cell>
        </row>
        <row r="675">
          <cell r="A675">
            <v>1</v>
          </cell>
          <cell r="G675">
            <v>-221125.04</v>
          </cell>
        </row>
        <row r="676">
          <cell r="A676">
            <v>2</v>
          </cell>
          <cell r="G676">
            <v>-229722.36</v>
          </cell>
        </row>
        <row r="677">
          <cell r="A677">
            <v>3</v>
          </cell>
          <cell r="G677">
            <v>-228893</v>
          </cell>
        </row>
        <row r="678">
          <cell r="A678">
            <v>1</v>
          </cell>
          <cell r="G678">
            <v>250641.18</v>
          </cell>
        </row>
        <row r="679">
          <cell r="A679">
            <v>1</v>
          </cell>
          <cell r="G679">
            <v>202677.46</v>
          </cell>
        </row>
        <row r="680">
          <cell r="A680">
            <v>1</v>
          </cell>
          <cell r="G680">
            <v>124090.75</v>
          </cell>
        </row>
        <row r="681">
          <cell r="A681">
            <v>1</v>
          </cell>
          <cell r="G681">
            <v>261709.73</v>
          </cell>
        </row>
        <row r="682">
          <cell r="A682">
            <v>1</v>
          </cell>
          <cell r="G682">
            <v>169594.79</v>
          </cell>
        </row>
        <row r="683">
          <cell r="A683">
            <v>1</v>
          </cell>
          <cell r="G683">
            <v>221125.04</v>
          </cell>
        </row>
        <row r="684">
          <cell r="A684">
            <v>2</v>
          </cell>
          <cell r="G684">
            <v>251612.53</v>
          </cell>
        </row>
        <row r="685">
          <cell r="A685">
            <v>2</v>
          </cell>
          <cell r="G685">
            <v>202110.9</v>
          </cell>
        </row>
        <row r="686">
          <cell r="A686">
            <v>2</v>
          </cell>
          <cell r="G686">
            <v>124127.19</v>
          </cell>
        </row>
        <row r="687">
          <cell r="A687">
            <v>2</v>
          </cell>
          <cell r="G687">
            <v>266164.51</v>
          </cell>
        </row>
        <row r="688">
          <cell r="A688">
            <v>2</v>
          </cell>
          <cell r="G688">
            <v>170021.91</v>
          </cell>
        </row>
        <row r="689">
          <cell r="A689">
            <v>2</v>
          </cell>
          <cell r="G689">
            <v>-75855</v>
          </cell>
        </row>
        <row r="690">
          <cell r="A690">
            <v>3</v>
          </cell>
          <cell r="G690">
            <v>250704.14</v>
          </cell>
        </row>
        <row r="691">
          <cell r="A691">
            <v>3</v>
          </cell>
          <cell r="G691">
            <v>201381.23</v>
          </cell>
        </row>
        <row r="692">
          <cell r="A692">
            <v>3</v>
          </cell>
          <cell r="G692">
            <v>123679.06</v>
          </cell>
        </row>
        <row r="693">
          <cell r="A693">
            <v>3</v>
          </cell>
          <cell r="G693">
            <v>265203.59000000003</v>
          </cell>
        </row>
        <row r="694">
          <cell r="A694">
            <v>3</v>
          </cell>
          <cell r="G694">
            <v>169408.08</v>
          </cell>
        </row>
        <row r="695">
          <cell r="A695">
            <v>3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7:D22"/>
  <sheetViews>
    <sheetView tabSelected="1" view="pageBreakPreview" zoomScaleNormal="100" zoomScaleSheetLayoutView="100" workbookViewId="0"/>
  </sheetViews>
  <sheetFormatPr defaultColWidth="9.140625" defaultRowHeight="12.75"/>
  <cols>
    <col min="1" max="1" width="92.140625" style="6" customWidth="1"/>
    <col min="2" max="16384" width="9.140625" style="6"/>
  </cols>
  <sheetData>
    <row r="7" spans="1:4" ht="20.25">
      <c r="A7" s="333"/>
      <c r="B7" s="333"/>
      <c r="C7" s="333"/>
      <c r="D7" s="333"/>
    </row>
    <row r="8" spans="1:4" ht="20.25">
      <c r="A8" s="334" t="s">
        <v>393</v>
      </c>
      <c r="B8" s="334"/>
      <c r="C8" s="334"/>
      <c r="D8" s="334"/>
    </row>
    <row r="9" spans="1:4" ht="20.25">
      <c r="A9" s="333" t="s">
        <v>232</v>
      </c>
      <c r="B9" s="333"/>
      <c r="C9" s="333"/>
      <c r="D9" s="333"/>
    </row>
    <row r="10" spans="1:4" ht="20.25">
      <c r="A10" s="333" t="s">
        <v>22</v>
      </c>
      <c r="B10" s="333"/>
      <c r="C10" s="333"/>
      <c r="D10" s="333"/>
    </row>
    <row r="11" spans="1:4" ht="20.25">
      <c r="A11" s="333" t="s">
        <v>407</v>
      </c>
      <c r="B11" s="333"/>
      <c r="C11" s="333"/>
      <c r="D11" s="333"/>
    </row>
    <row r="12" spans="1:4" ht="20.25">
      <c r="A12" s="11"/>
      <c r="B12" s="11"/>
      <c r="C12" s="11"/>
      <c r="D12" s="11"/>
    </row>
    <row r="13" spans="1:4">
      <c r="A13" s="335"/>
      <c r="B13" s="335"/>
      <c r="C13" s="335"/>
      <c r="D13" s="335"/>
    </row>
    <row r="14" spans="1:4">
      <c r="A14" s="336" t="s">
        <v>80</v>
      </c>
      <c r="B14" s="336"/>
      <c r="C14" s="336"/>
      <c r="D14" s="336"/>
    </row>
    <row r="17" spans="1:4">
      <c r="A17" s="332"/>
      <c r="B17" s="332"/>
      <c r="C17" s="332"/>
      <c r="D17" s="332"/>
    </row>
    <row r="21" spans="1:4">
      <c r="A21" s="332"/>
      <c r="B21" s="332"/>
      <c r="C21" s="332"/>
      <c r="D21" s="332"/>
    </row>
    <row r="22" spans="1:4">
      <c r="A22" s="332"/>
      <c r="B22" s="332"/>
      <c r="C22" s="332"/>
      <c r="D22" s="332"/>
    </row>
  </sheetData>
  <mergeCells count="10">
    <mergeCell ref="A22:D22"/>
    <mergeCell ref="A21:D21"/>
    <mergeCell ref="A17:D17"/>
    <mergeCell ref="A7:D7"/>
    <mergeCell ref="A8:D8"/>
    <mergeCell ref="A10:D10"/>
    <mergeCell ref="A11:D11"/>
    <mergeCell ref="A13:D13"/>
    <mergeCell ref="A14:D14"/>
    <mergeCell ref="A9:D9"/>
  </mergeCells>
  <phoneticPr fontId="7" type="noConversion"/>
  <pageMargins left="0.75" right="0.75" top="1" bottom="1" header="0.5" footer="0.5"/>
  <pageSetup orientation="landscape" horizontalDpi="300" verticalDpi="300" r:id="rId1"/>
  <headerFooter alignWithMargins="0">
    <oddHeader>&amp;RCASE NO. 2018-00064
ATTACHMENT 1
TO STAFF DR NO. 1-01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L101"/>
  <sheetViews>
    <sheetView view="pageBreakPreview" zoomScaleNormal="85" zoomScaleSheetLayoutView="100" workbookViewId="0">
      <selection sqref="A1:I1"/>
    </sheetView>
  </sheetViews>
  <sheetFormatPr defaultColWidth="9.140625" defaultRowHeight="12.75"/>
  <cols>
    <col min="1" max="1" width="6.7109375" style="30" customWidth="1"/>
    <col min="2" max="2" width="10.85546875" style="30" customWidth="1"/>
    <col min="3" max="3" width="42.28515625" style="30" customWidth="1"/>
    <col min="4" max="4" width="14" style="30" bestFit="1" customWidth="1"/>
    <col min="5" max="5" width="18.140625" style="30" bestFit="1" customWidth="1"/>
    <col min="6" max="6" width="17.140625" style="30" customWidth="1"/>
    <col min="7" max="7" width="17.28515625" style="30" customWidth="1"/>
    <col min="8" max="8" width="15.140625" style="30" customWidth="1"/>
    <col min="9" max="9" width="17.85546875" style="30" bestFit="1" customWidth="1"/>
    <col min="10" max="10" width="13.42578125" style="30" bestFit="1" customWidth="1"/>
    <col min="11" max="11" width="16.28515625" style="88" bestFit="1" customWidth="1"/>
    <col min="12" max="16384" width="9.140625" style="30"/>
  </cols>
  <sheetData>
    <row r="1" spans="1:10">
      <c r="A1" s="332" t="str">
        <f>Cover!A8</f>
        <v>_</v>
      </c>
      <c r="B1" s="332"/>
      <c r="C1" s="332"/>
      <c r="D1" s="332"/>
      <c r="E1" s="332"/>
      <c r="F1" s="332"/>
      <c r="G1" s="332"/>
      <c r="H1" s="332"/>
      <c r="I1" s="332"/>
    </row>
    <row r="2" spans="1:10">
      <c r="A2" s="332" t="str">
        <f>Cover!A9</f>
        <v>WKG STORAGE, INC.</v>
      </c>
      <c r="B2" s="332"/>
      <c r="C2" s="332"/>
      <c r="D2" s="332"/>
      <c r="E2" s="332"/>
      <c r="F2" s="332"/>
      <c r="G2" s="332"/>
      <c r="H2" s="332"/>
      <c r="I2" s="332"/>
    </row>
    <row r="3" spans="1:10">
      <c r="A3" s="332" t="s">
        <v>14</v>
      </c>
      <c r="B3" s="332"/>
      <c r="C3" s="332"/>
      <c r="D3" s="332"/>
      <c r="E3" s="332"/>
      <c r="F3" s="332"/>
      <c r="G3" s="332"/>
      <c r="H3" s="332"/>
      <c r="I3" s="332"/>
    </row>
    <row r="4" spans="1:10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332"/>
      <c r="H4" s="332"/>
      <c r="I4" s="332"/>
    </row>
    <row r="5" spans="1:10">
      <c r="A5" s="332"/>
      <c r="B5" s="332"/>
      <c r="C5" s="332"/>
      <c r="D5" s="332"/>
      <c r="E5" s="332"/>
      <c r="F5" s="332"/>
      <c r="G5" s="332"/>
      <c r="H5" s="332"/>
      <c r="I5" s="332"/>
    </row>
    <row r="6" spans="1:10">
      <c r="B6" s="5"/>
    </row>
    <row r="7" spans="1:10" ht="25.5">
      <c r="A7" s="143" t="s">
        <v>104</v>
      </c>
      <c r="B7" s="143" t="s">
        <v>97</v>
      </c>
      <c r="C7" s="143" t="s">
        <v>66</v>
      </c>
      <c r="D7" s="143" t="s">
        <v>69</v>
      </c>
      <c r="E7" s="143" t="s">
        <v>103</v>
      </c>
      <c r="F7" s="143" t="s">
        <v>160</v>
      </c>
      <c r="G7" s="143" t="s">
        <v>94</v>
      </c>
      <c r="H7" s="186" t="s">
        <v>115</v>
      </c>
      <c r="I7" s="186" t="s">
        <v>95</v>
      </c>
    </row>
    <row r="8" spans="1:10">
      <c r="A8" s="118"/>
      <c r="B8" s="118" t="s">
        <v>106</v>
      </c>
      <c r="C8" s="144" t="s">
        <v>107</v>
      </c>
      <c r="D8" s="144" t="s">
        <v>108</v>
      </c>
      <c r="E8" s="144" t="s">
        <v>109</v>
      </c>
      <c r="F8" s="118" t="s">
        <v>110</v>
      </c>
      <c r="G8" s="118" t="s">
        <v>157</v>
      </c>
      <c r="H8" s="118" t="s">
        <v>2</v>
      </c>
      <c r="I8" s="118" t="s">
        <v>209</v>
      </c>
    </row>
    <row r="10" spans="1:10">
      <c r="A10" s="107">
        <v>1</v>
      </c>
      <c r="B10" s="22" t="str">
        <f>'WP_B-1 Inj'!B10</f>
        <v>WKG Storage, Inc. Direct</v>
      </c>
    </row>
    <row r="11" spans="1:10">
      <c r="A11" s="107">
        <f>+A10+1</f>
        <v>2</v>
      </c>
      <c r="B11" s="40" t="s">
        <v>196</v>
      </c>
      <c r="D11" s="99"/>
      <c r="E11" s="88"/>
      <c r="F11" s="88"/>
      <c r="G11" s="88"/>
      <c r="H11" s="134"/>
      <c r="I11" s="124"/>
      <c r="J11" s="88"/>
    </row>
    <row r="12" spans="1:10">
      <c r="A12" s="107">
        <f t="shared" ref="A12:A82" si="0">+A11+1</f>
        <v>3</v>
      </c>
      <c r="B12" s="120">
        <v>351.2</v>
      </c>
      <c r="C12" s="102" t="s">
        <v>197</v>
      </c>
      <c r="D12" s="99"/>
      <c r="E12" s="86">
        <v>2534.83</v>
      </c>
      <c r="F12" s="86">
        <v>0</v>
      </c>
      <c r="G12" s="86">
        <f>E12+F12</f>
        <v>2534.83</v>
      </c>
      <c r="H12" s="278">
        <v>1</v>
      </c>
      <c r="I12" s="135">
        <f>+G12*H12</f>
        <v>2534.83</v>
      </c>
      <c r="J12" s="88"/>
    </row>
    <row r="13" spans="1:10">
      <c r="A13" s="107">
        <f t="shared" si="0"/>
        <v>4</v>
      </c>
      <c r="B13" s="120">
        <v>352</v>
      </c>
      <c r="C13" s="102" t="s">
        <v>198</v>
      </c>
      <c r="D13" s="99"/>
      <c r="E13" s="88">
        <v>806138.24</v>
      </c>
      <c r="F13" s="88">
        <v>0</v>
      </c>
      <c r="G13" s="88">
        <f>E13+F13</f>
        <v>806138.24</v>
      </c>
      <c r="H13" s="278">
        <v>1</v>
      </c>
      <c r="I13" s="124">
        <f>+G13*H13</f>
        <v>806138.24</v>
      </c>
      <c r="J13" s="88"/>
    </row>
    <row r="14" spans="1:10">
      <c r="A14" s="107">
        <f t="shared" si="0"/>
        <v>5</v>
      </c>
      <c r="B14" s="120">
        <v>352.03</v>
      </c>
      <c r="C14" s="102" t="s">
        <v>199</v>
      </c>
      <c r="D14" s="99"/>
      <c r="E14" s="88">
        <v>0</v>
      </c>
      <c r="F14" s="88">
        <v>0</v>
      </c>
      <c r="G14" s="88">
        <f t="shared" ref="G14:G23" si="1">E14+F14</f>
        <v>0</v>
      </c>
      <c r="H14" s="278">
        <v>1</v>
      </c>
      <c r="I14" s="124">
        <f t="shared" ref="I14:I19" si="2">+G14*H14</f>
        <v>0</v>
      </c>
      <c r="J14" s="88"/>
    </row>
    <row r="15" spans="1:10">
      <c r="A15" s="107">
        <f t="shared" si="0"/>
        <v>6</v>
      </c>
      <c r="B15" s="120">
        <v>352.1</v>
      </c>
      <c r="C15" s="102" t="s">
        <v>200</v>
      </c>
      <c r="D15" s="99"/>
      <c r="E15" s="88">
        <v>0</v>
      </c>
      <c r="F15" s="88">
        <v>0</v>
      </c>
      <c r="G15" s="88">
        <f t="shared" si="1"/>
        <v>0</v>
      </c>
      <c r="H15" s="278">
        <v>1</v>
      </c>
      <c r="I15" s="124">
        <f t="shared" si="2"/>
        <v>0</v>
      </c>
      <c r="J15" s="88"/>
    </row>
    <row r="16" spans="1:10">
      <c r="A16" s="107">
        <f t="shared" si="0"/>
        <v>7</v>
      </c>
      <c r="B16" s="120">
        <v>353</v>
      </c>
      <c r="C16" s="102" t="s">
        <v>201</v>
      </c>
      <c r="D16" s="99"/>
      <c r="E16" s="88">
        <v>465668.35000000003</v>
      </c>
      <c r="F16" s="88">
        <v>0</v>
      </c>
      <c r="G16" s="88">
        <f t="shared" si="1"/>
        <v>465668.35000000003</v>
      </c>
      <c r="H16" s="278">
        <v>1</v>
      </c>
      <c r="I16" s="124">
        <f t="shared" si="2"/>
        <v>465668.35000000003</v>
      </c>
      <c r="J16" s="88"/>
    </row>
    <row r="17" spans="1:11">
      <c r="A17" s="107">
        <f t="shared" si="0"/>
        <v>8</v>
      </c>
      <c r="B17" s="120">
        <v>354</v>
      </c>
      <c r="C17" s="102" t="s">
        <v>96</v>
      </c>
      <c r="D17" s="99"/>
      <c r="E17" s="88">
        <v>837153.41</v>
      </c>
      <c r="F17" s="88">
        <v>0</v>
      </c>
      <c r="G17" s="88">
        <f t="shared" si="1"/>
        <v>837153.41</v>
      </c>
      <c r="H17" s="278">
        <v>1</v>
      </c>
      <c r="I17" s="124">
        <f t="shared" si="2"/>
        <v>837153.41</v>
      </c>
      <c r="J17" s="88"/>
    </row>
    <row r="18" spans="1:11">
      <c r="A18" s="107">
        <f t="shared" si="0"/>
        <v>9</v>
      </c>
      <c r="B18" s="120">
        <v>355</v>
      </c>
      <c r="C18" s="102" t="s">
        <v>172</v>
      </c>
      <c r="D18" s="99"/>
      <c r="E18" s="88">
        <v>183821.52</v>
      </c>
      <c r="F18" s="88">
        <v>0</v>
      </c>
      <c r="G18" s="88">
        <f t="shared" si="1"/>
        <v>183821.52</v>
      </c>
      <c r="H18" s="278">
        <v>1</v>
      </c>
      <c r="I18" s="124">
        <f t="shared" si="2"/>
        <v>183821.52</v>
      </c>
      <c r="J18" s="88"/>
    </row>
    <row r="19" spans="1:11">
      <c r="A19" s="107">
        <f t="shared" si="0"/>
        <v>10</v>
      </c>
      <c r="B19" s="120">
        <v>356</v>
      </c>
      <c r="C19" s="102" t="s">
        <v>202</v>
      </c>
      <c r="D19" s="99"/>
      <c r="E19" s="88">
        <v>152931.45000000001</v>
      </c>
      <c r="F19" s="88">
        <v>0</v>
      </c>
      <c r="G19" s="88">
        <f t="shared" si="1"/>
        <v>152931.45000000001</v>
      </c>
      <c r="H19" s="278">
        <v>1</v>
      </c>
      <c r="I19" s="124">
        <f t="shared" si="2"/>
        <v>152931.45000000001</v>
      </c>
      <c r="J19" s="88"/>
    </row>
    <row r="20" spans="1:11">
      <c r="A20" s="107">
        <f t="shared" si="0"/>
        <v>11</v>
      </c>
      <c r="B20" s="120"/>
      <c r="C20" s="123" t="s">
        <v>203</v>
      </c>
      <c r="E20" s="98">
        <f>SUM(E12:E19)</f>
        <v>2448247.8000000003</v>
      </c>
      <c r="F20" s="98">
        <f>SUM(F12:F19)</f>
        <v>0</v>
      </c>
      <c r="G20" s="98">
        <f>SUM(G12:G19)</f>
        <v>2448247.8000000003</v>
      </c>
      <c r="H20" s="278"/>
      <c r="I20" s="98">
        <f>SUM(I12:I19)</f>
        <v>2448247.8000000003</v>
      </c>
      <c r="J20" s="88"/>
    </row>
    <row r="21" spans="1:11">
      <c r="A21" s="107">
        <f t="shared" si="0"/>
        <v>12</v>
      </c>
      <c r="B21" s="120"/>
      <c r="C21" s="102"/>
      <c r="E21" s="88"/>
      <c r="F21" s="88"/>
      <c r="G21" s="88"/>
      <c r="H21" s="278"/>
      <c r="I21" s="124"/>
      <c r="J21" s="88"/>
    </row>
    <row r="22" spans="1:11">
      <c r="A22" s="107">
        <f t="shared" si="0"/>
        <v>13</v>
      </c>
      <c r="B22" s="40" t="s">
        <v>171</v>
      </c>
      <c r="C22" s="102"/>
      <c r="E22" s="88"/>
      <c r="F22" s="88"/>
      <c r="G22" s="88"/>
      <c r="H22" s="278"/>
      <c r="I22" s="124"/>
      <c r="J22" s="88"/>
    </row>
    <row r="23" spans="1:11">
      <c r="A23" s="107">
        <f t="shared" si="0"/>
        <v>14</v>
      </c>
      <c r="B23" s="120">
        <v>365.2</v>
      </c>
      <c r="C23" s="102" t="s">
        <v>204</v>
      </c>
      <c r="E23" s="86">
        <v>18383.71</v>
      </c>
      <c r="F23" s="86">
        <v>0</v>
      </c>
      <c r="G23" s="86">
        <f t="shared" si="1"/>
        <v>18383.71</v>
      </c>
      <c r="H23" s="278">
        <v>1</v>
      </c>
      <c r="I23" s="135">
        <f>+G23*H23</f>
        <v>18383.71</v>
      </c>
      <c r="J23" s="88"/>
    </row>
    <row r="24" spans="1:11">
      <c r="A24" s="107">
        <f t="shared" si="0"/>
        <v>15</v>
      </c>
      <c r="B24" s="120">
        <v>366</v>
      </c>
      <c r="C24" s="102" t="s">
        <v>126</v>
      </c>
      <c r="E24" s="88">
        <v>3702.16</v>
      </c>
      <c r="F24" s="88">
        <v>0</v>
      </c>
      <c r="G24" s="88">
        <f t="shared" ref="G24:G26" si="3">E24+F24</f>
        <v>3702.16</v>
      </c>
      <c r="H24" s="278">
        <v>1</v>
      </c>
      <c r="I24" s="124">
        <f>+G24*H24</f>
        <v>3702.16</v>
      </c>
      <c r="J24" s="88"/>
    </row>
    <row r="25" spans="1:11">
      <c r="A25" s="107">
        <f t="shared" si="0"/>
        <v>16</v>
      </c>
      <c r="B25" s="120">
        <v>367</v>
      </c>
      <c r="C25" s="102" t="s">
        <v>205</v>
      </c>
      <c r="E25" s="88">
        <v>1151618.8999999999</v>
      </c>
      <c r="F25" s="88">
        <v>0</v>
      </c>
      <c r="G25" s="88">
        <f t="shared" si="3"/>
        <v>1151618.8999999999</v>
      </c>
      <c r="H25" s="278">
        <v>1</v>
      </c>
      <c r="I25" s="124">
        <f t="shared" ref="I25:I26" si="4">+G25*H25</f>
        <v>1151618.8999999999</v>
      </c>
      <c r="J25" s="88"/>
    </row>
    <row r="26" spans="1:11">
      <c r="A26" s="107">
        <f t="shared" si="0"/>
        <v>17</v>
      </c>
      <c r="B26" s="120">
        <v>369</v>
      </c>
      <c r="C26" s="102" t="s">
        <v>172</v>
      </c>
      <c r="E26" s="88">
        <v>182378.07</v>
      </c>
      <c r="F26" s="88">
        <v>0</v>
      </c>
      <c r="G26" s="88">
        <f t="shared" si="3"/>
        <v>182378.07</v>
      </c>
      <c r="H26" s="278">
        <v>1</v>
      </c>
      <c r="I26" s="124">
        <f t="shared" si="4"/>
        <v>182378.07</v>
      </c>
      <c r="J26" s="88"/>
    </row>
    <row r="27" spans="1:11" ht="12.75" customHeight="1">
      <c r="A27" s="107">
        <f>+A26+1</f>
        <v>18</v>
      </c>
      <c r="C27" s="118" t="s">
        <v>206</v>
      </c>
      <c r="E27" s="98">
        <f>SUM(E23:E26)</f>
        <v>1356082.84</v>
      </c>
      <c r="F27" s="98">
        <f t="shared" ref="F27:G27" si="5">SUM(F23:F26)</f>
        <v>0</v>
      </c>
      <c r="G27" s="98">
        <f t="shared" si="5"/>
        <v>1356082.84</v>
      </c>
      <c r="H27" s="279"/>
      <c r="I27" s="98">
        <f t="shared" ref="I27" si="6">SUM(I23:I26)</f>
        <v>1356082.84</v>
      </c>
      <c r="J27" s="88"/>
    </row>
    <row r="28" spans="1:11">
      <c r="A28" s="107">
        <f t="shared" si="0"/>
        <v>19</v>
      </c>
      <c r="B28" s="105"/>
      <c r="H28" s="95"/>
    </row>
    <row r="29" spans="1:11">
      <c r="A29" s="107">
        <f t="shared" si="0"/>
        <v>20</v>
      </c>
      <c r="B29" s="40" t="s">
        <v>207</v>
      </c>
      <c r="D29" s="41"/>
      <c r="H29" s="277"/>
    </row>
    <row r="30" spans="1:11">
      <c r="A30" s="107">
        <f t="shared" si="0"/>
        <v>21</v>
      </c>
      <c r="B30" s="120">
        <v>301</v>
      </c>
      <c r="C30" s="102" t="s">
        <v>208</v>
      </c>
      <c r="E30" s="98">
        <v>0</v>
      </c>
      <c r="F30" s="98">
        <v>0</v>
      </c>
      <c r="G30" s="98">
        <f>E30+F30</f>
        <v>0</v>
      </c>
      <c r="H30" s="278">
        <v>1</v>
      </c>
      <c r="I30" s="98">
        <f>+G30*H30</f>
        <v>0</v>
      </c>
      <c r="J30" s="88"/>
      <c r="K30" s="106"/>
    </row>
    <row r="31" spans="1:11">
      <c r="A31" s="107">
        <f t="shared" si="0"/>
        <v>22</v>
      </c>
      <c r="B31" s="120"/>
      <c r="C31" s="102"/>
      <c r="E31" s="199"/>
      <c r="F31" s="199"/>
      <c r="G31" s="199"/>
      <c r="H31" s="134"/>
      <c r="I31" s="199"/>
      <c r="J31" s="88"/>
      <c r="K31" s="106"/>
    </row>
    <row r="32" spans="1:11" ht="13.5" customHeight="1" thickBot="1">
      <c r="A32" s="107">
        <f t="shared" si="0"/>
        <v>23</v>
      </c>
      <c r="C32" s="184" t="s">
        <v>331</v>
      </c>
      <c r="E32" s="133">
        <f>E20+E27+E30</f>
        <v>3804330.6400000006</v>
      </c>
      <c r="F32" s="133">
        <f>F20+F27+F30</f>
        <v>0</v>
      </c>
      <c r="G32" s="133">
        <f>G20+G27+G30</f>
        <v>3804330.6400000006</v>
      </c>
      <c r="H32" s="134"/>
      <c r="I32" s="133">
        <f>I20+I27+I30</f>
        <v>3804330.6400000006</v>
      </c>
      <c r="J32" s="88"/>
      <c r="K32" s="106"/>
    </row>
    <row r="33" spans="1:11" ht="13.5" thickTop="1">
      <c r="A33" s="107">
        <f t="shared" si="0"/>
        <v>24</v>
      </c>
      <c r="B33" s="125"/>
      <c r="C33" s="109"/>
      <c r="E33" s="88"/>
      <c r="F33" s="88"/>
      <c r="G33" s="88"/>
      <c r="H33" s="134"/>
      <c r="I33" s="88"/>
      <c r="J33" s="88"/>
      <c r="K33" s="106"/>
    </row>
    <row r="34" spans="1:11" ht="15.75" customHeight="1">
      <c r="A34" s="107">
        <f t="shared" si="0"/>
        <v>25</v>
      </c>
      <c r="B34" s="22" t="s">
        <v>164</v>
      </c>
      <c r="H34" s="144"/>
      <c r="I34" s="144"/>
    </row>
    <row r="35" spans="1:11">
      <c r="A35" s="107">
        <f t="shared" si="0"/>
        <v>26</v>
      </c>
      <c r="B35" s="40" t="s">
        <v>65</v>
      </c>
      <c r="H35" s="63"/>
      <c r="I35" s="63"/>
    </row>
    <row r="36" spans="1:11">
      <c r="A36" s="107">
        <f t="shared" si="0"/>
        <v>27</v>
      </c>
      <c r="B36" s="120">
        <v>390</v>
      </c>
      <c r="C36" s="102" t="s">
        <v>126</v>
      </c>
      <c r="E36" s="86">
        <v>281897.42</v>
      </c>
      <c r="F36" s="86">
        <v>0</v>
      </c>
      <c r="G36" s="86">
        <f>E36+F36</f>
        <v>281897.42</v>
      </c>
      <c r="H36" s="87">
        <f>'Schedule C'!H36</f>
        <v>1.2999999999999999E-3</v>
      </c>
      <c r="I36" s="86">
        <f>+G36*H36</f>
        <v>366.46664599999997</v>
      </c>
      <c r="J36" s="88"/>
      <c r="K36" s="89"/>
    </row>
    <row r="37" spans="1:11">
      <c r="A37" s="107">
        <f t="shared" si="0"/>
        <v>28</v>
      </c>
      <c r="B37" s="120">
        <v>390.09</v>
      </c>
      <c r="C37" s="102" t="s">
        <v>81</v>
      </c>
      <c r="E37" s="88">
        <v>8969587.7200000007</v>
      </c>
      <c r="F37" s="88">
        <v>0</v>
      </c>
      <c r="G37" s="88">
        <f t="shared" ref="G37:G58" si="7">E37+F37</f>
        <v>8969587.7200000007</v>
      </c>
      <c r="H37" s="87">
        <f>+$H$36</f>
        <v>1.2999999999999999E-3</v>
      </c>
      <c r="I37" s="88">
        <f>+G37*H37</f>
        <v>11660.464036000001</v>
      </c>
      <c r="J37" s="88"/>
      <c r="K37" s="89"/>
    </row>
    <row r="38" spans="1:11">
      <c r="A38" s="107">
        <f t="shared" si="0"/>
        <v>29</v>
      </c>
      <c r="B38" s="120">
        <v>391</v>
      </c>
      <c r="C38" s="102" t="s">
        <v>116</v>
      </c>
      <c r="E38" s="88">
        <v>6063812.4100000001</v>
      </c>
      <c r="F38" s="88">
        <v>0</v>
      </c>
      <c r="G38" s="88">
        <f t="shared" si="7"/>
        <v>6063812.4100000001</v>
      </c>
      <c r="H38" s="87">
        <f t="shared" ref="H38:H58" si="8">+$H$36</f>
        <v>1.2999999999999999E-3</v>
      </c>
      <c r="I38" s="88">
        <f t="shared" ref="I38:I58" si="9">+G38*H38</f>
        <v>7882.9561329999997</v>
      </c>
      <c r="J38" s="88"/>
      <c r="K38" s="89"/>
    </row>
    <row r="39" spans="1:11">
      <c r="A39" s="107">
        <f t="shared" si="0"/>
        <v>30</v>
      </c>
      <c r="B39" s="120">
        <v>391.01</v>
      </c>
      <c r="C39" s="102" t="s">
        <v>116</v>
      </c>
      <c r="E39" s="88">
        <v>0</v>
      </c>
      <c r="F39" s="88">
        <v>0</v>
      </c>
      <c r="G39" s="88">
        <f t="shared" si="7"/>
        <v>0</v>
      </c>
      <c r="H39" s="87">
        <f t="shared" si="8"/>
        <v>1.2999999999999999E-3</v>
      </c>
      <c r="I39" s="88">
        <f t="shared" si="9"/>
        <v>0</v>
      </c>
      <c r="J39" s="88"/>
      <c r="K39" s="89"/>
    </row>
    <row r="40" spans="1:11">
      <c r="A40" s="107">
        <f t="shared" si="0"/>
        <v>31</v>
      </c>
      <c r="B40" s="120">
        <v>391.02</v>
      </c>
      <c r="C40" s="102" t="s">
        <v>82</v>
      </c>
      <c r="E40" s="88">
        <v>5859.7</v>
      </c>
      <c r="F40" s="88">
        <v>0</v>
      </c>
      <c r="G40" s="88">
        <f t="shared" si="7"/>
        <v>5859.7</v>
      </c>
      <c r="H40" s="87">
        <f t="shared" si="8"/>
        <v>1.2999999999999999E-3</v>
      </c>
      <c r="I40" s="88">
        <f t="shared" si="9"/>
        <v>7.6176099999999991</v>
      </c>
      <c r="J40" s="88"/>
      <c r="K40" s="89"/>
    </row>
    <row r="41" spans="1:11">
      <c r="A41" s="107">
        <f t="shared" si="0"/>
        <v>32</v>
      </c>
      <c r="B41" s="120">
        <v>391.03</v>
      </c>
      <c r="C41" s="102" t="s">
        <v>116</v>
      </c>
      <c r="E41" s="88">
        <v>2888.48</v>
      </c>
      <c r="F41" s="88">
        <v>0</v>
      </c>
      <c r="G41" s="88">
        <f t="shared" si="7"/>
        <v>2888.48</v>
      </c>
      <c r="H41" s="87">
        <f t="shared" si="8"/>
        <v>1.2999999999999999E-3</v>
      </c>
      <c r="I41" s="88">
        <f t="shared" si="9"/>
        <v>3.7550239999999997</v>
      </c>
      <c r="J41" s="88"/>
      <c r="K41" s="89"/>
    </row>
    <row r="42" spans="1:11">
      <c r="A42" s="107">
        <f t="shared" si="0"/>
        <v>33</v>
      </c>
      <c r="B42" s="120">
        <v>392</v>
      </c>
      <c r="C42" s="102" t="s">
        <v>117</v>
      </c>
      <c r="E42" s="88">
        <v>82262.31</v>
      </c>
      <c r="F42" s="88">
        <v>0</v>
      </c>
      <c r="G42" s="88">
        <f t="shared" si="7"/>
        <v>82262.31</v>
      </c>
      <c r="H42" s="87">
        <f t="shared" si="8"/>
        <v>1.2999999999999999E-3</v>
      </c>
      <c r="I42" s="88">
        <f t="shared" si="9"/>
        <v>106.94100299999999</v>
      </c>
      <c r="J42" s="88"/>
      <c r="K42" s="89"/>
    </row>
    <row r="43" spans="1:11">
      <c r="A43" s="107">
        <f t="shared" si="0"/>
        <v>34</v>
      </c>
      <c r="B43" s="120">
        <v>393</v>
      </c>
      <c r="C43" s="102" t="s">
        <v>36</v>
      </c>
      <c r="E43" s="88">
        <v>757.51</v>
      </c>
      <c r="F43" s="88">
        <v>0</v>
      </c>
      <c r="G43" s="88">
        <f t="shared" si="7"/>
        <v>757.51</v>
      </c>
      <c r="H43" s="87">
        <f t="shared" si="8"/>
        <v>1.2999999999999999E-3</v>
      </c>
      <c r="I43" s="88">
        <f t="shared" si="9"/>
        <v>0.98476299999999994</v>
      </c>
      <c r="J43" s="88"/>
      <c r="K43" s="89"/>
    </row>
    <row r="44" spans="1:11">
      <c r="A44" s="107">
        <f t="shared" si="0"/>
        <v>35</v>
      </c>
      <c r="B44" s="120">
        <v>394</v>
      </c>
      <c r="C44" s="102" t="s">
        <v>83</v>
      </c>
      <c r="E44" s="88">
        <v>100361.21</v>
      </c>
      <c r="F44" s="88">
        <v>0</v>
      </c>
      <c r="G44" s="88">
        <f t="shared" si="7"/>
        <v>100361.21</v>
      </c>
      <c r="H44" s="87">
        <f t="shared" si="8"/>
        <v>1.2999999999999999E-3</v>
      </c>
      <c r="I44" s="88">
        <f t="shared" si="9"/>
        <v>130.469573</v>
      </c>
      <c r="J44" s="88"/>
      <c r="K44" s="89"/>
    </row>
    <row r="45" spans="1:11">
      <c r="A45" s="107">
        <f t="shared" si="0"/>
        <v>36</v>
      </c>
      <c r="B45" s="120">
        <v>395</v>
      </c>
      <c r="C45" s="102" t="s">
        <v>50</v>
      </c>
      <c r="E45" s="88">
        <v>8868.0300000000007</v>
      </c>
      <c r="F45" s="88">
        <v>0</v>
      </c>
      <c r="G45" s="88">
        <f t="shared" si="7"/>
        <v>8868.0300000000007</v>
      </c>
      <c r="H45" s="87">
        <f t="shared" si="8"/>
        <v>1.2999999999999999E-3</v>
      </c>
      <c r="I45" s="88">
        <f t="shared" si="9"/>
        <v>11.528439000000001</v>
      </c>
      <c r="J45" s="88"/>
      <c r="K45" s="89"/>
    </row>
    <row r="46" spans="1:11">
      <c r="A46" s="107">
        <f t="shared" si="0"/>
        <v>37</v>
      </c>
      <c r="B46" s="120">
        <v>397</v>
      </c>
      <c r="C46" s="102" t="s">
        <v>84</v>
      </c>
      <c r="E46" s="88">
        <v>1299616.83</v>
      </c>
      <c r="F46" s="88">
        <v>0</v>
      </c>
      <c r="G46" s="88">
        <f t="shared" si="7"/>
        <v>1299616.83</v>
      </c>
      <c r="H46" s="87">
        <f t="shared" si="8"/>
        <v>1.2999999999999999E-3</v>
      </c>
      <c r="I46" s="88">
        <f t="shared" si="9"/>
        <v>1689.5018789999999</v>
      </c>
      <c r="J46" s="88"/>
      <c r="K46" s="89"/>
    </row>
    <row r="47" spans="1:11">
      <c r="A47" s="107">
        <f t="shared" si="0"/>
        <v>38</v>
      </c>
      <c r="B47" s="120">
        <v>398</v>
      </c>
      <c r="C47" s="102" t="s">
        <v>60</v>
      </c>
      <c r="E47" s="88">
        <v>124265.54000000001</v>
      </c>
      <c r="F47" s="88">
        <v>0</v>
      </c>
      <c r="G47" s="88">
        <f t="shared" si="7"/>
        <v>124265.54000000001</v>
      </c>
      <c r="H47" s="87">
        <f t="shared" si="8"/>
        <v>1.2999999999999999E-3</v>
      </c>
      <c r="I47" s="88">
        <f t="shared" si="9"/>
        <v>161.54520199999999</v>
      </c>
      <c r="J47" s="88"/>
      <c r="K47" s="89"/>
    </row>
    <row r="48" spans="1:11">
      <c r="A48" s="107">
        <f t="shared" si="0"/>
        <v>39</v>
      </c>
      <c r="B48" s="120">
        <v>399</v>
      </c>
      <c r="C48" s="102" t="s">
        <v>85</v>
      </c>
      <c r="E48" s="88">
        <v>118173.31</v>
      </c>
      <c r="F48" s="88">
        <v>0</v>
      </c>
      <c r="G48" s="88">
        <f t="shared" si="7"/>
        <v>118173.31</v>
      </c>
      <c r="H48" s="87">
        <f t="shared" si="8"/>
        <v>1.2999999999999999E-3</v>
      </c>
      <c r="I48" s="88">
        <f t="shared" si="9"/>
        <v>153.625303</v>
      </c>
      <c r="J48" s="88"/>
      <c r="K48" s="89"/>
    </row>
    <row r="49" spans="1:11">
      <c r="A49" s="107">
        <f t="shared" si="0"/>
        <v>40</v>
      </c>
      <c r="B49" s="144">
        <v>399.01</v>
      </c>
      <c r="C49" s="102" t="s">
        <v>86</v>
      </c>
      <c r="E49" s="88">
        <v>5815164.1799999997</v>
      </c>
      <c r="F49" s="88">
        <v>0</v>
      </c>
      <c r="G49" s="88">
        <f t="shared" si="7"/>
        <v>5815164.1799999997</v>
      </c>
      <c r="H49" s="87">
        <f t="shared" si="8"/>
        <v>1.2999999999999999E-3</v>
      </c>
      <c r="I49" s="88">
        <f t="shared" si="9"/>
        <v>7559.7134339999993</v>
      </c>
      <c r="J49" s="88"/>
      <c r="K49" s="89"/>
    </row>
    <row r="50" spans="1:11">
      <c r="A50" s="107">
        <f t="shared" si="0"/>
        <v>41</v>
      </c>
      <c r="B50" s="144">
        <v>399.02</v>
      </c>
      <c r="C50" s="102" t="s">
        <v>87</v>
      </c>
      <c r="E50" s="88">
        <v>7448613.3600000003</v>
      </c>
      <c r="F50" s="88">
        <v>0</v>
      </c>
      <c r="G50" s="88">
        <f t="shared" si="7"/>
        <v>7448613.3600000003</v>
      </c>
      <c r="H50" s="87">
        <f t="shared" si="8"/>
        <v>1.2999999999999999E-3</v>
      </c>
      <c r="I50" s="88">
        <f t="shared" si="9"/>
        <v>9683.1973679999992</v>
      </c>
      <c r="J50" s="88"/>
      <c r="K50" s="89"/>
    </row>
    <row r="51" spans="1:11">
      <c r="A51" s="107">
        <f t="shared" si="0"/>
        <v>42</v>
      </c>
      <c r="B51" s="144">
        <v>399.03</v>
      </c>
      <c r="C51" s="102" t="s">
        <v>88</v>
      </c>
      <c r="E51" s="88">
        <v>1228126.7</v>
      </c>
      <c r="F51" s="88">
        <v>0</v>
      </c>
      <c r="G51" s="88">
        <f t="shared" si="7"/>
        <v>1228126.7</v>
      </c>
      <c r="H51" s="87">
        <f t="shared" si="8"/>
        <v>1.2999999999999999E-3</v>
      </c>
      <c r="I51" s="88">
        <f t="shared" si="9"/>
        <v>1596.5647099999999</v>
      </c>
      <c r="J51" s="88"/>
      <c r="K51" s="89"/>
    </row>
    <row r="52" spans="1:11">
      <c r="A52" s="107">
        <f t="shared" si="0"/>
        <v>43</v>
      </c>
      <c r="B52" s="144">
        <v>399.04</v>
      </c>
      <c r="C52" s="102" t="s">
        <v>89</v>
      </c>
      <c r="E52" s="88">
        <v>17152.41</v>
      </c>
      <c r="F52" s="88">
        <v>0</v>
      </c>
      <c r="G52" s="88">
        <f t="shared" si="7"/>
        <v>17152.41</v>
      </c>
      <c r="H52" s="87">
        <f t="shared" si="8"/>
        <v>1.2999999999999999E-3</v>
      </c>
      <c r="I52" s="88">
        <f t="shared" si="9"/>
        <v>22.298133</v>
      </c>
      <c r="J52" s="88"/>
      <c r="K52" s="89"/>
    </row>
    <row r="53" spans="1:11">
      <c r="A53" s="107">
        <f t="shared" si="0"/>
        <v>44</v>
      </c>
      <c r="B53" s="144">
        <v>399.05</v>
      </c>
      <c r="C53" s="102" t="s">
        <v>90</v>
      </c>
      <c r="E53" s="88">
        <v>15409.52</v>
      </c>
      <c r="F53" s="88">
        <v>0</v>
      </c>
      <c r="G53" s="88">
        <f t="shared" si="7"/>
        <v>15409.52</v>
      </c>
      <c r="H53" s="87">
        <f t="shared" si="8"/>
        <v>1.2999999999999999E-3</v>
      </c>
      <c r="I53" s="88">
        <f t="shared" si="9"/>
        <v>20.032375999999999</v>
      </c>
      <c r="J53" s="88"/>
      <c r="K53" s="89"/>
    </row>
    <row r="54" spans="1:11">
      <c r="A54" s="107">
        <f t="shared" si="0"/>
        <v>45</v>
      </c>
      <c r="B54" s="144">
        <v>399.06</v>
      </c>
      <c r="C54" s="102" t="s">
        <v>91</v>
      </c>
      <c r="E54" s="88">
        <v>1291265.1000000001</v>
      </c>
      <c r="F54" s="88">
        <v>0</v>
      </c>
      <c r="G54" s="88">
        <f t="shared" si="7"/>
        <v>1291265.1000000001</v>
      </c>
      <c r="H54" s="87">
        <f t="shared" si="8"/>
        <v>1.2999999999999999E-3</v>
      </c>
      <c r="I54" s="88">
        <f t="shared" si="9"/>
        <v>1678.64463</v>
      </c>
      <c r="J54" s="88"/>
      <c r="K54" s="89"/>
    </row>
    <row r="55" spans="1:11">
      <c r="A55" s="107">
        <f t="shared" si="0"/>
        <v>46</v>
      </c>
      <c r="B55" s="144">
        <v>399.07</v>
      </c>
      <c r="C55" s="102" t="s">
        <v>92</v>
      </c>
      <c r="E55" s="88">
        <v>522454.02</v>
      </c>
      <c r="F55" s="88">
        <v>0</v>
      </c>
      <c r="G55" s="88">
        <f t="shared" si="7"/>
        <v>522454.02</v>
      </c>
      <c r="H55" s="87">
        <f t="shared" si="8"/>
        <v>1.2999999999999999E-3</v>
      </c>
      <c r="I55" s="88">
        <f t="shared" si="9"/>
        <v>679.19022599999994</v>
      </c>
      <c r="J55" s="88"/>
      <c r="K55" s="89"/>
    </row>
    <row r="56" spans="1:11">
      <c r="A56" s="107">
        <f t="shared" si="0"/>
        <v>47</v>
      </c>
      <c r="B56" s="144">
        <v>399.08</v>
      </c>
      <c r="C56" s="102" t="s">
        <v>52</v>
      </c>
      <c r="E56" s="88">
        <v>66856586.109999999</v>
      </c>
      <c r="F56" s="88">
        <v>0</v>
      </c>
      <c r="G56" s="88">
        <f t="shared" si="7"/>
        <v>66856586.109999999</v>
      </c>
      <c r="H56" s="87">
        <f t="shared" si="8"/>
        <v>1.2999999999999999E-3</v>
      </c>
      <c r="I56" s="88">
        <f t="shared" si="9"/>
        <v>86913.561942999993</v>
      </c>
      <c r="J56" s="88"/>
      <c r="K56" s="89"/>
    </row>
    <row r="57" spans="1:11">
      <c r="A57" s="107">
        <f t="shared" si="0"/>
        <v>48</v>
      </c>
      <c r="B57" s="144">
        <v>399.09</v>
      </c>
      <c r="C57" s="102" t="s">
        <v>53</v>
      </c>
      <c r="E57" s="88">
        <v>1098923.68</v>
      </c>
      <c r="F57" s="88">
        <v>0</v>
      </c>
      <c r="G57" s="88">
        <f t="shared" si="7"/>
        <v>1098923.68</v>
      </c>
      <c r="H57" s="87">
        <f t="shared" si="8"/>
        <v>1.2999999999999999E-3</v>
      </c>
      <c r="I57" s="88">
        <f t="shared" si="9"/>
        <v>1428.6007839999997</v>
      </c>
      <c r="J57" s="88"/>
      <c r="K57" s="89"/>
    </row>
    <row r="58" spans="1:11">
      <c r="A58" s="107">
        <f t="shared" si="0"/>
        <v>49</v>
      </c>
      <c r="B58" s="144">
        <v>399.24</v>
      </c>
      <c r="C58" s="102" t="s">
        <v>54</v>
      </c>
      <c r="E58" s="88">
        <v>0.08</v>
      </c>
      <c r="F58" s="88">
        <v>0</v>
      </c>
      <c r="G58" s="88">
        <f t="shared" si="7"/>
        <v>0.08</v>
      </c>
      <c r="H58" s="129">
        <f t="shared" si="8"/>
        <v>1.2999999999999999E-3</v>
      </c>
      <c r="I58" s="88">
        <f t="shared" si="9"/>
        <v>1.0399999999999999E-4</v>
      </c>
      <c r="J58" s="88"/>
      <c r="K58" s="89"/>
    </row>
    <row r="59" spans="1:11" ht="12.75" customHeight="1">
      <c r="A59" s="107">
        <f t="shared" si="0"/>
        <v>50</v>
      </c>
      <c r="C59" s="187" t="s">
        <v>210</v>
      </c>
      <c r="D59" s="142"/>
      <c r="E59" s="273">
        <f>SUM(E36:E58)</f>
        <v>101352045.63000001</v>
      </c>
      <c r="F59" s="273">
        <f>SUM(F36:F58)</f>
        <v>0</v>
      </c>
      <c r="G59" s="273">
        <f>SUM(G36:G58)</f>
        <v>101352045.63000001</v>
      </c>
      <c r="H59" s="94"/>
      <c r="I59" s="273">
        <f>SUM(I36:I58)</f>
        <v>131757.659319</v>
      </c>
      <c r="J59" s="88"/>
      <c r="K59" s="89"/>
    </row>
    <row r="60" spans="1:11" ht="12.75" customHeight="1">
      <c r="A60" s="107">
        <f t="shared" si="0"/>
        <v>51</v>
      </c>
      <c r="C60" s="136"/>
      <c r="D60" s="137"/>
      <c r="E60" s="94"/>
      <c r="F60" s="94"/>
      <c r="G60" s="94"/>
      <c r="H60" s="41"/>
      <c r="I60" s="94"/>
      <c r="J60" s="138"/>
      <c r="K60" s="30"/>
    </row>
    <row r="61" spans="1:11" ht="12.75" customHeight="1">
      <c r="A61" s="107">
        <f t="shared" si="0"/>
        <v>52</v>
      </c>
      <c r="B61" s="22" t="s">
        <v>164</v>
      </c>
      <c r="E61" s="94"/>
      <c r="F61" s="94"/>
      <c r="G61" s="94"/>
      <c r="H61" s="41"/>
      <c r="I61" s="94"/>
      <c r="K61" s="30"/>
    </row>
    <row r="62" spans="1:11" ht="12.75" customHeight="1">
      <c r="A62" s="107">
        <f t="shared" si="0"/>
        <v>53</v>
      </c>
      <c r="B62" s="40" t="s">
        <v>65</v>
      </c>
      <c r="E62" s="94"/>
      <c r="F62" s="94"/>
      <c r="G62" s="94"/>
      <c r="H62" s="41"/>
      <c r="I62" s="94"/>
      <c r="K62" s="30"/>
    </row>
    <row r="63" spans="1:11" ht="12.75" customHeight="1">
      <c r="A63" s="107">
        <f t="shared" si="0"/>
        <v>54</v>
      </c>
      <c r="B63" s="30" t="s">
        <v>120</v>
      </c>
      <c r="E63" s="94"/>
      <c r="F63" s="94"/>
      <c r="G63" s="94"/>
      <c r="H63" s="41"/>
      <c r="I63" s="94"/>
      <c r="K63" s="30"/>
    </row>
    <row r="64" spans="1:11" ht="12.75" customHeight="1">
      <c r="A64" s="107">
        <f t="shared" si="0"/>
        <v>55</v>
      </c>
      <c r="B64" s="144">
        <v>390.05</v>
      </c>
      <c r="C64" s="102" t="s">
        <v>121</v>
      </c>
      <c r="E64" s="86">
        <v>4140093.78</v>
      </c>
      <c r="F64" s="86">
        <v>0</v>
      </c>
      <c r="G64" s="94">
        <f>E64+F64</f>
        <v>4140093.78</v>
      </c>
      <c r="H64" s="200">
        <f>'Schedule C'!H64</f>
        <v>2.2599999999999999E-4</v>
      </c>
      <c r="I64" s="86">
        <f>+G64*H64</f>
        <v>935.6611942799999</v>
      </c>
      <c r="J64" s="88"/>
      <c r="K64" s="30"/>
    </row>
    <row r="65" spans="1:11" ht="12.75" customHeight="1">
      <c r="A65" s="107">
        <f t="shared" si="0"/>
        <v>56</v>
      </c>
      <c r="B65" s="144">
        <v>391.04</v>
      </c>
      <c r="C65" s="102" t="s">
        <v>122</v>
      </c>
      <c r="E65" s="96">
        <v>10499.6</v>
      </c>
      <c r="F65" s="96">
        <v>0</v>
      </c>
      <c r="G65" s="96">
        <f>E65+F65</f>
        <v>10499.6</v>
      </c>
      <c r="H65" s="200">
        <f>+$H$64</f>
        <v>2.2599999999999999E-4</v>
      </c>
      <c r="I65" s="96">
        <f>+G65*H65</f>
        <v>2.3729095999999998</v>
      </c>
      <c r="J65" s="88"/>
      <c r="K65" s="30"/>
    </row>
    <row r="66" spans="1:11" ht="12.75" customHeight="1">
      <c r="A66" s="107">
        <f t="shared" si="0"/>
        <v>57</v>
      </c>
      <c r="C66" s="187" t="s">
        <v>211</v>
      </c>
      <c r="E66" s="273">
        <f t="shared" ref="E66:I66" si="10">SUM(E64:E65)</f>
        <v>4150593.38</v>
      </c>
      <c r="F66" s="273">
        <f t="shared" si="10"/>
        <v>0</v>
      </c>
      <c r="G66" s="273">
        <f t="shared" si="10"/>
        <v>4150593.38</v>
      </c>
      <c r="H66" s="41"/>
      <c r="I66" s="273">
        <f t="shared" si="10"/>
        <v>938.03410387999986</v>
      </c>
      <c r="K66" s="30"/>
    </row>
    <row r="67" spans="1:11" ht="12.75" customHeight="1">
      <c r="A67" s="107">
        <f t="shared" si="0"/>
        <v>58</v>
      </c>
      <c r="C67" s="109"/>
      <c r="E67" s="41"/>
      <c r="F67" s="41"/>
      <c r="G67" s="41"/>
      <c r="H67" s="41"/>
      <c r="I67" s="41"/>
      <c r="K67" s="30"/>
    </row>
    <row r="68" spans="1:11" ht="12.75" customHeight="1">
      <c r="A68" s="107">
        <f t="shared" si="0"/>
        <v>59</v>
      </c>
      <c r="B68" s="22" t="s">
        <v>164</v>
      </c>
      <c r="H68" s="41"/>
      <c r="K68" s="30"/>
    </row>
    <row r="69" spans="1:11" ht="12.75" customHeight="1">
      <c r="A69" s="107">
        <f t="shared" si="0"/>
        <v>60</v>
      </c>
      <c r="B69" s="40" t="s">
        <v>65</v>
      </c>
      <c r="H69" s="41"/>
      <c r="K69" s="30"/>
    </row>
    <row r="70" spans="1:11" ht="12.75" customHeight="1">
      <c r="A70" s="107">
        <f t="shared" si="0"/>
        <v>61</v>
      </c>
      <c r="B70" s="30" t="s">
        <v>330</v>
      </c>
      <c r="H70" s="41"/>
      <c r="K70" s="30"/>
    </row>
    <row r="71" spans="1:11" ht="12.75" customHeight="1">
      <c r="A71" s="107">
        <f t="shared" si="0"/>
        <v>62</v>
      </c>
      <c r="B71" s="216">
        <v>390.29</v>
      </c>
      <c r="C71" s="109" t="s">
        <v>81</v>
      </c>
      <c r="E71" s="86">
        <v>531.75</v>
      </c>
      <c r="F71" s="86">
        <v>0</v>
      </c>
      <c r="G71" s="86">
        <f>+E71+F71</f>
        <v>531.75</v>
      </c>
      <c r="H71" s="87">
        <f>'Schedule C'!H71</f>
        <v>2.3999999999999998E-3</v>
      </c>
      <c r="I71" s="86">
        <f>+G71*H71</f>
        <v>1.2761999999999998</v>
      </c>
      <c r="K71" s="30"/>
    </row>
    <row r="72" spans="1:11" ht="12.75" customHeight="1">
      <c r="A72" s="107">
        <f t="shared" si="0"/>
        <v>63</v>
      </c>
      <c r="B72" s="120">
        <v>391.2</v>
      </c>
      <c r="C72" s="109" t="s">
        <v>116</v>
      </c>
      <c r="E72" s="88">
        <v>58859.74</v>
      </c>
      <c r="F72" s="88">
        <v>0</v>
      </c>
      <c r="G72" s="88">
        <f>+E72+F72</f>
        <v>58859.74</v>
      </c>
      <c r="H72" s="87">
        <f>+$H$71</f>
        <v>2.3999999999999998E-3</v>
      </c>
      <c r="I72" s="88">
        <f>+G72*H72</f>
        <v>141.26337599999999</v>
      </c>
      <c r="K72" s="30"/>
    </row>
    <row r="73" spans="1:11" ht="12.75" customHeight="1">
      <c r="A73" s="107">
        <f t="shared" si="0"/>
        <v>64</v>
      </c>
      <c r="B73" s="120">
        <v>394.2</v>
      </c>
      <c r="C73" s="109" t="s">
        <v>83</v>
      </c>
      <c r="E73" s="88">
        <v>15899.69</v>
      </c>
      <c r="F73" s="88">
        <v>0</v>
      </c>
      <c r="G73" s="88">
        <f t="shared" ref="G73:G80" si="11">+E73+F73</f>
        <v>15899.69</v>
      </c>
      <c r="H73" s="87">
        <f t="shared" ref="H73:H80" si="12">+$H$71</f>
        <v>2.3999999999999998E-3</v>
      </c>
      <c r="I73" s="88">
        <f t="shared" ref="I73:I80" si="13">+G73*H73</f>
        <v>38.159255999999999</v>
      </c>
      <c r="K73" s="30"/>
    </row>
    <row r="74" spans="1:11" ht="12.75" customHeight="1">
      <c r="A74" s="107">
        <f t="shared" si="0"/>
        <v>65</v>
      </c>
      <c r="B74" s="120">
        <v>397.2</v>
      </c>
      <c r="C74" s="109" t="s">
        <v>84</v>
      </c>
      <c r="E74" s="88">
        <v>2495.6</v>
      </c>
      <c r="F74" s="88">
        <v>0</v>
      </c>
      <c r="G74" s="88">
        <f t="shared" si="11"/>
        <v>2495.6</v>
      </c>
      <c r="H74" s="87">
        <f t="shared" si="12"/>
        <v>2.3999999999999998E-3</v>
      </c>
      <c r="I74" s="88">
        <f t="shared" si="13"/>
        <v>5.9894399999999992</v>
      </c>
      <c r="K74" s="30"/>
    </row>
    <row r="75" spans="1:11" ht="12.75" customHeight="1">
      <c r="A75" s="107">
        <f t="shared" si="0"/>
        <v>66</v>
      </c>
      <c r="B75" s="120">
        <v>398.2</v>
      </c>
      <c r="C75" s="109" t="s">
        <v>60</v>
      </c>
      <c r="E75" s="88">
        <v>248.65</v>
      </c>
      <c r="F75" s="88">
        <v>0</v>
      </c>
      <c r="G75" s="88">
        <f t="shared" si="11"/>
        <v>248.65</v>
      </c>
      <c r="H75" s="87">
        <f t="shared" si="12"/>
        <v>2.3999999999999998E-3</v>
      </c>
      <c r="I75" s="88">
        <f t="shared" si="13"/>
        <v>0.59675999999999996</v>
      </c>
      <c r="K75" s="30"/>
    </row>
    <row r="76" spans="1:11" ht="12.75" customHeight="1">
      <c r="A76" s="107">
        <f t="shared" si="0"/>
        <v>67</v>
      </c>
      <c r="B76" s="120">
        <v>399.21</v>
      </c>
      <c r="C76" s="109" t="s">
        <v>86</v>
      </c>
      <c r="E76" s="88">
        <v>399768.13</v>
      </c>
      <c r="F76" s="88">
        <v>0</v>
      </c>
      <c r="G76" s="88">
        <f t="shared" si="11"/>
        <v>399768.13</v>
      </c>
      <c r="H76" s="87">
        <f t="shared" si="12"/>
        <v>2.3999999999999998E-3</v>
      </c>
      <c r="I76" s="88">
        <f t="shared" si="13"/>
        <v>959.44351199999994</v>
      </c>
      <c r="K76" s="30"/>
    </row>
    <row r="77" spans="1:11" ht="12.75" customHeight="1">
      <c r="A77" s="107">
        <f t="shared" si="0"/>
        <v>68</v>
      </c>
      <c r="B77" s="120">
        <v>399.22</v>
      </c>
      <c r="C77" s="109" t="s">
        <v>87</v>
      </c>
      <c r="E77" s="88">
        <v>120140.78</v>
      </c>
      <c r="F77" s="88">
        <v>0</v>
      </c>
      <c r="G77" s="88">
        <f t="shared" si="11"/>
        <v>120140.78</v>
      </c>
      <c r="H77" s="87">
        <f t="shared" si="12"/>
        <v>2.3999999999999998E-3</v>
      </c>
      <c r="I77" s="88">
        <f t="shared" si="13"/>
        <v>288.33787199999995</v>
      </c>
      <c r="K77" s="30"/>
    </row>
    <row r="78" spans="1:11" ht="12.75" customHeight="1">
      <c r="A78" s="107">
        <f t="shared" si="0"/>
        <v>69</v>
      </c>
      <c r="B78" s="120">
        <v>399.23</v>
      </c>
      <c r="C78" s="109" t="s">
        <v>88</v>
      </c>
      <c r="E78" s="88">
        <v>23827.14</v>
      </c>
      <c r="F78" s="88">
        <v>0</v>
      </c>
      <c r="G78" s="88">
        <f t="shared" si="11"/>
        <v>23827.14</v>
      </c>
      <c r="H78" s="87">
        <f t="shared" si="12"/>
        <v>2.3999999999999998E-3</v>
      </c>
      <c r="I78" s="88">
        <f t="shared" si="13"/>
        <v>57.185135999999993</v>
      </c>
      <c r="K78" s="30"/>
    </row>
    <row r="79" spans="1:11" ht="12.75" customHeight="1">
      <c r="A79" s="107">
        <f t="shared" si="0"/>
        <v>70</v>
      </c>
      <c r="B79" s="120">
        <v>399.26</v>
      </c>
      <c r="C79" s="109" t="s">
        <v>91</v>
      </c>
      <c r="E79" s="88">
        <v>14401.53</v>
      </c>
      <c r="F79" s="88">
        <v>0</v>
      </c>
      <c r="G79" s="88">
        <f t="shared" si="11"/>
        <v>14401.53</v>
      </c>
      <c r="H79" s="87">
        <f t="shared" si="12"/>
        <v>2.3999999999999998E-3</v>
      </c>
      <c r="I79" s="88">
        <f t="shared" si="13"/>
        <v>34.563671999999997</v>
      </c>
      <c r="K79" s="30"/>
    </row>
    <row r="80" spans="1:11" ht="12.75" customHeight="1">
      <c r="A80" s="107">
        <f t="shared" si="0"/>
        <v>71</v>
      </c>
      <c r="B80" s="120">
        <v>399.28</v>
      </c>
      <c r="C80" s="109" t="s">
        <v>52</v>
      </c>
      <c r="E80" s="88">
        <v>13035739.189999999</v>
      </c>
      <c r="F80" s="88">
        <v>0</v>
      </c>
      <c r="G80" s="88">
        <f t="shared" si="11"/>
        <v>13035739.189999999</v>
      </c>
      <c r="H80" s="87">
        <f t="shared" si="12"/>
        <v>2.3999999999999998E-3</v>
      </c>
      <c r="I80" s="88">
        <f t="shared" si="13"/>
        <v>31285.774055999995</v>
      </c>
      <c r="K80" s="30"/>
    </row>
    <row r="81" spans="1:12" ht="12.75" customHeight="1">
      <c r="A81" s="107">
        <f t="shared" si="0"/>
        <v>72</v>
      </c>
      <c r="C81" s="216" t="s">
        <v>332</v>
      </c>
      <c r="E81" s="273">
        <f>SUM(E71:E80)</f>
        <v>13671912.199999999</v>
      </c>
      <c r="F81" s="273">
        <f t="shared" ref="F81:I81" si="14">SUM(F71:F80)</f>
        <v>0</v>
      </c>
      <c r="G81" s="273">
        <f t="shared" si="14"/>
        <v>13671912.199999999</v>
      </c>
      <c r="H81" s="94"/>
      <c r="I81" s="273">
        <f t="shared" si="14"/>
        <v>32812.589279999993</v>
      </c>
      <c r="K81" s="30"/>
    </row>
    <row r="82" spans="1:12" ht="12.75" customHeight="1">
      <c r="A82" s="107">
        <f t="shared" si="0"/>
        <v>73</v>
      </c>
      <c r="C82" s="109"/>
      <c r="H82" s="41"/>
      <c r="K82" s="30"/>
    </row>
    <row r="83" spans="1:12" ht="12.75" customHeight="1" thickBot="1">
      <c r="A83" s="107">
        <f t="shared" ref="A83:A85" si="15">+A82+1</f>
        <v>74</v>
      </c>
      <c r="C83" s="187" t="s">
        <v>333</v>
      </c>
      <c r="E83" s="133">
        <f>SUM(E59,E66,E81)</f>
        <v>119174551.21000001</v>
      </c>
      <c r="F83" s="133">
        <f>SUM(F59,F66,F81)</f>
        <v>0</v>
      </c>
      <c r="G83" s="133">
        <f>SUM(G59,G66,G81)</f>
        <v>119174551.21000001</v>
      </c>
      <c r="I83" s="133">
        <f>SUM(I59,I66,I81)</f>
        <v>165508.28270287998</v>
      </c>
      <c r="J83" s="88"/>
      <c r="K83" s="30"/>
    </row>
    <row r="84" spans="1:12" ht="12.75" customHeight="1" thickTop="1">
      <c r="A84" s="107">
        <f t="shared" si="15"/>
        <v>75</v>
      </c>
      <c r="B84" s="144"/>
      <c r="E84" s="94"/>
      <c r="F84" s="94"/>
      <c r="G84" s="94"/>
      <c r="I84" s="94"/>
      <c r="K84" s="30"/>
    </row>
    <row r="85" spans="1:12" ht="17.25" customHeight="1" thickBot="1">
      <c r="A85" s="107">
        <f t="shared" si="15"/>
        <v>76</v>
      </c>
      <c r="C85" s="187" t="s">
        <v>335</v>
      </c>
      <c r="H85" s="94"/>
      <c r="I85" s="133">
        <f>I32+I83</f>
        <v>3969838.9227028806</v>
      </c>
      <c r="L85" s="88"/>
    </row>
    <row r="86" spans="1:12" ht="13.5" thickTop="1"/>
    <row r="87" spans="1:12">
      <c r="B87"/>
    </row>
    <row r="88" spans="1:12">
      <c r="A88" s="144"/>
      <c r="B88"/>
    </row>
    <row r="89" spans="1:12">
      <c r="A89" s="144"/>
      <c r="B89"/>
    </row>
    <row r="90" spans="1:12">
      <c r="A90" s="144"/>
      <c r="B90"/>
    </row>
    <row r="91" spans="1:12">
      <c r="A91" s="144"/>
    </row>
    <row r="92" spans="1:12">
      <c r="A92" s="144"/>
    </row>
    <row r="93" spans="1:12">
      <c r="A93" s="144"/>
    </row>
    <row r="94" spans="1:12">
      <c r="A94" s="144"/>
    </row>
    <row r="95" spans="1:12">
      <c r="A95" s="144"/>
      <c r="B95" s="22"/>
    </row>
    <row r="96" spans="1:12">
      <c r="A96" s="144"/>
    </row>
    <row r="98" spans="1:2">
      <c r="B98" s="22"/>
    </row>
    <row r="99" spans="1:2">
      <c r="A99" s="107"/>
    </row>
    <row r="100" spans="1:2">
      <c r="A100" s="107"/>
    </row>
    <row r="101" spans="1:2">
      <c r="B101" s="22"/>
    </row>
  </sheetData>
  <mergeCells count="5">
    <mergeCell ref="A1:I1"/>
    <mergeCell ref="A3:I3"/>
    <mergeCell ref="A4:I4"/>
    <mergeCell ref="A5:I5"/>
    <mergeCell ref="A2:I2"/>
  </mergeCells>
  <phoneticPr fontId="7" type="noConversion"/>
  <conditionalFormatting sqref="J1:J1048576">
    <cfRule type="cellIs" dxfId="0" priority="1" stopIfTrue="1" operator="lessThan">
      <formula>0</formula>
    </cfRule>
  </conditionalFormatting>
  <printOptions horizontalCentered="1"/>
  <pageMargins left="0.5" right="0.5" top="1.1599999999999999" bottom="0.5" header="0.62" footer="0.25"/>
  <pageSetup scale="71" orientation="landscape" r:id="rId1"/>
  <headerFooter alignWithMargins="0">
    <oddFooter>&amp;R&amp;A
Page &amp;P of &amp;N</oddFooter>
  </headerFooter>
  <rowBreaks count="2" manualBreakCount="2">
    <brk id="33" max="9" man="1"/>
    <brk id="67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00B050"/>
  </sheetPr>
  <dimension ref="A1:L50"/>
  <sheetViews>
    <sheetView view="pageBreakPreview" zoomScaleNormal="100" zoomScaleSheetLayoutView="100" workbookViewId="0">
      <selection activeCell="F41" sqref="F41"/>
    </sheetView>
  </sheetViews>
  <sheetFormatPr defaultColWidth="9.140625" defaultRowHeight="12.75"/>
  <cols>
    <col min="1" max="1" width="6.28515625" style="2" bestFit="1" customWidth="1"/>
    <col min="2" max="2" width="8.140625" style="1" customWidth="1"/>
    <col min="3" max="3" width="56.85546875" style="2" bestFit="1" customWidth="1"/>
    <col min="4" max="4" width="15.28515625" style="2" bestFit="1" customWidth="1"/>
    <col min="5" max="5" width="15.42578125" style="2" bestFit="1" customWidth="1"/>
    <col min="6" max="6" width="14.42578125" style="2" bestFit="1" customWidth="1"/>
    <col min="7" max="7" width="3.7109375" style="2" customWidth="1"/>
    <col min="8" max="8" width="9.140625" style="2"/>
    <col min="9" max="9" width="9.140625" style="110"/>
    <col min="10" max="10" width="14.42578125" style="30" bestFit="1" customWidth="1"/>
    <col min="11" max="11" width="11.140625" style="2" bestFit="1" customWidth="1"/>
    <col min="12" max="16384" width="9.140625" style="2"/>
  </cols>
  <sheetData>
    <row r="1" spans="1:11">
      <c r="A1" s="349" t="str">
        <f>Cover!A8</f>
        <v>_</v>
      </c>
      <c r="B1" s="349"/>
      <c r="C1" s="349"/>
      <c r="D1" s="349"/>
      <c r="E1" s="349"/>
      <c r="F1" s="349"/>
      <c r="G1" s="43"/>
      <c r="J1" s="2"/>
    </row>
    <row r="2" spans="1:11">
      <c r="A2" s="349" t="str">
        <f>Cover!A9</f>
        <v>WKG STORAGE, INC.</v>
      </c>
      <c r="B2" s="349"/>
      <c r="C2" s="349"/>
      <c r="D2" s="349"/>
      <c r="E2" s="349"/>
      <c r="F2" s="349"/>
      <c r="G2" s="43"/>
      <c r="J2" s="2"/>
    </row>
    <row r="3" spans="1:11">
      <c r="A3" s="332" t="s">
        <v>20</v>
      </c>
      <c r="B3" s="332"/>
      <c r="C3" s="332"/>
      <c r="D3" s="332"/>
      <c r="E3" s="332"/>
      <c r="F3" s="332"/>
      <c r="G3" s="18"/>
      <c r="J3" s="2"/>
    </row>
    <row r="4" spans="1:11">
      <c r="A4" s="349" t="str">
        <f>Cover!A11</f>
        <v>TEST YEAR ENDING DECEMBER 31, 2015, as adjusted for TCJA</v>
      </c>
      <c r="B4" s="349"/>
      <c r="C4" s="349"/>
      <c r="D4" s="349"/>
      <c r="E4" s="349"/>
      <c r="F4" s="349"/>
      <c r="G4" s="43"/>
      <c r="J4" s="2"/>
    </row>
    <row r="5" spans="1:11">
      <c r="A5" s="332"/>
      <c r="B5" s="332"/>
      <c r="C5" s="332"/>
      <c r="D5" s="332"/>
      <c r="E5" s="332"/>
      <c r="F5" s="332"/>
      <c r="G5" s="332"/>
      <c r="J5" s="2"/>
    </row>
    <row r="6" spans="1:11">
      <c r="C6" s="16"/>
      <c r="D6" s="8"/>
      <c r="E6" s="9"/>
      <c r="F6" s="8"/>
      <c r="G6" s="8"/>
      <c r="J6"/>
    </row>
    <row r="7" spans="1:11" ht="25.5">
      <c r="A7" s="15" t="s">
        <v>61</v>
      </c>
      <c r="B7" s="15" t="s">
        <v>9</v>
      </c>
      <c r="C7" s="15" t="s">
        <v>105</v>
      </c>
      <c r="D7" s="15" t="s">
        <v>25</v>
      </c>
      <c r="E7" s="13" t="s">
        <v>77</v>
      </c>
      <c r="F7" s="15" t="s">
        <v>10</v>
      </c>
      <c r="G7" s="8"/>
      <c r="H7" s="85"/>
      <c r="I7" s="101"/>
      <c r="J7"/>
    </row>
    <row r="8" spans="1:11">
      <c r="A8" s="1"/>
      <c r="B8" s="39" t="s">
        <v>106</v>
      </c>
      <c r="C8" s="39" t="s">
        <v>107</v>
      </c>
      <c r="D8" s="1" t="s">
        <v>108</v>
      </c>
      <c r="E8" s="1" t="s">
        <v>109</v>
      </c>
      <c r="F8" s="1" t="s">
        <v>154</v>
      </c>
      <c r="G8" s="8"/>
      <c r="J8"/>
    </row>
    <row r="9" spans="1:11">
      <c r="A9" s="1"/>
      <c r="B9" s="39"/>
      <c r="C9" s="39"/>
      <c r="D9" s="1"/>
      <c r="E9" s="1"/>
      <c r="F9" s="1"/>
      <c r="G9" s="8"/>
      <c r="J9"/>
    </row>
    <row r="10" spans="1:11">
      <c r="A10" s="1">
        <v>1</v>
      </c>
      <c r="B10" s="1">
        <v>766</v>
      </c>
      <c r="C10" t="s">
        <v>185</v>
      </c>
      <c r="D10" s="86">
        <v>2196.77</v>
      </c>
      <c r="E10" s="60">
        <v>0</v>
      </c>
      <c r="F10" s="60">
        <f t="shared" ref="F10:F37" si="0">D10+E10</f>
        <v>2196.77</v>
      </c>
      <c r="H10"/>
      <c r="I10"/>
      <c r="J10"/>
      <c r="K10"/>
    </row>
    <row r="11" spans="1:11">
      <c r="A11" s="85">
        <f>+A10+1</f>
        <v>2</v>
      </c>
      <c r="B11" s="85">
        <v>814</v>
      </c>
      <c r="C11" t="s">
        <v>111</v>
      </c>
      <c r="D11" s="88">
        <v>8966.8799999999992</v>
      </c>
      <c r="E11" s="3">
        <v>0</v>
      </c>
      <c r="F11" s="3">
        <f t="shared" si="0"/>
        <v>8966.8799999999992</v>
      </c>
      <c r="H11"/>
      <c r="I11"/>
      <c r="J11"/>
      <c r="K11"/>
    </row>
    <row r="12" spans="1:11">
      <c r="A12" s="85">
        <f t="shared" ref="A12:A39" si="1">+A11+1</f>
        <v>3</v>
      </c>
      <c r="B12" s="1">
        <v>816</v>
      </c>
      <c r="C12" t="s">
        <v>186</v>
      </c>
      <c r="D12" s="88">
        <v>78877.540000000008</v>
      </c>
      <c r="E12" s="298">
        <f>186563+90</f>
        <v>186653</v>
      </c>
      <c r="F12" s="3">
        <f t="shared" si="0"/>
        <v>265530.54000000004</v>
      </c>
      <c r="G12" s="299" t="s">
        <v>394</v>
      </c>
      <c r="H12"/>
      <c r="I12"/>
      <c r="J12"/>
      <c r="K12"/>
    </row>
    <row r="13" spans="1:11">
      <c r="A13" s="85">
        <f t="shared" si="1"/>
        <v>4</v>
      </c>
      <c r="B13" s="85">
        <v>817</v>
      </c>
      <c r="C13" t="s">
        <v>187</v>
      </c>
      <c r="D13" s="88">
        <v>4631.78</v>
      </c>
      <c r="E13" s="3">
        <v>0</v>
      </c>
      <c r="F13" s="3">
        <f t="shared" si="0"/>
        <v>4631.78</v>
      </c>
      <c r="H13"/>
      <c r="I13"/>
      <c r="J13"/>
      <c r="K13"/>
    </row>
    <row r="14" spans="1:11">
      <c r="A14" s="85">
        <f t="shared" si="1"/>
        <v>5</v>
      </c>
      <c r="B14" s="85">
        <v>818</v>
      </c>
      <c r="C14" t="s">
        <v>188</v>
      </c>
      <c r="D14" s="88">
        <v>13218.149999999998</v>
      </c>
      <c r="E14" s="3">
        <v>0</v>
      </c>
      <c r="F14" s="3">
        <f t="shared" si="0"/>
        <v>13218.149999999998</v>
      </c>
      <c r="H14"/>
      <c r="I14"/>
      <c r="J14"/>
      <c r="K14"/>
    </row>
    <row r="15" spans="1:11">
      <c r="A15" s="85">
        <f t="shared" si="1"/>
        <v>6</v>
      </c>
      <c r="B15" s="85">
        <v>820</v>
      </c>
      <c r="C15" t="s">
        <v>189</v>
      </c>
      <c r="D15" s="88">
        <v>6259.1399999999994</v>
      </c>
      <c r="E15" s="3">
        <v>0</v>
      </c>
      <c r="F15" s="3">
        <f t="shared" si="0"/>
        <v>6259.1399999999994</v>
      </c>
      <c r="H15"/>
      <c r="I15"/>
      <c r="J15"/>
      <c r="K15"/>
    </row>
    <row r="16" spans="1:11">
      <c r="A16" s="85">
        <f t="shared" si="1"/>
        <v>7</v>
      </c>
      <c r="B16" s="85">
        <v>821</v>
      </c>
      <c r="C16" t="s">
        <v>190</v>
      </c>
      <c r="D16" s="88">
        <v>15480.660000000002</v>
      </c>
      <c r="E16" s="3">
        <v>0</v>
      </c>
      <c r="F16" s="3">
        <f t="shared" si="0"/>
        <v>15480.660000000002</v>
      </c>
      <c r="H16"/>
      <c r="I16"/>
      <c r="J16"/>
      <c r="K16"/>
    </row>
    <row r="17" spans="1:11">
      <c r="A17" s="85">
        <f t="shared" si="1"/>
        <v>8</v>
      </c>
      <c r="B17" s="85">
        <v>824</v>
      </c>
      <c r="C17" t="s">
        <v>191</v>
      </c>
      <c r="D17" s="88">
        <v>19005.349999999999</v>
      </c>
      <c r="E17" s="3">
        <v>0</v>
      </c>
      <c r="F17" s="3">
        <f t="shared" si="0"/>
        <v>19005.349999999999</v>
      </c>
      <c r="H17"/>
      <c r="I17"/>
      <c r="J17"/>
      <c r="K17"/>
    </row>
    <row r="18" spans="1:11">
      <c r="A18" s="85">
        <f t="shared" si="1"/>
        <v>9</v>
      </c>
      <c r="B18" s="85">
        <v>825</v>
      </c>
      <c r="C18" t="s">
        <v>192</v>
      </c>
      <c r="D18" s="88">
        <v>1993.09</v>
      </c>
      <c r="E18" s="3">
        <v>0</v>
      </c>
      <c r="F18" s="3">
        <f t="shared" si="0"/>
        <v>1993.09</v>
      </c>
      <c r="H18"/>
      <c r="I18"/>
      <c r="J18"/>
      <c r="K18"/>
    </row>
    <row r="19" spans="1:11">
      <c r="A19" s="85"/>
      <c r="B19" s="85"/>
      <c r="C19"/>
      <c r="D19" s="88"/>
      <c r="E19" s="3"/>
      <c r="F19" s="3"/>
      <c r="H19"/>
      <c r="I19"/>
      <c r="J19"/>
      <c r="K19"/>
    </row>
    <row r="20" spans="1:11">
      <c r="A20" s="85">
        <f>+A18+1</f>
        <v>10</v>
      </c>
      <c r="B20" s="85">
        <v>831</v>
      </c>
      <c r="C20" t="s">
        <v>347</v>
      </c>
      <c r="D20" s="88">
        <v>238108.25999999998</v>
      </c>
      <c r="E20" s="3">
        <f>'WP_E-1 Expense'!T13</f>
        <v>-217865.05</v>
      </c>
      <c r="F20" s="3">
        <f t="shared" si="0"/>
        <v>20243.209999999992</v>
      </c>
      <c r="H20"/>
      <c r="I20"/>
      <c r="J20"/>
      <c r="K20"/>
    </row>
    <row r="21" spans="1:11">
      <c r="A21" s="85">
        <f t="shared" si="1"/>
        <v>11</v>
      </c>
      <c r="B21" s="85">
        <v>835</v>
      </c>
      <c r="C21" t="s">
        <v>193</v>
      </c>
      <c r="D21" s="88">
        <v>-188.5</v>
      </c>
      <c r="E21" s="3">
        <v>0</v>
      </c>
      <c r="F21" s="3">
        <f t="shared" si="0"/>
        <v>-188.5</v>
      </c>
      <c r="H21"/>
      <c r="I21"/>
      <c r="J21"/>
      <c r="K21"/>
    </row>
    <row r="22" spans="1:11">
      <c r="A22" s="85">
        <f t="shared" si="1"/>
        <v>12</v>
      </c>
      <c r="B22" s="85">
        <v>841</v>
      </c>
      <c r="C22" t="s">
        <v>194</v>
      </c>
      <c r="D22" s="88">
        <v>25225</v>
      </c>
      <c r="E22" s="3">
        <f>'WP_E-1 Expense'!T16</f>
        <v>-16225</v>
      </c>
      <c r="F22" s="3">
        <f t="shared" si="0"/>
        <v>9000</v>
      </c>
      <c r="H22"/>
      <c r="I22"/>
      <c r="J22"/>
      <c r="K22"/>
    </row>
    <row r="23" spans="1:11">
      <c r="A23" s="85">
        <f t="shared" si="1"/>
        <v>13</v>
      </c>
      <c r="B23" s="85">
        <v>842</v>
      </c>
      <c r="C23" t="s">
        <v>195</v>
      </c>
      <c r="D23" s="88">
        <v>783.65</v>
      </c>
      <c r="E23" s="3">
        <v>0</v>
      </c>
      <c r="F23" s="3">
        <f t="shared" si="0"/>
        <v>783.65</v>
      </c>
      <c r="H23"/>
      <c r="I23"/>
      <c r="J23"/>
      <c r="K23"/>
    </row>
    <row r="24" spans="1:11">
      <c r="A24" s="85">
        <f t="shared" si="1"/>
        <v>14</v>
      </c>
      <c r="B24" s="1">
        <v>856</v>
      </c>
      <c r="C24" s="28" t="s">
        <v>49</v>
      </c>
      <c r="D24" s="88">
        <v>459.5</v>
      </c>
      <c r="E24" s="3">
        <v>0</v>
      </c>
      <c r="F24" s="3">
        <f t="shared" si="0"/>
        <v>459.5</v>
      </c>
      <c r="H24"/>
      <c r="I24"/>
      <c r="J24"/>
      <c r="K24"/>
    </row>
    <row r="25" spans="1:11">
      <c r="A25" s="85">
        <f t="shared" si="1"/>
        <v>15</v>
      </c>
      <c r="B25" s="1">
        <v>863</v>
      </c>
      <c r="C25" s="28" t="s">
        <v>23</v>
      </c>
      <c r="D25" s="88">
        <v>0</v>
      </c>
      <c r="E25" s="3">
        <v>0</v>
      </c>
      <c r="F25" s="3">
        <f t="shared" si="0"/>
        <v>0</v>
      </c>
      <c r="H25"/>
      <c r="I25"/>
      <c r="J25"/>
      <c r="K25"/>
    </row>
    <row r="26" spans="1:11">
      <c r="A26" s="85">
        <f t="shared" si="1"/>
        <v>16</v>
      </c>
      <c r="B26" s="1">
        <v>870</v>
      </c>
      <c r="C26" s="28" t="s">
        <v>111</v>
      </c>
      <c r="D26" s="88">
        <v>302.5</v>
      </c>
      <c r="E26" s="3">
        <v>0</v>
      </c>
      <c r="F26" s="3">
        <f t="shared" si="0"/>
        <v>302.5</v>
      </c>
      <c r="H26"/>
      <c r="I26"/>
      <c r="J26"/>
      <c r="K26"/>
    </row>
    <row r="27" spans="1:11">
      <c r="A27" s="85">
        <f t="shared" si="1"/>
        <v>17</v>
      </c>
      <c r="B27" s="1">
        <v>874</v>
      </c>
      <c r="C27" s="28" t="s">
        <v>62</v>
      </c>
      <c r="D27" s="88">
        <v>23382.500000000004</v>
      </c>
      <c r="E27" s="3">
        <v>0</v>
      </c>
      <c r="F27" s="3">
        <f t="shared" si="0"/>
        <v>23382.500000000004</v>
      </c>
      <c r="H27"/>
      <c r="I27"/>
      <c r="J27"/>
      <c r="K27"/>
    </row>
    <row r="28" spans="1:11">
      <c r="A28" s="85">
        <f t="shared" si="1"/>
        <v>18</v>
      </c>
      <c r="B28" s="1">
        <v>903</v>
      </c>
      <c r="C28" s="28" t="s">
        <v>11</v>
      </c>
      <c r="D28" s="88">
        <v>3071.09</v>
      </c>
      <c r="E28" s="3">
        <v>0</v>
      </c>
      <c r="F28" s="3">
        <f t="shared" si="0"/>
        <v>3071.09</v>
      </c>
      <c r="H28"/>
      <c r="I28"/>
      <c r="J28"/>
      <c r="K28"/>
    </row>
    <row r="29" spans="1:11" ht="12.75" customHeight="1">
      <c r="A29" s="85">
        <f t="shared" si="1"/>
        <v>19</v>
      </c>
      <c r="B29" s="1">
        <v>920</v>
      </c>
      <c r="C29" s="28" t="s">
        <v>113</v>
      </c>
      <c r="D29" s="88">
        <v>190314.06000000003</v>
      </c>
      <c r="E29" s="3">
        <v>0</v>
      </c>
      <c r="F29" s="3">
        <f t="shared" si="0"/>
        <v>190314.06000000003</v>
      </c>
      <c r="H29"/>
      <c r="I29"/>
      <c r="J29"/>
      <c r="K29"/>
    </row>
    <row r="30" spans="1:11">
      <c r="A30" s="85">
        <f t="shared" si="1"/>
        <v>20</v>
      </c>
      <c r="B30" s="1">
        <v>921</v>
      </c>
      <c r="C30" s="28" t="s">
        <v>16</v>
      </c>
      <c r="D30" s="88">
        <v>679464.80999999994</v>
      </c>
      <c r="E30" s="3">
        <f>'WP_E-1 Expense'!T18</f>
        <v>-662033.64999999991</v>
      </c>
      <c r="F30" s="3">
        <f t="shared" si="0"/>
        <v>17431.160000000033</v>
      </c>
      <c r="H30"/>
      <c r="I30"/>
      <c r="J30"/>
      <c r="K30"/>
    </row>
    <row r="31" spans="1:11">
      <c r="A31" s="85">
        <f t="shared" si="1"/>
        <v>21</v>
      </c>
      <c r="B31" s="1">
        <v>922</v>
      </c>
      <c r="C31" s="28" t="s">
        <v>119</v>
      </c>
      <c r="D31" s="88">
        <v>104888.5</v>
      </c>
      <c r="E31" s="3">
        <v>0</v>
      </c>
      <c r="F31" s="3">
        <f t="shared" si="0"/>
        <v>104888.5</v>
      </c>
      <c r="H31"/>
      <c r="I31"/>
      <c r="J31"/>
      <c r="K31"/>
    </row>
    <row r="32" spans="1:11">
      <c r="A32" s="85">
        <f t="shared" si="1"/>
        <v>22</v>
      </c>
      <c r="B32" s="1">
        <v>923</v>
      </c>
      <c r="C32" s="28" t="s">
        <v>17</v>
      </c>
      <c r="D32" s="88">
        <v>583909.69000000006</v>
      </c>
      <c r="E32" s="298">
        <f>-515763</f>
        <v>-515763</v>
      </c>
      <c r="F32" s="3">
        <f t="shared" si="0"/>
        <v>68146.690000000061</v>
      </c>
      <c r="G32" s="299" t="s">
        <v>395</v>
      </c>
      <c r="H32"/>
      <c r="I32"/>
      <c r="J32"/>
      <c r="K32"/>
    </row>
    <row r="33" spans="1:12">
      <c r="A33" s="85">
        <f t="shared" si="1"/>
        <v>23</v>
      </c>
      <c r="B33" s="1">
        <v>924</v>
      </c>
      <c r="C33" s="28" t="s">
        <v>12</v>
      </c>
      <c r="D33" s="88">
        <v>12314.619999999997</v>
      </c>
      <c r="E33" s="3">
        <v>0</v>
      </c>
      <c r="F33" s="3">
        <f t="shared" si="0"/>
        <v>12314.619999999997</v>
      </c>
      <c r="H33"/>
      <c r="I33"/>
      <c r="J33"/>
      <c r="K33"/>
    </row>
    <row r="34" spans="1:12">
      <c r="A34" s="85">
        <f t="shared" si="1"/>
        <v>24</v>
      </c>
      <c r="B34" s="1">
        <v>925</v>
      </c>
      <c r="C34" s="28" t="s">
        <v>13</v>
      </c>
      <c r="D34" s="88">
        <v>129.52000000000001</v>
      </c>
      <c r="E34" s="3">
        <v>0</v>
      </c>
      <c r="F34" s="3">
        <f t="shared" si="0"/>
        <v>129.52000000000001</v>
      </c>
      <c r="H34"/>
      <c r="I34"/>
      <c r="J34"/>
      <c r="K34"/>
    </row>
    <row r="35" spans="1:12">
      <c r="A35" s="85">
        <f t="shared" si="1"/>
        <v>25</v>
      </c>
      <c r="B35" s="1">
        <v>926</v>
      </c>
      <c r="C35" s="28" t="s">
        <v>18</v>
      </c>
      <c r="D35" s="88">
        <v>25002.3</v>
      </c>
      <c r="E35" s="3">
        <v>0</v>
      </c>
      <c r="F35" s="3">
        <f t="shared" si="0"/>
        <v>25002.3</v>
      </c>
      <c r="H35"/>
      <c r="I35"/>
      <c r="J35"/>
      <c r="K35"/>
    </row>
    <row r="36" spans="1:12">
      <c r="A36" s="85">
        <f t="shared" si="1"/>
        <v>26</v>
      </c>
      <c r="B36" s="1">
        <v>930.2</v>
      </c>
      <c r="C36" s="64" t="s">
        <v>142</v>
      </c>
      <c r="D36" s="88">
        <v>666.3</v>
      </c>
      <c r="E36" s="3">
        <v>0</v>
      </c>
      <c r="F36" s="3">
        <f t="shared" si="0"/>
        <v>666.3</v>
      </c>
      <c r="H36"/>
      <c r="I36"/>
      <c r="J36"/>
      <c r="K36"/>
    </row>
    <row r="37" spans="1:12">
      <c r="A37" s="85">
        <f t="shared" si="1"/>
        <v>27</v>
      </c>
      <c r="B37" s="1">
        <v>931</v>
      </c>
      <c r="C37" s="28" t="s">
        <v>114</v>
      </c>
      <c r="D37" s="88">
        <v>540</v>
      </c>
      <c r="E37" s="3">
        <v>0</v>
      </c>
      <c r="F37" s="3">
        <f t="shared" si="0"/>
        <v>540</v>
      </c>
      <c r="H37"/>
      <c r="I37"/>
      <c r="J37"/>
      <c r="K37"/>
    </row>
    <row r="38" spans="1:12">
      <c r="A38" s="85">
        <f t="shared" si="1"/>
        <v>28</v>
      </c>
      <c r="B38" s="7"/>
      <c r="C38" s="8"/>
      <c r="D38" s="4"/>
      <c r="E38" s="3"/>
      <c r="F38" s="4"/>
      <c r="I38" s="2"/>
      <c r="J38" s="2"/>
      <c r="K38" s="3"/>
    </row>
    <row r="39" spans="1:12" ht="13.5" thickBot="1">
      <c r="A39" s="85">
        <f t="shared" si="1"/>
        <v>29</v>
      </c>
      <c r="B39" s="2"/>
      <c r="C39" s="20" t="s">
        <v>184</v>
      </c>
      <c r="D39" s="68">
        <f>SUM(D10:D38)</f>
        <v>2039003.1600000001</v>
      </c>
      <c r="E39" s="69">
        <f>SUM(E10:E38)</f>
        <v>-1225233.7</v>
      </c>
      <c r="F39" s="68">
        <f>SUM(F10:F38)</f>
        <v>813769.46000000031</v>
      </c>
      <c r="I39" s="2"/>
      <c r="J39" s="2"/>
      <c r="K39" s="3"/>
      <c r="L39" s="31"/>
    </row>
    <row r="40" spans="1:12" ht="13.5" thickTop="1">
      <c r="A40" s="1"/>
      <c r="E40" s="17"/>
      <c r="I40" s="2"/>
      <c r="J40" s="2"/>
    </row>
    <row r="41" spans="1:12">
      <c r="A41" s="1"/>
      <c r="I41" s="2"/>
      <c r="J41" s="2"/>
    </row>
    <row r="42" spans="1:12">
      <c r="A42" s="1"/>
      <c r="B42" s="65"/>
      <c r="D42" s="70"/>
      <c r="E42" s="31">
        <f>E12+E32</f>
        <v>-329110</v>
      </c>
      <c r="F42" s="17"/>
      <c r="G42" s="299" t="s">
        <v>396</v>
      </c>
      <c r="I42" s="2"/>
      <c r="J42" s="2"/>
    </row>
    <row r="43" spans="1:12">
      <c r="A43" s="1"/>
      <c r="B43" s="140"/>
      <c r="F43" s="17"/>
      <c r="I43" s="2"/>
      <c r="J43" s="2"/>
    </row>
    <row r="44" spans="1:12">
      <c r="I44" s="2"/>
      <c r="J44" s="2"/>
    </row>
    <row r="45" spans="1:12">
      <c r="D45" s="3"/>
      <c r="E45" s="70"/>
      <c r="F45" s="31"/>
      <c r="I45" s="2"/>
      <c r="J45" s="2"/>
    </row>
    <row r="46" spans="1:12">
      <c r="E46" s="70"/>
      <c r="I46" s="2"/>
      <c r="J46" s="2"/>
    </row>
    <row r="47" spans="1:12">
      <c r="D47" s="71"/>
      <c r="E47" s="70"/>
      <c r="F47" s="17"/>
      <c r="I47" s="2"/>
      <c r="J47" s="2"/>
    </row>
    <row r="48" spans="1:12">
      <c r="I48" s="2"/>
      <c r="J48" s="2"/>
    </row>
    <row r="49" spans="9:10">
      <c r="I49" s="2"/>
      <c r="J49" s="2"/>
    </row>
    <row r="50" spans="9:10">
      <c r="I50" s="2"/>
      <c r="J50" s="2"/>
    </row>
  </sheetData>
  <mergeCells count="5">
    <mergeCell ref="A5:G5"/>
    <mergeCell ref="A1:F1"/>
    <mergeCell ref="A2:F2"/>
    <mergeCell ref="A3:F3"/>
    <mergeCell ref="A4:F4"/>
  </mergeCells>
  <phoneticPr fontId="0" type="noConversion"/>
  <printOptions horizontalCentered="1"/>
  <pageMargins left="0.5" right="0.5" top="1.1599999999999999" bottom="0.5" header="0.62" footer="0.25"/>
  <pageSetup scale="95" orientation="landscape" r:id="rId1"/>
  <headerFooter alignWithMargins="0">
    <oddFooter>&amp;R&amp;A
Page &amp;P of &amp;N</oddFooter>
  </headerFooter>
  <ignoredErrors>
    <ignoredError sqref="A3:F3 B1:F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8"/>
  <sheetViews>
    <sheetView workbookViewId="0">
      <selection sqref="A1:U1"/>
    </sheetView>
  </sheetViews>
  <sheetFormatPr defaultRowHeight="12.75"/>
  <cols>
    <col min="1" max="1" width="5.85546875" customWidth="1"/>
    <col min="2" max="2" width="6" style="47" customWidth="1"/>
    <col min="3" max="3" width="8.28515625" style="47" bestFit="1" customWidth="1"/>
    <col min="4" max="4" width="47.42578125" bestFit="1" customWidth="1"/>
    <col min="5" max="5" width="12.42578125" style="47" bestFit="1" customWidth="1"/>
    <col min="6" max="6" width="23.5703125" bestFit="1" customWidth="1"/>
    <col min="7" max="8" width="7.140625" hidden="1" customWidth="1"/>
    <col min="9" max="9" width="7.7109375" hidden="1" customWidth="1"/>
    <col min="10" max="10" width="7.42578125" hidden="1" customWidth="1"/>
    <col min="11" max="11" width="7.5703125" hidden="1" customWidth="1"/>
    <col min="12" max="12" width="7.140625" hidden="1" customWidth="1"/>
    <col min="13" max="13" width="7" hidden="1" customWidth="1"/>
    <col min="14" max="14" width="7.5703125" bestFit="1" customWidth="1"/>
    <col min="15" max="15" width="8.7109375" bestFit="1" customWidth="1"/>
    <col min="16" max="16" width="7.42578125" bestFit="1" customWidth="1"/>
    <col min="17" max="17" width="8.28515625" bestFit="1" customWidth="1"/>
    <col min="18" max="19" width="9.28515625" bestFit="1" customWidth="1"/>
    <col min="20" max="20" width="11.140625" bestFit="1" customWidth="1"/>
    <col min="21" max="21" width="42.7109375" customWidth="1"/>
  </cols>
  <sheetData>
    <row r="1" spans="1:22">
      <c r="A1" s="350" t="str">
        <f>Cover!A8</f>
        <v>_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2" spans="1:22">
      <c r="A2" s="350" t="str">
        <f>Cover!A9</f>
        <v>WKG STORAGE, INC.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</row>
    <row r="3" spans="1:22">
      <c r="A3" s="350" t="s">
        <v>391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</row>
    <row r="4" spans="1:22">
      <c r="A4" s="350" t="str">
        <f>Cover!A11</f>
        <v>TEST YEAR ENDING DECEMBER 31, 2015, as adjusted for TCJA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</row>
    <row r="5" spans="1:22">
      <c r="B5" s="284"/>
    </row>
    <row r="8" spans="1:22" s="230" customFormat="1" ht="26.25" thickBot="1">
      <c r="A8" s="292" t="s">
        <v>392</v>
      </c>
      <c r="B8" s="292" t="s">
        <v>384</v>
      </c>
      <c r="C8" s="292" t="s">
        <v>217</v>
      </c>
      <c r="D8" s="292" t="s">
        <v>66</v>
      </c>
      <c r="E8" s="292" t="s">
        <v>353</v>
      </c>
      <c r="F8" s="292" t="s">
        <v>354</v>
      </c>
      <c r="G8" s="292" t="s">
        <v>355</v>
      </c>
      <c r="H8" s="292" t="s">
        <v>356</v>
      </c>
      <c r="I8" s="292" t="s">
        <v>357</v>
      </c>
      <c r="J8" s="292" t="s">
        <v>358</v>
      </c>
      <c r="K8" s="292" t="s">
        <v>359</v>
      </c>
      <c r="L8" s="292" t="s">
        <v>360</v>
      </c>
      <c r="M8" s="292" t="s">
        <v>361</v>
      </c>
      <c r="N8" s="292" t="s">
        <v>362</v>
      </c>
      <c r="O8" s="292" t="s">
        <v>363</v>
      </c>
      <c r="P8" s="292" t="s">
        <v>364</v>
      </c>
      <c r="Q8" s="292" t="s">
        <v>365</v>
      </c>
      <c r="R8" s="292" t="s">
        <v>366</v>
      </c>
      <c r="S8" s="292" t="s">
        <v>367</v>
      </c>
      <c r="T8" s="292" t="s">
        <v>78</v>
      </c>
      <c r="U8" s="292" t="s">
        <v>105</v>
      </c>
    </row>
    <row r="9" spans="1:22" s="230" customFormat="1">
      <c r="B9" s="293" t="s">
        <v>106</v>
      </c>
      <c r="C9" s="293" t="s">
        <v>107</v>
      </c>
      <c r="D9" s="293" t="s">
        <v>108</v>
      </c>
      <c r="E9" s="293" t="s">
        <v>109</v>
      </c>
      <c r="F9" s="293" t="s">
        <v>110</v>
      </c>
      <c r="G9" s="293" t="s">
        <v>1</v>
      </c>
      <c r="H9" s="293" t="s">
        <v>106</v>
      </c>
      <c r="I9" s="293" t="s">
        <v>106</v>
      </c>
      <c r="J9" s="293" t="s">
        <v>106</v>
      </c>
      <c r="K9" s="293" t="s">
        <v>106</v>
      </c>
      <c r="L9" s="293" t="s">
        <v>106</v>
      </c>
      <c r="M9" s="293" t="s">
        <v>106</v>
      </c>
      <c r="N9" s="293" t="s">
        <v>106</v>
      </c>
      <c r="O9" s="293" t="s">
        <v>2</v>
      </c>
      <c r="P9" s="293" t="s">
        <v>385</v>
      </c>
      <c r="Q9" s="293" t="s">
        <v>386</v>
      </c>
      <c r="R9" s="293" t="s">
        <v>387</v>
      </c>
      <c r="S9" s="293" t="s">
        <v>388</v>
      </c>
      <c r="T9" s="293" t="s">
        <v>389</v>
      </c>
      <c r="U9" s="293" t="s">
        <v>390</v>
      </c>
      <c r="V9" s="293"/>
    </row>
    <row r="10" spans="1:22">
      <c r="A10" s="47">
        <v>1</v>
      </c>
      <c r="B10" s="47" t="s">
        <v>368</v>
      </c>
      <c r="C10" s="47" t="s">
        <v>369</v>
      </c>
      <c r="D10" t="s">
        <v>370</v>
      </c>
      <c r="E10" s="47" t="s">
        <v>371</v>
      </c>
      <c r="F10" t="s">
        <v>372</v>
      </c>
      <c r="G10" s="227">
        <v>0</v>
      </c>
      <c r="H10" s="227">
        <v>0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85">
        <v>0</v>
      </c>
      <c r="O10" s="285">
        <v>1639.46</v>
      </c>
      <c r="P10" s="285">
        <v>0</v>
      </c>
      <c r="Q10" s="285">
        <v>0</v>
      </c>
      <c r="R10" s="285">
        <v>0</v>
      </c>
      <c r="S10" s="285">
        <f t="shared" ref="S10:S18" si="0">SUM(G10:R10)</f>
        <v>1639.46</v>
      </c>
    </row>
    <row r="11" spans="1:22">
      <c r="A11" s="47">
        <f>A10+1</f>
        <v>2</v>
      </c>
      <c r="B11" s="47" t="s">
        <v>368</v>
      </c>
      <c r="C11" s="47" t="s">
        <v>369</v>
      </c>
      <c r="D11" t="s">
        <v>370</v>
      </c>
      <c r="E11" s="47" t="s">
        <v>373</v>
      </c>
      <c r="F11" t="s">
        <v>374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85">
        <v>1030</v>
      </c>
      <c r="O11" s="285">
        <v>15645.54</v>
      </c>
      <c r="P11" s="285">
        <v>0</v>
      </c>
      <c r="Q11" s="285">
        <v>24750</v>
      </c>
      <c r="R11" s="285">
        <v>190115.05</v>
      </c>
      <c r="S11" s="285">
        <f t="shared" si="0"/>
        <v>231540.59</v>
      </c>
    </row>
    <row r="12" spans="1:22">
      <c r="A12" s="47">
        <f t="shared" ref="A12:A14" si="1">A11+1</f>
        <v>3</v>
      </c>
      <c r="B12" s="47" t="s">
        <v>368</v>
      </c>
      <c r="C12" s="47" t="s">
        <v>369</v>
      </c>
      <c r="D12" t="s">
        <v>370</v>
      </c>
      <c r="E12" s="47" t="s">
        <v>375</v>
      </c>
      <c r="F12" t="s">
        <v>376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85">
        <v>0</v>
      </c>
      <c r="O12" s="285">
        <v>1928.21</v>
      </c>
      <c r="P12" s="285">
        <v>3000</v>
      </c>
      <c r="Q12" s="285">
        <v>0</v>
      </c>
      <c r="R12" s="285">
        <v>0</v>
      </c>
      <c r="S12" s="285">
        <f t="shared" si="0"/>
        <v>4928.21</v>
      </c>
      <c r="T12" s="227"/>
    </row>
    <row r="13" spans="1:22">
      <c r="A13" s="47">
        <f t="shared" si="1"/>
        <v>4</v>
      </c>
      <c r="G13" s="227"/>
      <c r="H13" s="227"/>
      <c r="I13" s="227"/>
      <c r="J13" s="227"/>
      <c r="K13" s="227"/>
      <c r="L13" s="227"/>
      <c r="M13" s="227"/>
      <c r="N13" s="285"/>
      <c r="O13" s="285"/>
      <c r="P13" s="285">
        <f>-P12</f>
        <v>-3000</v>
      </c>
      <c r="Q13" s="285">
        <f>-Q11</f>
        <v>-24750</v>
      </c>
      <c r="R13" s="285">
        <f>-R11</f>
        <v>-190115.05</v>
      </c>
      <c r="S13" s="285">
        <f t="shared" si="0"/>
        <v>-217865.05</v>
      </c>
      <c r="T13" s="227">
        <f>S13</f>
        <v>-217865.05</v>
      </c>
      <c r="U13" t="s">
        <v>380</v>
      </c>
    </row>
    <row r="14" spans="1:22">
      <c r="A14" s="47">
        <f t="shared" si="1"/>
        <v>5</v>
      </c>
      <c r="G14" s="227"/>
      <c r="H14" s="227"/>
      <c r="I14" s="227"/>
      <c r="J14" s="227"/>
      <c r="K14" s="227"/>
      <c r="L14" s="227"/>
      <c r="M14" s="227"/>
      <c r="N14" s="286">
        <f>SUM(N10:N13)</f>
        <v>1030</v>
      </c>
      <c r="O14" s="286">
        <f t="shared" ref="O14:S14" si="2">SUM(O10:O13)</f>
        <v>19213.21</v>
      </c>
      <c r="P14" s="286">
        <f t="shared" si="2"/>
        <v>0</v>
      </c>
      <c r="Q14" s="286">
        <f t="shared" si="2"/>
        <v>0</v>
      </c>
      <c r="R14" s="286">
        <f t="shared" si="2"/>
        <v>0</v>
      </c>
      <c r="S14" s="286">
        <f t="shared" si="2"/>
        <v>20243.209999999992</v>
      </c>
      <c r="T14" s="227"/>
      <c r="U14" t="s">
        <v>381</v>
      </c>
    </row>
    <row r="15" spans="1:22" ht="13.5" thickBot="1">
      <c r="A15" s="47"/>
      <c r="G15" s="227"/>
      <c r="H15" s="227"/>
      <c r="I15" s="227"/>
      <c r="J15" s="227"/>
      <c r="K15" s="227"/>
      <c r="L15" s="227"/>
      <c r="M15" s="227"/>
      <c r="N15" s="294"/>
      <c r="O15" s="294"/>
      <c r="P15" s="294"/>
      <c r="Q15" s="294"/>
      <c r="R15" s="294"/>
      <c r="S15" s="294"/>
      <c r="T15" s="227"/>
    </row>
    <row r="16" spans="1:22">
      <c r="A16" s="351">
        <f>A14+1</f>
        <v>6</v>
      </c>
      <c r="B16" s="287" t="s">
        <v>368</v>
      </c>
      <c r="C16" s="287" t="s">
        <v>377</v>
      </c>
      <c r="D16" s="288" t="s">
        <v>194</v>
      </c>
      <c r="E16" s="287" t="s">
        <v>373</v>
      </c>
      <c r="F16" s="288" t="s">
        <v>374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90">
        <v>0</v>
      </c>
      <c r="O16" s="290">
        <v>0</v>
      </c>
      <c r="P16" s="290">
        <v>0</v>
      </c>
      <c r="Q16" s="290">
        <v>0</v>
      </c>
      <c r="R16" s="290">
        <v>16225</v>
      </c>
      <c r="S16" s="290">
        <f t="shared" si="0"/>
        <v>16225</v>
      </c>
      <c r="T16" s="289">
        <f>-S16</f>
        <v>-16225</v>
      </c>
      <c r="U16" s="288" t="s">
        <v>382</v>
      </c>
    </row>
    <row r="17" spans="1:21" ht="13.5" thickBot="1">
      <c r="A17" s="351"/>
      <c r="B17" s="295"/>
      <c r="C17" s="295"/>
      <c r="D17" s="296"/>
      <c r="E17" s="295"/>
      <c r="F17" s="296"/>
      <c r="G17" s="297"/>
      <c r="H17" s="297"/>
      <c r="I17" s="297"/>
      <c r="J17" s="297"/>
      <c r="K17" s="297"/>
      <c r="L17" s="297"/>
      <c r="M17" s="297"/>
      <c r="N17" s="294"/>
      <c r="O17" s="294"/>
      <c r="P17" s="294"/>
      <c r="Q17" s="294"/>
      <c r="R17" s="294"/>
      <c r="S17" s="294"/>
      <c r="T17" s="297"/>
      <c r="U17" s="296"/>
    </row>
    <row r="18" spans="1:21" ht="48.75" customHeight="1">
      <c r="A18" s="47">
        <f>A16+1</f>
        <v>7</v>
      </c>
      <c r="B18" s="287" t="s">
        <v>368</v>
      </c>
      <c r="C18" s="287" t="s">
        <v>378</v>
      </c>
      <c r="D18" s="288" t="s">
        <v>379</v>
      </c>
      <c r="E18" s="287" t="s">
        <v>375</v>
      </c>
      <c r="F18" s="288" t="s">
        <v>376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90">
        <v>0</v>
      </c>
      <c r="O18" s="290">
        <v>879898.7</v>
      </c>
      <c r="P18" s="290">
        <v>0</v>
      </c>
      <c r="Q18" s="290">
        <v>0</v>
      </c>
      <c r="R18" s="290">
        <v>-217865.05</v>
      </c>
      <c r="S18" s="290">
        <f t="shared" si="0"/>
        <v>662033.64999999991</v>
      </c>
      <c r="T18" s="289">
        <f>-S18</f>
        <v>-662033.64999999991</v>
      </c>
      <c r="U18" s="291" t="s">
        <v>383</v>
      </c>
    </row>
  </sheetData>
  <mergeCells count="5">
    <mergeCell ref="A1:U1"/>
    <mergeCell ref="A2:U2"/>
    <mergeCell ref="A3:U3"/>
    <mergeCell ref="A4:U4"/>
    <mergeCell ref="A16:A17"/>
  </mergeCells>
  <pageMargins left="0.45" right="0.2" top="1.25" bottom="0.75" header="0.3" footer="0.3"/>
  <pageSetup scale="66" orientation="landscape" r:id="rId1"/>
  <headerFooter>
    <oddFooter>&amp;R&amp;A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2"/>
  <sheetViews>
    <sheetView view="pageBreakPreview" zoomScaleNormal="85" zoomScaleSheetLayoutView="100" workbookViewId="0">
      <selection sqref="A1:H1"/>
    </sheetView>
  </sheetViews>
  <sheetFormatPr defaultColWidth="9.140625" defaultRowHeight="12.75"/>
  <cols>
    <col min="1" max="1" width="6.7109375" style="30" customWidth="1"/>
    <col min="2" max="2" width="12.5703125" style="30" customWidth="1"/>
    <col min="3" max="3" width="42.7109375" style="30" customWidth="1"/>
    <col min="4" max="4" width="18.140625" style="30" bestFit="1" customWidth="1"/>
    <col min="5" max="5" width="17.5703125" style="30" customWidth="1"/>
    <col min="6" max="6" width="14.5703125" style="30" customWidth="1"/>
    <col min="7" max="7" width="10.85546875" style="41" customWidth="1"/>
    <col min="8" max="8" width="16.140625" style="30" customWidth="1"/>
    <col min="9" max="10" width="9.140625" style="30"/>
    <col min="12" max="12" width="12.7109375" customWidth="1"/>
    <col min="13" max="13" width="10" bestFit="1" customWidth="1"/>
    <col min="14" max="16384" width="9.140625" style="30"/>
  </cols>
  <sheetData>
    <row r="1" spans="1:11">
      <c r="A1" s="332" t="str">
        <f>Cover!A8</f>
        <v>_</v>
      </c>
      <c r="B1" s="332"/>
      <c r="C1" s="332"/>
      <c r="D1" s="332"/>
      <c r="E1" s="332"/>
      <c r="F1" s="332"/>
      <c r="G1" s="332"/>
      <c r="H1" s="332"/>
    </row>
    <row r="2" spans="1:11">
      <c r="A2" s="332" t="str">
        <f>Cover!A9</f>
        <v>WKG STORAGE, INC.</v>
      </c>
      <c r="B2" s="332"/>
      <c r="C2" s="332"/>
      <c r="D2" s="332"/>
      <c r="E2" s="332"/>
      <c r="F2" s="332"/>
      <c r="G2" s="332"/>
      <c r="H2" s="332"/>
    </row>
    <row r="3" spans="1:11">
      <c r="A3" s="332" t="s">
        <v>6</v>
      </c>
      <c r="B3" s="332"/>
      <c r="C3" s="332"/>
      <c r="D3" s="332"/>
      <c r="E3" s="332"/>
      <c r="F3" s="332"/>
      <c r="G3" s="332"/>
      <c r="H3" s="332"/>
    </row>
    <row r="4" spans="1:11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332"/>
      <c r="H4" s="332"/>
    </row>
    <row r="5" spans="1:11">
      <c r="A5" s="332"/>
      <c r="B5" s="332"/>
      <c r="C5" s="332"/>
      <c r="D5" s="332"/>
      <c r="E5" s="332"/>
      <c r="F5" s="332"/>
    </row>
    <row r="6" spans="1:11">
      <c r="B6" s="5"/>
    </row>
    <row r="7" spans="1:11" ht="38.25">
      <c r="A7" s="183" t="s">
        <v>104</v>
      </c>
      <c r="B7" s="183" t="s">
        <v>97</v>
      </c>
      <c r="C7" s="183" t="s">
        <v>66</v>
      </c>
      <c r="D7" s="13" t="s">
        <v>57</v>
      </c>
      <c r="E7" s="183" t="s">
        <v>58</v>
      </c>
      <c r="F7" s="183" t="s">
        <v>56</v>
      </c>
      <c r="G7" s="183" t="s">
        <v>100</v>
      </c>
      <c r="H7" s="46" t="s">
        <v>59</v>
      </c>
    </row>
    <row r="8" spans="1:11">
      <c r="A8" s="118"/>
      <c r="B8" s="118" t="s">
        <v>106</v>
      </c>
      <c r="C8" s="184" t="s">
        <v>107</v>
      </c>
      <c r="D8" s="198" t="s">
        <v>108</v>
      </c>
      <c r="E8" s="198" t="s">
        <v>109</v>
      </c>
      <c r="F8" s="153" t="s">
        <v>155</v>
      </c>
      <c r="G8" s="185" t="s">
        <v>1</v>
      </c>
      <c r="H8" s="153" t="s">
        <v>168</v>
      </c>
      <c r="J8" s="30" t="s">
        <v>221</v>
      </c>
    </row>
    <row r="9" spans="1:11">
      <c r="D9" s="5"/>
      <c r="E9" s="5"/>
      <c r="F9" s="5"/>
      <c r="H9" s="5"/>
      <c r="J9" s="30" t="s">
        <v>220</v>
      </c>
    </row>
    <row r="10" spans="1:11" ht="13.5" thickBot="1">
      <c r="A10" s="107">
        <v>1</v>
      </c>
      <c r="B10" s="22" t="str">
        <f>'WP_B-1 Inj'!B10</f>
        <v>WKG Storage, Inc. Direct</v>
      </c>
    </row>
    <row r="11" spans="1:11" ht="13.5" thickBot="1">
      <c r="A11" s="107">
        <f t="shared" ref="A11:A19" si="0">+A10+1</f>
        <v>2</v>
      </c>
      <c r="B11" s="40" t="s">
        <v>196</v>
      </c>
      <c r="J11" s="206" t="s">
        <v>223</v>
      </c>
      <c r="K11" t="s">
        <v>222</v>
      </c>
    </row>
    <row r="12" spans="1:11">
      <c r="A12" s="107">
        <f t="shared" si="0"/>
        <v>3</v>
      </c>
      <c r="B12" s="120">
        <v>351.2</v>
      </c>
      <c r="C12" s="102" t="s">
        <v>197</v>
      </c>
      <c r="D12" s="194">
        <f>'Schedule C'!G12</f>
        <v>8046.27</v>
      </c>
      <c r="E12" s="194">
        <f>IF('Schedule D'!G12&gt;='Schedule F'!D12,'Schedule F'!D12,0)</f>
        <v>0</v>
      </c>
      <c r="F12" s="194">
        <f t="shared" ref="F12:F19" si="1">+D12-E12</f>
        <v>8046.27</v>
      </c>
      <c r="G12" s="197">
        <f>IF($J$11="C",'WP F Depreciation Rates'!D12,IF('Schedule F'!$J$11="P",'WP F Depreciation Rates'!E12,0))</f>
        <v>0.03</v>
      </c>
      <c r="H12" s="194">
        <f t="shared" ref="H12:H19" si="2">+F12*G12</f>
        <v>241.38810000000001</v>
      </c>
    </row>
    <row r="13" spans="1:11">
      <c r="A13" s="107">
        <f t="shared" si="0"/>
        <v>4</v>
      </c>
      <c r="B13" s="120">
        <v>352</v>
      </c>
      <c r="C13" s="102" t="s">
        <v>198</v>
      </c>
      <c r="D13" s="193">
        <f>'Schedule C'!G13</f>
        <v>1946891.6400000001</v>
      </c>
      <c r="E13" s="193">
        <f>IF('Schedule D'!G13&gt;='Schedule F'!D13,'Schedule F'!D13,0)</f>
        <v>0</v>
      </c>
      <c r="F13" s="193">
        <f t="shared" si="1"/>
        <v>1946891.6400000001</v>
      </c>
      <c r="G13" s="197">
        <f>IF($J$11="C",'WP F Depreciation Rates'!D13,IF('Schedule F'!$J$11="P",'WP F Depreciation Rates'!E13,0))</f>
        <v>4.8599999999999997E-2</v>
      </c>
      <c r="H13" s="193">
        <f t="shared" si="2"/>
        <v>94618.933703999995</v>
      </c>
    </row>
    <row r="14" spans="1:11">
      <c r="A14" s="107">
        <f t="shared" si="0"/>
        <v>5</v>
      </c>
      <c r="B14" s="120">
        <v>352.03</v>
      </c>
      <c r="C14" s="102" t="s">
        <v>199</v>
      </c>
      <c r="D14" s="193">
        <f>'Schedule C'!G14</f>
        <v>4840000</v>
      </c>
      <c r="E14" s="193">
        <f>IF('Schedule D'!G14&gt;='Schedule F'!D14,'Schedule F'!D14,0)</f>
        <v>0</v>
      </c>
      <c r="F14" s="193">
        <f t="shared" si="1"/>
        <v>4840000</v>
      </c>
      <c r="G14" s="197">
        <f>IF($J$11="C",'WP F Depreciation Rates'!D14,IF('Schedule F'!$J$11="P",'WP F Depreciation Rates'!E14,0))</f>
        <v>0</v>
      </c>
      <c r="H14" s="193">
        <f t="shared" si="2"/>
        <v>0</v>
      </c>
    </row>
    <row r="15" spans="1:11">
      <c r="A15" s="107">
        <f t="shared" si="0"/>
        <v>6</v>
      </c>
      <c r="B15" s="120">
        <v>352.1</v>
      </c>
      <c r="C15" s="102" t="s">
        <v>200</v>
      </c>
      <c r="D15" s="193">
        <f>'Schedule C'!G15</f>
        <v>558170.37</v>
      </c>
      <c r="E15" s="193">
        <f>IF('Schedule D'!G15&gt;='Schedule F'!D15,'Schedule F'!D15,0)</f>
        <v>0</v>
      </c>
      <c r="F15" s="193">
        <f t="shared" si="1"/>
        <v>558170.37</v>
      </c>
      <c r="G15" s="197">
        <f>IF($J$11="C",'WP F Depreciation Rates'!D15,IF('Schedule F'!$J$11="P",'WP F Depreciation Rates'!E15,0))</f>
        <v>0</v>
      </c>
      <c r="H15" s="193">
        <f t="shared" si="2"/>
        <v>0</v>
      </c>
    </row>
    <row r="16" spans="1:11">
      <c r="A16" s="107">
        <f t="shared" si="0"/>
        <v>7</v>
      </c>
      <c r="B16" s="120">
        <v>353</v>
      </c>
      <c r="C16" s="102" t="s">
        <v>201</v>
      </c>
      <c r="D16" s="193">
        <f>'Schedule C'!G16</f>
        <v>918989.67</v>
      </c>
      <c r="E16" s="193">
        <f>IF('Schedule D'!G16&gt;='Schedule F'!D16,'Schedule F'!D16,0)</f>
        <v>0</v>
      </c>
      <c r="F16" s="193">
        <f t="shared" si="1"/>
        <v>918989.67</v>
      </c>
      <c r="G16" s="197">
        <f>IF($J$11="C",'WP F Depreciation Rates'!D16,IF('Schedule F'!$J$11="P",'WP F Depreciation Rates'!E16,0))</f>
        <v>3.5900000000000001E-2</v>
      </c>
      <c r="H16" s="193">
        <f t="shared" si="2"/>
        <v>32991.729153</v>
      </c>
    </row>
    <row r="17" spans="1:8">
      <c r="A17" s="107">
        <f t="shared" si="0"/>
        <v>8</v>
      </c>
      <c r="B17" s="120">
        <v>354</v>
      </c>
      <c r="C17" s="102" t="s">
        <v>96</v>
      </c>
      <c r="D17" s="193">
        <f>'Schedule C'!G17</f>
        <v>1617224.56</v>
      </c>
      <c r="E17" s="193">
        <f>IF('Schedule D'!G17&gt;='Schedule F'!D17,'Schedule F'!D17,0)</f>
        <v>0</v>
      </c>
      <c r="F17" s="193">
        <f t="shared" si="1"/>
        <v>1617224.56</v>
      </c>
      <c r="G17" s="197">
        <f>IF($J$11="C",'WP F Depreciation Rates'!D17,IF('Schedule F'!$J$11="P",'WP F Depreciation Rates'!E17,0))</f>
        <v>4.1799999999999997E-2</v>
      </c>
      <c r="H17" s="193">
        <f t="shared" si="2"/>
        <v>67599.986607999992</v>
      </c>
    </row>
    <row r="18" spans="1:8">
      <c r="A18" s="107">
        <f t="shared" si="0"/>
        <v>9</v>
      </c>
      <c r="B18" s="120">
        <v>355</v>
      </c>
      <c r="C18" s="102" t="s">
        <v>172</v>
      </c>
      <c r="D18" s="193">
        <f>'Schedule C'!G18</f>
        <v>409013.22000000003</v>
      </c>
      <c r="E18" s="193">
        <f>IF('Schedule D'!G18&gt;='Schedule F'!D18,'Schedule F'!D18,0)</f>
        <v>0</v>
      </c>
      <c r="F18" s="193">
        <f t="shared" si="1"/>
        <v>409013.22000000003</v>
      </c>
      <c r="G18" s="197">
        <f>IF($J$11="C",'WP F Depreciation Rates'!D18,IF('Schedule F'!$J$11="P",'WP F Depreciation Rates'!E18,0))</f>
        <v>4.0399999999999998E-2</v>
      </c>
      <c r="H18" s="193">
        <f t="shared" si="2"/>
        <v>16524.134087999999</v>
      </c>
    </row>
    <row r="19" spans="1:8">
      <c r="A19" s="107">
        <f t="shared" si="0"/>
        <v>10</v>
      </c>
      <c r="B19" s="120">
        <v>356</v>
      </c>
      <c r="C19" s="102" t="s">
        <v>202</v>
      </c>
      <c r="D19" s="193">
        <f>'Schedule C'!G19</f>
        <v>367294.10000000003</v>
      </c>
      <c r="E19" s="193">
        <f>IF('Schedule D'!G19&gt;='Schedule F'!D19,'Schedule F'!D19,0)</f>
        <v>0</v>
      </c>
      <c r="F19" s="193">
        <f t="shared" si="1"/>
        <v>367294.10000000003</v>
      </c>
      <c r="G19" s="197">
        <f>IF($J$11="C",'WP F Depreciation Rates'!D19,IF('Schedule F'!$J$11="P",'WP F Depreciation Rates'!E19,0))</f>
        <v>3.7600000000000001E-2</v>
      </c>
      <c r="H19" s="193">
        <f t="shared" si="2"/>
        <v>13810.258160000001</v>
      </c>
    </row>
    <row r="20" spans="1:8">
      <c r="A20" s="107">
        <f>A19+1</f>
        <v>11</v>
      </c>
      <c r="B20" s="120"/>
      <c r="C20" s="123" t="s">
        <v>203</v>
      </c>
      <c r="D20" s="98">
        <f>SUM(D12:D19)</f>
        <v>10665629.83</v>
      </c>
      <c r="E20" s="98">
        <f>SUM(E12:E19)</f>
        <v>0</v>
      </c>
      <c r="F20" s="98">
        <f>SUM(F12:F19)</f>
        <v>10665629.83</v>
      </c>
      <c r="G20" s="195"/>
      <c r="H20" s="98">
        <f>SUM(H12:H19)</f>
        <v>225786.429813</v>
      </c>
    </row>
    <row r="21" spans="1:8">
      <c r="A21" s="107">
        <f t="shared" ref="A21:A30" si="3">+A20+1</f>
        <v>12</v>
      </c>
      <c r="B21" s="120"/>
      <c r="C21" s="102"/>
      <c r="D21" s="193"/>
      <c r="E21" s="193"/>
      <c r="F21" s="193"/>
      <c r="G21" s="197"/>
      <c r="H21" s="196"/>
    </row>
    <row r="22" spans="1:8">
      <c r="A22" s="107">
        <f t="shared" si="3"/>
        <v>13</v>
      </c>
      <c r="B22" s="40" t="s">
        <v>171</v>
      </c>
      <c r="C22" s="102"/>
      <c r="D22" s="193"/>
      <c r="E22" s="193"/>
      <c r="F22" s="193"/>
      <c r="G22" s="197"/>
      <c r="H22" s="196"/>
    </row>
    <row r="23" spans="1:8">
      <c r="A23" s="107">
        <f t="shared" si="3"/>
        <v>14</v>
      </c>
      <c r="B23" s="120">
        <v>365.2</v>
      </c>
      <c r="C23" s="102" t="s">
        <v>204</v>
      </c>
      <c r="D23" s="194">
        <f>'Schedule C'!G23</f>
        <v>129767.36</v>
      </c>
      <c r="E23" s="194">
        <f>IF('Schedule D'!G23&gt;='Schedule F'!D23,'Schedule F'!D23,0)</f>
        <v>0</v>
      </c>
      <c r="F23" s="194">
        <f>+D23-E23</f>
        <v>129767.36</v>
      </c>
      <c r="G23" s="197">
        <f>IF($J$11="C",'WP F Depreciation Rates'!D22,IF('Schedule F'!$J$11="P",'WP F Depreciation Rates'!E22,0))</f>
        <v>0.01</v>
      </c>
      <c r="H23" s="93">
        <f>+F23*G23</f>
        <v>1297.6736000000001</v>
      </c>
    </row>
    <row r="24" spans="1:8">
      <c r="A24" s="107">
        <f t="shared" si="3"/>
        <v>15</v>
      </c>
      <c r="B24" s="120">
        <v>366</v>
      </c>
      <c r="C24" s="102" t="s">
        <v>126</v>
      </c>
      <c r="D24" s="193">
        <f>'Schedule C'!G24</f>
        <v>9872.41</v>
      </c>
      <c r="E24" s="193">
        <f>IF('Schedule D'!G24&gt;='Schedule F'!D24,'Schedule F'!D24,0)</f>
        <v>0</v>
      </c>
      <c r="F24" s="193">
        <f>+D24-E24</f>
        <v>9872.41</v>
      </c>
      <c r="G24" s="197">
        <f>IF($J$11="C",'WP F Depreciation Rates'!D23,IF('Schedule F'!$J$11="P",'WP F Depreciation Rates'!E23,0))</f>
        <v>0.05</v>
      </c>
      <c r="H24" s="193">
        <f>+F24*G24</f>
        <v>493.62049999999999</v>
      </c>
    </row>
    <row r="25" spans="1:8">
      <c r="A25" s="107">
        <f t="shared" si="3"/>
        <v>16</v>
      </c>
      <c r="B25" s="120">
        <v>367</v>
      </c>
      <c r="C25" s="102" t="s">
        <v>205</v>
      </c>
      <c r="D25" s="193">
        <f>'Schedule C'!G25</f>
        <v>3345114.18</v>
      </c>
      <c r="E25" s="193">
        <f>IF('Schedule D'!G25&gt;='Schedule F'!D25,'Schedule F'!D25,0)</f>
        <v>0</v>
      </c>
      <c r="F25" s="193">
        <f>+D25-E25</f>
        <v>3345114.18</v>
      </c>
      <c r="G25" s="197">
        <f>IF($J$11="C",'WP F Depreciation Rates'!D24,IF('Schedule F'!$J$11="P",'WP F Depreciation Rates'!E24,0))</f>
        <v>2.4299999999999999E-2</v>
      </c>
      <c r="H25" s="193">
        <f>+F25*G25</f>
        <v>81286.274573999995</v>
      </c>
    </row>
    <row r="26" spans="1:8">
      <c r="A26" s="107">
        <f t="shared" si="3"/>
        <v>17</v>
      </c>
      <c r="B26" s="120">
        <v>369</v>
      </c>
      <c r="C26" s="102" t="s">
        <v>172</v>
      </c>
      <c r="D26" s="193">
        <f>'Schedule C'!G26</f>
        <v>461395.06</v>
      </c>
      <c r="E26" s="193">
        <f>IF('Schedule D'!G26&gt;='Schedule F'!D26,'Schedule F'!D26,0)</f>
        <v>0</v>
      </c>
      <c r="F26" s="193">
        <f>+D26-E26</f>
        <v>461395.06</v>
      </c>
      <c r="G26" s="197">
        <f>IF($J$11="C",'WP F Depreciation Rates'!D25,IF('Schedule F'!$J$11="P",'WP F Depreciation Rates'!E25,0))</f>
        <v>2.7900000000000001E-2</v>
      </c>
      <c r="H26" s="193">
        <f>+F26*G26</f>
        <v>12872.922174000001</v>
      </c>
    </row>
    <row r="27" spans="1:8" ht="12.75" customHeight="1">
      <c r="A27" s="107">
        <f t="shared" si="3"/>
        <v>18</v>
      </c>
      <c r="C27" s="118" t="s">
        <v>206</v>
      </c>
      <c r="D27" s="98">
        <f>SUM(D23:D26)</f>
        <v>3946149.0100000002</v>
      </c>
      <c r="E27" s="98">
        <f>SUM(E23:E26)</f>
        <v>0</v>
      </c>
      <c r="F27" s="98">
        <f>SUM(F23:F26)</f>
        <v>3946149.0100000002</v>
      </c>
      <c r="G27" s="195"/>
      <c r="H27" s="98">
        <f>SUM(H23:H26)</f>
        <v>95950.490848000001</v>
      </c>
    </row>
    <row r="28" spans="1:8">
      <c r="A28" s="107">
        <f t="shared" si="3"/>
        <v>19</v>
      </c>
      <c r="B28" s="105"/>
    </row>
    <row r="29" spans="1:8">
      <c r="A29" s="107">
        <f t="shared" si="3"/>
        <v>20</v>
      </c>
      <c r="B29" s="40" t="s">
        <v>207</v>
      </c>
    </row>
    <row r="30" spans="1:8">
      <c r="A30" s="107">
        <f t="shared" si="3"/>
        <v>21</v>
      </c>
      <c r="B30" s="120">
        <v>301</v>
      </c>
      <c r="C30" s="102" t="s">
        <v>208</v>
      </c>
      <c r="D30" s="274">
        <f>'Schedule C'!G30</f>
        <v>682.5</v>
      </c>
      <c r="E30" s="274">
        <f>D30</f>
        <v>682.5</v>
      </c>
      <c r="F30" s="274">
        <f>+D30-E30</f>
        <v>0</v>
      </c>
      <c r="G30" s="197">
        <f>IF($J$11="C",'WP F Depreciation Rates'!D28,IF('Schedule F'!$J$11="P",'WP F Depreciation Rates'!E28,0))</f>
        <v>0</v>
      </c>
      <c r="H30" s="274">
        <f>+F30*G30</f>
        <v>0</v>
      </c>
    </row>
    <row r="31" spans="1:8">
      <c r="A31" s="107">
        <f t="shared" ref="A31:A32" si="4">+A30+1</f>
        <v>22</v>
      </c>
      <c r="B31" s="120"/>
      <c r="C31" s="102"/>
      <c r="D31" s="194"/>
      <c r="E31" s="194"/>
      <c r="F31" s="194"/>
      <c r="G31" s="197"/>
      <c r="H31" s="194"/>
    </row>
    <row r="32" spans="1:8" ht="12.75" customHeight="1" thickBot="1">
      <c r="A32" s="107">
        <f t="shared" si="4"/>
        <v>23</v>
      </c>
      <c r="B32" s="182"/>
      <c r="C32" s="184" t="s">
        <v>331</v>
      </c>
      <c r="D32" s="133">
        <f>D20+D27+D30</f>
        <v>14612461.34</v>
      </c>
      <c r="E32" s="133">
        <f t="shared" ref="E32:H32" si="5">E20+E27+E30</f>
        <v>682.5</v>
      </c>
      <c r="F32" s="133">
        <f t="shared" si="5"/>
        <v>14611778.84</v>
      </c>
      <c r="G32" s="134"/>
      <c r="H32" s="133">
        <f t="shared" si="5"/>
        <v>321736.92066100001</v>
      </c>
    </row>
    <row r="33" spans="1:8" ht="13.5" thickTop="1">
      <c r="A33" s="107">
        <f t="shared" ref="A33:A39" si="6">+A32+1</f>
        <v>24</v>
      </c>
      <c r="D33" s="128"/>
    </row>
    <row r="34" spans="1:8" ht="15.75" customHeight="1">
      <c r="A34" s="107">
        <f t="shared" si="6"/>
        <v>25</v>
      </c>
      <c r="B34" s="22" t="s">
        <v>164</v>
      </c>
    </row>
    <row r="35" spans="1:8">
      <c r="A35" s="107">
        <f t="shared" si="6"/>
        <v>26</v>
      </c>
      <c r="B35" s="40" t="s">
        <v>65</v>
      </c>
    </row>
    <row r="36" spans="1:8">
      <c r="A36" s="107">
        <f t="shared" si="6"/>
        <v>27</v>
      </c>
      <c r="B36" s="120">
        <v>390</v>
      </c>
      <c r="C36" s="101" t="s">
        <v>126</v>
      </c>
      <c r="D36" s="194">
        <f>'Schedule C'!G36</f>
        <v>2180966.73</v>
      </c>
      <c r="E36" s="193">
        <f>IF('Schedule D'!G36&gt;='Schedule F'!D36,'Schedule F'!D36,0)</f>
        <v>0</v>
      </c>
      <c r="F36" s="86">
        <f t="shared" ref="F36:F58" si="7">D36-E36</f>
        <v>2180966.73</v>
      </c>
      <c r="G36" s="197">
        <f>IF($J$11="C",'WP F Depreciation Rates'!D32,IF('Schedule F'!$J$11="P",'WP F Depreciation Rates'!E32,0))</f>
        <v>7.4300000000000005E-2</v>
      </c>
      <c r="H36" s="194">
        <f t="shared" ref="H36:H58" si="8">+F36*G36</f>
        <v>162045.82803900001</v>
      </c>
    </row>
    <row r="37" spans="1:8">
      <c r="A37" s="107">
        <f t="shared" si="6"/>
        <v>28</v>
      </c>
      <c r="B37" s="120">
        <v>390.09</v>
      </c>
      <c r="C37" s="101" t="s">
        <v>81</v>
      </c>
      <c r="D37" s="193">
        <f>'Schedule C'!G37</f>
        <v>8968040.4600000009</v>
      </c>
      <c r="E37" s="193">
        <f>IF('Schedule D'!G37&gt;='Schedule F'!D37,'Schedule F'!D37,0)</f>
        <v>8968040.4600000009</v>
      </c>
      <c r="F37" s="88">
        <f t="shared" si="7"/>
        <v>0</v>
      </c>
      <c r="G37" s="197">
        <f>IF($J$11="C",'WP F Depreciation Rates'!D33,IF('Schedule F'!$J$11="P",'WP F Depreciation Rates'!E33,0))</f>
        <v>7.4300000000000005E-2</v>
      </c>
      <c r="H37" s="193">
        <f t="shared" si="8"/>
        <v>0</v>
      </c>
    </row>
    <row r="38" spans="1:8">
      <c r="A38" s="107">
        <f t="shared" si="6"/>
        <v>29</v>
      </c>
      <c r="B38" s="120">
        <v>391</v>
      </c>
      <c r="C38" s="101" t="s">
        <v>116</v>
      </c>
      <c r="D38" s="193">
        <f>'Schedule C'!G38</f>
        <v>10476420.85</v>
      </c>
      <c r="E38" s="193">
        <f>IF('Schedule D'!G38&gt;='Schedule F'!D38,'Schedule F'!D38,0)</f>
        <v>0</v>
      </c>
      <c r="F38" s="88">
        <f t="shared" si="7"/>
        <v>10476420.85</v>
      </c>
      <c r="G38" s="197">
        <f>IF($J$11="C",'WP F Depreciation Rates'!D34,IF('Schedule F'!$J$11="P",'WP F Depreciation Rates'!E34,0))</f>
        <v>4.8899999999999999E-2</v>
      </c>
      <c r="H38" s="193">
        <f t="shared" si="8"/>
        <v>512296.97956499999</v>
      </c>
    </row>
    <row r="39" spans="1:8">
      <c r="A39" s="107">
        <f t="shared" si="6"/>
        <v>30</v>
      </c>
      <c r="B39" s="120">
        <v>391.01</v>
      </c>
      <c r="C39" s="101" t="s">
        <v>116</v>
      </c>
      <c r="D39" s="193">
        <f>'Schedule C'!G39</f>
        <v>0</v>
      </c>
      <c r="E39" s="193">
        <f>IF('Schedule D'!G39&gt;='Schedule F'!D39,'Schedule F'!D39,0)</f>
        <v>0</v>
      </c>
      <c r="F39" s="88">
        <f t="shared" si="7"/>
        <v>0</v>
      </c>
      <c r="G39" s="197">
        <f>IF($J$11="C",'WP F Depreciation Rates'!D35,IF('Schedule F'!$J$11="P",'WP F Depreciation Rates'!E35,0))</f>
        <v>4.8899999999999999E-2</v>
      </c>
      <c r="H39" s="193">
        <f t="shared" si="8"/>
        <v>0</v>
      </c>
    </row>
    <row r="40" spans="1:8">
      <c r="A40" s="107">
        <f t="shared" ref="A40:A91" si="9">+A39+1</f>
        <v>31</v>
      </c>
      <c r="B40" s="120">
        <v>391.02</v>
      </c>
      <c r="C40" s="101" t="s">
        <v>82</v>
      </c>
      <c r="D40" s="193">
        <f>'Schedule C'!G40</f>
        <v>0</v>
      </c>
      <c r="E40" s="193">
        <f>IF('Schedule D'!G40&gt;='Schedule F'!D40,'Schedule F'!D40,0)</f>
        <v>0</v>
      </c>
      <c r="F40" s="88">
        <f t="shared" si="7"/>
        <v>0</v>
      </c>
      <c r="G40" s="197">
        <f>IF($J$11="C",'WP F Depreciation Rates'!D36,IF('Schedule F'!$J$11="P",'WP F Depreciation Rates'!E36,0))</f>
        <v>0.1137</v>
      </c>
      <c r="H40" s="193">
        <f t="shared" si="8"/>
        <v>0</v>
      </c>
    </row>
    <row r="41" spans="1:8">
      <c r="A41" s="107">
        <f t="shared" si="9"/>
        <v>32</v>
      </c>
      <c r="B41" s="120">
        <v>391.03</v>
      </c>
      <c r="C41" s="101" t="s">
        <v>116</v>
      </c>
      <c r="D41" s="193">
        <f>'Schedule C'!G41</f>
        <v>0</v>
      </c>
      <c r="E41" s="193">
        <f>IF('Schedule D'!G41&gt;='Schedule F'!D41,'Schedule F'!D41,0)</f>
        <v>0</v>
      </c>
      <c r="F41" s="88">
        <f t="shared" si="7"/>
        <v>0</v>
      </c>
      <c r="G41" s="197">
        <f>IF($J$11="C",'WP F Depreciation Rates'!D37,IF('Schedule F'!$J$11="P",'WP F Depreciation Rates'!E37,0))</f>
        <v>2.2200000000000001E-2</v>
      </c>
      <c r="H41" s="193">
        <f t="shared" si="8"/>
        <v>0</v>
      </c>
    </row>
    <row r="42" spans="1:8">
      <c r="A42" s="107">
        <f t="shared" si="9"/>
        <v>33</v>
      </c>
      <c r="B42" s="120">
        <v>392</v>
      </c>
      <c r="C42" s="101" t="s">
        <v>117</v>
      </c>
      <c r="D42" s="193">
        <f>'Schedule C'!G42</f>
        <v>103415.63</v>
      </c>
      <c r="E42" s="193">
        <f>IF('Schedule D'!G42&gt;='Schedule F'!D42,'Schedule F'!D42,0)</f>
        <v>0</v>
      </c>
      <c r="F42" s="88">
        <f t="shared" si="7"/>
        <v>103415.63</v>
      </c>
      <c r="G42" s="197">
        <f>IF($J$11="C",'WP F Depreciation Rates'!D38,IF('Schedule F'!$J$11="P",'WP F Depreciation Rates'!E38,0))</f>
        <v>0.28960000000000002</v>
      </c>
      <c r="H42" s="193">
        <f t="shared" si="8"/>
        <v>29949.166448000004</v>
      </c>
    </row>
    <row r="43" spans="1:8">
      <c r="A43" s="107">
        <f t="shared" si="9"/>
        <v>34</v>
      </c>
      <c r="B43" s="120">
        <v>393</v>
      </c>
      <c r="C43" s="101" t="s">
        <v>36</v>
      </c>
      <c r="D43" s="193">
        <f>'Schedule C'!G43</f>
        <v>0</v>
      </c>
      <c r="E43" s="193">
        <f>IF('Schedule D'!G43&gt;='Schedule F'!D43,'Schedule F'!D43,0)</f>
        <v>0</v>
      </c>
      <c r="F43" s="88">
        <f t="shared" si="7"/>
        <v>0</v>
      </c>
      <c r="G43" s="197">
        <f>IF($J$11="C",'WP F Depreciation Rates'!D39,IF('Schedule F'!$J$11="P",'WP F Depreciation Rates'!E39,0))</f>
        <v>0.1</v>
      </c>
      <c r="H43" s="193">
        <f t="shared" si="8"/>
        <v>0</v>
      </c>
    </row>
    <row r="44" spans="1:8">
      <c r="A44" s="107">
        <f t="shared" si="9"/>
        <v>35</v>
      </c>
      <c r="B44" s="120">
        <v>394</v>
      </c>
      <c r="C44" s="101" t="s">
        <v>83</v>
      </c>
      <c r="D44" s="193">
        <f>'Schedule C'!G44</f>
        <v>411276.49</v>
      </c>
      <c r="E44" s="193">
        <f>IF('Schedule D'!G44&gt;='Schedule F'!D44,'Schedule F'!D44,0)</f>
        <v>0</v>
      </c>
      <c r="F44" s="88">
        <f t="shared" si="7"/>
        <v>411276.49</v>
      </c>
      <c r="G44" s="197">
        <f>IF($J$11="C",'WP F Depreciation Rates'!D40,IF('Schedule F'!$J$11="P",'WP F Depreciation Rates'!E40,0))</f>
        <v>0.1</v>
      </c>
      <c r="H44" s="193">
        <f t="shared" si="8"/>
        <v>41127.649000000005</v>
      </c>
    </row>
    <row r="45" spans="1:8">
      <c r="A45" s="107">
        <f t="shared" si="9"/>
        <v>36</v>
      </c>
      <c r="B45" s="120">
        <v>395</v>
      </c>
      <c r="C45" s="101" t="s">
        <v>50</v>
      </c>
      <c r="D45" s="193">
        <f>'Schedule C'!G45</f>
        <v>23632.07</v>
      </c>
      <c r="E45" s="193">
        <f>IF('Schedule D'!G45&gt;='Schedule F'!D45,'Schedule F'!D45,0)</f>
        <v>0</v>
      </c>
      <c r="F45" s="88">
        <f t="shared" si="7"/>
        <v>23632.07</v>
      </c>
      <c r="G45" s="197">
        <f>IF($J$11="C",'WP F Depreciation Rates'!D41,IF('Schedule F'!$J$11="P",'WP F Depreciation Rates'!E41,0))</f>
        <v>0.1</v>
      </c>
      <c r="H45" s="193">
        <f t="shared" si="8"/>
        <v>2363.2069999999999</v>
      </c>
    </row>
    <row r="46" spans="1:8">
      <c r="A46" s="107">
        <f t="shared" si="9"/>
        <v>37</v>
      </c>
      <c r="B46" s="120">
        <v>397</v>
      </c>
      <c r="C46" s="101" t="s">
        <v>84</v>
      </c>
      <c r="D46" s="193">
        <f>'Schedule C'!G46</f>
        <v>2431165.6</v>
      </c>
      <c r="E46" s="193">
        <f>IF('Schedule D'!G46&gt;='Schedule F'!D46,'Schedule F'!D46,0)</f>
        <v>0</v>
      </c>
      <c r="F46" s="88">
        <f t="shared" si="7"/>
        <v>2431165.6</v>
      </c>
      <c r="G46" s="197">
        <f>IF($J$11="C",'WP F Depreciation Rates'!D42,IF('Schedule F'!$J$11="P",'WP F Depreciation Rates'!E42,0))</f>
        <v>7.1199999999999999E-2</v>
      </c>
      <c r="H46" s="193">
        <f t="shared" si="8"/>
        <v>173098.99072</v>
      </c>
    </row>
    <row r="47" spans="1:8">
      <c r="A47" s="107">
        <f t="shared" si="9"/>
        <v>38</v>
      </c>
      <c r="B47" s="120">
        <v>398</v>
      </c>
      <c r="C47" s="101" t="s">
        <v>60</v>
      </c>
      <c r="D47" s="193">
        <f>'Schedule C'!G47</f>
        <v>814831.91</v>
      </c>
      <c r="E47" s="193">
        <f>IF('Schedule D'!G47&gt;='Schedule F'!D47,'Schedule F'!D47,0)</f>
        <v>0</v>
      </c>
      <c r="F47" s="88">
        <f t="shared" si="7"/>
        <v>814831.91</v>
      </c>
      <c r="G47" s="197">
        <f>IF($J$11="C",'WP F Depreciation Rates'!D43,IF('Schedule F'!$J$11="P",'WP F Depreciation Rates'!E43,0))</f>
        <v>5.3600000000000002E-2</v>
      </c>
      <c r="H47" s="193">
        <f t="shared" si="8"/>
        <v>43674.990376000002</v>
      </c>
    </row>
    <row r="48" spans="1:8">
      <c r="A48" s="107">
        <f t="shared" si="9"/>
        <v>39</v>
      </c>
      <c r="B48" s="120">
        <v>399</v>
      </c>
      <c r="C48" s="101" t="s">
        <v>85</v>
      </c>
      <c r="D48" s="193">
        <f>'Schedule C'!G48</f>
        <v>168103.30000000002</v>
      </c>
      <c r="E48" s="193">
        <f>IF('Schedule D'!G48&gt;='Schedule F'!D48,'Schedule F'!D48,0)</f>
        <v>0</v>
      </c>
      <c r="F48" s="88">
        <f t="shared" si="7"/>
        <v>168103.30000000002</v>
      </c>
      <c r="G48" s="197">
        <f>IF($J$11="C",'WP F Depreciation Rates'!D44,IF('Schedule F'!$J$11="P",'WP F Depreciation Rates'!E44,0))</f>
        <v>0.1575</v>
      </c>
      <c r="H48" s="193">
        <f t="shared" si="8"/>
        <v>26476.269750000003</v>
      </c>
    </row>
    <row r="49" spans="1:8">
      <c r="A49" s="107">
        <f t="shared" si="9"/>
        <v>40</v>
      </c>
      <c r="B49" s="184">
        <v>399.01</v>
      </c>
      <c r="C49" s="101" t="s">
        <v>86</v>
      </c>
      <c r="D49" s="193">
        <f>'Schedule C'!G49</f>
        <v>31577359.84</v>
      </c>
      <c r="E49" s="193">
        <f>IF('Schedule D'!G49&gt;='Schedule F'!D49,'Schedule F'!D49,0)</f>
        <v>0</v>
      </c>
      <c r="F49" s="88">
        <f t="shared" si="7"/>
        <v>31577359.84</v>
      </c>
      <c r="G49" s="197">
        <f>IF($J$11="C",'WP F Depreciation Rates'!D45,IF('Schedule F'!$J$11="P",'WP F Depreciation Rates'!E45,0))</f>
        <v>0.1429</v>
      </c>
      <c r="H49" s="193">
        <f t="shared" si="8"/>
        <v>4512404.721136</v>
      </c>
    </row>
    <row r="50" spans="1:8">
      <c r="A50" s="107">
        <f t="shared" si="9"/>
        <v>41</v>
      </c>
      <c r="B50" s="184">
        <v>399.02</v>
      </c>
      <c r="C50" s="101" t="s">
        <v>87</v>
      </c>
      <c r="D50" s="193">
        <f>'Schedule C'!G50</f>
        <v>18136962.879999999</v>
      </c>
      <c r="E50" s="193">
        <f>IF('Schedule D'!G50&gt;='Schedule F'!D50,'Schedule F'!D50,0)</f>
        <v>0</v>
      </c>
      <c r="F50" s="88">
        <f t="shared" si="7"/>
        <v>18136962.879999999</v>
      </c>
      <c r="G50" s="197">
        <f>IF($J$11="C",'WP F Depreciation Rates'!D46,IF('Schedule F'!$J$11="P",'WP F Depreciation Rates'!E46,0))</f>
        <v>0.1429</v>
      </c>
      <c r="H50" s="193">
        <f t="shared" si="8"/>
        <v>2591771.9955519997</v>
      </c>
    </row>
    <row r="51" spans="1:8">
      <c r="A51" s="107">
        <f t="shared" si="9"/>
        <v>42</v>
      </c>
      <c r="B51" s="184">
        <v>399.03</v>
      </c>
      <c r="C51" s="101" t="s">
        <v>88</v>
      </c>
      <c r="D51" s="193">
        <f>'Schedule C'!G51</f>
        <v>3276588.32</v>
      </c>
      <c r="E51" s="193">
        <f>IF('Schedule D'!G51&gt;='Schedule F'!D51,'Schedule F'!D51,0)</f>
        <v>0</v>
      </c>
      <c r="F51" s="88">
        <f t="shared" si="7"/>
        <v>3276588.32</v>
      </c>
      <c r="G51" s="197">
        <f>IF($J$11="C",'WP F Depreciation Rates'!D47,IF('Schedule F'!$J$11="P",'WP F Depreciation Rates'!E47,0))</f>
        <v>0.1429</v>
      </c>
      <c r="H51" s="193">
        <f t="shared" si="8"/>
        <v>468224.470928</v>
      </c>
    </row>
    <row r="52" spans="1:8">
      <c r="A52" s="107">
        <f t="shared" si="9"/>
        <v>43</v>
      </c>
      <c r="B52" s="184">
        <v>399.04</v>
      </c>
      <c r="C52" s="101" t="s">
        <v>89</v>
      </c>
      <c r="D52" s="193">
        <f>'Schedule C'!G52</f>
        <v>0</v>
      </c>
      <c r="E52" s="193">
        <f>IF('Schedule D'!G52&gt;='Schedule F'!D52,'Schedule F'!D52,0)</f>
        <v>0</v>
      </c>
      <c r="F52" s="88">
        <f t="shared" si="7"/>
        <v>0</v>
      </c>
      <c r="G52" s="197">
        <f>IF($J$11="C",'WP F Depreciation Rates'!D48,IF('Schedule F'!$J$11="P",'WP F Depreciation Rates'!E48,0))</f>
        <v>0.2626</v>
      </c>
      <c r="H52" s="193">
        <f t="shared" si="8"/>
        <v>0</v>
      </c>
    </row>
    <row r="53" spans="1:8">
      <c r="A53" s="107">
        <f t="shared" si="9"/>
        <v>44</v>
      </c>
      <c r="B53" s="184">
        <v>399.05</v>
      </c>
      <c r="C53" s="101" t="s">
        <v>90</v>
      </c>
      <c r="D53" s="193">
        <f>'Schedule C'!G53</f>
        <v>0</v>
      </c>
      <c r="E53" s="193">
        <f>IF('Schedule D'!G53&gt;='Schedule F'!D53,'Schedule F'!D53,0)</f>
        <v>0</v>
      </c>
      <c r="F53" s="88">
        <f t="shared" si="7"/>
        <v>0</v>
      </c>
      <c r="G53" s="197">
        <f>IF($J$11="C",'WP F Depreciation Rates'!D49,IF('Schedule F'!$J$11="P",'WP F Depreciation Rates'!E49,0))</f>
        <v>0.15759999999999999</v>
      </c>
      <c r="H53" s="193">
        <f t="shared" si="8"/>
        <v>0</v>
      </c>
    </row>
    <row r="54" spans="1:8">
      <c r="A54" s="107">
        <f t="shared" si="9"/>
        <v>45</v>
      </c>
      <c r="B54" s="184">
        <v>399.06</v>
      </c>
      <c r="C54" s="101" t="s">
        <v>91</v>
      </c>
      <c r="D54" s="193">
        <f>'Schedule C'!G54</f>
        <v>2338177.48</v>
      </c>
      <c r="E54" s="193">
        <f>IF('Schedule D'!G54&gt;='Schedule F'!D54,'Schedule F'!D54,0)</f>
        <v>0</v>
      </c>
      <c r="F54" s="88">
        <f t="shared" si="7"/>
        <v>2338177.48</v>
      </c>
      <c r="G54" s="197">
        <f>IF($J$11="C",'WP F Depreciation Rates'!D50,IF('Schedule F'!$J$11="P",'WP F Depreciation Rates'!E50,0))</f>
        <v>0.16830000000000001</v>
      </c>
      <c r="H54" s="193">
        <f t="shared" si="8"/>
        <v>393515.26988400001</v>
      </c>
    </row>
    <row r="55" spans="1:8">
      <c r="A55" s="107">
        <f t="shared" si="9"/>
        <v>46</v>
      </c>
      <c r="B55" s="184">
        <v>399.07</v>
      </c>
      <c r="C55" s="101" t="s">
        <v>92</v>
      </c>
      <c r="D55" s="193">
        <f>'Schedule C'!G55</f>
        <v>688902.20000000007</v>
      </c>
      <c r="E55" s="193">
        <f>IF('Schedule D'!G55&gt;='Schedule F'!D55,'Schedule F'!D55,0)</f>
        <v>0</v>
      </c>
      <c r="F55" s="88">
        <f t="shared" si="7"/>
        <v>688902.20000000007</v>
      </c>
      <c r="G55" s="197">
        <f>IF($J$11="C",'WP F Depreciation Rates'!D51,IF('Schedule F'!$J$11="P",'WP F Depreciation Rates'!E51,0))</f>
        <v>0.17730000000000001</v>
      </c>
      <c r="H55" s="193">
        <f t="shared" si="8"/>
        <v>122142.36006000002</v>
      </c>
    </row>
    <row r="56" spans="1:8">
      <c r="A56" s="107">
        <f t="shared" si="9"/>
        <v>47</v>
      </c>
      <c r="B56" s="184">
        <v>399.08</v>
      </c>
      <c r="C56" s="101" t="s">
        <v>52</v>
      </c>
      <c r="D56" s="193">
        <f>'Schedule C'!G56</f>
        <v>83232308.349999994</v>
      </c>
      <c r="E56" s="193">
        <f>IF('Schedule D'!G56&gt;='Schedule F'!D56,'Schedule F'!D56,0)</f>
        <v>0</v>
      </c>
      <c r="F56" s="88">
        <f t="shared" si="7"/>
        <v>83232308.349999994</v>
      </c>
      <c r="G56" s="197">
        <f>IF($J$11="C",'WP F Depreciation Rates'!D52,IF('Schedule F'!$J$11="P",'WP F Depreciation Rates'!E52,0))</f>
        <v>8.2199999999999995E-2</v>
      </c>
      <c r="H56" s="193">
        <f t="shared" si="8"/>
        <v>6841695.7463699989</v>
      </c>
    </row>
    <row r="57" spans="1:8">
      <c r="A57" s="107">
        <f t="shared" si="9"/>
        <v>48</v>
      </c>
      <c r="B57" s="184">
        <v>399.09</v>
      </c>
      <c r="C57" s="101" t="s">
        <v>53</v>
      </c>
      <c r="D57" s="193">
        <f>'Schedule C'!G57</f>
        <v>982650.37</v>
      </c>
      <c r="E57" s="193">
        <f>IF('Schedule D'!G57&gt;='Schedule F'!D57,'Schedule F'!D57,0)</f>
        <v>982650.37</v>
      </c>
      <c r="F57" s="88">
        <f t="shared" si="7"/>
        <v>0</v>
      </c>
      <c r="G57" s="197">
        <f>IF($J$11="C",'WP F Depreciation Rates'!D53,IF('Schedule F'!$J$11="P",'WP F Depreciation Rates'!E53,0))</f>
        <v>0.22159999999999999</v>
      </c>
      <c r="H57" s="193">
        <f t="shared" si="8"/>
        <v>0</v>
      </c>
    </row>
    <row r="58" spans="1:8">
      <c r="A58" s="107">
        <f t="shared" si="9"/>
        <v>49</v>
      </c>
      <c r="B58" s="184">
        <v>399.24</v>
      </c>
      <c r="C58" s="101" t="s">
        <v>54</v>
      </c>
      <c r="D58" s="193">
        <f>'Schedule C'!G58</f>
        <v>0</v>
      </c>
      <c r="E58" s="193">
        <f>IF('Schedule D'!G58&gt;='Schedule F'!D58,'Schedule F'!D58,0)</f>
        <v>0</v>
      </c>
      <c r="F58" s="88">
        <f t="shared" si="7"/>
        <v>0</v>
      </c>
      <c r="G58" s="197">
        <f>IF($J$11="C",'WP F Depreciation Rates'!D54,IF('Schedule F'!$J$11="P",'WP F Depreciation Rates'!E54,0))</f>
        <v>8.3299999999999999E-2</v>
      </c>
      <c r="H58" s="193">
        <f t="shared" si="8"/>
        <v>0</v>
      </c>
    </row>
    <row r="59" spans="1:8" ht="12.75" customHeight="1">
      <c r="A59" s="107">
        <f t="shared" si="9"/>
        <v>50</v>
      </c>
      <c r="C59" s="184" t="s">
        <v>210</v>
      </c>
      <c r="D59" s="192">
        <f>SUM(D36:D58)</f>
        <v>165810802.47999999</v>
      </c>
      <c r="E59" s="192">
        <f>SUM(E36:E58)</f>
        <v>9950690.8300000001</v>
      </c>
      <c r="F59" s="192">
        <f>SUM(F36:F58)</f>
        <v>155860111.64999998</v>
      </c>
      <c r="H59" s="192">
        <f>ROUND(SUM(H36:H58),0)</f>
        <v>15920788</v>
      </c>
    </row>
    <row r="60" spans="1:8" ht="12.75" customHeight="1">
      <c r="A60" s="107">
        <f t="shared" si="9"/>
        <v>51</v>
      </c>
      <c r="C60" s="184" t="s">
        <v>115</v>
      </c>
      <c r="D60" s="189"/>
      <c r="E60" s="189"/>
      <c r="F60" s="189"/>
      <c r="H60" s="191">
        <f>'Schedule C'!H36</f>
        <v>1.2999999999999999E-3</v>
      </c>
    </row>
    <row r="61" spans="1:8">
      <c r="A61" s="107">
        <f t="shared" si="9"/>
        <v>52</v>
      </c>
      <c r="C61" s="187" t="s">
        <v>336</v>
      </c>
      <c r="D61" s="189"/>
      <c r="E61" s="189"/>
      <c r="F61" s="189"/>
      <c r="H61" s="192">
        <f>H59*H60</f>
        <v>20697.024399999998</v>
      </c>
    </row>
    <row r="62" spans="1:8" ht="12.75" customHeight="1">
      <c r="A62" s="107">
        <f t="shared" si="9"/>
        <v>53</v>
      </c>
      <c r="D62" s="189"/>
      <c r="E62" s="189"/>
      <c r="F62" s="189"/>
      <c r="H62" s="189"/>
    </row>
    <row r="63" spans="1:8" ht="12.75" customHeight="1">
      <c r="A63" s="107">
        <f t="shared" si="9"/>
        <v>54</v>
      </c>
      <c r="B63" s="22" t="s">
        <v>164</v>
      </c>
      <c r="D63" s="189"/>
      <c r="E63" s="189"/>
      <c r="F63" s="189"/>
      <c r="H63" s="189"/>
    </row>
    <row r="64" spans="1:8" ht="12.75" customHeight="1">
      <c r="A64" s="107">
        <f t="shared" si="9"/>
        <v>55</v>
      </c>
      <c r="B64" s="40" t="s">
        <v>65</v>
      </c>
      <c r="D64" s="189"/>
      <c r="E64" s="189"/>
      <c r="F64" s="189"/>
      <c r="H64" s="189"/>
    </row>
    <row r="65" spans="1:8" ht="12.75" customHeight="1">
      <c r="A65" s="107">
        <f t="shared" si="9"/>
        <v>56</v>
      </c>
      <c r="B65" s="30" t="s">
        <v>120</v>
      </c>
      <c r="D65" s="189"/>
      <c r="E65" s="189"/>
      <c r="F65" s="189"/>
      <c r="H65" s="189"/>
    </row>
    <row r="66" spans="1:8" ht="12.75" customHeight="1">
      <c r="A66" s="107">
        <f t="shared" si="9"/>
        <v>57</v>
      </c>
      <c r="B66" s="184">
        <v>390.05</v>
      </c>
      <c r="C66" s="101" t="s">
        <v>121</v>
      </c>
      <c r="D66" s="189">
        <f>'Schedule C'!G64</f>
        <v>9199400.5099999998</v>
      </c>
      <c r="E66" s="189">
        <f>IF('Schedule D'!G64&gt;='Schedule F'!D66,'Schedule F'!D66,0)</f>
        <v>0</v>
      </c>
      <c r="F66" s="194">
        <f>+D66-E66</f>
        <v>9199400.5099999998</v>
      </c>
      <c r="G66" s="197">
        <f>IF($J$11="C",'WP F Depreciation Rates'!D58,IF('Schedule F'!$J$11="P",'WP F Depreciation Rates'!E58,0))</f>
        <v>7.4300000000000005E-2</v>
      </c>
      <c r="H66" s="194">
        <f>+F66*G66</f>
        <v>683515.45789299998</v>
      </c>
    </row>
    <row r="67" spans="1:8" ht="12.75" customHeight="1">
      <c r="A67" s="107">
        <f t="shared" si="9"/>
        <v>58</v>
      </c>
      <c r="B67" s="184">
        <v>391.04</v>
      </c>
      <c r="C67" s="101" t="s">
        <v>122</v>
      </c>
      <c r="D67" s="201">
        <f>'Schedule C'!G65</f>
        <v>63740.85</v>
      </c>
      <c r="E67" s="201">
        <f>IF('Schedule D'!G65&gt;='Schedule F'!D67,'Schedule F'!D67,0)</f>
        <v>0</v>
      </c>
      <c r="F67" s="193">
        <f>+D67-E67</f>
        <v>63740.85</v>
      </c>
      <c r="G67" s="197">
        <f>IF($J$11="C",'WP F Depreciation Rates'!D59,IF('Schedule F'!$J$11="P",'WP F Depreciation Rates'!E59,0))</f>
        <v>4.8899999999999999E-2</v>
      </c>
      <c r="H67" s="193">
        <f>+F67*G67</f>
        <v>3116.927565</v>
      </c>
    </row>
    <row r="68" spans="1:8" ht="12.75" customHeight="1">
      <c r="A68" s="107">
        <f t="shared" si="9"/>
        <v>59</v>
      </c>
      <c r="C68" s="184" t="s">
        <v>173</v>
      </c>
      <c r="D68" s="192">
        <f>SUM(D66:D67)</f>
        <v>9263141.3599999994</v>
      </c>
      <c r="E68" s="192">
        <f>SUM(E66:E67)</f>
        <v>0</v>
      </c>
      <c r="F68" s="192">
        <f>SUM(F66:F67)</f>
        <v>9263141.3599999994</v>
      </c>
      <c r="H68" s="192">
        <f>SUM(H66:H67)</f>
        <v>686632.385458</v>
      </c>
    </row>
    <row r="69" spans="1:8" ht="12.75" customHeight="1">
      <c r="A69" s="107">
        <f t="shared" si="9"/>
        <v>60</v>
      </c>
      <c r="B69" s="101"/>
      <c r="C69" s="187" t="s">
        <v>115</v>
      </c>
      <c r="D69" s="189"/>
      <c r="E69" s="189"/>
      <c r="F69" s="189"/>
      <c r="H69" s="190">
        <f>'Schedule C'!H64</f>
        <v>2.2599999999999999E-4</v>
      </c>
    </row>
    <row r="70" spans="1:8">
      <c r="A70" s="107">
        <f t="shared" si="9"/>
        <v>61</v>
      </c>
      <c r="B70" s="101"/>
      <c r="C70" s="187" t="s">
        <v>337</v>
      </c>
      <c r="D70" s="189"/>
      <c r="E70" s="189"/>
      <c r="F70" s="189"/>
      <c r="H70" s="192">
        <f>H68*H69</f>
        <v>155.17891911350799</v>
      </c>
    </row>
    <row r="71" spans="1:8" ht="12.75" customHeight="1">
      <c r="A71" s="107">
        <f t="shared" si="9"/>
        <v>62</v>
      </c>
      <c r="B71" s="101"/>
      <c r="C71" s="109"/>
      <c r="D71" s="189"/>
      <c r="E71" s="189"/>
      <c r="F71" s="189"/>
      <c r="H71" s="189"/>
    </row>
    <row r="72" spans="1:8" ht="12.75" customHeight="1">
      <c r="A72" s="107">
        <f t="shared" si="9"/>
        <v>63</v>
      </c>
      <c r="B72" s="22" t="s">
        <v>164</v>
      </c>
      <c r="D72" s="189"/>
      <c r="E72" s="189"/>
      <c r="F72" s="189"/>
      <c r="H72" s="189"/>
    </row>
    <row r="73" spans="1:8" ht="12.75" customHeight="1">
      <c r="A73" s="107">
        <f t="shared" si="9"/>
        <v>64</v>
      </c>
      <c r="B73" s="40" t="s">
        <v>65</v>
      </c>
      <c r="D73" s="189"/>
      <c r="E73" s="189"/>
      <c r="F73" s="189"/>
      <c r="H73" s="189"/>
    </row>
    <row r="74" spans="1:8" ht="12.75" customHeight="1">
      <c r="A74" s="107">
        <f t="shared" si="9"/>
        <v>65</v>
      </c>
      <c r="B74" s="30" t="s">
        <v>330</v>
      </c>
      <c r="D74" s="189"/>
      <c r="E74" s="189"/>
      <c r="F74" s="189"/>
      <c r="H74" s="189"/>
    </row>
    <row r="75" spans="1:8" ht="12.75" customHeight="1">
      <c r="A75" s="107">
        <f t="shared" si="9"/>
        <v>66</v>
      </c>
      <c r="B75" s="216">
        <v>390.29</v>
      </c>
      <c r="C75" s="109" t="s">
        <v>81</v>
      </c>
      <c r="D75" s="86">
        <f>'Schedule C'!G71</f>
        <v>531.70000000000005</v>
      </c>
      <c r="E75" s="189">
        <f>IF('Schedule D'!G71&gt;='Schedule F'!D75,'Schedule F'!D75,0)</f>
        <v>531.70000000000005</v>
      </c>
      <c r="F75" s="86">
        <f>D75-E75</f>
        <v>0</v>
      </c>
      <c r="G75" s="197">
        <f>IF($J$11="C",'WP F Depreciation Rates'!D63,IF('Schedule F'!$J$11="P",'WP F Depreciation Rates'!E63,0))</f>
        <v>7.4300000000000005E-2</v>
      </c>
      <c r="H75" s="86">
        <f>+F75*G75</f>
        <v>0</v>
      </c>
    </row>
    <row r="76" spans="1:8" ht="12.75" customHeight="1">
      <c r="A76" s="107">
        <f t="shared" si="9"/>
        <v>67</v>
      </c>
      <c r="B76" s="120">
        <v>391.2</v>
      </c>
      <c r="C76" s="109" t="s">
        <v>116</v>
      </c>
      <c r="D76" s="88">
        <f>'Schedule C'!G72</f>
        <v>221289.01</v>
      </c>
      <c r="E76" s="88">
        <f>IF('Schedule D'!G72&gt;='Schedule F'!D76,'Schedule F'!D76,0)</f>
        <v>0</v>
      </c>
      <c r="F76" s="88">
        <f>D76-E76</f>
        <v>221289.01</v>
      </c>
      <c r="G76" s="197">
        <f>IF($J$11="C",'WP F Depreciation Rates'!D64,IF('Schedule F'!$J$11="P",'WP F Depreciation Rates'!E64,0))</f>
        <v>4.8899999999999999E-2</v>
      </c>
      <c r="H76" s="88">
        <f>+F76*G76</f>
        <v>10821.032589</v>
      </c>
    </row>
    <row r="77" spans="1:8" ht="12.75" customHeight="1">
      <c r="A77" s="107">
        <f t="shared" si="9"/>
        <v>68</v>
      </c>
      <c r="B77" s="120">
        <v>394.2</v>
      </c>
      <c r="C77" s="109" t="s">
        <v>83</v>
      </c>
      <c r="D77" s="88">
        <f>'Schedule C'!G73</f>
        <v>42919.090000000004</v>
      </c>
      <c r="E77" s="88">
        <f>IF('Schedule D'!G73&gt;='Schedule F'!D77,'Schedule F'!D77,0)</f>
        <v>0</v>
      </c>
      <c r="F77" s="88">
        <f t="shared" ref="F77:F84" si="10">D77-E77</f>
        <v>42919.090000000004</v>
      </c>
      <c r="G77" s="197">
        <f>IF($J$11="C",'WP F Depreciation Rates'!D65,IF('Schedule F'!$J$11="P",'WP F Depreciation Rates'!E65,0))</f>
        <v>0.1</v>
      </c>
      <c r="H77" s="88">
        <f t="shared" ref="H77:H84" si="11">+F77*G77</f>
        <v>4291.9090000000006</v>
      </c>
    </row>
    <row r="78" spans="1:8" ht="12.75" customHeight="1">
      <c r="A78" s="107">
        <f t="shared" si="9"/>
        <v>69</v>
      </c>
      <c r="B78" s="120">
        <v>397.2</v>
      </c>
      <c r="C78" s="109" t="s">
        <v>84</v>
      </c>
      <c r="D78" s="88">
        <f>'Schedule C'!G74</f>
        <v>8824.34</v>
      </c>
      <c r="E78" s="88">
        <f>IF('Schedule D'!G74&gt;='Schedule F'!D78,'Schedule F'!D78,0)</f>
        <v>0</v>
      </c>
      <c r="F78" s="88">
        <f t="shared" si="10"/>
        <v>8824.34</v>
      </c>
      <c r="G78" s="197">
        <f>IF($J$11="C",'WP F Depreciation Rates'!D66,IF('Schedule F'!$J$11="P",'WP F Depreciation Rates'!E66,0))</f>
        <v>7.1199999999999999E-2</v>
      </c>
      <c r="H78" s="88">
        <f t="shared" si="11"/>
        <v>628.29300799999999</v>
      </c>
    </row>
    <row r="79" spans="1:8" ht="12.75" customHeight="1">
      <c r="A79" s="107">
        <f t="shared" si="9"/>
        <v>70</v>
      </c>
      <c r="B79" s="120">
        <v>398.2</v>
      </c>
      <c r="C79" s="109" t="s">
        <v>60</v>
      </c>
      <c r="D79" s="88">
        <f>'Schedule C'!G75</f>
        <v>7388.39</v>
      </c>
      <c r="E79" s="88">
        <f>IF('Schedule D'!G75&gt;='Schedule F'!D79,'Schedule F'!D79,0)</f>
        <v>0</v>
      </c>
      <c r="F79" s="88">
        <f t="shared" si="10"/>
        <v>7388.39</v>
      </c>
      <c r="G79" s="197">
        <f>IF($J$11="C",'WP F Depreciation Rates'!D67,IF('Schedule F'!$J$11="P",'WP F Depreciation Rates'!E67,0))</f>
        <v>5.3600000000000002E-2</v>
      </c>
      <c r="H79" s="88">
        <f t="shared" si="11"/>
        <v>396.01770400000004</v>
      </c>
    </row>
    <row r="80" spans="1:8" ht="12.75" customHeight="1">
      <c r="A80" s="107">
        <f t="shared" si="9"/>
        <v>71</v>
      </c>
      <c r="B80" s="120">
        <v>399.21</v>
      </c>
      <c r="C80" s="109" t="s">
        <v>86</v>
      </c>
      <c r="D80" s="88">
        <f>'Schedule C'!G76</f>
        <v>1628899.9100000001</v>
      </c>
      <c r="E80" s="88">
        <f>IF('Schedule D'!G76&gt;='Schedule F'!D80,'Schedule F'!D80,0)</f>
        <v>0</v>
      </c>
      <c r="F80" s="88">
        <f t="shared" si="10"/>
        <v>1628899.9100000001</v>
      </c>
      <c r="G80" s="197">
        <f>IF($J$11="C",'WP F Depreciation Rates'!D68,IF('Schedule F'!$J$11="P",'WP F Depreciation Rates'!E68,0))</f>
        <v>0.1429</v>
      </c>
      <c r="H80" s="88">
        <f t="shared" si="11"/>
        <v>232769.79713900003</v>
      </c>
    </row>
    <row r="81" spans="1:8" ht="12.75" customHeight="1">
      <c r="A81" s="107">
        <f t="shared" si="9"/>
        <v>72</v>
      </c>
      <c r="B81" s="120">
        <v>399.22</v>
      </c>
      <c r="C81" s="109" t="s">
        <v>87</v>
      </c>
      <c r="D81" s="88">
        <f>'Schedule C'!G77</f>
        <v>961255.64</v>
      </c>
      <c r="E81" s="88">
        <f>IF('Schedule D'!G77&gt;='Schedule F'!D81,'Schedule F'!D81,0)</f>
        <v>0</v>
      </c>
      <c r="F81" s="88">
        <f t="shared" si="10"/>
        <v>961255.64</v>
      </c>
      <c r="G81" s="197">
        <f>IF($J$11="C",'WP F Depreciation Rates'!D69,IF('Schedule F'!$J$11="P",'WP F Depreciation Rates'!E69,0))</f>
        <v>0.1429</v>
      </c>
      <c r="H81" s="88">
        <f t="shared" si="11"/>
        <v>137363.430956</v>
      </c>
    </row>
    <row r="82" spans="1:8" ht="12.75" customHeight="1">
      <c r="A82" s="107">
        <f t="shared" si="9"/>
        <v>73</v>
      </c>
      <c r="B82" s="120">
        <v>399.23</v>
      </c>
      <c r="C82" s="109" t="s">
        <v>88</v>
      </c>
      <c r="D82" s="88">
        <f>'Schedule C'!G78</f>
        <v>37965.129999999997</v>
      </c>
      <c r="E82" s="88">
        <f>IF('Schedule D'!G78&gt;='Schedule F'!D82,'Schedule F'!D82,0)</f>
        <v>0</v>
      </c>
      <c r="F82" s="88">
        <f t="shared" si="10"/>
        <v>37965.129999999997</v>
      </c>
      <c r="G82" s="197">
        <f>IF($J$11="C",'WP F Depreciation Rates'!D70,IF('Schedule F'!$J$11="P",'WP F Depreciation Rates'!E70,0))</f>
        <v>0.1429</v>
      </c>
      <c r="H82" s="88">
        <f t="shared" si="11"/>
        <v>5425.2170769999993</v>
      </c>
    </row>
    <row r="83" spans="1:8" ht="12.75" customHeight="1">
      <c r="A83" s="107">
        <f t="shared" si="9"/>
        <v>74</v>
      </c>
      <c r="B83" s="120">
        <v>399.26</v>
      </c>
      <c r="C83" s="109" t="s">
        <v>91</v>
      </c>
      <c r="D83" s="88">
        <f>'Schedule C'!G79</f>
        <v>36616.370000000003</v>
      </c>
      <c r="E83" s="88">
        <f>IF('Schedule D'!G79&gt;='Schedule F'!D83,'Schedule F'!D83,0)</f>
        <v>0</v>
      </c>
      <c r="F83" s="88">
        <f t="shared" si="10"/>
        <v>36616.370000000003</v>
      </c>
      <c r="G83" s="197">
        <f>IF($J$11="C",'WP F Depreciation Rates'!D71,IF('Schedule F'!$J$11="P",'WP F Depreciation Rates'!E71,0))</f>
        <v>0.16830000000000001</v>
      </c>
      <c r="H83" s="88">
        <f t="shared" si="11"/>
        <v>6162.5350710000002</v>
      </c>
    </row>
    <row r="84" spans="1:8" ht="12.75" customHeight="1">
      <c r="A84" s="107">
        <f t="shared" si="9"/>
        <v>75</v>
      </c>
      <c r="B84" s="120">
        <v>399.28</v>
      </c>
      <c r="C84" s="109" t="s">
        <v>52</v>
      </c>
      <c r="D84" s="88">
        <f>'Schedule C'!G80</f>
        <v>18735344.289999999</v>
      </c>
      <c r="E84" s="88">
        <f>IF('Schedule D'!G80&gt;='Schedule F'!D84,'Schedule F'!D84,0)</f>
        <v>0</v>
      </c>
      <c r="F84" s="88">
        <f t="shared" si="10"/>
        <v>18735344.289999999</v>
      </c>
      <c r="G84" s="197">
        <f>IF($J$11="C",'WP F Depreciation Rates'!D72,IF('Schedule F'!$J$11="P",'WP F Depreciation Rates'!E72,0))</f>
        <v>8.2199999999999995E-2</v>
      </c>
      <c r="H84" s="88">
        <f t="shared" si="11"/>
        <v>1540045.3006379998</v>
      </c>
    </row>
    <row r="85" spans="1:8" ht="12.75" customHeight="1">
      <c r="A85" s="107">
        <f t="shared" si="9"/>
        <v>76</v>
      </c>
      <c r="B85" s="101"/>
      <c r="C85" s="216" t="s">
        <v>338</v>
      </c>
      <c r="D85" s="274">
        <f>SUM(D75:D84)</f>
        <v>21681033.869999997</v>
      </c>
      <c r="E85" s="274">
        <f t="shared" ref="E85:H85" si="12">SUM(E75:E84)</f>
        <v>531.70000000000005</v>
      </c>
      <c r="F85" s="274">
        <f t="shared" si="12"/>
        <v>21680502.169999998</v>
      </c>
      <c r="H85" s="274">
        <f t="shared" si="12"/>
        <v>1937903.5331819998</v>
      </c>
    </row>
    <row r="86" spans="1:8" ht="12.75" customHeight="1">
      <c r="A86" s="107">
        <f t="shared" si="9"/>
        <v>77</v>
      </c>
      <c r="B86" s="101"/>
      <c r="C86" s="216" t="s">
        <v>115</v>
      </c>
      <c r="D86" s="189"/>
      <c r="E86" s="189"/>
      <c r="F86" s="189"/>
      <c r="H86" s="191"/>
    </row>
    <row r="87" spans="1:8" ht="12.75" customHeight="1">
      <c r="A87" s="107">
        <f t="shared" si="9"/>
        <v>78</v>
      </c>
      <c r="B87" s="101"/>
      <c r="C87" s="216" t="s">
        <v>339</v>
      </c>
      <c r="D87" s="189"/>
      <c r="E87" s="189"/>
      <c r="F87" s="189"/>
      <c r="H87" s="192">
        <f>+H85*H86</f>
        <v>0</v>
      </c>
    </row>
    <row r="88" spans="1:8" ht="12.75" customHeight="1">
      <c r="A88" s="107">
        <f t="shared" si="9"/>
        <v>79</v>
      </c>
      <c r="B88" s="101"/>
      <c r="C88" s="109"/>
      <c r="D88" s="189"/>
      <c r="E88" s="189"/>
      <c r="F88" s="189"/>
      <c r="H88" s="189"/>
    </row>
    <row r="89" spans="1:8" ht="12.75" customHeight="1" thickBot="1">
      <c r="A89" s="107">
        <f t="shared" si="9"/>
        <v>80</v>
      </c>
      <c r="B89" s="184"/>
      <c r="C89" s="184" t="s">
        <v>340</v>
      </c>
      <c r="D89" s="189"/>
      <c r="E89" s="189"/>
      <c r="F89" s="189"/>
      <c r="H89" s="188">
        <f>H70+H61+H87</f>
        <v>20852.203319113505</v>
      </c>
    </row>
    <row r="90" spans="1:8" ht="12.75" customHeight="1" thickTop="1">
      <c r="A90" s="107">
        <f t="shared" si="9"/>
        <v>81</v>
      </c>
      <c r="B90" s="184"/>
      <c r="C90" s="109"/>
      <c r="D90" s="189"/>
      <c r="E90" s="189"/>
      <c r="F90" s="189"/>
      <c r="H90" s="189"/>
    </row>
    <row r="91" spans="1:8" ht="12.75" customHeight="1" thickBot="1">
      <c r="A91" s="107">
        <f t="shared" si="9"/>
        <v>82</v>
      </c>
      <c r="C91" s="187" t="s">
        <v>341</v>
      </c>
      <c r="H91" s="188">
        <f>H32+H89</f>
        <v>342589.12398011354</v>
      </c>
    </row>
    <row r="92" spans="1:8" ht="13.5" thickTop="1">
      <c r="A92" s="107"/>
    </row>
    <row r="93" spans="1:8">
      <c r="A93" s="107"/>
      <c r="B93"/>
    </row>
    <row r="94" spans="1:8">
      <c r="A94" s="107"/>
      <c r="B94"/>
    </row>
    <row r="95" spans="1:8">
      <c r="A95" s="184"/>
      <c r="B95"/>
    </row>
    <row r="96" spans="1:8">
      <c r="A96" s="184"/>
      <c r="B96" s="22"/>
    </row>
    <row r="97" spans="1:2">
      <c r="A97" s="184"/>
    </row>
    <row r="99" spans="1:2">
      <c r="B99" s="22"/>
    </row>
    <row r="102" spans="1:2">
      <c r="B102" s="22"/>
    </row>
  </sheetData>
  <mergeCells count="5">
    <mergeCell ref="A5:F5"/>
    <mergeCell ref="A1:H1"/>
    <mergeCell ref="A2:H2"/>
    <mergeCell ref="A3:H3"/>
    <mergeCell ref="A4:H4"/>
  </mergeCells>
  <printOptions horizontalCentered="1"/>
  <pageMargins left="0.5" right="0.5" top="1.1599999999999999" bottom="0.5" header="0.62" footer="0.25"/>
  <pageSetup scale="68" orientation="landscape" r:id="rId1"/>
  <headerFooter alignWithMargins="0">
    <oddFooter>&amp;R&amp;A
Page &amp;P of &amp;N</oddFooter>
  </headerFooter>
  <rowBreaks count="2" manualBreakCount="2">
    <brk id="33" max="8" man="1"/>
    <brk id="7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94"/>
  <sheetViews>
    <sheetView view="pageBreakPreview" zoomScaleNormal="80" zoomScaleSheetLayoutView="100" workbookViewId="0">
      <selection activeCell="A2" sqref="A2:E2"/>
    </sheetView>
  </sheetViews>
  <sheetFormatPr defaultColWidth="9.140625" defaultRowHeight="12.75"/>
  <cols>
    <col min="1" max="1" width="9.140625" style="6"/>
    <col min="2" max="2" width="12.5703125" style="6" customWidth="1"/>
    <col min="3" max="3" width="42.7109375" style="6" customWidth="1"/>
    <col min="4" max="4" width="12.7109375" style="6" customWidth="1"/>
    <col min="5" max="5" width="12.7109375" style="6" hidden="1" customWidth="1"/>
    <col min="6" max="16384" width="9.140625" style="6"/>
  </cols>
  <sheetData>
    <row r="1" spans="1:7" s="45" customFormat="1">
      <c r="A1" s="332" t="str">
        <f>Cover!A8</f>
        <v>_</v>
      </c>
      <c r="B1" s="332"/>
      <c r="C1" s="332"/>
      <c r="D1" s="332"/>
      <c r="E1" s="332"/>
      <c r="F1" s="116"/>
      <c r="G1" s="116"/>
    </row>
    <row r="2" spans="1:7" s="45" customFormat="1">
      <c r="A2" s="352" t="str">
        <f>'Schedule F'!A2:H2</f>
        <v>WKG STORAGE, INC.</v>
      </c>
      <c r="B2" s="352"/>
      <c r="C2" s="352"/>
      <c r="D2" s="352"/>
      <c r="E2" s="352"/>
      <c r="F2" s="116"/>
      <c r="G2" s="116"/>
    </row>
    <row r="3" spans="1:7" s="45" customFormat="1">
      <c r="A3" s="332" t="s">
        <v>216</v>
      </c>
      <c r="B3" s="332"/>
      <c r="C3" s="332"/>
      <c r="D3" s="332"/>
      <c r="E3" s="332"/>
      <c r="F3" s="117"/>
      <c r="G3" s="117"/>
    </row>
    <row r="4" spans="1:7" s="45" customFormat="1">
      <c r="A4" s="352" t="str">
        <f>'Schedule F'!A4:H4</f>
        <v>TEST YEAR ENDING DECEMBER 31, 2015, as adjusted for TCJA</v>
      </c>
      <c r="B4" s="352"/>
      <c r="C4" s="352"/>
      <c r="D4" s="352"/>
      <c r="E4" s="352"/>
      <c r="F4" s="116"/>
      <c r="G4" s="116"/>
    </row>
    <row r="5" spans="1:7">
      <c r="B5" s="116"/>
      <c r="C5" s="116"/>
      <c r="D5" s="116"/>
      <c r="E5" s="116"/>
      <c r="F5" s="116"/>
      <c r="G5" s="116"/>
    </row>
    <row r="6" spans="1:7">
      <c r="B6" s="202"/>
      <c r="C6" s="202"/>
      <c r="D6" s="202"/>
      <c r="E6" s="202"/>
      <c r="F6" s="202"/>
      <c r="G6" s="202"/>
    </row>
    <row r="7" spans="1:7">
      <c r="A7" s="202"/>
      <c r="B7" s="202"/>
      <c r="C7" s="202"/>
      <c r="D7" s="202" t="s">
        <v>76</v>
      </c>
      <c r="E7" s="202" t="s">
        <v>4</v>
      </c>
    </row>
    <row r="8" spans="1:7" s="30" customFormat="1">
      <c r="A8" s="13" t="s">
        <v>104</v>
      </c>
      <c r="B8" s="13" t="s">
        <v>217</v>
      </c>
      <c r="C8" s="13" t="s">
        <v>105</v>
      </c>
      <c r="D8" s="13" t="s">
        <v>218</v>
      </c>
      <c r="E8" s="13" t="s">
        <v>218</v>
      </c>
    </row>
    <row r="9" spans="1:7" s="30" customFormat="1">
      <c r="B9" s="50"/>
      <c r="C9" s="29"/>
    </row>
    <row r="10" spans="1:7" s="30" customFormat="1">
      <c r="B10" s="62" t="str">
        <f>'WP_B-1 Inj'!B10</f>
        <v>WKG Storage, Inc. Direct</v>
      </c>
    </row>
    <row r="11" spans="1:7" s="30" customFormat="1">
      <c r="B11" s="40" t="s">
        <v>196</v>
      </c>
    </row>
    <row r="12" spans="1:7" s="30" customFormat="1">
      <c r="A12" s="203">
        <v>1</v>
      </c>
      <c r="B12" s="120">
        <v>351.2</v>
      </c>
      <c r="C12" s="102" t="s">
        <v>197</v>
      </c>
      <c r="D12" s="87">
        <v>0.03</v>
      </c>
      <c r="E12" s="87">
        <v>1.26E-2</v>
      </c>
      <c r="G12" s="87"/>
    </row>
    <row r="13" spans="1:7" s="30" customFormat="1">
      <c r="A13" s="203">
        <f>+A12+1</f>
        <v>2</v>
      </c>
      <c r="B13" s="120">
        <v>352</v>
      </c>
      <c r="C13" s="102" t="s">
        <v>198</v>
      </c>
      <c r="D13" s="87">
        <v>4.8599999999999997E-2</v>
      </c>
      <c r="E13" s="87">
        <v>1.9300000000000001E-2</v>
      </c>
      <c r="G13" s="87"/>
    </row>
    <row r="14" spans="1:7" s="30" customFormat="1">
      <c r="A14" s="203">
        <f t="shared" ref="A14:A72" si="0">+A13+1</f>
        <v>3</v>
      </c>
      <c r="B14" s="120">
        <v>352.03</v>
      </c>
      <c r="C14" s="102" t="s">
        <v>199</v>
      </c>
      <c r="D14" s="87">
        <v>0</v>
      </c>
      <c r="E14" s="87">
        <v>1.7999999999999999E-2</v>
      </c>
      <c r="G14" s="87"/>
    </row>
    <row r="15" spans="1:7" s="30" customFormat="1">
      <c r="A15" s="203">
        <f t="shared" si="0"/>
        <v>4</v>
      </c>
      <c r="B15" s="120">
        <v>352.1</v>
      </c>
      <c r="C15" s="102" t="s">
        <v>200</v>
      </c>
      <c r="D15" s="87">
        <v>0</v>
      </c>
      <c r="E15" s="87">
        <v>3.5000000000000001E-3</v>
      </c>
      <c r="G15" s="87"/>
    </row>
    <row r="16" spans="1:7" s="30" customFormat="1">
      <c r="A16" s="203">
        <f t="shared" si="0"/>
        <v>5</v>
      </c>
      <c r="B16" s="120">
        <v>353</v>
      </c>
      <c r="C16" s="102" t="s">
        <v>201</v>
      </c>
      <c r="D16" s="87">
        <v>3.5900000000000001E-2</v>
      </c>
      <c r="E16" s="87">
        <v>8.0999999999999996E-3</v>
      </c>
      <c r="G16" s="87"/>
    </row>
    <row r="17" spans="1:7" s="30" customFormat="1" ht="12.75" customHeight="1">
      <c r="A17" s="203">
        <f t="shared" si="0"/>
        <v>6</v>
      </c>
      <c r="B17" s="120">
        <v>354</v>
      </c>
      <c r="C17" s="102" t="s">
        <v>96</v>
      </c>
      <c r="D17" s="87">
        <v>4.1799999999999997E-2</v>
      </c>
      <c r="E17" s="87">
        <v>1.7999999999999999E-2</v>
      </c>
      <c r="G17" s="87"/>
    </row>
    <row r="18" spans="1:7" s="30" customFormat="1" ht="12.75" customHeight="1">
      <c r="A18" s="203">
        <f t="shared" si="0"/>
        <v>7</v>
      </c>
      <c r="B18" s="120">
        <v>355</v>
      </c>
      <c r="C18" s="102" t="s">
        <v>172</v>
      </c>
      <c r="D18" s="87">
        <v>4.0399999999999998E-2</v>
      </c>
      <c r="E18" s="87">
        <v>5.1000000000000004E-3</v>
      </c>
      <c r="G18" s="87"/>
    </row>
    <row r="19" spans="1:7" s="30" customFormat="1" ht="12.75" customHeight="1">
      <c r="A19" s="203">
        <f t="shared" si="0"/>
        <v>8</v>
      </c>
      <c r="B19" s="120">
        <v>356</v>
      </c>
      <c r="C19" s="102" t="s">
        <v>202</v>
      </c>
      <c r="D19" s="87">
        <v>3.7600000000000001E-2</v>
      </c>
      <c r="E19" s="87">
        <v>2.0500000000000001E-2</v>
      </c>
      <c r="G19" s="87"/>
    </row>
    <row r="20" spans="1:7" s="30" customFormat="1" ht="12.75" customHeight="1">
      <c r="A20" s="203">
        <f t="shared" si="0"/>
        <v>9</v>
      </c>
      <c r="B20" s="120"/>
      <c r="C20" s="102"/>
      <c r="G20" s="87"/>
    </row>
    <row r="21" spans="1:7" s="30" customFormat="1" ht="12.75" customHeight="1">
      <c r="A21" s="203">
        <f t="shared" si="0"/>
        <v>10</v>
      </c>
      <c r="B21" s="40" t="s">
        <v>171</v>
      </c>
      <c r="C21" s="102"/>
      <c r="G21" s="87"/>
    </row>
    <row r="22" spans="1:7" s="30" customFormat="1" ht="12.75" customHeight="1">
      <c r="A22" s="203">
        <f t="shared" si="0"/>
        <v>11</v>
      </c>
      <c r="B22" s="120">
        <v>365.2</v>
      </c>
      <c r="C22" s="102" t="s">
        <v>204</v>
      </c>
      <c r="D22" s="87">
        <v>0.01</v>
      </c>
      <c r="E22" s="87">
        <v>1.3299999999999999E-2</v>
      </c>
      <c r="G22" s="87"/>
    </row>
    <row r="23" spans="1:7" s="30" customFormat="1" ht="14.25" customHeight="1">
      <c r="A23" s="203">
        <f t="shared" si="0"/>
        <v>12</v>
      </c>
      <c r="B23" s="120">
        <v>366</v>
      </c>
      <c r="C23" s="102" t="s">
        <v>126</v>
      </c>
      <c r="D23" s="87">
        <v>0.05</v>
      </c>
      <c r="E23" s="87">
        <v>1.7600000000000001E-2</v>
      </c>
      <c r="G23" s="87"/>
    </row>
    <row r="24" spans="1:7" s="30" customFormat="1" ht="12.75" customHeight="1">
      <c r="A24" s="203">
        <f t="shared" si="0"/>
        <v>13</v>
      </c>
      <c r="B24" s="120">
        <v>367</v>
      </c>
      <c r="C24" s="102" t="s">
        <v>205</v>
      </c>
      <c r="D24" s="87">
        <v>2.4299999999999999E-2</v>
      </c>
      <c r="E24" s="87">
        <v>1.89E-2</v>
      </c>
      <c r="G24" s="87"/>
    </row>
    <row r="25" spans="1:7" s="30" customFormat="1" ht="12.75" customHeight="1">
      <c r="A25" s="203">
        <f t="shared" si="0"/>
        <v>14</v>
      </c>
      <c r="B25" s="120">
        <v>369</v>
      </c>
      <c r="C25" s="102" t="s">
        <v>172</v>
      </c>
      <c r="D25" s="87">
        <v>2.7900000000000001E-2</v>
      </c>
      <c r="E25" s="87">
        <v>2.1399999999999999E-2</v>
      </c>
      <c r="G25" s="87"/>
    </row>
    <row r="26" spans="1:7" s="30" customFormat="1" ht="12.75" customHeight="1">
      <c r="A26" s="203">
        <f t="shared" si="0"/>
        <v>15</v>
      </c>
      <c r="B26" s="105"/>
      <c r="D26" s="87"/>
      <c r="E26" s="87"/>
      <c r="G26" s="87"/>
    </row>
    <row r="27" spans="1:7" s="30" customFormat="1" ht="12.75" customHeight="1">
      <c r="A27" s="203">
        <f t="shared" si="0"/>
        <v>16</v>
      </c>
      <c r="B27" s="40" t="s">
        <v>207</v>
      </c>
      <c r="D27" s="87"/>
      <c r="E27" s="87"/>
      <c r="G27" s="87"/>
    </row>
    <row r="28" spans="1:7" s="30" customFormat="1" ht="12.75" customHeight="1">
      <c r="A28" s="203">
        <f t="shared" si="0"/>
        <v>17</v>
      </c>
      <c r="B28" s="120">
        <v>301</v>
      </c>
      <c r="C28" s="102" t="s">
        <v>208</v>
      </c>
      <c r="D28" s="87">
        <v>0</v>
      </c>
      <c r="E28" s="87">
        <v>0</v>
      </c>
      <c r="G28" s="87"/>
    </row>
    <row r="29" spans="1:7" s="30" customFormat="1" ht="12.75" customHeight="1">
      <c r="A29" s="203">
        <f t="shared" si="0"/>
        <v>18</v>
      </c>
      <c r="G29" s="87"/>
    </row>
    <row r="30" spans="1:7" s="30" customFormat="1" ht="12.75" customHeight="1">
      <c r="A30" s="203">
        <f t="shared" si="0"/>
        <v>19</v>
      </c>
      <c r="B30" s="62" t="s">
        <v>164</v>
      </c>
      <c r="G30" s="87"/>
    </row>
    <row r="31" spans="1:7" s="30" customFormat="1" ht="12.75" customHeight="1">
      <c r="A31" s="203">
        <f t="shared" si="0"/>
        <v>20</v>
      </c>
      <c r="B31" s="40" t="s">
        <v>65</v>
      </c>
      <c r="G31" s="87"/>
    </row>
    <row r="32" spans="1:7" s="30" customFormat="1" ht="12.75" customHeight="1">
      <c r="A32" s="203">
        <f t="shared" si="0"/>
        <v>21</v>
      </c>
      <c r="B32" s="120">
        <v>390</v>
      </c>
      <c r="C32" s="101" t="s">
        <v>126</v>
      </c>
      <c r="D32" s="87">
        <v>7.4300000000000005E-2</v>
      </c>
      <c r="E32" s="87">
        <v>3.0099999999999998E-2</v>
      </c>
      <c r="G32" s="87"/>
    </row>
    <row r="33" spans="1:7" s="30" customFormat="1" ht="12.75" customHeight="1">
      <c r="A33" s="203">
        <f t="shared" si="0"/>
        <v>22</v>
      </c>
      <c r="B33" s="120">
        <v>390.09</v>
      </c>
      <c r="C33" s="101" t="s">
        <v>81</v>
      </c>
      <c r="D33" s="87">
        <v>7.4300000000000005E-2</v>
      </c>
      <c r="E33" s="87">
        <v>3.2500000000000001E-2</v>
      </c>
      <c r="G33" s="87"/>
    </row>
    <row r="34" spans="1:7" s="30" customFormat="1" ht="12.75" customHeight="1">
      <c r="A34" s="203">
        <f t="shared" si="0"/>
        <v>23</v>
      </c>
      <c r="B34" s="120">
        <v>391</v>
      </c>
      <c r="C34" s="101" t="s">
        <v>116</v>
      </c>
      <c r="D34" s="87">
        <v>4.8899999999999999E-2</v>
      </c>
      <c r="E34" s="87">
        <v>3.9600000000000003E-2</v>
      </c>
      <c r="G34" s="87"/>
    </row>
    <row r="35" spans="1:7" s="30" customFormat="1" ht="12.75" customHeight="1">
      <c r="A35" s="203">
        <f t="shared" si="0"/>
        <v>24</v>
      </c>
      <c r="B35" s="120">
        <v>391.01</v>
      </c>
      <c r="C35" s="101" t="s">
        <v>116</v>
      </c>
      <c r="D35" s="87">
        <v>4.8899999999999999E-2</v>
      </c>
      <c r="E35" s="87">
        <v>3.9600000000000003E-2</v>
      </c>
      <c r="G35" s="87"/>
    </row>
    <row r="36" spans="1:7" s="30" customFormat="1" ht="12.75" customHeight="1">
      <c r="A36" s="203">
        <f t="shared" si="0"/>
        <v>25</v>
      </c>
      <c r="B36" s="120">
        <v>391.02</v>
      </c>
      <c r="C36" s="101" t="s">
        <v>82</v>
      </c>
      <c r="D36" s="87">
        <v>0.1137</v>
      </c>
      <c r="E36" s="87">
        <v>3.9600000000000003E-2</v>
      </c>
      <c r="G36" s="87"/>
    </row>
    <row r="37" spans="1:7" s="30" customFormat="1" ht="12.75" customHeight="1">
      <c r="A37" s="203">
        <f t="shared" si="0"/>
        <v>26</v>
      </c>
      <c r="B37" s="120">
        <v>391.03</v>
      </c>
      <c r="C37" s="101" t="s">
        <v>116</v>
      </c>
      <c r="D37" s="87">
        <v>2.2200000000000001E-2</v>
      </c>
      <c r="E37" s="87">
        <v>3.9600000000000003E-2</v>
      </c>
      <c r="G37" s="87"/>
    </row>
    <row r="38" spans="1:7" s="30" customFormat="1" ht="12.75" customHeight="1">
      <c r="A38" s="203">
        <f t="shared" si="0"/>
        <v>27</v>
      </c>
      <c r="B38" s="120">
        <v>392</v>
      </c>
      <c r="C38" s="101" t="s">
        <v>117</v>
      </c>
      <c r="D38" s="87">
        <v>0.28960000000000002</v>
      </c>
      <c r="E38" s="87">
        <v>8.3400000000000002E-2</v>
      </c>
      <c r="G38" s="87"/>
    </row>
    <row r="39" spans="1:7" s="30" customFormat="1" ht="12.75" customHeight="1">
      <c r="A39" s="203">
        <f t="shared" si="0"/>
        <v>28</v>
      </c>
      <c r="B39" s="120">
        <v>393</v>
      </c>
      <c r="C39" s="101" t="s">
        <v>36</v>
      </c>
      <c r="D39" s="87">
        <v>0.1</v>
      </c>
      <c r="E39" s="87">
        <v>0.1</v>
      </c>
      <c r="G39" s="87"/>
    </row>
    <row r="40" spans="1:7" s="30" customFormat="1" ht="12.75" customHeight="1">
      <c r="A40" s="203">
        <f t="shared" si="0"/>
        <v>29</v>
      </c>
      <c r="B40" s="120">
        <v>394</v>
      </c>
      <c r="C40" s="101" t="s">
        <v>83</v>
      </c>
      <c r="D40" s="87">
        <v>0.1</v>
      </c>
      <c r="E40" s="87">
        <v>8.3699999999999997E-2</v>
      </c>
      <c r="G40" s="87"/>
    </row>
    <row r="41" spans="1:7" s="30" customFormat="1" ht="12.75" customHeight="1">
      <c r="A41" s="203">
        <f t="shared" si="0"/>
        <v>30</v>
      </c>
      <c r="B41" s="120">
        <v>395</v>
      </c>
      <c r="C41" s="101" t="s">
        <v>50</v>
      </c>
      <c r="D41" s="87">
        <v>0.1</v>
      </c>
      <c r="E41" s="87">
        <v>0.10050000000000001</v>
      </c>
      <c r="G41" s="87"/>
    </row>
    <row r="42" spans="1:7" s="30" customFormat="1" ht="12.75" customHeight="1">
      <c r="A42" s="203">
        <f t="shared" si="0"/>
        <v>31</v>
      </c>
      <c r="B42" s="120">
        <v>397</v>
      </c>
      <c r="C42" s="101" t="s">
        <v>84</v>
      </c>
      <c r="D42" s="87">
        <v>7.1199999999999999E-2</v>
      </c>
      <c r="E42" s="87">
        <v>5.8500000000000003E-2</v>
      </c>
      <c r="G42" s="87"/>
    </row>
    <row r="43" spans="1:7" s="30" customFormat="1" ht="12.75" customHeight="1">
      <c r="A43" s="203">
        <f t="shared" si="0"/>
        <v>32</v>
      </c>
      <c r="B43" s="120">
        <v>398</v>
      </c>
      <c r="C43" s="101" t="s">
        <v>60</v>
      </c>
      <c r="D43" s="87">
        <v>5.3600000000000002E-2</v>
      </c>
      <c r="E43" s="87">
        <v>5.2900000000000003E-2</v>
      </c>
      <c r="G43" s="87"/>
    </row>
    <row r="44" spans="1:7" s="30" customFormat="1" ht="12.75" customHeight="1">
      <c r="A44" s="203">
        <f t="shared" si="0"/>
        <v>33</v>
      </c>
      <c r="B44" s="120">
        <v>399</v>
      </c>
      <c r="C44" s="101" t="s">
        <v>85</v>
      </c>
      <c r="D44" s="87">
        <v>0.1575</v>
      </c>
      <c r="E44" s="87">
        <v>0.13059999999999999</v>
      </c>
      <c r="G44" s="87"/>
    </row>
    <row r="45" spans="1:7" s="30" customFormat="1" ht="12.75" customHeight="1">
      <c r="A45" s="203">
        <f t="shared" si="0"/>
        <v>34</v>
      </c>
      <c r="B45" s="203">
        <v>399.01</v>
      </c>
      <c r="C45" s="101" t="s">
        <v>86</v>
      </c>
      <c r="D45" s="87">
        <v>0.1429</v>
      </c>
      <c r="E45" s="87">
        <v>9.4799999999999995E-2</v>
      </c>
      <c r="G45" s="87"/>
    </row>
    <row r="46" spans="1:7" s="30" customFormat="1" ht="12.75" customHeight="1">
      <c r="A46" s="203">
        <f t="shared" si="0"/>
        <v>35</v>
      </c>
      <c r="B46" s="203">
        <v>399.02</v>
      </c>
      <c r="C46" s="101" t="s">
        <v>87</v>
      </c>
      <c r="D46" s="87">
        <v>0.1429</v>
      </c>
      <c r="E46" s="87">
        <v>8.9300000000000004E-2</v>
      </c>
      <c r="G46" s="87"/>
    </row>
    <row r="47" spans="1:7" s="30" customFormat="1" ht="12.75" customHeight="1">
      <c r="A47" s="203">
        <f t="shared" si="0"/>
        <v>36</v>
      </c>
      <c r="B47" s="203">
        <v>399.03</v>
      </c>
      <c r="C47" s="101" t="s">
        <v>88</v>
      </c>
      <c r="D47" s="87">
        <v>0.1429</v>
      </c>
      <c r="E47" s="87">
        <v>6.9900000000000004E-2</v>
      </c>
      <c r="G47" s="87"/>
    </row>
    <row r="48" spans="1:7" s="30" customFormat="1" ht="12.75" customHeight="1">
      <c r="A48" s="203">
        <f t="shared" si="0"/>
        <v>37</v>
      </c>
      <c r="B48" s="203">
        <v>399.04</v>
      </c>
      <c r="C48" s="101" t="s">
        <v>89</v>
      </c>
      <c r="D48" s="87">
        <v>0.2626</v>
      </c>
      <c r="E48" s="87">
        <v>0.2626</v>
      </c>
      <c r="G48" s="87"/>
    </row>
    <row r="49" spans="1:7" s="30" customFormat="1" ht="12.75" customHeight="1">
      <c r="A49" s="203">
        <f t="shared" si="0"/>
        <v>38</v>
      </c>
      <c r="B49" s="203">
        <v>399.05</v>
      </c>
      <c r="C49" s="101" t="s">
        <v>90</v>
      </c>
      <c r="D49" s="87">
        <v>0.15759999999999999</v>
      </c>
      <c r="E49" s="87">
        <v>0.15759999999999999</v>
      </c>
      <c r="G49" s="87"/>
    </row>
    <row r="50" spans="1:7" s="30" customFormat="1" ht="12.75" customHeight="1">
      <c r="A50" s="203">
        <f t="shared" si="0"/>
        <v>39</v>
      </c>
      <c r="B50" s="203">
        <v>399.06</v>
      </c>
      <c r="C50" s="101" t="s">
        <v>91</v>
      </c>
      <c r="D50" s="87">
        <v>0.16830000000000001</v>
      </c>
      <c r="E50" s="87">
        <v>0.10489999999999999</v>
      </c>
      <c r="G50" s="87"/>
    </row>
    <row r="51" spans="1:7" s="30" customFormat="1" ht="12.75" customHeight="1">
      <c r="A51" s="203">
        <f t="shared" si="0"/>
        <v>40</v>
      </c>
      <c r="B51" s="203">
        <v>399.07</v>
      </c>
      <c r="C51" s="101" t="s">
        <v>92</v>
      </c>
      <c r="D51" s="87">
        <v>0.17730000000000001</v>
      </c>
      <c r="E51" s="87">
        <v>6.6299999999999998E-2</v>
      </c>
      <c r="G51" s="87"/>
    </row>
    <row r="52" spans="1:7" s="30" customFormat="1">
      <c r="A52" s="203">
        <f t="shared" si="0"/>
        <v>41</v>
      </c>
      <c r="B52" s="203">
        <v>399.08</v>
      </c>
      <c r="C52" s="101" t="s">
        <v>52</v>
      </c>
      <c r="D52" s="87">
        <v>8.2199999999999995E-2</v>
      </c>
      <c r="E52" s="87">
        <v>6.5199999999999994E-2</v>
      </c>
      <c r="G52" s="87"/>
    </row>
    <row r="53" spans="1:7" s="30" customFormat="1">
      <c r="A53" s="203">
        <f t="shared" si="0"/>
        <v>42</v>
      </c>
      <c r="B53" s="203">
        <v>399.09</v>
      </c>
      <c r="C53" s="101" t="s">
        <v>53</v>
      </c>
      <c r="D53" s="87">
        <v>0.22159999999999999</v>
      </c>
      <c r="E53" s="87">
        <v>0.22159999999999999</v>
      </c>
      <c r="G53" s="87"/>
    </row>
    <row r="54" spans="1:7" s="30" customFormat="1">
      <c r="A54" s="203">
        <f t="shared" si="0"/>
        <v>43</v>
      </c>
      <c r="B54" s="203">
        <v>399.24</v>
      </c>
      <c r="C54" s="101" t="s">
        <v>54</v>
      </c>
      <c r="D54" s="87">
        <v>8.3299999999999999E-2</v>
      </c>
      <c r="E54" s="87">
        <v>8.3299999999999999E-2</v>
      </c>
      <c r="G54" s="87"/>
    </row>
    <row r="55" spans="1:7" s="30" customFormat="1">
      <c r="A55" s="203">
        <f t="shared" si="0"/>
        <v>44</v>
      </c>
      <c r="D55" s="87"/>
      <c r="E55" s="87"/>
      <c r="G55" s="87"/>
    </row>
    <row r="56" spans="1:7" s="30" customFormat="1">
      <c r="A56" s="203">
        <f t="shared" si="0"/>
        <v>45</v>
      </c>
      <c r="B56" s="62" t="s">
        <v>219</v>
      </c>
      <c r="D56" s="87"/>
      <c r="E56" s="87"/>
      <c r="G56" s="87"/>
    </row>
    <row r="57" spans="1:7" s="30" customFormat="1">
      <c r="A57" s="203">
        <f t="shared" si="0"/>
        <v>46</v>
      </c>
      <c r="B57" s="40" t="s">
        <v>65</v>
      </c>
      <c r="D57" s="87"/>
      <c r="E57" s="87"/>
      <c r="G57" s="87"/>
    </row>
    <row r="58" spans="1:7" s="30" customFormat="1">
      <c r="A58" s="203">
        <f t="shared" si="0"/>
        <v>47</v>
      </c>
      <c r="B58" s="203">
        <v>390.05</v>
      </c>
      <c r="C58" s="101" t="s">
        <v>121</v>
      </c>
      <c r="D58" s="87">
        <v>7.4300000000000005E-2</v>
      </c>
      <c r="E58" s="87">
        <v>3.0099999999999998E-2</v>
      </c>
      <c r="G58" s="87"/>
    </row>
    <row r="59" spans="1:7" s="30" customFormat="1">
      <c r="A59" s="203">
        <f t="shared" si="0"/>
        <v>48</v>
      </c>
      <c r="B59" s="203">
        <v>391.04</v>
      </c>
      <c r="C59" s="101" t="s">
        <v>122</v>
      </c>
      <c r="D59" s="87">
        <v>4.8899999999999999E-2</v>
      </c>
      <c r="E59" s="87">
        <v>3.9600000000000003E-2</v>
      </c>
      <c r="G59" s="87"/>
    </row>
    <row r="60" spans="1:7" s="30" customFormat="1">
      <c r="A60" s="216">
        <f t="shared" si="0"/>
        <v>49</v>
      </c>
      <c r="B60" s="56"/>
    </row>
    <row r="61" spans="1:7" s="30" customFormat="1">
      <c r="A61" s="216">
        <f t="shared" si="0"/>
        <v>50</v>
      </c>
      <c r="B61" s="62" t="s">
        <v>342</v>
      </c>
      <c r="D61" s="87"/>
    </row>
    <row r="62" spans="1:7" s="30" customFormat="1">
      <c r="A62" s="216">
        <f t="shared" si="0"/>
        <v>51</v>
      </c>
      <c r="B62" s="40" t="s">
        <v>65</v>
      </c>
    </row>
    <row r="63" spans="1:7" s="30" customFormat="1">
      <c r="A63" s="216">
        <f t="shared" si="0"/>
        <v>52</v>
      </c>
      <c r="B63" s="216">
        <v>390.29</v>
      </c>
      <c r="C63" s="101" t="s">
        <v>81</v>
      </c>
      <c r="D63" s="277">
        <v>7.4300000000000005E-2</v>
      </c>
      <c r="E63" s="87">
        <v>3.2500000000000001E-2</v>
      </c>
    </row>
    <row r="64" spans="1:7" s="30" customFormat="1">
      <c r="A64" s="216">
        <f t="shared" si="0"/>
        <v>53</v>
      </c>
      <c r="B64" s="120">
        <v>391.2</v>
      </c>
      <c r="C64" s="101" t="s">
        <v>116</v>
      </c>
      <c r="D64" s="277">
        <v>4.8899999999999999E-2</v>
      </c>
      <c r="E64" s="87">
        <v>3.9600000000000003E-2</v>
      </c>
    </row>
    <row r="65" spans="1:5" s="30" customFormat="1">
      <c r="A65" s="216">
        <f t="shared" si="0"/>
        <v>54</v>
      </c>
      <c r="B65" s="120">
        <v>394.2</v>
      </c>
      <c r="C65" s="101" t="s">
        <v>83</v>
      </c>
      <c r="D65" s="277">
        <v>0.1</v>
      </c>
      <c r="E65" s="87">
        <v>8.3699999999999997E-2</v>
      </c>
    </row>
    <row r="66" spans="1:5" s="30" customFormat="1">
      <c r="A66" s="216">
        <f t="shared" si="0"/>
        <v>55</v>
      </c>
      <c r="B66" s="120">
        <v>397.2</v>
      </c>
      <c r="C66" s="101" t="s">
        <v>84</v>
      </c>
      <c r="D66" s="277">
        <v>7.1199999999999999E-2</v>
      </c>
      <c r="E66" s="87">
        <v>5.8500000000000003E-2</v>
      </c>
    </row>
    <row r="67" spans="1:5" s="30" customFormat="1">
      <c r="A67" s="216">
        <f t="shared" si="0"/>
        <v>56</v>
      </c>
      <c r="B67" s="120">
        <v>398.2</v>
      </c>
      <c r="C67" s="101" t="s">
        <v>60</v>
      </c>
      <c r="D67" s="277">
        <v>5.3600000000000002E-2</v>
      </c>
      <c r="E67" s="87">
        <v>5.2900000000000003E-2</v>
      </c>
    </row>
    <row r="68" spans="1:5" s="30" customFormat="1">
      <c r="A68" s="216">
        <f t="shared" si="0"/>
        <v>57</v>
      </c>
      <c r="B68" s="120">
        <v>399.21</v>
      </c>
      <c r="C68" s="101" t="s">
        <v>86</v>
      </c>
      <c r="D68" s="277">
        <v>0.1429</v>
      </c>
      <c r="E68" s="87">
        <v>9.4799999999999995E-2</v>
      </c>
    </row>
    <row r="69" spans="1:5" s="30" customFormat="1">
      <c r="A69" s="216">
        <f t="shared" si="0"/>
        <v>58</v>
      </c>
      <c r="B69" s="120">
        <v>399.22</v>
      </c>
      <c r="C69" s="101" t="s">
        <v>87</v>
      </c>
      <c r="D69" s="277">
        <v>0.1429</v>
      </c>
      <c r="E69" s="87">
        <v>8.9300000000000004E-2</v>
      </c>
    </row>
    <row r="70" spans="1:5" s="30" customFormat="1">
      <c r="A70" s="216">
        <f t="shared" si="0"/>
        <v>59</v>
      </c>
      <c r="B70" s="120">
        <v>399.23</v>
      </c>
      <c r="C70" s="101" t="s">
        <v>88</v>
      </c>
      <c r="D70" s="277">
        <v>0.1429</v>
      </c>
      <c r="E70" s="87">
        <v>6.9900000000000004E-2</v>
      </c>
    </row>
    <row r="71" spans="1:5" s="30" customFormat="1">
      <c r="A71" s="216">
        <f t="shared" si="0"/>
        <v>60</v>
      </c>
      <c r="B71" s="120">
        <v>399.26</v>
      </c>
      <c r="C71" s="101" t="s">
        <v>91</v>
      </c>
      <c r="D71" s="277">
        <v>0.16830000000000001</v>
      </c>
      <c r="E71" s="87">
        <v>0.10489999999999999</v>
      </c>
    </row>
    <row r="72" spans="1:5" s="30" customFormat="1">
      <c r="A72" s="216">
        <f t="shared" si="0"/>
        <v>61</v>
      </c>
      <c r="B72" s="120">
        <v>399.28</v>
      </c>
      <c r="C72" s="101" t="s">
        <v>52</v>
      </c>
      <c r="D72" s="277">
        <v>8.2199999999999995E-2</v>
      </c>
      <c r="E72" s="87">
        <v>6.5199999999999994E-2</v>
      </c>
    </row>
    <row r="73" spans="1:5" s="30" customFormat="1">
      <c r="B73" s="56"/>
    </row>
    <row r="74" spans="1:5" s="30" customFormat="1">
      <c r="B74" s="56"/>
    </row>
    <row r="75" spans="1:5" s="30" customFormat="1">
      <c r="B75" s="56"/>
    </row>
    <row r="76" spans="1:5" s="30" customFormat="1">
      <c r="B76" s="56"/>
    </row>
    <row r="77" spans="1:5" s="30" customFormat="1">
      <c r="B77" s="56"/>
    </row>
    <row r="78" spans="1:5" s="30" customFormat="1">
      <c r="B78" s="57"/>
    </row>
    <row r="79" spans="1:5" s="30" customFormat="1">
      <c r="B79" s="56"/>
    </row>
    <row r="80" spans="1:5" s="30" customFormat="1">
      <c r="B80" s="56"/>
    </row>
    <row r="81" spans="2:2" s="30" customFormat="1">
      <c r="B81" s="56"/>
    </row>
    <row r="82" spans="2:2" s="30" customFormat="1">
      <c r="B82" s="58"/>
    </row>
    <row r="83" spans="2:2" s="30" customFormat="1">
      <c r="B83" s="58"/>
    </row>
    <row r="84" spans="2:2" s="30" customFormat="1">
      <c r="B84" s="56"/>
    </row>
    <row r="85" spans="2:2" s="30" customFormat="1">
      <c r="B85" s="57"/>
    </row>
    <row r="86" spans="2:2" s="30" customFormat="1">
      <c r="B86" s="56"/>
    </row>
    <row r="87" spans="2:2" s="30" customFormat="1">
      <c r="B87" s="56"/>
    </row>
    <row r="88" spans="2:2" s="30" customFormat="1">
      <c r="B88" s="56"/>
    </row>
    <row r="89" spans="2:2" s="30" customFormat="1">
      <c r="B89" s="56"/>
    </row>
    <row r="90" spans="2:2" s="30" customFormat="1">
      <c r="B90" s="56"/>
    </row>
    <row r="91" spans="2:2" s="30" customFormat="1">
      <c r="B91" s="58"/>
    </row>
    <row r="92" spans="2:2" s="30" customFormat="1">
      <c r="B92" s="58"/>
    </row>
    <row r="93" spans="2:2" s="30" customFormat="1">
      <c r="B93" s="58"/>
    </row>
    <row r="94" spans="2:2" s="30" customFormat="1">
      <c r="B94" s="58"/>
    </row>
    <row r="95" spans="2:2" s="30" customFormat="1">
      <c r="B95" s="56"/>
    </row>
    <row r="96" spans="2:2" s="30" customFormat="1">
      <c r="B96" s="56"/>
    </row>
    <row r="97" spans="2:2" s="30" customFormat="1">
      <c r="B97" s="56"/>
    </row>
    <row r="98" spans="2:2" s="30" customFormat="1">
      <c r="B98" s="56"/>
    </row>
    <row r="99" spans="2:2" s="30" customFormat="1">
      <c r="B99" s="56"/>
    </row>
    <row r="100" spans="2:2" s="30" customFormat="1">
      <c r="B100" s="56"/>
    </row>
    <row r="101" spans="2:2" s="30" customFormat="1">
      <c r="B101" s="56"/>
    </row>
    <row r="102" spans="2:2" s="30" customFormat="1">
      <c r="B102" s="56"/>
    </row>
    <row r="103" spans="2:2" s="30" customFormat="1">
      <c r="B103" s="56"/>
    </row>
    <row r="104" spans="2:2" s="30" customFormat="1">
      <c r="B104" s="56"/>
    </row>
    <row r="105" spans="2:2" s="30" customFormat="1">
      <c r="B105" s="56"/>
    </row>
    <row r="106" spans="2:2" s="30" customFormat="1">
      <c r="B106" s="56"/>
    </row>
    <row r="107" spans="2:2" s="30" customFormat="1">
      <c r="B107" s="56"/>
    </row>
    <row r="108" spans="2:2" s="30" customFormat="1">
      <c r="B108" s="56"/>
    </row>
    <row r="109" spans="2:2" s="30" customFormat="1">
      <c r="B109" s="56"/>
    </row>
    <row r="110" spans="2:2" s="30" customFormat="1">
      <c r="B110" s="56"/>
    </row>
    <row r="111" spans="2:2" s="30" customFormat="1">
      <c r="B111" s="56"/>
    </row>
    <row r="112" spans="2:2" s="30" customFormat="1">
      <c r="B112" s="56"/>
    </row>
    <row r="113" spans="2:2" s="30" customFormat="1">
      <c r="B113" s="56"/>
    </row>
    <row r="114" spans="2:2" s="30" customFormat="1">
      <c r="B114" s="56"/>
    </row>
    <row r="115" spans="2:2" s="30" customFormat="1">
      <c r="B115" s="57"/>
    </row>
    <row r="116" spans="2:2" s="30" customFormat="1">
      <c r="B116" s="59"/>
    </row>
    <row r="117" spans="2:2" s="30" customFormat="1">
      <c r="B117" s="57"/>
    </row>
    <row r="118" spans="2:2" s="30" customFormat="1">
      <c r="B118" s="59"/>
    </row>
    <row r="119" spans="2:2" s="30" customFormat="1">
      <c r="B119" s="57"/>
    </row>
    <row r="120" spans="2:2" s="30" customFormat="1">
      <c r="B120" s="57"/>
    </row>
    <row r="121" spans="2:2" s="30" customFormat="1">
      <c r="B121" s="56"/>
    </row>
    <row r="122" spans="2:2" s="30" customFormat="1">
      <c r="B122" s="56"/>
    </row>
    <row r="123" spans="2:2" s="30" customFormat="1">
      <c r="B123" s="56"/>
    </row>
    <row r="124" spans="2:2" s="30" customFormat="1">
      <c r="B124" s="58"/>
    </row>
    <row r="125" spans="2:2" s="30" customFormat="1">
      <c r="B125" s="57"/>
    </row>
    <row r="126" spans="2:2" s="30" customFormat="1">
      <c r="B126" s="56"/>
    </row>
    <row r="127" spans="2:2" s="30" customFormat="1">
      <c r="B127" s="56"/>
    </row>
    <row r="128" spans="2:2" s="30" customFormat="1">
      <c r="B128" s="56"/>
    </row>
    <row r="129" spans="2:2" s="30" customFormat="1">
      <c r="B129" s="57"/>
    </row>
    <row r="130" spans="2:2" s="30" customFormat="1">
      <c r="B130" s="41"/>
    </row>
    <row r="131" spans="2:2" s="30" customFormat="1">
      <c r="B131" s="41"/>
    </row>
    <row r="132" spans="2:2" s="30" customFormat="1">
      <c r="B132" s="41"/>
    </row>
    <row r="133" spans="2:2" s="30" customFormat="1">
      <c r="B133" s="41"/>
    </row>
    <row r="134" spans="2:2" s="30" customFormat="1">
      <c r="B134" s="41"/>
    </row>
    <row r="135" spans="2:2" s="30" customFormat="1">
      <c r="B135" s="41"/>
    </row>
    <row r="136" spans="2:2" s="30" customFormat="1">
      <c r="B136" s="41"/>
    </row>
    <row r="137" spans="2:2">
      <c r="B137" s="44"/>
    </row>
    <row r="138" spans="2:2">
      <c r="B138" s="44"/>
    </row>
    <row r="139" spans="2:2">
      <c r="B139" s="44"/>
    </row>
    <row r="140" spans="2:2">
      <c r="B140" s="44"/>
    </row>
    <row r="141" spans="2:2">
      <c r="B141" s="44"/>
    </row>
    <row r="142" spans="2:2">
      <c r="B142" s="44"/>
    </row>
    <row r="143" spans="2:2">
      <c r="B143" s="44"/>
    </row>
    <row r="144" spans="2:2">
      <c r="B144" s="44"/>
    </row>
    <row r="145" spans="2:2">
      <c r="B145" s="44"/>
    </row>
    <row r="146" spans="2:2">
      <c r="B146" s="44"/>
    </row>
    <row r="147" spans="2:2">
      <c r="B147" s="44"/>
    </row>
    <row r="148" spans="2:2">
      <c r="B148" s="44"/>
    </row>
    <row r="149" spans="2:2">
      <c r="B149" s="44"/>
    </row>
    <row r="150" spans="2:2">
      <c r="B150" s="44"/>
    </row>
    <row r="151" spans="2:2">
      <c r="B151" s="44"/>
    </row>
    <row r="152" spans="2:2">
      <c r="B152" s="44"/>
    </row>
    <row r="153" spans="2:2">
      <c r="B153" s="44"/>
    </row>
    <row r="154" spans="2:2">
      <c r="B154" s="44"/>
    </row>
    <row r="155" spans="2:2">
      <c r="B155" s="44"/>
    </row>
    <row r="156" spans="2:2">
      <c r="B156" s="44"/>
    </row>
    <row r="157" spans="2:2">
      <c r="B157" s="44"/>
    </row>
    <row r="158" spans="2:2">
      <c r="B158" s="44"/>
    </row>
    <row r="159" spans="2:2">
      <c r="B159" s="44"/>
    </row>
    <row r="160" spans="2:2">
      <c r="B160" s="44"/>
    </row>
    <row r="161" spans="2:2">
      <c r="B161" s="44"/>
    </row>
    <row r="162" spans="2:2">
      <c r="B162" s="44"/>
    </row>
    <row r="163" spans="2:2">
      <c r="B163" s="44"/>
    </row>
    <row r="164" spans="2:2">
      <c r="B164" s="44"/>
    </row>
    <row r="165" spans="2:2">
      <c r="B165" s="44"/>
    </row>
    <row r="166" spans="2:2">
      <c r="B166" s="44"/>
    </row>
    <row r="167" spans="2:2">
      <c r="B167" s="44"/>
    </row>
    <row r="168" spans="2:2">
      <c r="B168" s="44"/>
    </row>
    <row r="169" spans="2:2">
      <c r="B169" s="44"/>
    </row>
    <row r="170" spans="2:2">
      <c r="B170" s="44"/>
    </row>
    <row r="171" spans="2:2">
      <c r="B171" s="44"/>
    </row>
    <row r="172" spans="2:2">
      <c r="B172" s="44"/>
    </row>
    <row r="173" spans="2:2">
      <c r="B173" s="44"/>
    </row>
    <row r="174" spans="2:2">
      <c r="B174" s="44"/>
    </row>
    <row r="175" spans="2:2">
      <c r="B175" s="44"/>
    </row>
    <row r="176" spans="2:2">
      <c r="B176" s="44"/>
    </row>
    <row r="177" spans="2:2">
      <c r="B177" s="44"/>
    </row>
    <row r="178" spans="2:2">
      <c r="B178" s="44"/>
    </row>
    <row r="179" spans="2:2">
      <c r="B179" s="44"/>
    </row>
    <row r="180" spans="2:2">
      <c r="B180" s="44"/>
    </row>
    <row r="181" spans="2:2">
      <c r="B181" s="44"/>
    </row>
    <row r="182" spans="2:2">
      <c r="B182" s="44"/>
    </row>
    <row r="183" spans="2:2">
      <c r="B183" s="44"/>
    </row>
    <row r="184" spans="2:2">
      <c r="B184" s="44"/>
    </row>
    <row r="185" spans="2:2">
      <c r="B185" s="44"/>
    </row>
    <row r="186" spans="2:2">
      <c r="B186" s="44"/>
    </row>
    <row r="187" spans="2:2">
      <c r="B187" s="44"/>
    </row>
    <row r="188" spans="2:2">
      <c r="B188" s="44"/>
    </row>
    <row r="189" spans="2:2">
      <c r="B189" s="44"/>
    </row>
    <row r="190" spans="2:2">
      <c r="B190" s="44"/>
    </row>
    <row r="191" spans="2:2">
      <c r="B191" s="44"/>
    </row>
    <row r="192" spans="2:2">
      <c r="B192" s="44"/>
    </row>
    <row r="193" spans="2:2">
      <c r="B193" s="44"/>
    </row>
    <row r="194" spans="2:2">
      <c r="B194" s="44"/>
    </row>
    <row r="195" spans="2:2">
      <c r="B195" s="44"/>
    </row>
    <row r="196" spans="2:2">
      <c r="B196" s="44"/>
    </row>
    <row r="197" spans="2:2">
      <c r="B197" s="44"/>
    </row>
    <row r="198" spans="2:2">
      <c r="B198" s="44"/>
    </row>
    <row r="199" spans="2:2">
      <c r="B199" s="44"/>
    </row>
    <row r="200" spans="2:2">
      <c r="B200" s="44"/>
    </row>
    <row r="201" spans="2:2">
      <c r="B201" s="44"/>
    </row>
    <row r="202" spans="2:2">
      <c r="B202" s="44"/>
    </row>
    <row r="203" spans="2:2">
      <c r="B203" s="44"/>
    </row>
    <row r="204" spans="2:2">
      <c r="B204" s="44"/>
    </row>
    <row r="205" spans="2:2">
      <c r="B205" s="44"/>
    </row>
    <row r="206" spans="2:2">
      <c r="B206" s="44"/>
    </row>
    <row r="207" spans="2:2">
      <c r="B207" s="44"/>
    </row>
    <row r="208" spans="2:2">
      <c r="B208" s="44"/>
    </row>
    <row r="209" spans="2:2">
      <c r="B209" s="44"/>
    </row>
    <row r="210" spans="2:2">
      <c r="B210" s="44"/>
    </row>
    <row r="211" spans="2:2">
      <c r="B211" s="44"/>
    </row>
    <row r="212" spans="2:2">
      <c r="B212" s="44"/>
    </row>
    <row r="213" spans="2:2">
      <c r="B213" s="44"/>
    </row>
    <row r="214" spans="2:2">
      <c r="B214" s="44"/>
    </row>
    <row r="215" spans="2:2">
      <c r="B215" s="44"/>
    </row>
    <row r="216" spans="2:2">
      <c r="B216" s="44"/>
    </row>
    <row r="217" spans="2:2">
      <c r="B217" s="44"/>
    </row>
    <row r="218" spans="2:2">
      <c r="B218" s="44"/>
    </row>
    <row r="219" spans="2:2">
      <c r="B219" s="44"/>
    </row>
    <row r="220" spans="2:2">
      <c r="B220" s="44"/>
    </row>
    <row r="221" spans="2:2">
      <c r="B221" s="44"/>
    </row>
    <row r="222" spans="2:2">
      <c r="B222" s="44"/>
    </row>
    <row r="223" spans="2:2">
      <c r="B223" s="44"/>
    </row>
    <row r="224" spans="2:2">
      <c r="B224" s="44"/>
    </row>
    <row r="225" spans="2:2">
      <c r="B225" s="44"/>
    </row>
    <row r="226" spans="2:2">
      <c r="B226" s="44"/>
    </row>
    <row r="227" spans="2:2">
      <c r="B227" s="44"/>
    </row>
    <row r="228" spans="2:2">
      <c r="B228" s="44"/>
    </row>
    <row r="229" spans="2:2">
      <c r="B229" s="44"/>
    </row>
    <row r="230" spans="2:2">
      <c r="B230" s="44"/>
    </row>
    <row r="231" spans="2:2">
      <c r="B231" s="44"/>
    </row>
    <row r="232" spans="2:2">
      <c r="B232" s="44"/>
    </row>
    <row r="233" spans="2:2">
      <c r="B233" s="44"/>
    </row>
    <row r="234" spans="2:2">
      <c r="B234" s="44"/>
    </row>
    <row r="235" spans="2:2">
      <c r="B235" s="44"/>
    </row>
    <row r="236" spans="2:2">
      <c r="B236" s="44"/>
    </row>
    <row r="237" spans="2:2">
      <c r="B237" s="44"/>
    </row>
    <row r="238" spans="2:2">
      <c r="B238" s="44"/>
    </row>
    <row r="239" spans="2:2">
      <c r="B239" s="44"/>
    </row>
    <row r="240" spans="2:2">
      <c r="B240" s="44"/>
    </row>
    <row r="241" spans="2:2">
      <c r="B241" s="44"/>
    </row>
    <row r="242" spans="2:2">
      <c r="B242" s="44"/>
    </row>
    <row r="243" spans="2:2">
      <c r="B243" s="44"/>
    </row>
    <row r="244" spans="2:2">
      <c r="B244" s="44"/>
    </row>
    <row r="245" spans="2:2">
      <c r="B245" s="44"/>
    </row>
    <row r="246" spans="2:2">
      <c r="B246" s="44"/>
    </row>
    <row r="247" spans="2:2">
      <c r="B247" s="44"/>
    </row>
    <row r="248" spans="2:2">
      <c r="B248" s="44"/>
    </row>
    <row r="249" spans="2:2">
      <c r="B249" s="44"/>
    </row>
    <row r="250" spans="2:2">
      <c r="B250" s="44"/>
    </row>
    <row r="251" spans="2:2">
      <c r="B251" s="44"/>
    </row>
    <row r="252" spans="2:2">
      <c r="B252" s="44"/>
    </row>
    <row r="253" spans="2:2">
      <c r="B253" s="44"/>
    </row>
    <row r="254" spans="2:2">
      <c r="B254" s="44"/>
    </row>
    <row r="255" spans="2:2">
      <c r="B255" s="44"/>
    </row>
    <row r="256" spans="2:2">
      <c r="B256" s="44"/>
    </row>
    <row r="257" spans="2:2">
      <c r="B257" s="44"/>
    </row>
    <row r="258" spans="2:2">
      <c r="B258" s="44"/>
    </row>
    <row r="259" spans="2:2">
      <c r="B259" s="44"/>
    </row>
    <row r="260" spans="2:2">
      <c r="B260" s="44"/>
    </row>
    <row r="261" spans="2:2">
      <c r="B261" s="44"/>
    </row>
    <row r="262" spans="2:2">
      <c r="B262" s="44"/>
    </row>
    <row r="263" spans="2:2">
      <c r="B263" s="44"/>
    </row>
    <row r="264" spans="2:2">
      <c r="B264" s="44"/>
    </row>
    <row r="265" spans="2:2">
      <c r="B265" s="44"/>
    </row>
    <row r="266" spans="2:2">
      <c r="B266" s="44"/>
    </row>
    <row r="267" spans="2:2">
      <c r="B267" s="44"/>
    </row>
    <row r="268" spans="2:2">
      <c r="B268" s="44"/>
    </row>
    <row r="269" spans="2:2">
      <c r="B269" s="44"/>
    </row>
    <row r="270" spans="2:2">
      <c r="B270" s="44"/>
    </row>
    <row r="271" spans="2:2">
      <c r="B271" s="44"/>
    </row>
    <row r="272" spans="2:2">
      <c r="B272" s="44"/>
    </row>
    <row r="273" spans="2:2">
      <c r="B273" s="44"/>
    </row>
    <row r="274" spans="2:2">
      <c r="B274" s="44"/>
    </row>
    <row r="275" spans="2:2">
      <c r="B275" s="44"/>
    </row>
    <row r="276" spans="2:2">
      <c r="B276" s="44"/>
    </row>
    <row r="277" spans="2:2">
      <c r="B277" s="44"/>
    </row>
    <row r="278" spans="2:2">
      <c r="B278" s="44"/>
    </row>
    <row r="279" spans="2:2">
      <c r="B279" s="44"/>
    </row>
    <row r="280" spans="2:2">
      <c r="B280" s="44"/>
    </row>
    <row r="281" spans="2:2">
      <c r="B281" s="44"/>
    </row>
    <row r="282" spans="2:2">
      <c r="B282" s="44"/>
    </row>
    <row r="283" spans="2:2">
      <c r="B283" s="44"/>
    </row>
    <row r="284" spans="2:2">
      <c r="B284" s="44"/>
    </row>
    <row r="285" spans="2:2">
      <c r="B285" s="44"/>
    </row>
    <row r="286" spans="2:2">
      <c r="B286" s="44"/>
    </row>
    <row r="287" spans="2:2">
      <c r="B287" s="44"/>
    </row>
    <row r="288" spans="2:2">
      <c r="B288" s="44"/>
    </row>
    <row r="289" spans="2:2">
      <c r="B289" s="44"/>
    </row>
    <row r="290" spans="2:2">
      <c r="B290" s="44"/>
    </row>
    <row r="291" spans="2:2">
      <c r="B291" s="44"/>
    </row>
    <row r="292" spans="2:2">
      <c r="B292" s="44"/>
    </row>
    <row r="293" spans="2:2">
      <c r="B293" s="44"/>
    </row>
    <row r="294" spans="2:2">
      <c r="B294" s="44"/>
    </row>
    <row r="295" spans="2:2">
      <c r="B295" s="44"/>
    </row>
    <row r="296" spans="2:2">
      <c r="B296" s="44"/>
    </row>
    <row r="297" spans="2:2">
      <c r="B297" s="44"/>
    </row>
    <row r="298" spans="2:2">
      <c r="B298" s="44"/>
    </row>
    <row r="299" spans="2:2">
      <c r="B299" s="44"/>
    </row>
    <row r="300" spans="2:2">
      <c r="B300" s="44"/>
    </row>
    <row r="301" spans="2:2">
      <c r="B301" s="44"/>
    </row>
    <row r="302" spans="2:2">
      <c r="B302" s="44"/>
    </row>
    <row r="303" spans="2:2">
      <c r="B303" s="44"/>
    </row>
    <row r="304" spans="2:2">
      <c r="B304" s="44"/>
    </row>
    <row r="305" spans="2:2">
      <c r="B305" s="44"/>
    </row>
    <row r="306" spans="2:2">
      <c r="B306" s="44"/>
    </row>
    <row r="307" spans="2:2">
      <c r="B307" s="44"/>
    </row>
    <row r="308" spans="2:2">
      <c r="B308" s="44"/>
    </row>
    <row r="309" spans="2:2">
      <c r="B309" s="44"/>
    </row>
    <row r="310" spans="2:2">
      <c r="B310" s="44"/>
    </row>
    <row r="311" spans="2:2">
      <c r="B311" s="44"/>
    </row>
    <row r="312" spans="2:2">
      <c r="B312" s="44"/>
    </row>
    <row r="313" spans="2:2">
      <c r="B313" s="44"/>
    </row>
    <row r="314" spans="2:2">
      <c r="B314" s="44"/>
    </row>
    <row r="315" spans="2:2">
      <c r="B315" s="44"/>
    </row>
    <row r="316" spans="2:2">
      <c r="B316" s="44"/>
    </row>
    <row r="317" spans="2:2">
      <c r="B317" s="44"/>
    </row>
    <row r="318" spans="2:2">
      <c r="B318" s="44"/>
    </row>
    <row r="319" spans="2:2">
      <c r="B319" s="44"/>
    </row>
    <row r="320" spans="2:2">
      <c r="B320" s="44"/>
    </row>
    <row r="321" spans="2:2">
      <c r="B321" s="44"/>
    </row>
    <row r="322" spans="2:2">
      <c r="B322" s="44"/>
    </row>
    <row r="323" spans="2:2">
      <c r="B323" s="44"/>
    </row>
    <row r="324" spans="2:2">
      <c r="B324" s="44"/>
    </row>
    <row r="325" spans="2:2">
      <c r="B325" s="44"/>
    </row>
    <row r="326" spans="2:2">
      <c r="B326" s="44"/>
    </row>
    <row r="327" spans="2:2">
      <c r="B327" s="44"/>
    </row>
    <row r="328" spans="2:2">
      <c r="B328" s="44"/>
    </row>
    <row r="329" spans="2:2">
      <c r="B329" s="44"/>
    </row>
    <row r="330" spans="2:2">
      <c r="B330" s="44"/>
    </row>
    <row r="331" spans="2:2">
      <c r="B331" s="44"/>
    </row>
    <row r="332" spans="2:2">
      <c r="B332" s="44"/>
    </row>
    <row r="333" spans="2:2">
      <c r="B333" s="44"/>
    </row>
    <row r="334" spans="2:2">
      <c r="B334" s="44"/>
    </row>
    <row r="335" spans="2:2">
      <c r="B335" s="44"/>
    </row>
    <row r="336" spans="2:2">
      <c r="B336" s="44"/>
    </row>
    <row r="337" spans="2:2">
      <c r="B337" s="44"/>
    </row>
    <row r="338" spans="2:2">
      <c r="B338" s="44"/>
    </row>
    <row r="339" spans="2:2">
      <c r="B339" s="44"/>
    </row>
    <row r="340" spans="2:2">
      <c r="B340" s="44"/>
    </row>
    <row r="341" spans="2:2">
      <c r="B341" s="44"/>
    </row>
    <row r="342" spans="2:2">
      <c r="B342" s="44"/>
    </row>
    <row r="343" spans="2:2">
      <c r="B343" s="44"/>
    </row>
    <row r="344" spans="2:2">
      <c r="B344" s="44"/>
    </row>
    <row r="345" spans="2:2">
      <c r="B345" s="44"/>
    </row>
    <row r="346" spans="2:2">
      <c r="B346" s="44"/>
    </row>
    <row r="347" spans="2:2">
      <c r="B347" s="44"/>
    </row>
    <row r="348" spans="2:2">
      <c r="B348" s="44"/>
    </row>
    <row r="349" spans="2:2">
      <c r="B349" s="44"/>
    </row>
    <row r="350" spans="2:2">
      <c r="B350" s="44"/>
    </row>
    <row r="351" spans="2:2">
      <c r="B351" s="44"/>
    </row>
    <row r="352" spans="2:2">
      <c r="B352" s="44"/>
    </row>
    <row r="353" spans="2:2">
      <c r="B353" s="44"/>
    </row>
    <row r="354" spans="2:2">
      <c r="B354" s="44"/>
    </row>
    <row r="355" spans="2:2">
      <c r="B355" s="44"/>
    </row>
    <row r="356" spans="2:2">
      <c r="B356" s="44"/>
    </row>
    <row r="357" spans="2:2">
      <c r="B357" s="44"/>
    </row>
    <row r="358" spans="2:2">
      <c r="B358" s="44"/>
    </row>
    <row r="359" spans="2:2">
      <c r="B359" s="44"/>
    </row>
    <row r="360" spans="2:2">
      <c r="B360" s="44"/>
    </row>
    <row r="361" spans="2:2">
      <c r="B361" s="44"/>
    </row>
    <row r="362" spans="2:2">
      <c r="B362" s="44"/>
    </row>
    <row r="363" spans="2:2">
      <c r="B363" s="44"/>
    </row>
    <row r="364" spans="2:2">
      <c r="B364" s="44"/>
    </row>
    <row r="365" spans="2:2">
      <c r="B365" s="44"/>
    </row>
    <row r="366" spans="2:2">
      <c r="B366" s="44"/>
    </row>
    <row r="367" spans="2:2">
      <c r="B367" s="44"/>
    </row>
    <row r="368" spans="2:2">
      <c r="B368" s="44"/>
    </row>
    <row r="369" spans="2:2">
      <c r="B369" s="44"/>
    </row>
    <row r="370" spans="2:2">
      <c r="B370" s="44"/>
    </row>
    <row r="371" spans="2:2">
      <c r="B371" s="44"/>
    </row>
    <row r="372" spans="2:2">
      <c r="B372" s="44"/>
    </row>
    <row r="373" spans="2:2">
      <c r="B373" s="44"/>
    </row>
    <row r="374" spans="2:2">
      <c r="B374" s="44"/>
    </row>
    <row r="375" spans="2:2">
      <c r="B375" s="44"/>
    </row>
    <row r="376" spans="2:2">
      <c r="B376" s="44"/>
    </row>
    <row r="377" spans="2:2">
      <c r="B377" s="44"/>
    </row>
    <row r="378" spans="2:2">
      <c r="B378" s="44"/>
    </row>
    <row r="379" spans="2:2">
      <c r="B379" s="44"/>
    </row>
    <row r="380" spans="2:2">
      <c r="B380" s="44"/>
    </row>
    <row r="381" spans="2:2">
      <c r="B381" s="44"/>
    </row>
    <row r="382" spans="2:2">
      <c r="B382" s="44"/>
    </row>
    <row r="383" spans="2:2">
      <c r="B383" s="44"/>
    </row>
    <row r="384" spans="2:2">
      <c r="B384" s="44"/>
    </row>
    <row r="385" spans="2:2">
      <c r="B385" s="44"/>
    </row>
    <row r="386" spans="2:2">
      <c r="B386" s="44"/>
    </row>
    <row r="387" spans="2:2">
      <c r="B387" s="44"/>
    </row>
    <row r="388" spans="2:2">
      <c r="B388" s="44"/>
    </row>
    <row r="389" spans="2:2">
      <c r="B389" s="44"/>
    </row>
    <row r="390" spans="2:2">
      <c r="B390" s="44"/>
    </row>
    <row r="391" spans="2:2">
      <c r="B391" s="44"/>
    </row>
    <row r="392" spans="2:2">
      <c r="B392" s="44"/>
    </row>
    <row r="393" spans="2:2">
      <c r="B393" s="44"/>
    </row>
    <row r="394" spans="2:2">
      <c r="B394" s="44"/>
    </row>
  </sheetData>
  <mergeCells count="4">
    <mergeCell ref="A1:E1"/>
    <mergeCell ref="A2:E2"/>
    <mergeCell ref="A3:E3"/>
    <mergeCell ref="A4:E4"/>
  </mergeCells>
  <printOptions horizontalCentered="1"/>
  <pageMargins left="0.5" right="0.5" top="1.1599999999999999" bottom="0.5" header="0.62" footer="0.25"/>
  <pageSetup scale="49" orientation="landscape" r:id="rId1"/>
  <headerFooter alignWithMargins="0">
    <oddFooter>&amp;R&amp;A
Page &amp;P of &amp;N</oddFooter>
  </headerFooter>
  <rowBreaks count="2" manualBreakCount="2">
    <brk id="29" max="4" man="1"/>
    <brk id="5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tabColor rgb="FF00B050"/>
    <pageSetUpPr fitToPage="1"/>
  </sheetPr>
  <dimension ref="A1:K25"/>
  <sheetViews>
    <sheetView view="pageBreakPreview" zoomScaleNormal="100" zoomScaleSheetLayoutView="100" workbookViewId="0">
      <selection sqref="A1:G1"/>
    </sheetView>
  </sheetViews>
  <sheetFormatPr defaultColWidth="9.140625" defaultRowHeight="12.75"/>
  <cols>
    <col min="1" max="1" width="9.28515625" style="2" bestFit="1" customWidth="1"/>
    <col min="2" max="2" width="51.5703125" style="2" bestFit="1" customWidth="1"/>
    <col min="3" max="3" width="16.28515625" style="2" bestFit="1" customWidth="1"/>
    <col min="4" max="4" width="17.140625" style="2" customWidth="1"/>
    <col min="5" max="5" width="17" style="2" bestFit="1" customWidth="1"/>
    <col min="6" max="6" width="2.85546875" style="2" customWidth="1"/>
    <col min="7" max="7" width="16.28515625" style="2" bestFit="1" customWidth="1"/>
    <col min="8" max="10" width="9.140625" style="2"/>
    <col min="11" max="11" width="12.85546875" style="2" bestFit="1" customWidth="1"/>
    <col min="12" max="16384" width="9.140625" style="2"/>
  </cols>
  <sheetData>
    <row r="1" spans="1:11">
      <c r="A1" s="349" t="str">
        <f>Cover!A8</f>
        <v>_</v>
      </c>
      <c r="B1" s="349"/>
      <c r="C1" s="349"/>
      <c r="D1" s="349"/>
      <c r="E1" s="349"/>
      <c r="F1" s="43"/>
    </row>
    <row r="2" spans="1:11">
      <c r="A2" s="349" t="str">
        <f>Cover!A9</f>
        <v>WKG STORAGE, INC.</v>
      </c>
      <c r="B2" s="349"/>
      <c r="C2" s="349"/>
      <c r="D2" s="349"/>
      <c r="E2" s="349"/>
      <c r="F2" s="43"/>
    </row>
    <row r="3" spans="1:11">
      <c r="A3" s="349" t="s">
        <v>7</v>
      </c>
      <c r="B3" s="349"/>
      <c r="C3" s="349"/>
      <c r="D3" s="349"/>
      <c r="E3" s="349"/>
      <c r="F3" s="43"/>
    </row>
    <row r="4" spans="1:11">
      <c r="A4" s="349" t="str">
        <f>Cover!A11</f>
        <v>TEST YEAR ENDING DECEMBER 31, 2015, as adjusted for TCJA</v>
      </c>
      <c r="B4" s="349"/>
      <c r="C4" s="349"/>
      <c r="D4" s="349"/>
      <c r="E4" s="349"/>
      <c r="F4" s="43"/>
    </row>
    <row r="5" spans="1:11">
      <c r="A5" s="43"/>
      <c r="B5" s="43"/>
      <c r="C5" s="43"/>
      <c r="D5" s="43"/>
      <c r="E5" s="43"/>
      <c r="F5" s="43"/>
    </row>
    <row r="6" spans="1:11" ht="18">
      <c r="A6" s="10"/>
    </row>
    <row r="7" spans="1:11" ht="25.5">
      <c r="A7" s="15" t="s">
        <v>61</v>
      </c>
      <c r="B7" s="13" t="s">
        <v>105</v>
      </c>
      <c r="C7" s="15" t="s">
        <v>25</v>
      </c>
      <c r="D7" s="13" t="s">
        <v>77</v>
      </c>
      <c r="E7" s="15" t="s">
        <v>10</v>
      </c>
      <c r="F7" s="14"/>
    </row>
    <row r="8" spans="1:11">
      <c r="A8" s="7"/>
      <c r="B8" s="67" t="s">
        <v>106</v>
      </c>
      <c r="C8" s="7" t="s">
        <v>107</v>
      </c>
      <c r="D8" s="7" t="s">
        <v>108</v>
      </c>
      <c r="E8" s="7" t="s">
        <v>151</v>
      </c>
    </row>
    <row r="10" spans="1:11">
      <c r="A10" s="74">
        <v>1</v>
      </c>
      <c r="B10" s="22" t="s">
        <v>79</v>
      </c>
    </row>
    <row r="11" spans="1:11">
      <c r="A11" s="74">
        <f t="shared" ref="A11:A15" si="0">+A10+1</f>
        <v>2</v>
      </c>
      <c r="B11" s="75" t="s">
        <v>24</v>
      </c>
      <c r="C11" s="160">
        <v>17100</v>
      </c>
      <c r="D11" s="60">
        <f>E11-C11</f>
        <v>0</v>
      </c>
      <c r="E11" s="60">
        <f>C11</f>
        <v>17100</v>
      </c>
      <c r="K11" s="3"/>
    </row>
    <row r="12" spans="1:11">
      <c r="A12" s="74">
        <f t="shared" si="0"/>
        <v>3</v>
      </c>
      <c r="B12" s="75" t="s">
        <v>64</v>
      </c>
      <c r="C12" s="106">
        <v>45517.01</v>
      </c>
      <c r="D12" s="3">
        <f>E12-C12</f>
        <v>0</v>
      </c>
      <c r="E12" s="3">
        <f>C12</f>
        <v>45517.01</v>
      </c>
      <c r="K12" s="3"/>
    </row>
    <row r="13" spans="1:11">
      <c r="A13" s="74">
        <f t="shared" si="0"/>
        <v>4</v>
      </c>
      <c r="B13" s="75" t="s">
        <v>144</v>
      </c>
      <c r="C13" s="106">
        <v>0</v>
      </c>
      <c r="D13" s="3">
        <f>E13-C13</f>
        <v>0</v>
      </c>
      <c r="E13" s="3">
        <f>+C13</f>
        <v>0</v>
      </c>
      <c r="K13" s="3"/>
    </row>
    <row r="14" spans="1:11">
      <c r="A14" s="74">
        <f t="shared" si="0"/>
        <v>5</v>
      </c>
      <c r="B14" s="75" t="s">
        <v>235</v>
      </c>
      <c r="C14" s="106">
        <v>6183.78</v>
      </c>
      <c r="D14" s="3">
        <f>E14-C14</f>
        <v>0</v>
      </c>
      <c r="E14" s="3">
        <f>+C14</f>
        <v>6183.78</v>
      </c>
      <c r="K14" s="3"/>
    </row>
    <row r="15" spans="1:11" ht="13.5" thickBot="1">
      <c r="A15" s="74">
        <f t="shared" si="0"/>
        <v>6</v>
      </c>
      <c r="B15" s="2" t="s">
        <v>156</v>
      </c>
      <c r="C15" s="76">
        <f>SUM(C11:C14)</f>
        <v>68800.790000000008</v>
      </c>
      <c r="D15" s="76">
        <f>SUM(D11:D14)</f>
        <v>0</v>
      </c>
      <c r="E15" s="76">
        <f>SUM(E11:E14)</f>
        <v>68800.790000000008</v>
      </c>
      <c r="K15" s="3"/>
    </row>
    <row r="16" spans="1:11" ht="13.5" thickTop="1">
      <c r="A16" s="74"/>
    </row>
    <row r="17" spans="1:7">
      <c r="A17" s="74"/>
      <c r="B17" s="207" t="s">
        <v>63</v>
      </c>
      <c r="C17"/>
      <c r="D17"/>
      <c r="E17"/>
      <c r="G17" s="51"/>
    </row>
    <row r="18" spans="1:7" ht="27" customHeight="1">
      <c r="A18" s="74"/>
      <c r="B18" s="353"/>
      <c r="C18" s="353"/>
      <c r="D18" s="353"/>
      <c r="E18"/>
    </row>
    <row r="19" spans="1:7">
      <c r="A19" s="74"/>
      <c r="C19"/>
      <c r="D19"/>
      <c r="E19"/>
    </row>
    <row r="20" spans="1:7">
      <c r="A20" s="74"/>
      <c r="B20"/>
      <c r="C20"/>
      <c r="D20"/>
      <c r="E20"/>
    </row>
    <row r="21" spans="1:7">
      <c r="A21" s="74"/>
      <c r="B21"/>
      <c r="C21"/>
      <c r="D21"/>
      <c r="E21"/>
    </row>
    <row r="22" spans="1:7">
      <c r="A22" s="74"/>
      <c r="B22"/>
      <c r="C22"/>
      <c r="D22"/>
      <c r="E22"/>
    </row>
    <row r="23" spans="1:7">
      <c r="A23" s="74"/>
      <c r="B23"/>
      <c r="C23"/>
      <c r="D23"/>
      <c r="E23"/>
    </row>
    <row r="24" spans="1:7">
      <c r="A24" s="74"/>
      <c r="B24"/>
      <c r="C24"/>
      <c r="D24"/>
      <c r="E24"/>
    </row>
    <row r="25" spans="1:7">
      <c r="A25" s="74"/>
      <c r="B25"/>
      <c r="C25"/>
      <c r="D25"/>
      <c r="E25"/>
    </row>
  </sheetData>
  <mergeCells count="5">
    <mergeCell ref="A1:E1"/>
    <mergeCell ref="A2:E2"/>
    <mergeCell ref="A3:E3"/>
    <mergeCell ref="A4:E4"/>
    <mergeCell ref="B18:D18"/>
  </mergeCells>
  <phoneticPr fontId="0" type="noConversion"/>
  <printOptions horizontalCentered="1"/>
  <pageMargins left="0.5" right="0.5" top="1.1599999999999999" bottom="0.5" header="0.62" footer="0.25"/>
  <pageSetup orientation="landscape" r:id="rId1"/>
  <headerFooter alignWithMargins="0">
    <oddFooter>&amp;R&amp;A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rgb="FFFFFF00"/>
    <pageSetUpPr fitToPage="1"/>
  </sheetPr>
  <dimension ref="A1:J29"/>
  <sheetViews>
    <sheetView zoomScaleNormal="100" zoomScaleSheetLayoutView="100" workbookViewId="0">
      <selection activeCell="E25" sqref="E25"/>
    </sheetView>
  </sheetViews>
  <sheetFormatPr defaultColWidth="9.140625" defaultRowHeight="12.75"/>
  <cols>
    <col min="1" max="1" width="6.5703125" style="30" customWidth="1"/>
    <col min="2" max="2" width="54.140625" style="30" customWidth="1"/>
    <col min="3" max="3" width="16.28515625" style="30" bestFit="1" customWidth="1"/>
    <col min="4" max="4" width="16.42578125" style="30" customWidth="1"/>
    <col min="5" max="5" width="14" style="30" bestFit="1" customWidth="1"/>
    <col min="6" max="8" width="9.140625" style="30"/>
    <col min="9" max="9" width="10.28515625" style="30" customWidth="1"/>
    <col min="10" max="16384" width="9.140625" style="30"/>
  </cols>
  <sheetData>
    <row r="1" spans="1:5">
      <c r="A1" s="349" t="str">
        <f>Cover!A8</f>
        <v>_</v>
      </c>
      <c r="B1" s="349"/>
      <c r="C1" s="349"/>
      <c r="D1" s="349"/>
      <c r="E1" s="349"/>
    </row>
    <row r="2" spans="1:5">
      <c r="A2" s="349" t="str">
        <f>Cover!A9</f>
        <v>WKG STORAGE, INC.</v>
      </c>
      <c r="B2" s="349"/>
      <c r="C2" s="349"/>
      <c r="D2" s="349"/>
      <c r="E2" s="349"/>
    </row>
    <row r="3" spans="1:5">
      <c r="A3" s="349" t="s">
        <v>123</v>
      </c>
      <c r="B3" s="349"/>
      <c r="C3" s="349"/>
      <c r="D3" s="349"/>
      <c r="E3" s="349"/>
    </row>
    <row r="4" spans="1:5">
      <c r="A4" s="349" t="str">
        <f>Cover!A11</f>
        <v>TEST YEAR ENDING DECEMBER 31, 2015, as adjusted for TCJA</v>
      </c>
      <c r="B4" s="349"/>
      <c r="C4" s="349"/>
      <c r="D4" s="349"/>
      <c r="E4" s="349"/>
    </row>
    <row r="7" spans="1:5" ht="25.5">
      <c r="A7" s="215" t="s">
        <v>104</v>
      </c>
      <c r="B7" s="215" t="s">
        <v>105</v>
      </c>
      <c r="C7" s="215"/>
      <c r="D7" s="215" t="s">
        <v>240</v>
      </c>
      <c r="E7" s="215" t="s">
        <v>233</v>
      </c>
    </row>
    <row r="8" spans="1:5">
      <c r="B8" s="216" t="s">
        <v>106</v>
      </c>
      <c r="C8" s="217" t="s">
        <v>107</v>
      </c>
      <c r="D8" s="217" t="s">
        <v>108</v>
      </c>
      <c r="E8" s="217" t="s">
        <v>109</v>
      </c>
    </row>
    <row r="9" spans="1:5">
      <c r="B9" s="216"/>
    </row>
    <row r="10" spans="1:5">
      <c r="A10" s="216">
        <v>1</v>
      </c>
      <c r="B10" s="30" t="s">
        <v>252</v>
      </c>
      <c r="D10" s="280">
        <f>'Schedule A COS'!D13-SUM('Schedule A COS'!D21:D25)</f>
        <v>244840.62601988623</v>
      </c>
      <c r="E10" s="280">
        <f>'Schedule A COS'!F19</f>
        <v>694240.23899999994</v>
      </c>
    </row>
    <row r="11" spans="1:5">
      <c r="A11" s="216">
        <v>2</v>
      </c>
    </row>
    <row r="12" spans="1:5">
      <c r="A12" s="216">
        <v>3</v>
      </c>
      <c r="B12" s="223" t="s">
        <v>46</v>
      </c>
    </row>
    <row r="13" spans="1:5">
      <c r="A13" s="216">
        <v>4</v>
      </c>
      <c r="B13" s="224" t="s">
        <v>183</v>
      </c>
      <c r="D13" s="169">
        <f>'Schedule B Rate Base'!D28</f>
        <v>10078765</v>
      </c>
      <c r="E13" s="169">
        <f>'Schedule B Rate Base'!F28</f>
        <v>9016107</v>
      </c>
    </row>
    <row r="14" spans="1:5">
      <c r="A14" s="216">
        <v>5</v>
      </c>
      <c r="B14" s="224" t="s">
        <v>251</v>
      </c>
      <c r="D14" s="225">
        <f>'Schedule I'!C27</f>
        <v>2.487E-2</v>
      </c>
      <c r="E14" s="225">
        <f>'Schedule I'!C27</f>
        <v>2.487E-2</v>
      </c>
    </row>
    <row r="15" spans="1:5">
      <c r="A15" s="216">
        <v>6</v>
      </c>
      <c r="B15" s="223" t="s">
        <v>167</v>
      </c>
      <c r="D15" s="226">
        <f>ROUND(D13*D14,0)</f>
        <v>250659</v>
      </c>
      <c r="E15" s="226">
        <f>ROUND(E13*E14,0)</f>
        <v>224231</v>
      </c>
    </row>
    <row r="16" spans="1:5">
      <c r="A16" s="216"/>
      <c r="B16" s="223"/>
      <c r="D16" s="94"/>
      <c r="E16" s="94"/>
    </row>
    <row r="17" spans="1:10">
      <c r="A17" s="216">
        <v>7</v>
      </c>
      <c r="B17" s="30" t="s">
        <v>245</v>
      </c>
      <c r="D17" s="169">
        <f>D10-D15</f>
        <v>-5818.3739801137708</v>
      </c>
      <c r="E17" s="169">
        <f>E10-E15</f>
        <v>470009.23899999994</v>
      </c>
    </row>
    <row r="18" spans="1:10">
      <c r="A18" s="216">
        <v>8</v>
      </c>
      <c r="E18" s="281"/>
    </row>
    <row r="19" spans="1:10">
      <c r="A19" s="216">
        <v>9</v>
      </c>
      <c r="B19" s="30" t="s">
        <v>246</v>
      </c>
      <c r="C19" s="87">
        <v>0.06</v>
      </c>
      <c r="D19" s="169">
        <f>ROUND(D17*C19,0)</f>
        <v>-349</v>
      </c>
      <c r="E19" s="169">
        <f>ROUND(E17*C19,0)</f>
        <v>28201</v>
      </c>
    </row>
    <row r="20" spans="1:10">
      <c r="A20" s="216">
        <v>10</v>
      </c>
      <c r="E20" s="281"/>
    </row>
    <row r="21" spans="1:10">
      <c r="A21" s="216">
        <v>11</v>
      </c>
      <c r="B21" s="30" t="s">
        <v>247</v>
      </c>
      <c r="D21" s="169">
        <f>D17-D19</f>
        <v>-5469.3739801137708</v>
      </c>
      <c r="E21" s="169">
        <f>E17-E19</f>
        <v>441808.23899999994</v>
      </c>
    </row>
    <row r="22" spans="1:10">
      <c r="A22" s="216">
        <v>12</v>
      </c>
    </row>
    <row r="23" spans="1:10">
      <c r="A23" s="216">
        <v>13</v>
      </c>
      <c r="B23" s="30" t="s">
        <v>248</v>
      </c>
      <c r="C23" s="300">
        <v>0.21</v>
      </c>
      <c r="D23" s="169">
        <f>ROUND(D21*C23,0)</f>
        <v>-1149</v>
      </c>
      <c r="E23" s="169">
        <f>ROUND(E21*C23,0)</f>
        <v>92780</v>
      </c>
      <c r="F23"/>
      <c r="G23"/>
      <c r="H23"/>
      <c r="I23"/>
      <c r="J23"/>
    </row>
    <row r="24" spans="1:10">
      <c r="A24" s="216">
        <v>14</v>
      </c>
    </row>
    <row r="25" spans="1:10" ht="13.5" thickBot="1">
      <c r="A25" s="216">
        <v>15</v>
      </c>
      <c r="B25" s="30" t="s">
        <v>249</v>
      </c>
      <c r="D25" s="283">
        <f>D19+D23</f>
        <v>-1498</v>
      </c>
      <c r="E25" s="283">
        <f>E19+E23</f>
        <v>120981</v>
      </c>
    </row>
    <row r="26" spans="1:10" ht="13.5" thickTop="1">
      <c r="A26" s="216">
        <v>16</v>
      </c>
    </row>
    <row r="27" spans="1:10">
      <c r="A27" s="216">
        <v>17</v>
      </c>
      <c r="B27" s="30" t="s">
        <v>250</v>
      </c>
      <c r="C27" s="282">
        <f>ROUND(((1-C19)*C23)+C19,4)</f>
        <v>0.25740000000000002</v>
      </c>
      <c r="D27" s="95"/>
      <c r="E27" s="41">
        <v>178416</v>
      </c>
      <c r="F27" s="112" t="s">
        <v>403</v>
      </c>
    </row>
    <row r="29" spans="1:10">
      <c r="E29" s="326">
        <f>E25-E27</f>
        <v>-57435</v>
      </c>
      <c r="F29" s="30" t="s">
        <v>404</v>
      </c>
    </row>
  </sheetData>
  <mergeCells count="4">
    <mergeCell ref="A4:E4"/>
    <mergeCell ref="A1:E1"/>
    <mergeCell ref="A2:E2"/>
    <mergeCell ref="A3:E3"/>
  </mergeCells>
  <phoneticPr fontId="0" type="noConversion"/>
  <printOptions horizontalCentered="1"/>
  <pageMargins left="0.5" right="0.5" top="1.1599999999999999" bottom="0.5" header="0.62" footer="0.25"/>
  <pageSetup orientation="landscape" r:id="rId1"/>
  <headerFooter alignWithMargins="0">
    <oddFooter>&amp;R&amp;A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8">
    <tabColor rgb="FF00B050"/>
    <pageSetUpPr fitToPage="1"/>
  </sheetPr>
  <dimension ref="A1:I45"/>
  <sheetViews>
    <sheetView view="pageBreakPreview" zoomScaleNormal="100" workbookViewId="0">
      <selection activeCell="C30" sqref="C30"/>
    </sheetView>
  </sheetViews>
  <sheetFormatPr defaultColWidth="9.140625" defaultRowHeight="12.75"/>
  <cols>
    <col min="1" max="1" width="5.5703125" style="30" customWidth="1"/>
    <col min="2" max="2" width="46.42578125" style="30" customWidth="1"/>
    <col min="3" max="3" width="12.28515625" style="148" customWidth="1"/>
    <col min="4" max="4" width="21.28515625" style="148" customWidth="1"/>
    <col min="5" max="5" width="9.140625" style="148" customWidth="1"/>
    <col min="6" max="6" width="38.42578125" style="30" bestFit="1" customWidth="1"/>
    <col min="7" max="16384" width="9.140625" style="30"/>
  </cols>
  <sheetData>
    <row r="1" spans="1:8">
      <c r="A1" s="354" t="str">
        <f>Cover!A8</f>
        <v>_</v>
      </c>
      <c r="B1" s="352"/>
      <c r="C1" s="352"/>
      <c r="D1" s="352"/>
      <c r="E1" s="52"/>
      <c r="F1" s="112"/>
      <c r="G1" s="112"/>
      <c r="H1" s="112"/>
    </row>
    <row r="2" spans="1:8">
      <c r="A2" s="354" t="str">
        <f>Cover!A9</f>
        <v>WKG STORAGE, INC.</v>
      </c>
      <c r="B2" s="352"/>
      <c r="C2" s="352"/>
      <c r="D2" s="352"/>
      <c r="E2" s="52"/>
      <c r="F2" s="112"/>
      <c r="G2" s="112"/>
      <c r="H2" s="112"/>
    </row>
    <row r="3" spans="1:8">
      <c r="A3" s="355" t="s">
        <v>38</v>
      </c>
      <c r="B3" s="355"/>
      <c r="C3" s="355"/>
      <c r="D3" s="355"/>
      <c r="E3" s="52"/>
      <c r="F3" s="112"/>
      <c r="G3" s="112"/>
      <c r="H3" s="112"/>
    </row>
    <row r="4" spans="1:8">
      <c r="A4" s="354" t="str">
        <f>Cover!A11</f>
        <v>TEST YEAR ENDING DECEMBER 31, 2015, as adjusted for TCJA</v>
      </c>
      <c r="B4" s="352"/>
      <c r="C4" s="352"/>
      <c r="D4" s="352"/>
      <c r="E4" s="24"/>
    </row>
    <row r="5" spans="1:8">
      <c r="E5" s="141"/>
    </row>
    <row r="6" spans="1:8">
      <c r="E6" s="141"/>
    </row>
    <row r="7" spans="1:8">
      <c r="A7" s="54" t="s">
        <v>3</v>
      </c>
      <c r="B7" s="141"/>
      <c r="C7" s="147" t="s">
        <v>4</v>
      </c>
      <c r="D7" s="147" t="s">
        <v>4</v>
      </c>
      <c r="E7" s="5"/>
    </row>
    <row r="8" spans="1:8">
      <c r="A8" s="55" t="s">
        <v>5</v>
      </c>
      <c r="B8" s="55" t="s">
        <v>105</v>
      </c>
      <c r="C8" s="25" t="s">
        <v>124</v>
      </c>
      <c r="D8" s="25" t="s">
        <v>125</v>
      </c>
      <c r="E8" s="9"/>
    </row>
    <row r="9" spans="1:8">
      <c r="B9" s="149" t="s">
        <v>106</v>
      </c>
      <c r="C9" s="150" t="s">
        <v>107</v>
      </c>
      <c r="D9" s="150" t="s">
        <v>108</v>
      </c>
      <c r="E9" s="41"/>
    </row>
    <row r="10" spans="1:8">
      <c r="C10" s="151"/>
      <c r="D10" s="151"/>
      <c r="E10" s="41"/>
    </row>
    <row r="11" spans="1:8">
      <c r="A11" s="144">
        <v>1</v>
      </c>
      <c r="B11" s="53" t="s">
        <v>70</v>
      </c>
      <c r="E11" s="30"/>
    </row>
    <row r="12" spans="1:8">
      <c r="A12" s="144">
        <v>2</v>
      </c>
      <c r="E12" s="30"/>
    </row>
    <row r="13" spans="1:8">
      <c r="A13" s="144">
        <v>3</v>
      </c>
      <c r="B13" s="152" t="s">
        <v>181</v>
      </c>
      <c r="C13" s="153">
        <v>5.3129898983690582E-2</v>
      </c>
      <c r="D13" s="86">
        <f>ROUND(C13*D20,2)</f>
        <v>224270.83</v>
      </c>
      <c r="E13" s="30"/>
      <c r="F13" s="204"/>
    </row>
    <row r="14" spans="1:8">
      <c r="A14" s="144">
        <v>4</v>
      </c>
      <c r="B14" s="152" t="s">
        <v>182</v>
      </c>
      <c r="C14" s="153">
        <v>9.8000000000000004E-2</v>
      </c>
      <c r="D14" s="111">
        <f>ROUND(C14*D21,2)</f>
        <v>469902.91</v>
      </c>
      <c r="E14" s="30"/>
    </row>
    <row r="15" spans="1:8">
      <c r="A15" s="144">
        <v>5</v>
      </c>
      <c r="B15" s="109"/>
      <c r="C15" s="154"/>
      <c r="E15" s="30"/>
    </row>
    <row r="16" spans="1:8">
      <c r="A16" s="144">
        <v>6</v>
      </c>
      <c r="B16" s="152" t="s">
        <v>71</v>
      </c>
      <c r="C16" s="155"/>
      <c r="D16" s="91">
        <f>SUM(D13:D14)</f>
        <v>694173.74</v>
      </c>
      <c r="E16" s="30"/>
    </row>
    <row r="17" spans="1:9">
      <c r="A17" s="144">
        <v>7</v>
      </c>
      <c r="C17" s="154"/>
      <c r="E17" s="30"/>
    </row>
    <row r="18" spans="1:9">
      <c r="A18" s="144">
        <v>8</v>
      </c>
      <c r="B18" s="53" t="s">
        <v>47</v>
      </c>
      <c r="C18" s="154"/>
      <c r="E18" s="30"/>
    </row>
    <row r="19" spans="1:9">
      <c r="A19" s="144">
        <v>9</v>
      </c>
      <c r="C19" s="154"/>
      <c r="E19" s="30"/>
    </row>
    <row r="20" spans="1:9">
      <c r="A20" s="144">
        <v>10</v>
      </c>
      <c r="B20" s="152" t="s">
        <v>72</v>
      </c>
      <c r="C20" s="156">
        <f>1-C21</f>
        <v>0.46818203905723788</v>
      </c>
      <c r="D20" s="86">
        <f>ROUND(C20*'Schedule B Rate Base'!F28,4)</f>
        <v>4221179.3596000001</v>
      </c>
      <c r="E20" s="30"/>
      <c r="F20" s="100"/>
      <c r="G20" s="100"/>
      <c r="H20" s="100"/>
      <c r="I20" s="100"/>
    </row>
    <row r="21" spans="1:9">
      <c r="A21" s="144">
        <v>11</v>
      </c>
      <c r="B21" s="152" t="s">
        <v>39</v>
      </c>
      <c r="C21" s="156">
        <v>0.53181796094276212</v>
      </c>
      <c r="D21" s="111">
        <f>ROUND(C21*'Schedule B Rate Base'!F28,4)</f>
        <v>4794927.6403999999</v>
      </c>
      <c r="E21" s="26"/>
      <c r="F21" s="157"/>
      <c r="G21" s="158"/>
      <c r="H21" s="100"/>
      <c r="I21" s="100"/>
    </row>
    <row r="22" spans="1:9">
      <c r="A22" s="144">
        <v>12</v>
      </c>
      <c r="B22" s="109"/>
      <c r="C22" s="154"/>
      <c r="D22" s="159"/>
      <c r="E22" s="30"/>
      <c r="F22" s="100"/>
      <c r="G22" s="100"/>
      <c r="H22" s="100"/>
      <c r="I22" s="100"/>
    </row>
    <row r="23" spans="1:9">
      <c r="A23" s="144">
        <v>13</v>
      </c>
      <c r="B23" s="109" t="s">
        <v>0</v>
      </c>
      <c r="C23" s="160"/>
      <c r="D23" s="91">
        <f>SUM(D20:D21)</f>
        <v>9016107</v>
      </c>
      <c r="E23" s="30"/>
      <c r="F23" s="157"/>
      <c r="G23" s="158"/>
      <c r="H23" s="100"/>
      <c r="I23" s="100"/>
    </row>
    <row r="24" spans="1:9">
      <c r="A24" s="144">
        <v>14</v>
      </c>
      <c r="C24" s="154"/>
      <c r="E24" s="30"/>
      <c r="F24" s="157"/>
      <c r="G24" s="158"/>
      <c r="H24" s="100"/>
      <c r="I24" s="100"/>
    </row>
    <row r="25" spans="1:9">
      <c r="A25" s="144">
        <v>15</v>
      </c>
      <c r="B25" s="19"/>
      <c r="C25" s="154"/>
      <c r="E25" s="30"/>
      <c r="F25" s="100"/>
      <c r="G25" s="100"/>
      <c r="H25" s="100"/>
      <c r="I25" s="100"/>
    </row>
    <row r="26" spans="1:9">
      <c r="A26" s="144">
        <v>16</v>
      </c>
      <c r="B26" s="22" t="s">
        <v>73</v>
      </c>
      <c r="C26" s="154"/>
      <c r="E26" s="30"/>
    </row>
    <row r="27" spans="1:9">
      <c r="A27" s="144">
        <v>17</v>
      </c>
      <c r="B27" s="109" t="s">
        <v>74</v>
      </c>
      <c r="C27" s="156">
        <f>ROUND(C13*C20,5)</f>
        <v>2.487E-2</v>
      </c>
      <c r="E27" s="30"/>
    </row>
    <row r="28" spans="1:9">
      <c r="A28" s="144">
        <v>18</v>
      </c>
      <c r="B28" s="109" t="s">
        <v>40</v>
      </c>
      <c r="C28" s="156">
        <f>ROUND(C14*C21,5)</f>
        <v>5.212E-2</v>
      </c>
      <c r="E28" s="30"/>
    </row>
    <row r="29" spans="1:9">
      <c r="A29" s="144">
        <v>19</v>
      </c>
      <c r="B29" s="109"/>
      <c r="C29" s="159"/>
      <c r="E29" s="30"/>
    </row>
    <row r="30" spans="1:9" ht="13.5" thickBot="1">
      <c r="A30" s="144">
        <v>20</v>
      </c>
      <c r="B30" s="161" t="s">
        <v>73</v>
      </c>
      <c r="C30" s="162">
        <f>ROUND(D16/D23,4)</f>
        <v>7.6999999999999999E-2</v>
      </c>
      <c r="E30" s="30"/>
    </row>
    <row r="31" spans="1:9" ht="13.5" thickTop="1">
      <c r="A31" s="144">
        <v>21</v>
      </c>
      <c r="B31" s="161"/>
      <c r="C31" s="129"/>
      <c r="E31" s="30"/>
    </row>
    <row r="32" spans="1:9">
      <c r="A32" s="144">
        <v>22</v>
      </c>
      <c r="B32" s="66" t="s">
        <v>63</v>
      </c>
      <c r="C32"/>
    </row>
    <row r="33" spans="1:2">
      <c r="A33" s="144">
        <v>23</v>
      </c>
      <c r="B33" s="115" t="s">
        <v>352</v>
      </c>
    </row>
    <row r="34" spans="1:2">
      <c r="A34" s="144">
        <v>24</v>
      </c>
      <c r="B34" s="115" t="s">
        <v>215</v>
      </c>
    </row>
    <row r="36" spans="1:2">
      <c r="A36" s="144"/>
      <c r="B36"/>
    </row>
    <row r="37" spans="1:2">
      <c r="A37" s="144"/>
      <c r="B37"/>
    </row>
    <row r="38" spans="1:2">
      <c r="A38" s="144"/>
      <c r="B38"/>
    </row>
    <row r="39" spans="1:2">
      <c r="A39" s="144"/>
    </row>
    <row r="41" spans="1:2">
      <c r="B41" s="22"/>
    </row>
    <row r="42" spans="1:2">
      <c r="A42" s="144"/>
    </row>
    <row r="44" spans="1:2">
      <c r="B44" s="22"/>
    </row>
    <row r="45" spans="1:2">
      <c r="A45" s="144"/>
      <c r="B45" s="115"/>
    </row>
  </sheetData>
  <mergeCells count="4">
    <mergeCell ref="A4:D4"/>
    <mergeCell ref="A3:D3"/>
    <mergeCell ref="A1:D1"/>
    <mergeCell ref="A2:D2"/>
  </mergeCells>
  <phoneticPr fontId="0" type="noConversion"/>
  <printOptions horizontalCentered="1"/>
  <pageMargins left="0.5" right="0.5" top="1.1599999999999999" bottom="0.5" header="0.62" footer="0.25"/>
  <pageSetup orientation="landscape" r:id="rId1"/>
  <headerFooter alignWithMargins="0">
    <oddFooter>&amp;R&amp;A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view="pageBreakPreview" zoomScaleNormal="100" zoomScaleSheetLayoutView="100" workbookViewId="0">
      <selection activeCell="D21" sqref="D21"/>
    </sheetView>
  </sheetViews>
  <sheetFormatPr defaultRowHeight="12.75"/>
  <cols>
    <col min="1" max="1" width="6.85546875" customWidth="1"/>
    <col min="2" max="2" width="21.140625" customWidth="1"/>
    <col min="3" max="3" width="12" customWidth="1"/>
    <col min="4" max="4" width="14.140625" customWidth="1"/>
    <col min="5" max="5" width="10.7109375" bestFit="1" customWidth="1"/>
    <col min="6" max="6" width="10.5703125" bestFit="1" customWidth="1"/>
    <col min="7" max="7" width="10.7109375" bestFit="1" customWidth="1"/>
  </cols>
  <sheetData>
    <row r="1" spans="1:7">
      <c r="A1" s="354" t="str">
        <f>Cover!A8</f>
        <v>_</v>
      </c>
      <c r="B1" s="354"/>
      <c r="C1" s="354"/>
      <c r="D1" s="354"/>
      <c r="E1" s="354"/>
      <c r="F1" s="354"/>
      <c r="G1" s="354"/>
    </row>
    <row r="2" spans="1:7">
      <c r="A2" s="354" t="str">
        <f>Cover!A9</f>
        <v>WKG STORAGE, INC.</v>
      </c>
      <c r="B2" s="354"/>
      <c r="C2" s="354"/>
      <c r="D2" s="354"/>
      <c r="E2" s="354"/>
      <c r="F2" s="354"/>
      <c r="G2" s="354"/>
    </row>
    <row r="3" spans="1:7">
      <c r="A3" s="355" t="s">
        <v>253</v>
      </c>
      <c r="B3" s="355"/>
      <c r="C3" s="355"/>
      <c r="D3" s="355"/>
      <c r="E3" s="355"/>
      <c r="F3" s="355"/>
      <c r="G3" s="355"/>
    </row>
    <row r="4" spans="1:7">
      <c r="A4" s="354" t="str">
        <f>Cover!A11</f>
        <v>TEST YEAR ENDING DECEMBER 31, 2015, as adjusted for TCJA</v>
      </c>
      <c r="B4" s="354"/>
      <c r="C4" s="354"/>
      <c r="D4" s="354"/>
      <c r="E4" s="354"/>
      <c r="F4" s="354"/>
      <c r="G4" s="354"/>
    </row>
    <row r="6" spans="1:7">
      <c r="A6" s="54" t="s">
        <v>3</v>
      </c>
      <c r="B6" s="213"/>
      <c r="C6" s="214" t="s">
        <v>266</v>
      </c>
      <c r="E6" s="214" t="s">
        <v>271</v>
      </c>
      <c r="F6" s="229" t="s">
        <v>272</v>
      </c>
      <c r="G6" s="229" t="s">
        <v>4</v>
      </c>
    </row>
    <row r="7" spans="1:7">
      <c r="A7" s="55" t="s">
        <v>5</v>
      </c>
      <c r="B7" s="55" t="s">
        <v>105</v>
      </c>
      <c r="C7" s="25" t="s">
        <v>21</v>
      </c>
      <c r="D7" s="25" t="s">
        <v>274</v>
      </c>
      <c r="E7" s="25" t="s">
        <v>21</v>
      </c>
      <c r="F7" s="25" t="s">
        <v>273</v>
      </c>
      <c r="G7" s="25" t="s">
        <v>21</v>
      </c>
    </row>
    <row r="8" spans="1:7">
      <c r="A8" s="30"/>
      <c r="B8" s="149" t="s">
        <v>106</v>
      </c>
      <c r="C8" s="150" t="s">
        <v>107</v>
      </c>
      <c r="D8" s="150" t="s">
        <v>108</v>
      </c>
      <c r="E8" s="150" t="s">
        <v>109</v>
      </c>
      <c r="F8" s="150" t="s">
        <v>110</v>
      </c>
      <c r="G8" s="150" t="s">
        <v>1</v>
      </c>
    </row>
    <row r="9" spans="1:7">
      <c r="A9" s="216">
        <f>A8+1</f>
        <v>1</v>
      </c>
      <c r="B9" t="s">
        <v>260</v>
      </c>
      <c r="C9" s="227">
        <v>122500</v>
      </c>
    </row>
    <row r="10" spans="1:7">
      <c r="A10" s="216">
        <f t="shared" ref="A10:A33" si="0">A9+1</f>
        <v>2</v>
      </c>
      <c r="B10" t="s">
        <v>261</v>
      </c>
      <c r="C10" s="227">
        <v>122500</v>
      </c>
    </row>
    <row r="11" spans="1:7">
      <c r="A11" s="216">
        <f t="shared" si="0"/>
        <v>3</v>
      </c>
      <c r="B11" t="s">
        <v>262</v>
      </c>
      <c r="C11" s="227">
        <v>122500</v>
      </c>
    </row>
    <row r="12" spans="1:7">
      <c r="A12" s="216">
        <f t="shared" si="0"/>
        <v>4</v>
      </c>
      <c r="B12" t="s">
        <v>263</v>
      </c>
      <c r="C12" s="227">
        <v>122500</v>
      </c>
    </row>
    <row r="13" spans="1:7">
      <c r="A13" s="216">
        <f t="shared" si="0"/>
        <v>5</v>
      </c>
      <c r="B13" t="s">
        <v>264</v>
      </c>
      <c r="C13" s="227">
        <v>122500</v>
      </c>
    </row>
    <row r="14" spans="1:7">
      <c r="A14" s="216">
        <f t="shared" si="0"/>
        <v>6</v>
      </c>
      <c r="B14" t="s">
        <v>265</v>
      </c>
      <c r="C14" s="227">
        <v>122500</v>
      </c>
    </row>
    <row r="15" spans="1:7">
      <c r="A15" s="216">
        <f t="shared" si="0"/>
        <v>7</v>
      </c>
      <c r="B15" t="s">
        <v>254</v>
      </c>
      <c r="C15" s="227">
        <v>122500</v>
      </c>
    </row>
    <row r="16" spans="1:7">
      <c r="A16" s="216">
        <f t="shared" si="0"/>
        <v>8</v>
      </c>
      <c r="B16" t="s">
        <v>255</v>
      </c>
      <c r="C16" s="227">
        <v>122500</v>
      </c>
    </row>
    <row r="17" spans="1:7">
      <c r="A17" s="216">
        <f t="shared" si="0"/>
        <v>9</v>
      </c>
      <c r="B17" t="s">
        <v>256</v>
      </c>
      <c r="C17" s="227">
        <v>122500</v>
      </c>
    </row>
    <row r="18" spans="1:7">
      <c r="A18" s="216">
        <f t="shared" si="0"/>
        <v>10</v>
      </c>
      <c r="B18" t="s">
        <v>257</v>
      </c>
      <c r="C18" s="227">
        <v>122500</v>
      </c>
    </row>
    <row r="19" spans="1:7">
      <c r="A19" s="216">
        <f t="shared" si="0"/>
        <v>11</v>
      </c>
      <c r="B19" t="s">
        <v>258</v>
      </c>
      <c r="C19" s="227">
        <v>122500</v>
      </c>
    </row>
    <row r="20" spans="1:7">
      <c r="A20" s="216">
        <f t="shared" si="0"/>
        <v>12</v>
      </c>
      <c r="B20" t="s">
        <v>259</v>
      </c>
      <c r="C20" s="227">
        <v>122500</v>
      </c>
    </row>
    <row r="21" spans="1:7" ht="13.5" thickBot="1">
      <c r="A21" s="216">
        <f t="shared" si="0"/>
        <v>13</v>
      </c>
      <c r="C21" s="233">
        <f>SUM(C9:C20)</f>
        <v>1470000</v>
      </c>
      <c r="D21" s="233">
        <f>E21-C21</f>
        <v>105000</v>
      </c>
      <c r="E21" s="233">
        <f>F33</f>
        <v>1575000</v>
      </c>
      <c r="F21" s="233">
        <f>'Schedule A COS'!E13</f>
        <v>465381</v>
      </c>
      <c r="G21" s="233">
        <f>SUM(E21:F21)</f>
        <v>2040381</v>
      </c>
    </row>
    <row r="22" spans="1:7" ht="13.5" thickTop="1">
      <c r="A22" s="216">
        <f t="shared" si="0"/>
        <v>14</v>
      </c>
    </row>
    <row r="23" spans="1:7">
      <c r="A23" s="216">
        <f t="shared" si="0"/>
        <v>15</v>
      </c>
    </row>
    <row r="24" spans="1:7">
      <c r="A24" s="216">
        <f t="shared" si="0"/>
        <v>16</v>
      </c>
    </row>
    <row r="25" spans="1:7">
      <c r="A25" s="216">
        <f t="shared" si="0"/>
        <v>17</v>
      </c>
    </row>
    <row r="26" spans="1:7">
      <c r="A26" s="216">
        <f t="shared" si="0"/>
        <v>18</v>
      </c>
      <c r="B26" s="230" t="s">
        <v>275</v>
      </c>
    </row>
    <row r="27" spans="1:7" ht="25.5">
      <c r="A27" s="107">
        <f t="shared" si="0"/>
        <v>19</v>
      </c>
      <c r="B27" s="231" t="s">
        <v>267</v>
      </c>
      <c r="C27" s="231" t="s">
        <v>276</v>
      </c>
      <c r="D27" s="231" t="s">
        <v>277</v>
      </c>
      <c r="E27" s="231" t="s">
        <v>279</v>
      </c>
      <c r="F27" s="231" t="s">
        <v>278</v>
      </c>
    </row>
    <row r="28" spans="1:7">
      <c r="A28" s="216">
        <f t="shared" si="0"/>
        <v>20</v>
      </c>
      <c r="B28" t="s">
        <v>268</v>
      </c>
      <c r="C28" s="227">
        <f>1750000</f>
        <v>1750000</v>
      </c>
      <c r="D28" s="232">
        <v>0.15</v>
      </c>
      <c r="F28" s="227">
        <f>C28*D28</f>
        <v>262500</v>
      </c>
    </row>
    <row r="29" spans="1:7">
      <c r="A29" s="216">
        <f t="shared" si="0"/>
        <v>21</v>
      </c>
      <c r="B29" t="s">
        <v>269</v>
      </c>
      <c r="C29" s="227">
        <f>1750000</f>
        <v>1750000</v>
      </c>
      <c r="D29" s="232">
        <v>0.15</v>
      </c>
      <c r="F29" s="227">
        <f>C29*D29</f>
        <v>262500</v>
      </c>
    </row>
    <row r="30" spans="1:7">
      <c r="A30" s="216">
        <f t="shared" si="0"/>
        <v>22</v>
      </c>
    </row>
    <row r="31" spans="1:7">
      <c r="A31" s="216">
        <f t="shared" si="0"/>
        <v>23</v>
      </c>
      <c r="B31" t="s">
        <v>270</v>
      </c>
      <c r="C31" s="227">
        <f>1750000</f>
        <v>1750000</v>
      </c>
      <c r="D31">
        <v>0.05</v>
      </c>
      <c r="E31">
        <v>12</v>
      </c>
      <c r="F31" s="227">
        <f>C31*D31*E31</f>
        <v>1050000</v>
      </c>
    </row>
    <row r="32" spans="1:7">
      <c r="A32" s="216">
        <f t="shared" si="0"/>
        <v>24</v>
      </c>
    </row>
    <row r="33" spans="1:6" ht="13.5" thickBot="1">
      <c r="A33" s="216">
        <f t="shared" si="0"/>
        <v>25</v>
      </c>
      <c r="B33" t="s">
        <v>280</v>
      </c>
      <c r="F33" s="233">
        <f>SUM(F28:F32)</f>
        <v>1575000</v>
      </c>
    </row>
    <row r="34" spans="1:6" ht="13.5" thickTop="1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landscape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54"/>
  <sheetViews>
    <sheetView zoomScaleNormal="100" zoomScaleSheetLayoutView="100" workbookViewId="0">
      <selection activeCell="S41" sqref="S41"/>
    </sheetView>
  </sheetViews>
  <sheetFormatPr defaultRowHeight="12.75"/>
  <cols>
    <col min="1" max="1" width="5.5703125" style="218" bestFit="1" customWidth="1"/>
    <col min="2" max="2" width="1.7109375" style="81" customWidth="1"/>
    <col min="3" max="3" width="38.140625" style="81" customWidth="1"/>
    <col min="4" max="5" width="13.28515625" style="81" customWidth="1"/>
    <col min="6" max="6" width="9.28515625" style="81" customWidth="1"/>
    <col min="7" max="7" width="8.28515625" style="81" bestFit="1" customWidth="1"/>
    <col min="8" max="8" width="11.5703125" style="81" bestFit="1" customWidth="1"/>
    <col min="9" max="9" width="9.140625" style="81"/>
    <col min="10" max="10" width="5.5703125" style="81" customWidth="1"/>
    <col min="11" max="11" width="1.7109375" style="81" customWidth="1"/>
    <col min="12" max="12" width="38.42578125" style="81" customWidth="1"/>
    <col min="13" max="14" width="13.28515625" style="81" customWidth="1"/>
    <col min="15" max="15" width="9.140625" style="81"/>
    <col min="16" max="16" width="8.140625" style="81" customWidth="1"/>
    <col min="17" max="17" width="11.5703125" style="81" customWidth="1"/>
    <col min="18" max="18" width="9.140625" style="81"/>
    <col min="19" max="19" width="15" style="81" bestFit="1" customWidth="1"/>
    <col min="20" max="20" width="10.28515625" style="81" bestFit="1" customWidth="1"/>
    <col min="21" max="16384" width="9.140625" style="81"/>
  </cols>
  <sheetData>
    <row r="1" spans="1:17" ht="13.5" thickBot="1">
      <c r="A1" s="343" t="s">
        <v>400</v>
      </c>
      <c r="B1" s="343"/>
      <c r="C1" s="343"/>
      <c r="D1" s="343"/>
      <c r="E1" s="343"/>
      <c r="F1" s="343"/>
      <c r="G1" s="343"/>
      <c r="H1" s="344"/>
      <c r="J1" s="337"/>
      <c r="K1" s="337"/>
      <c r="L1" s="337"/>
      <c r="M1" s="337"/>
      <c r="N1" s="337"/>
      <c r="O1" s="337"/>
      <c r="P1" s="337"/>
      <c r="Q1" s="338"/>
    </row>
    <row r="2" spans="1:17">
      <c r="A2" s="339" t="str">
        <f>Cover!A9</f>
        <v>WKG STORAGE, INC.</v>
      </c>
      <c r="B2" s="339"/>
      <c r="C2" s="339"/>
      <c r="D2" s="339"/>
      <c r="E2" s="339"/>
      <c r="F2" s="339"/>
      <c r="G2" s="339"/>
      <c r="H2" s="340"/>
      <c r="J2" s="339" t="str">
        <f>[44]Cover!A9</f>
        <v>WKG STORAGE, INC.</v>
      </c>
      <c r="K2" s="339"/>
      <c r="L2" s="339"/>
      <c r="M2" s="339"/>
      <c r="N2" s="339"/>
      <c r="O2" s="339"/>
      <c r="P2" s="339"/>
      <c r="Q2" s="340"/>
    </row>
    <row r="3" spans="1:17">
      <c r="A3" s="341" t="s">
        <v>322</v>
      </c>
      <c r="B3" s="341"/>
      <c r="C3" s="341"/>
      <c r="D3" s="341"/>
      <c r="E3" s="341"/>
      <c r="F3" s="341"/>
      <c r="G3" s="341"/>
      <c r="H3" s="342"/>
      <c r="J3" s="341" t="s">
        <v>322</v>
      </c>
      <c r="K3" s="341"/>
      <c r="L3" s="341"/>
      <c r="M3" s="341"/>
      <c r="N3" s="341"/>
      <c r="O3" s="341"/>
      <c r="P3" s="341"/>
      <c r="Q3" s="342"/>
    </row>
    <row r="4" spans="1:17">
      <c r="A4" s="341" t="str">
        <f>Cover!A11</f>
        <v>TEST YEAR ENDING DECEMBER 31, 2015, as adjusted for TCJA</v>
      </c>
      <c r="B4" s="341"/>
      <c r="C4" s="341"/>
      <c r="D4" s="341"/>
      <c r="E4" s="341"/>
      <c r="F4" s="341"/>
      <c r="G4" s="341"/>
      <c r="H4" s="342"/>
      <c r="J4" s="341" t="s">
        <v>348</v>
      </c>
      <c r="K4" s="341"/>
      <c r="L4" s="341"/>
      <c r="M4" s="341"/>
      <c r="N4" s="341"/>
      <c r="O4" s="341"/>
      <c r="P4" s="341"/>
      <c r="Q4" s="342"/>
    </row>
    <row r="5" spans="1:17">
      <c r="A5" s="303"/>
      <c r="B5" s="304"/>
      <c r="C5" s="304"/>
      <c r="D5" s="304"/>
      <c r="E5" s="304"/>
      <c r="F5" s="304"/>
      <c r="G5" s="304"/>
      <c r="H5" s="305"/>
      <c r="J5" s="303"/>
      <c r="K5" s="304"/>
      <c r="L5" s="304"/>
      <c r="M5" s="304"/>
      <c r="N5" s="304"/>
      <c r="O5" s="304"/>
      <c r="P5" s="304"/>
      <c r="Q5" s="305"/>
    </row>
    <row r="6" spans="1:17">
      <c r="A6" s="303"/>
      <c r="B6" s="304"/>
      <c r="C6" s="304"/>
      <c r="D6" s="304"/>
      <c r="E6" s="304"/>
      <c r="F6" s="304"/>
      <c r="G6" s="304"/>
      <c r="H6" s="305"/>
      <c r="J6" s="303"/>
      <c r="K6" s="304"/>
      <c r="L6" s="304"/>
      <c r="M6" s="304"/>
      <c r="N6" s="304"/>
      <c r="O6" s="304"/>
      <c r="P6" s="304"/>
      <c r="Q6" s="305"/>
    </row>
    <row r="7" spans="1:17" s="218" customFormat="1">
      <c r="A7" s="303" t="s">
        <v>3</v>
      </c>
      <c r="B7" s="303"/>
      <c r="C7" s="303"/>
      <c r="D7" s="303" t="s">
        <v>76</v>
      </c>
      <c r="E7" s="303" t="s">
        <v>4</v>
      </c>
      <c r="F7" s="303"/>
      <c r="G7" s="303"/>
      <c r="H7" s="306"/>
      <c r="J7" s="303" t="s">
        <v>3</v>
      </c>
      <c r="K7" s="303"/>
      <c r="L7" s="303"/>
      <c r="M7" s="303" t="s">
        <v>76</v>
      </c>
      <c r="N7" s="303" t="s">
        <v>4</v>
      </c>
      <c r="O7" s="303"/>
      <c r="P7" s="303"/>
      <c r="Q7" s="306"/>
    </row>
    <row r="8" spans="1:17" s="219" customFormat="1" ht="15">
      <c r="A8" s="266" t="s">
        <v>5</v>
      </c>
      <c r="B8" s="266"/>
      <c r="C8" s="220" t="s">
        <v>105</v>
      </c>
      <c r="D8" s="220" t="s">
        <v>234</v>
      </c>
      <c r="E8" s="220" t="s">
        <v>234</v>
      </c>
      <c r="F8" s="266"/>
      <c r="G8" s="266"/>
      <c r="H8" s="307"/>
      <c r="J8" s="266" t="s">
        <v>5</v>
      </c>
      <c r="K8" s="266"/>
      <c r="L8" s="220" t="s">
        <v>105</v>
      </c>
      <c r="M8" s="220" t="s">
        <v>234</v>
      </c>
      <c r="N8" s="220" t="s">
        <v>234</v>
      </c>
      <c r="O8" s="266"/>
      <c r="P8" s="266"/>
      <c r="Q8" s="307"/>
    </row>
    <row r="9" spans="1:17" s="218" customFormat="1">
      <c r="A9" s="303"/>
      <c r="B9" s="303"/>
      <c r="C9" s="303" t="s">
        <v>106</v>
      </c>
      <c r="D9" s="303" t="s">
        <v>107</v>
      </c>
      <c r="E9" s="303" t="s">
        <v>108</v>
      </c>
      <c r="F9" s="303"/>
      <c r="G9" s="303"/>
      <c r="H9" s="306"/>
      <c r="J9" s="303"/>
      <c r="K9" s="303"/>
      <c r="L9" s="303" t="s">
        <v>106</v>
      </c>
      <c r="M9" s="303" t="s">
        <v>107</v>
      </c>
      <c r="N9" s="303" t="s">
        <v>108</v>
      </c>
      <c r="O9" s="303"/>
      <c r="P9" s="303"/>
      <c r="Q9" s="306"/>
    </row>
    <row r="10" spans="1:17" s="218" customFormat="1">
      <c r="A10" s="303"/>
      <c r="B10" s="303"/>
      <c r="C10" s="303"/>
      <c r="D10" s="303"/>
      <c r="E10" s="303"/>
      <c r="F10" s="303"/>
      <c r="G10" s="303"/>
      <c r="H10" s="306"/>
      <c r="J10" s="303"/>
      <c r="K10" s="303"/>
      <c r="L10" s="303"/>
      <c r="M10" s="303"/>
      <c r="N10" s="303"/>
      <c r="O10" s="303"/>
      <c r="P10" s="303"/>
      <c r="Q10" s="306"/>
    </row>
    <row r="11" spans="1:17" s="218" customFormat="1">
      <c r="A11" s="308">
        <v>1</v>
      </c>
      <c r="B11" s="303"/>
      <c r="C11" s="309" t="s">
        <v>328</v>
      </c>
      <c r="D11" s="303"/>
      <c r="E11" s="303"/>
      <c r="F11" s="303"/>
      <c r="G11" s="303"/>
      <c r="H11" s="306"/>
      <c r="J11" s="308">
        <v>1</v>
      </c>
      <c r="K11" s="303"/>
      <c r="L11" s="309" t="s">
        <v>328</v>
      </c>
      <c r="M11" s="303"/>
      <c r="N11" s="303"/>
      <c r="O11" s="303"/>
      <c r="P11" s="303"/>
      <c r="Q11" s="306"/>
    </row>
    <row r="12" spans="1:17">
      <c r="A12" s="304"/>
      <c r="B12" s="304"/>
      <c r="C12" s="304"/>
      <c r="D12" s="304"/>
      <c r="E12" s="304"/>
      <c r="F12" s="304"/>
      <c r="G12" s="304"/>
      <c r="H12" s="305"/>
      <c r="J12" s="304"/>
      <c r="K12" s="304"/>
      <c r="L12" s="304"/>
      <c r="M12" s="304"/>
      <c r="N12" s="304"/>
      <c r="O12" s="304"/>
      <c r="P12" s="304"/>
      <c r="Q12" s="305"/>
    </row>
    <row r="13" spans="1:17">
      <c r="A13" s="308">
        <v>2</v>
      </c>
      <c r="B13" s="304"/>
      <c r="C13" s="304" t="s">
        <v>319</v>
      </c>
      <c r="D13" s="310">
        <f>N13</f>
        <v>0.14979999999999999</v>
      </c>
      <c r="E13" s="310">
        <f>'Rate Design'!D18</f>
        <v>0.1457</v>
      </c>
      <c r="F13" s="311"/>
      <c r="G13" s="304"/>
      <c r="H13" s="305"/>
      <c r="J13" s="308">
        <v>2</v>
      </c>
      <c r="K13" s="304"/>
      <c r="L13" s="304" t="s">
        <v>319</v>
      </c>
      <c r="M13" s="310">
        <f>[44]Comparison!D13</f>
        <v>0.15</v>
      </c>
      <c r="N13" s="310">
        <f>[44]Comparison!E13</f>
        <v>0.14979999999999999</v>
      </c>
      <c r="O13" s="311"/>
      <c r="P13" s="304"/>
      <c r="Q13" s="305"/>
    </row>
    <row r="14" spans="1:17">
      <c r="A14" s="312">
        <v>3</v>
      </c>
      <c r="B14" s="304"/>
      <c r="C14" s="304" t="s">
        <v>320</v>
      </c>
      <c r="D14" s="310">
        <f t="shared" ref="D14:D15" si="0">N14</f>
        <v>0.14979999999999999</v>
      </c>
      <c r="E14" s="310">
        <f>'Rate Design'!D19</f>
        <v>0.1457</v>
      </c>
      <c r="F14" s="311"/>
      <c r="G14" s="304"/>
      <c r="H14" s="305"/>
      <c r="J14" s="312">
        <v>3</v>
      </c>
      <c r="K14" s="304"/>
      <c r="L14" s="304" t="s">
        <v>320</v>
      </c>
      <c r="M14" s="310">
        <f>[44]Comparison!D14</f>
        <v>0.15</v>
      </c>
      <c r="N14" s="310">
        <f>[44]Comparison!E14</f>
        <v>0.14979999999999999</v>
      </c>
      <c r="O14" s="311"/>
      <c r="P14" s="304"/>
      <c r="Q14" s="305"/>
    </row>
    <row r="15" spans="1:17">
      <c r="A15" s="312">
        <f>A14+1</f>
        <v>4</v>
      </c>
      <c r="B15" s="304"/>
      <c r="C15" s="304" t="s">
        <v>321</v>
      </c>
      <c r="D15" s="310">
        <f t="shared" si="0"/>
        <v>7.4899999999999994E-2</v>
      </c>
      <c r="E15" s="310">
        <f>'Rate Design'!E20</f>
        <v>7.2900000000000006E-2</v>
      </c>
      <c r="F15" s="311"/>
      <c r="G15" s="304"/>
      <c r="H15" s="305"/>
      <c r="J15" s="312">
        <f>J14+1</f>
        <v>4</v>
      </c>
      <c r="K15" s="304"/>
      <c r="L15" s="304" t="s">
        <v>321</v>
      </c>
      <c r="M15" s="310">
        <f>[44]Comparison!D15</f>
        <v>4.9999999999999996E-2</v>
      </c>
      <c r="N15" s="310">
        <f>[44]Comparison!E15</f>
        <v>7.4899999999999994E-2</v>
      </c>
      <c r="O15" s="311"/>
      <c r="P15" s="304"/>
      <c r="Q15" s="305"/>
    </row>
    <row r="16" spans="1:17">
      <c r="A16" s="312"/>
      <c r="B16" s="304"/>
      <c r="C16" s="304"/>
      <c r="D16" s="304"/>
      <c r="E16" s="304"/>
      <c r="F16" s="304"/>
      <c r="G16" s="304"/>
      <c r="H16" s="305"/>
      <c r="J16" s="312"/>
      <c r="K16" s="304"/>
      <c r="L16" s="304"/>
      <c r="M16" s="304"/>
      <c r="N16" s="304"/>
      <c r="O16" s="304"/>
      <c r="P16" s="304"/>
      <c r="Q16" s="305"/>
    </row>
    <row r="17" spans="1:20">
      <c r="A17" s="312"/>
      <c r="B17" s="304"/>
      <c r="C17" s="304"/>
      <c r="D17" s="303"/>
      <c r="E17" s="303" t="s">
        <v>4</v>
      </c>
      <c r="F17" s="304"/>
      <c r="G17" s="304"/>
      <c r="H17" s="305"/>
      <c r="J17" s="312"/>
      <c r="K17" s="304"/>
      <c r="L17" s="304"/>
      <c r="M17" s="303"/>
      <c r="N17" s="303" t="s">
        <v>4</v>
      </c>
      <c r="O17" s="304"/>
      <c r="P17" s="304"/>
      <c r="Q17" s="305"/>
    </row>
    <row r="18" spans="1:20" ht="15">
      <c r="A18" s="312"/>
      <c r="B18" s="304"/>
      <c r="C18" s="304"/>
      <c r="D18" s="220" t="s">
        <v>282</v>
      </c>
      <c r="E18" s="220" t="s">
        <v>234</v>
      </c>
      <c r="F18" s="220" t="s">
        <v>323</v>
      </c>
      <c r="G18" s="220" t="s">
        <v>279</v>
      </c>
      <c r="H18" s="313" t="s">
        <v>21</v>
      </c>
      <c r="J18" s="312"/>
      <c r="K18" s="304"/>
      <c r="L18" s="304"/>
      <c r="M18" s="220" t="s">
        <v>282</v>
      </c>
      <c r="N18" s="220" t="s">
        <v>234</v>
      </c>
      <c r="O18" s="220" t="s">
        <v>323</v>
      </c>
      <c r="P18" s="220" t="s">
        <v>279</v>
      </c>
      <c r="Q18" s="313" t="s">
        <v>21</v>
      </c>
    </row>
    <row r="19" spans="1:20">
      <c r="A19" s="312"/>
      <c r="B19" s="304"/>
      <c r="C19" s="304"/>
      <c r="D19" s="303" t="s">
        <v>107</v>
      </c>
      <c r="E19" s="303" t="s">
        <v>108</v>
      </c>
      <c r="F19" s="303" t="s">
        <v>109</v>
      </c>
      <c r="G19" s="303" t="s">
        <v>110</v>
      </c>
      <c r="H19" s="306" t="s">
        <v>1</v>
      </c>
      <c r="J19" s="312"/>
      <c r="K19" s="304"/>
      <c r="L19" s="304"/>
      <c r="M19" s="303" t="s">
        <v>107</v>
      </c>
      <c r="N19" s="303" t="s">
        <v>108</v>
      </c>
      <c r="O19" s="303" t="s">
        <v>109</v>
      </c>
      <c r="P19" s="303" t="s">
        <v>110</v>
      </c>
      <c r="Q19" s="306" t="s">
        <v>1</v>
      </c>
    </row>
    <row r="20" spans="1:20">
      <c r="A20" s="312">
        <f>A15+1</f>
        <v>5</v>
      </c>
      <c r="B20" s="304"/>
      <c r="C20" s="314" t="s">
        <v>324</v>
      </c>
      <c r="D20" s="304"/>
      <c r="E20" s="304"/>
      <c r="F20" s="304"/>
      <c r="G20" s="304"/>
      <c r="H20" s="305"/>
      <c r="J20" s="312">
        <f>J15+1</f>
        <v>5</v>
      </c>
      <c r="K20" s="304"/>
      <c r="L20" s="314" t="s">
        <v>324</v>
      </c>
      <c r="M20" s="304"/>
      <c r="N20" s="304"/>
      <c r="O20" s="304"/>
      <c r="P20" s="304"/>
      <c r="Q20" s="305"/>
    </row>
    <row r="21" spans="1:20">
      <c r="A21" s="312">
        <f>A20+1</f>
        <v>6</v>
      </c>
      <c r="B21" s="304"/>
      <c r="C21" s="315" t="s">
        <v>312</v>
      </c>
      <c r="D21" s="316">
        <f>'Rate Design'!D16</f>
        <v>1750000</v>
      </c>
      <c r="E21" s="317">
        <f>E13</f>
        <v>0.1457</v>
      </c>
      <c r="F21" s="315"/>
      <c r="G21" s="315"/>
      <c r="H21" s="318">
        <f>D21*E21</f>
        <v>254975</v>
      </c>
      <c r="J21" s="312">
        <f>J20+1</f>
        <v>6</v>
      </c>
      <c r="K21" s="304"/>
      <c r="L21" s="315" t="s">
        <v>312</v>
      </c>
      <c r="M21" s="316">
        <f>[44]Comparison!$D$21</f>
        <v>1750000</v>
      </c>
      <c r="N21" s="310">
        <f>[44]Comparison!E21</f>
        <v>0.14979999999999999</v>
      </c>
      <c r="O21" s="315"/>
      <c r="P21" s="315"/>
      <c r="Q21" s="327">
        <f>M21*N21</f>
        <v>262150</v>
      </c>
    </row>
    <row r="22" spans="1:20">
      <c r="A22" s="312">
        <f t="shared" ref="A22:A23" si="1">A21+1</f>
        <v>7</v>
      </c>
      <c r="B22" s="304"/>
      <c r="C22" s="315" t="s">
        <v>313</v>
      </c>
      <c r="D22" s="316">
        <f>'Rate Design'!D16</f>
        <v>1750000</v>
      </c>
      <c r="E22" s="317">
        <f>E14</f>
        <v>0.1457</v>
      </c>
      <c r="F22" s="315"/>
      <c r="G22" s="315"/>
      <c r="H22" s="318">
        <f>D22*E22</f>
        <v>254975</v>
      </c>
      <c r="J22" s="312">
        <f t="shared" ref="J22:J23" si="2">J21+1</f>
        <v>7</v>
      </c>
      <c r="K22" s="304"/>
      <c r="L22" s="315" t="s">
        <v>313</v>
      </c>
      <c r="M22" s="316">
        <f>[44]Comparison!D22</f>
        <v>1750000</v>
      </c>
      <c r="N22" s="310">
        <f>[44]Comparison!E22</f>
        <v>0.14979999999999999</v>
      </c>
      <c r="O22" s="315"/>
      <c r="P22" s="315"/>
      <c r="Q22" s="327">
        <f>M22*N22</f>
        <v>262150</v>
      </c>
    </row>
    <row r="23" spans="1:20">
      <c r="A23" s="312">
        <f t="shared" si="1"/>
        <v>8</v>
      </c>
      <c r="B23" s="304"/>
      <c r="C23" s="315" t="s">
        <v>314</v>
      </c>
      <c r="D23" s="315"/>
      <c r="E23" s="315"/>
      <c r="F23" s="315"/>
      <c r="G23" s="315"/>
      <c r="H23" s="319">
        <f>SUM(H21:H22)</f>
        <v>509950</v>
      </c>
      <c r="J23" s="312">
        <f t="shared" si="2"/>
        <v>8</v>
      </c>
      <c r="K23" s="304"/>
      <c r="L23" s="315" t="s">
        <v>314</v>
      </c>
      <c r="M23" s="315"/>
      <c r="N23" s="315"/>
      <c r="O23" s="315"/>
      <c r="P23" s="315"/>
      <c r="Q23" s="319">
        <f>SUM(Q21:Q22)</f>
        <v>524300</v>
      </c>
    </row>
    <row r="24" spans="1:20">
      <c r="A24" s="304"/>
      <c r="B24" s="304"/>
      <c r="C24" s="315"/>
      <c r="D24" s="315"/>
      <c r="E24" s="315"/>
      <c r="F24" s="315"/>
      <c r="G24" s="315"/>
      <c r="H24" s="320"/>
      <c r="J24" s="304"/>
      <c r="K24" s="304"/>
      <c r="L24" s="315"/>
      <c r="M24" s="315"/>
      <c r="N24" s="315"/>
      <c r="O24" s="315"/>
      <c r="P24" s="315"/>
      <c r="Q24" s="320"/>
    </row>
    <row r="25" spans="1:20">
      <c r="A25" s="312">
        <f>A23+1</f>
        <v>9</v>
      </c>
      <c r="B25" s="304"/>
      <c r="C25" s="315" t="s">
        <v>315</v>
      </c>
      <c r="D25" s="316">
        <f>'Rate Design'!D16</f>
        <v>1750000</v>
      </c>
      <c r="E25" s="317">
        <f>E15</f>
        <v>7.2900000000000006E-2</v>
      </c>
      <c r="F25" s="321">
        <v>0.9</v>
      </c>
      <c r="G25" s="315">
        <f>12</f>
        <v>12</v>
      </c>
      <c r="H25" s="318">
        <f>D25*E25*F25*G25</f>
        <v>1377810.0000000002</v>
      </c>
      <c r="J25" s="312">
        <f>J23+1</f>
        <v>9</v>
      </c>
      <c r="K25" s="304"/>
      <c r="L25" s="315" t="s">
        <v>315</v>
      </c>
      <c r="M25" s="316">
        <f>[44]Comparison!D25</f>
        <v>1750000</v>
      </c>
      <c r="N25" s="310">
        <f>[44]Comparison!E25</f>
        <v>7.4899999999999994E-2</v>
      </c>
      <c r="O25" s="321">
        <v>0.9</v>
      </c>
      <c r="P25" s="315">
        <f>12</f>
        <v>12</v>
      </c>
      <c r="Q25" s="327">
        <f>M25*N25*O25*P25</f>
        <v>1415610</v>
      </c>
    </row>
    <row r="26" spans="1:20">
      <c r="A26" s="304"/>
      <c r="B26" s="304"/>
      <c r="C26" s="315"/>
      <c r="D26" s="315"/>
      <c r="E26" s="315"/>
      <c r="F26" s="315"/>
      <c r="G26" s="315"/>
      <c r="H26" s="320"/>
      <c r="J26" s="304"/>
      <c r="K26" s="304"/>
      <c r="L26" s="315"/>
      <c r="M26" s="315"/>
      <c r="N26" s="315"/>
      <c r="O26" s="315"/>
      <c r="P26" s="315"/>
      <c r="Q26" s="320"/>
    </row>
    <row r="27" spans="1:20">
      <c r="A27" s="312">
        <f>A25+1</f>
        <v>10</v>
      </c>
      <c r="B27" s="304"/>
      <c r="C27" s="315" t="s">
        <v>316</v>
      </c>
      <c r="D27" s="315"/>
      <c r="E27" s="315"/>
      <c r="F27" s="315"/>
      <c r="G27" s="316"/>
      <c r="H27" s="319">
        <f>H23+H25</f>
        <v>1887760.0000000002</v>
      </c>
      <c r="J27" s="312">
        <f>J25+1</f>
        <v>10</v>
      </c>
      <c r="K27" s="304"/>
      <c r="L27" s="315" t="s">
        <v>316</v>
      </c>
      <c r="M27" s="315"/>
      <c r="N27" s="315"/>
      <c r="O27" s="315"/>
      <c r="P27" s="315"/>
      <c r="Q27" s="319">
        <f>Q23+Q25</f>
        <v>1939910</v>
      </c>
      <c r="S27" s="81">
        <f>Q27-H27</f>
        <v>52149.999999999767</v>
      </c>
    </row>
    <row r="28" spans="1:20">
      <c r="A28" s="304"/>
      <c r="B28" s="304"/>
      <c r="C28" s="315"/>
      <c r="D28" s="315"/>
      <c r="E28" s="315"/>
      <c r="F28" s="315"/>
      <c r="G28" s="315"/>
      <c r="H28" s="320"/>
      <c r="J28" s="304"/>
      <c r="K28" s="304"/>
      <c r="L28" s="315"/>
      <c r="M28" s="315"/>
      <c r="N28" s="315"/>
      <c r="O28" s="315"/>
      <c r="P28" s="315"/>
      <c r="Q28" s="320"/>
    </row>
    <row r="29" spans="1:20">
      <c r="A29" s="312">
        <f>A27+1</f>
        <v>11</v>
      </c>
      <c r="B29" s="304"/>
      <c r="C29" s="315" t="s">
        <v>317</v>
      </c>
      <c r="D29" s="315"/>
      <c r="E29" s="315"/>
      <c r="F29" s="315"/>
      <c r="G29" s="316"/>
      <c r="H29" s="322">
        <f>H27/12</f>
        <v>157313.33333333334</v>
      </c>
      <c r="J29" s="312">
        <f>J27+1</f>
        <v>11</v>
      </c>
      <c r="K29" s="304"/>
      <c r="L29" s="315" t="s">
        <v>317</v>
      </c>
      <c r="M29" s="315"/>
      <c r="N29" s="315"/>
      <c r="O29" s="315"/>
      <c r="P29" s="315"/>
      <c r="Q29" s="322">
        <f>Q27/12</f>
        <v>161659.16666666666</v>
      </c>
      <c r="S29" s="81">
        <f>Q29-H29</f>
        <v>4345.8333333333139</v>
      </c>
      <c r="T29" s="331">
        <f>S29*12</f>
        <v>52149.999999999767</v>
      </c>
    </row>
    <row r="30" spans="1:20">
      <c r="A30" s="304"/>
      <c r="B30" s="304"/>
      <c r="C30" s="315"/>
      <c r="D30" s="315"/>
      <c r="E30" s="323"/>
      <c r="F30" s="315"/>
      <c r="G30" s="315"/>
      <c r="H30" s="320"/>
      <c r="J30" s="304"/>
      <c r="K30" s="304"/>
      <c r="L30" s="315"/>
      <c r="M30" s="315"/>
      <c r="N30" s="323"/>
      <c r="O30" s="315"/>
      <c r="P30" s="315"/>
      <c r="Q30" s="320"/>
    </row>
    <row r="31" spans="1:20">
      <c r="A31" s="304"/>
      <c r="B31" s="304"/>
      <c r="C31" s="315"/>
      <c r="D31" s="315"/>
      <c r="E31" s="315"/>
      <c r="F31" s="315"/>
      <c r="G31" s="315"/>
      <c r="H31" s="320"/>
      <c r="J31" s="304"/>
      <c r="K31" s="304"/>
      <c r="L31" s="315"/>
      <c r="M31" s="315"/>
      <c r="N31" s="315"/>
      <c r="O31" s="315"/>
      <c r="P31" s="315"/>
      <c r="Q31" s="320"/>
    </row>
    <row r="32" spans="1:20">
      <c r="A32" s="312">
        <f>A29+1</f>
        <v>12</v>
      </c>
      <c r="B32" s="304"/>
      <c r="C32" s="314" t="s">
        <v>325</v>
      </c>
      <c r="D32" s="315"/>
      <c r="E32" s="315"/>
      <c r="F32" s="315"/>
      <c r="G32" s="315"/>
      <c r="H32" s="320"/>
      <c r="J32" s="312">
        <f>J29+1</f>
        <v>12</v>
      </c>
      <c r="K32" s="304"/>
      <c r="L32" s="314" t="s">
        <v>325</v>
      </c>
      <c r="M32" s="315"/>
      <c r="N32" s="315"/>
      <c r="O32" s="315"/>
      <c r="P32" s="315"/>
      <c r="Q32" s="320"/>
    </row>
    <row r="33" spans="1:17">
      <c r="A33" s="312">
        <f>A32+1</f>
        <v>13</v>
      </c>
      <c r="B33" s="304"/>
      <c r="C33" s="315" t="s">
        <v>312</v>
      </c>
      <c r="D33" s="316">
        <f>D21</f>
        <v>1750000</v>
      </c>
      <c r="E33" s="317">
        <f>D13</f>
        <v>0.14979999999999999</v>
      </c>
      <c r="F33" s="315"/>
      <c r="G33" s="315"/>
      <c r="H33" s="318">
        <f>D33*E33</f>
        <v>262150</v>
      </c>
      <c r="J33" s="312">
        <f>J32+1</f>
        <v>13</v>
      </c>
      <c r="K33" s="304"/>
      <c r="L33" s="315" t="s">
        <v>312</v>
      </c>
      <c r="M33" s="316">
        <f>M21</f>
        <v>1750000</v>
      </c>
      <c r="N33" s="317">
        <f>M13</f>
        <v>0.15</v>
      </c>
      <c r="O33" s="315"/>
      <c r="P33" s="315"/>
      <c r="Q33" s="327">
        <f>M33*N33</f>
        <v>262500</v>
      </c>
    </row>
    <row r="34" spans="1:17">
      <c r="A34" s="312">
        <f>A33+1</f>
        <v>14</v>
      </c>
      <c r="B34" s="304"/>
      <c r="C34" s="315" t="s">
        <v>313</v>
      </c>
      <c r="D34" s="316">
        <f>D22</f>
        <v>1750000</v>
      </c>
      <c r="E34" s="317">
        <f>D14</f>
        <v>0.14979999999999999</v>
      </c>
      <c r="F34" s="315"/>
      <c r="G34" s="315"/>
      <c r="H34" s="318">
        <f>D34*E34</f>
        <v>262150</v>
      </c>
      <c r="J34" s="312">
        <f>J33+1</f>
        <v>14</v>
      </c>
      <c r="K34" s="304"/>
      <c r="L34" s="315" t="s">
        <v>313</v>
      </c>
      <c r="M34" s="316">
        <f>M22</f>
        <v>1750000</v>
      </c>
      <c r="N34" s="317">
        <f>M14</f>
        <v>0.15</v>
      </c>
      <c r="O34" s="315"/>
      <c r="P34" s="315"/>
      <c r="Q34" s="327">
        <f>M34*N34</f>
        <v>262500</v>
      </c>
    </row>
    <row r="35" spans="1:17">
      <c r="A35" s="312">
        <f>A34+1</f>
        <v>15</v>
      </c>
      <c r="B35" s="304"/>
      <c r="C35" s="315" t="s">
        <v>314</v>
      </c>
      <c r="D35" s="315"/>
      <c r="E35" s="315"/>
      <c r="F35" s="315"/>
      <c r="G35" s="315"/>
      <c r="H35" s="319">
        <f>SUM(H33:H34)</f>
        <v>524300</v>
      </c>
      <c r="J35" s="312">
        <f>J34+1</f>
        <v>15</v>
      </c>
      <c r="K35" s="304"/>
      <c r="L35" s="315" t="s">
        <v>314</v>
      </c>
      <c r="M35" s="315"/>
      <c r="N35" s="315"/>
      <c r="O35" s="315"/>
      <c r="P35" s="315"/>
      <c r="Q35" s="319">
        <f>SUM(Q33:Q34)</f>
        <v>525000</v>
      </c>
    </row>
    <row r="36" spans="1:17">
      <c r="A36" s="304"/>
      <c r="B36" s="304"/>
      <c r="C36" s="315"/>
      <c r="D36" s="315"/>
      <c r="E36" s="315"/>
      <c r="F36" s="315"/>
      <c r="G36" s="315"/>
      <c r="H36" s="320"/>
      <c r="J36" s="304"/>
      <c r="K36" s="304"/>
      <c r="L36" s="315"/>
      <c r="M36" s="315"/>
      <c r="N36" s="315"/>
      <c r="O36" s="315"/>
      <c r="P36" s="315"/>
      <c r="Q36" s="320"/>
    </row>
    <row r="37" spans="1:17">
      <c r="A37" s="312">
        <f>A35+1</f>
        <v>16</v>
      </c>
      <c r="B37" s="304"/>
      <c r="C37" s="315" t="s">
        <v>315</v>
      </c>
      <c r="D37" s="316">
        <f>D25</f>
        <v>1750000</v>
      </c>
      <c r="E37" s="317">
        <f>D15</f>
        <v>7.4899999999999994E-2</v>
      </c>
      <c r="F37" s="321">
        <v>0.9</v>
      </c>
      <c r="G37" s="315">
        <f>12</f>
        <v>12</v>
      </c>
      <c r="H37" s="318">
        <f>D37*E37*F37*G37</f>
        <v>1415610</v>
      </c>
      <c r="J37" s="312">
        <f>J35+1</f>
        <v>16</v>
      </c>
      <c r="K37" s="304"/>
      <c r="L37" s="315" t="s">
        <v>315</v>
      </c>
      <c r="M37" s="316">
        <f>M25</f>
        <v>1750000</v>
      </c>
      <c r="N37" s="317">
        <f>M15</f>
        <v>4.9999999999999996E-2</v>
      </c>
      <c r="O37" s="321">
        <v>0.9</v>
      </c>
      <c r="P37" s="315">
        <f>12</f>
        <v>12</v>
      </c>
      <c r="Q37" s="327">
        <f>M37*N37*O37*P37</f>
        <v>944999.99999999977</v>
      </c>
    </row>
    <row r="38" spans="1:17">
      <c r="A38" s="304"/>
      <c r="B38" s="304"/>
      <c r="C38" s="315"/>
      <c r="D38" s="315"/>
      <c r="E38" s="315"/>
      <c r="F38" s="315"/>
      <c r="G38" s="315"/>
      <c r="H38" s="320"/>
      <c r="J38" s="304"/>
      <c r="K38" s="304"/>
      <c r="L38" s="315"/>
      <c r="M38" s="315"/>
      <c r="N38" s="315"/>
      <c r="O38" s="315"/>
      <c r="P38" s="315"/>
      <c r="Q38" s="320"/>
    </row>
    <row r="39" spans="1:17">
      <c r="A39" s="312">
        <f>A37+1</f>
        <v>17</v>
      </c>
      <c r="B39" s="304"/>
      <c r="C39" s="315" t="s">
        <v>316</v>
      </c>
      <c r="D39" s="315"/>
      <c r="E39" s="315"/>
      <c r="F39" s="315"/>
      <c r="G39" s="315"/>
      <c r="H39" s="319">
        <f>H35+H37</f>
        <v>1939910</v>
      </c>
      <c r="J39" s="312">
        <f>J37+1</f>
        <v>17</v>
      </c>
      <c r="K39" s="304"/>
      <c r="L39" s="315" t="s">
        <v>316</v>
      </c>
      <c r="M39" s="315"/>
      <c r="N39" s="315"/>
      <c r="O39" s="315"/>
      <c r="P39" s="315"/>
      <c r="Q39" s="319">
        <f>Q35+Q37</f>
        <v>1469999.9999999998</v>
      </c>
    </row>
    <row r="40" spans="1:17">
      <c r="A40" s="304"/>
      <c r="B40" s="304"/>
      <c r="C40" s="315"/>
      <c r="D40" s="315"/>
      <c r="E40" s="315"/>
      <c r="F40" s="315"/>
      <c r="G40" s="315"/>
      <c r="H40" s="320"/>
      <c r="J40" s="304"/>
      <c r="K40" s="304"/>
      <c r="L40" s="315"/>
      <c r="M40" s="315"/>
      <c r="N40" s="315"/>
      <c r="O40" s="315"/>
      <c r="P40" s="315"/>
      <c r="Q40" s="320"/>
    </row>
    <row r="41" spans="1:17">
      <c r="A41" s="312">
        <f>A39+1</f>
        <v>18</v>
      </c>
      <c r="B41" s="304"/>
      <c r="C41" s="315" t="s">
        <v>317</v>
      </c>
      <c r="D41" s="315"/>
      <c r="E41" s="315"/>
      <c r="F41" s="315"/>
      <c r="G41" s="315"/>
      <c r="H41" s="322">
        <f>H39/12</f>
        <v>161659.16666666666</v>
      </c>
      <c r="J41" s="312">
        <f>J39+1</f>
        <v>18</v>
      </c>
      <c r="K41" s="304"/>
      <c r="L41" s="315" t="s">
        <v>317</v>
      </c>
      <c r="M41" s="315"/>
      <c r="N41" s="315"/>
      <c r="O41" s="315"/>
      <c r="P41" s="315"/>
      <c r="Q41" s="322">
        <f>Q39/12</f>
        <v>122499.99999999999</v>
      </c>
    </row>
    <row r="42" spans="1:17">
      <c r="A42" s="312"/>
      <c r="B42" s="304"/>
      <c r="C42" s="304"/>
      <c r="D42" s="304"/>
      <c r="E42" s="304"/>
      <c r="F42" s="304"/>
      <c r="G42" s="304"/>
      <c r="H42" s="305"/>
      <c r="J42" s="312"/>
      <c r="K42" s="304"/>
      <c r="L42" s="304"/>
      <c r="M42" s="304"/>
      <c r="N42" s="304"/>
      <c r="O42" s="304"/>
      <c r="P42" s="304"/>
      <c r="Q42" s="305"/>
    </row>
    <row r="43" spans="1:17">
      <c r="A43" s="312"/>
      <c r="B43" s="304"/>
      <c r="C43" s="304" t="s">
        <v>401</v>
      </c>
      <c r="D43" s="304"/>
      <c r="E43" s="304"/>
      <c r="F43" s="304"/>
      <c r="G43" s="304"/>
      <c r="H43" s="325">
        <f>H27-Q27</f>
        <v>-52149.999999999767</v>
      </c>
      <c r="J43" s="312"/>
      <c r="K43" s="304"/>
      <c r="L43" s="304" t="s">
        <v>399</v>
      </c>
      <c r="M43" s="304"/>
      <c r="N43" s="304"/>
      <c r="O43" s="304"/>
      <c r="P43" s="304"/>
      <c r="Q43" s="324"/>
    </row>
    <row r="44" spans="1:17">
      <c r="A44" s="312"/>
      <c r="B44" s="304"/>
      <c r="C44" s="304" t="s">
        <v>402</v>
      </c>
      <c r="D44" s="304"/>
      <c r="E44" s="304"/>
      <c r="F44" s="304"/>
      <c r="G44" s="304"/>
      <c r="H44" s="325">
        <f>H29-Q29</f>
        <v>-4345.8333333333139</v>
      </c>
      <c r="J44" s="312"/>
      <c r="K44" s="304"/>
      <c r="L44" s="304" t="s">
        <v>398</v>
      </c>
      <c r="M44" s="304"/>
      <c r="N44" s="304"/>
      <c r="O44" s="304"/>
      <c r="P44" s="304"/>
      <c r="Q44" s="325"/>
    </row>
    <row r="45" spans="1:17">
      <c r="A45" s="312"/>
      <c r="B45" s="304"/>
      <c r="C45" s="304"/>
      <c r="D45" s="304"/>
      <c r="E45" s="296"/>
      <c r="F45" s="304"/>
      <c r="G45" s="304"/>
      <c r="H45" s="325"/>
      <c r="J45" s="312"/>
      <c r="K45" s="304"/>
      <c r="L45" s="304"/>
      <c r="M45" s="304"/>
      <c r="N45" s="296"/>
      <c r="O45" s="304"/>
      <c r="P45" s="304"/>
      <c r="Q45" s="325"/>
    </row>
    <row r="46" spans="1:17">
      <c r="A46" s="303"/>
      <c r="B46" s="304"/>
      <c r="C46" s="304"/>
      <c r="D46" s="304"/>
      <c r="E46" s="296"/>
      <c r="F46" s="304"/>
      <c r="G46" s="304"/>
      <c r="H46" s="305"/>
      <c r="J46" s="303"/>
      <c r="K46" s="304"/>
      <c r="L46" s="304"/>
      <c r="M46" s="304"/>
      <c r="N46" s="296"/>
      <c r="O46" s="304"/>
      <c r="P46" s="304"/>
      <c r="Q46" s="305"/>
    </row>
    <row r="47" spans="1:17">
      <c r="A47" s="303"/>
      <c r="B47" s="304"/>
      <c r="C47" s="304"/>
      <c r="D47" s="304"/>
      <c r="E47" s="304"/>
      <c r="F47" s="304"/>
      <c r="G47" s="304"/>
      <c r="H47" s="305"/>
      <c r="J47" s="303"/>
      <c r="K47" s="304"/>
      <c r="L47" s="304"/>
      <c r="M47" s="304"/>
      <c r="N47" s="304"/>
      <c r="O47" s="304"/>
      <c r="P47" s="304"/>
      <c r="Q47" s="305"/>
    </row>
    <row r="48" spans="1:17">
      <c r="A48" s="303"/>
      <c r="B48" s="304"/>
      <c r="C48" s="304"/>
      <c r="D48" s="304"/>
      <c r="E48" s="304"/>
      <c r="F48" s="304"/>
      <c r="G48" s="304"/>
      <c r="H48" s="305"/>
      <c r="J48" s="303"/>
      <c r="K48" s="304"/>
      <c r="L48" s="304"/>
      <c r="M48" s="304"/>
      <c r="N48" s="304"/>
      <c r="O48" s="304"/>
      <c r="P48" s="304"/>
      <c r="Q48" s="305"/>
    </row>
    <row r="49" spans="1:17">
      <c r="A49" s="303"/>
      <c r="B49" s="304"/>
      <c r="C49" s="304"/>
      <c r="D49" s="304"/>
      <c r="E49" s="304"/>
      <c r="F49" s="304"/>
      <c r="G49" s="304"/>
      <c r="H49" s="305"/>
      <c r="J49" s="303"/>
      <c r="K49" s="304"/>
      <c r="L49" s="304"/>
      <c r="M49" s="304"/>
      <c r="N49" s="304"/>
      <c r="O49" s="304"/>
      <c r="P49" s="304"/>
      <c r="Q49" s="305"/>
    </row>
    <row r="50" spans="1:17">
      <c r="A50" s="303"/>
      <c r="B50" s="304"/>
      <c r="C50" s="304"/>
      <c r="D50" s="304"/>
      <c r="E50" s="304"/>
      <c r="F50" s="304"/>
      <c r="G50" s="304"/>
      <c r="H50" s="305"/>
      <c r="J50" s="303"/>
      <c r="K50" s="304"/>
      <c r="L50" s="304"/>
      <c r="M50" s="304"/>
      <c r="N50" s="304"/>
      <c r="O50" s="304"/>
      <c r="P50" s="304"/>
      <c r="Q50" s="305"/>
    </row>
    <row r="51" spans="1:17">
      <c r="J51" s="218"/>
    </row>
    <row r="52" spans="1:17">
      <c r="J52" s="218"/>
    </row>
    <row r="53" spans="1:17">
      <c r="H53" s="81">
        <f>H29-H41</f>
        <v>-4345.8333333333139</v>
      </c>
      <c r="J53" s="218"/>
      <c r="Q53" s="81">
        <f>Q29-Q41</f>
        <v>39159.166666666672</v>
      </c>
    </row>
    <row r="54" spans="1:17">
      <c r="H54" s="81">
        <f>H53*12</f>
        <v>-52149.999999999767</v>
      </c>
      <c r="J54" s="218"/>
      <c r="Q54" s="81">
        <f>Q53*12</f>
        <v>469910.00000000006</v>
      </c>
    </row>
  </sheetData>
  <mergeCells count="8">
    <mergeCell ref="J1:Q1"/>
    <mergeCell ref="J2:Q2"/>
    <mergeCell ref="J3:Q3"/>
    <mergeCell ref="J4:Q4"/>
    <mergeCell ref="A1:H1"/>
    <mergeCell ref="A2:H2"/>
    <mergeCell ref="A3:H3"/>
    <mergeCell ref="A4:H4"/>
  </mergeCells>
  <pageMargins left="0.75" right="0.75" top="1" bottom="1" header="0.5" footer="0.5"/>
  <pageSetup scale="75" orientation="landscape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6.28515625" style="240" customWidth="1"/>
    <col min="2" max="2" width="25.5703125" style="237" customWidth="1"/>
    <col min="3" max="3" width="29.28515625" style="237" customWidth="1"/>
    <col min="4" max="4" width="12.7109375" style="237" customWidth="1"/>
    <col min="5" max="5" width="13.42578125" style="237" customWidth="1"/>
    <col min="6" max="6" width="13.28515625" style="237" bestFit="1" customWidth="1"/>
    <col min="7" max="7" width="10.28515625" style="237" bestFit="1" customWidth="1"/>
    <col min="8" max="8" width="9.140625" style="237"/>
    <col min="9" max="9" width="9.7109375" style="237" bestFit="1" customWidth="1"/>
    <col min="10" max="11" width="9.140625" style="237"/>
    <col min="12" max="12" width="10.5703125" style="237" customWidth="1"/>
    <col min="13" max="16384" width="9.140625" style="237"/>
  </cols>
  <sheetData>
    <row r="1" spans="1:16" s="235" customFormat="1">
      <c r="A1" s="332" t="str">
        <f>Cover!A8</f>
        <v>_</v>
      </c>
      <c r="B1" s="332"/>
      <c r="C1" s="332"/>
      <c r="D1" s="332"/>
      <c r="E1" s="332"/>
      <c r="F1" s="332"/>
    </row>
    <row r="2" spans="1:16" s="235" customFormat="1">
      <c r="A2" s="332" t="str">
        <f>Cover!A9</f>
        <v>WKG STORAGE, INC.</v>
      </c>
      <c r="B2" s="332"/>
      <c r="C2" s="332"/>
      <c r="D2" s="332"/>
      <c r="E2" s="332"/>
      <c r="F2" s="332"/>
    </row>
    <row r="3" spans="1:16" s="235" customFormat="1">
      <c r="A3" s="332" t="s">
        <v>301</v>
      </c>
      <c r="B3" s="332"/>
      <c r="C3" s="332"/>
      <c r="D3" s="332"/>
      <c r="E3" s="332"/>
      <c r="F3" s="332"/>
    </row>
    <row r="4" spans="1:16" s="235" customFormat="1">
      <c r="A4" s="332" t="str">
        <f>Cover!A11</f>
        <v>TEST YEAR ENDING DECEMBER 31, 2015, as adjusted for TCJA</v>
      </c>
      <c r="B4" s="332"/>
      <c r="C4" s="332"/>
      <c r="D4" s="332"/>
      <c r="E4" s="332"/>
      <c r="F4" s="332"/>
    </row>
    <row r="5" spans="1:16" s="235" customFormat="1">
      <c r="A5" s="234"/>
    </row>
    <row r="6" spans="1:16" s="235" customFormat="1">
      <c r="A6" s="234"/>
    </row>
    <row r="7" spans="1:16" s="235" customFormat="1">
      <c r="A7" s="345"/>
      <c r="B7" s="345"/>
      <c r="C7" s="345"/>
      <c r="D7" s="345"/>
      <c r="E7" s="345"/>
      <c r="F7" s="345"/>
    </row>
    <row r="8" spans="1:16" s="235" customFormat="1">
      <c r="A8" s="234"/>
    </row>
    <row r="9" spans="1:16" s="235" customFormat="1">
      <c r="A9" s="234"/>
    </row>
    <row r="10" spans="1:16" s="235" customFormat="1" ht="13.5" thickBot="1">
      <c r="A10" s="234"/>
    </row>
    <row r="11" spans="1:16" s="236" customFormat="1" ht="39" thickTop="1">
      <c r="A11" s="244" t="s">
        <v>104</v>
      </c>
      <c r="B11" s="245" t="s">
        <v>105</v>
      </c>
      <c r="C11" s="246" t="s">
        <v>69</v>
      </c>
      <c r="D11" s="247" t="s">
        <v>305</v>
      </c>
      <c r="E11" s="247" t="s">
        <v>304</v>
      </c>
      <c r="F11" s="247" t="s">
        <v>327</v>
      </c>
      <c r="G11" s="100"/>
      <c r="H11" s="259"/>
      <c r="I11" s="260"/>
      <c r="J11" s="261"/>
      <c r="K11" s="261"/>
      <c r="L11" s="262"/>
      <c r="M11"/>
      <c r="N11"/>
      <c r="O11"/>
      <c r="P11"/>
    </row>
    <row r="12" spans="1:16" s="219" customFormat="1">
      <c r="A12" s="248"/>
      <c r="B12" s="249" t="s">
        <v>283</v>
      </c>
      <c r="C12" s="250" t="s">
        <v>284</v>
      </c>
      <c r="D12" s="250" t="s">
        <v>285</v>
      </c>
      <c r="E12" s="250" t="s">
        <v>286</v>
      </c>
      <c r="F12" s="250" t="s">
        <v>287</v>
      </c>
      <c r="G12" s="100"/>
      <c r="H12" s="263">
        <v>0.25</v>
      </c>
      <c r="I12" s="264" t="s">
        <v>318</v>
      </c>
      <c r="J12" s="265" t="s">
        <v>302</v>
      </c>
      <c r="K12" s="266"/>
      <c r="L12" s="267"/>
      <c r="M12"/>
      <c r="N12"/>
      <c r="O12"/>
      <c r="P12"/>
    </row>
    <row r="13" spans="1:16">
      <c r="H13" s="263"/>
      <c r="I13" s="264"/>
      <c r="J13" s="265"/>
      <c r="K13" s="266"/>
      <c r="L13" s="267"/>
      <c r="M13"/>
      <c r="N13"/>
      <c r="O13"/>
      <c r="P13"/>
    </row>
    <row r="14" spans="1:16" ht="13.5" thickBot="1">
      <c r="A14" s="251">
        <v>1</v>
      </c>
      <c r="B14" s="252" t="s">
        <v>288</v>
      </c>
      <c r="C14" s="253" t="s">
        <v>290</v>
      </c>
      <c r="D14" s="238">
        <f>IF(I12="Yes",ROUND(F14*H12,0),ROUND(F14*H14,0))</f>
        <v>510095</v>
      </c>
      <c r="E14" s="242">
        <f>F14-D14</f>
        <v>1530285.6129801138</v>
      </c>
      <c r="F14" s="238">
        <f>'Schedule A COS'!F29</f>
        <v>2040380.6129801138</v>
      </c>
      <c r="H14" s="268">
        <v>0.5</v>
      </c>
      <c r="I14" s="269"/>
      <c r="J14" s="270" t="s">
        <v>329</v>
      </c>
      <c r="K14" s="271"/>
      <c r="L14" s="272"/>
      <c r="M14"/>
      <c r="N14"/>
      <c r="O14"/>
      <c r="P14"/>
    </row>
    <row r="15" spans="1:16" ht="13.5" thickTop="1">
      <c r="A15" s="251"/>
      <c r="B15" s="254"/>
      <c r="H15"/>
      <c r="I15"/>
      <c r="J15"/>
      <c r="K15"/>
      <c r="L15"/>
      <c r="M15"/>
      <c r="N15"/>
      <c r="O15"/>
      <c r="P15"/>
    </row>
    <row r="16" spans="1:16">
      <c r="A16" s="251">
        <f>A14+1</f>
        <v>2</v>
      </c>
      <c r="B16" s="252" t="s">
        <v>289</v>
      </c>
      <c r="C16" s="253" t="s">
        <v>303</v>
      </c>
      <c r="D16" s="255">
        <v>1750000</v>
      </c>
      <c r="E16" s="255">
        <v>1750000</v>
      </c>
      <c r="H16"/>
      <c r="I16"/>
      <c r="J16"/>
      <c r="K16"/>
      <c r="L16"/>
      <c r="M16"/>
      <c r="N16"/>
      <c r="O16"/>
      <c r="P16"/>
    </row>
    <row r="17" spans="1:16">
      <c r="A17" s="237"/>
      <c r="B17" s="230" t="s">
        <v>310</v>
      </c>
      <c r="C17" s="239"/>
      <c r="H17"/>
      <c r="I17"/>
      <c r="J17"/>
      <c r="K17"/>
      <c r="L17"/>
      <c r="M17"/>
      <c r="N17"/>
      <c r="O17"/>
      <c r="P17"/>
    </row>
    <row r="18" spans="1:16">
      <c r="A18" s="251">
        <f>A16+1</f>
        <v>3</v>
      </c>
      <c r="B18" s="252" t="s">
        <v>306</v>
      </c>
      <c r="D18" s="256">
        <f>ROUND(D14/D16/2,4)</f>
        <v>0.1457</v>
      </c>
      <c r="H18"/>
      <c r="I18"/>
      <c r="J18"/>
      <c r="K18"/>
      <c r="L18"/>
      <c r="M18"/>
      <c r="N18"/>
      <c r="O18"/>
      <c r="P18"/>
    </row>
    <row r="19" spans="1:16">
      <c r="A19" s="251">
        <f>A18+1</f>
        <v>4</v>
      </c>
      <c r="B19" s="252" t="s">
        <v>307</v>
      </c>
      <c r="D19" s="256">
        <f>ROUND(D14/D16/2,4)</f>
        <v>0.1457</v>
      </c>
      <c r="H19"/>
      <c r="I19"/>
      <c r="J19"/>
      <c r="K19"/>
      <c r="L19"/>
      <c r="M19"/>
      <c r="N19"/>
      <c r="O19"/>
      <c r="P19"/>
    </row>
    <row r="20" spans="1:16">
      <c r="A20" s="251">
        <f>A19+1</f>
        <v>5</v>
      </c>
      <c r="B20" s="252" t="s">
        <v>308</v>
      </c>
      <c r="C20" s="241"/>
      <c r="E20" s="256">
        <f>ROUND(E14/E16/12,4)</f>
        <v>7.2900000000000006E-2</v>
      </c>
      <c r="H20"/>
      <c r="I20"/>
      <c r="J20"/>
      <c r="K20"/>
      <c r="L20"/>
      <c r="M20"/>
      <c r="N20"/>
      <c r="O20"/>
      <c r="P20"/>
    </row>
    <row r="21" spans="1:16">
      <c r="A21" s="237"/>
      <c r="B21" s="230" t="s">
        <v>309</v>
      </c>
      <c r="D21" s="241"/>
      <c r="H21"/>
      <c r="I21"/>
      <c r="J21"/>
      <c r="K21"/>
      <c r="L21"/>
      <c r="M21"/>
      <c r="N21"/>
      <c r="O21"/>
      <c r="P21"/>
    </row>
    <row r="22" spans="1:16">
      <c r="A22" s="251">
        <f>A20+1</f>
        <v>6</v>
      </c>
      <c r="B22" s="252" t="s">
        <v>306</v>
      </c>
      <c r="D22" s="256">
        <f>D42/D16/2</f>
        <v>0.15</v>
      </c>
      <c r="H22"/>
      <c r="I22"/>
      <c r="J22"/>
      <c r="K22"/>
      <c r="L22"/>
      <c r="M22"/>
      <c r="N22"/>
      <c r="O22"/>
      <c r="P22"/>
    </row>
    <row r="23" spans="1:16">
      <c r="A23" s="251">
        <f>A22+1</f>
        <v>7</v>
      </c>
      <c r="B23" s="252" t="s">
        <v>307</v>
      </c>
      <c r="D23" s="256">
        <f>D42/D16/2</f>
        <v>0.15</v>
      </c>
      <c r="H23"/>
      <c r="I23"/>
      <c r="J23"/>
      <c r="K23"/>
      <c r="L23"/>
      <c r="M23"/>
      <c r="N23"/>
      <c r="O23"/>
      <c r="P23"/>
    </row>
    <row r="24" spans="1:16">
      <c r="A24" s="251">
        <f>A23+1</f>
        <v>8</v>
      </c>
      <c r="B24" s="252" t="s">
        <v>308</v>
      </c>
      <c r="C24" s="241"/>
      <c r="E24" s="258">
        <f>E42/E16/12</f>
        <v>4.9999999999999996E-2</v>
      </c>
      <c r="H24"/>
      <c r="I24"/>
      <c r="J24"/>
      <c r="K24"/>
      <c r="L24"/>
      <c r="M24"/>
      <c r="N24"/>
      <c r="O24"/>
      <c r="P24"/>
    </row>
    <row r="25" spans="1:16">
      <c r="H25"/>
      <c r="I25"/>
      <c r="J25"/>
      <c r="K25"/>
      <c r="L25"/>
      <c r="M25"/>
      <c r="N25"/>
      <c r="O25"/>
      <c r="P25"/>
    </row>
    <row r="26" spans="1:16">
      <c r="H26"/>
      <c r="I26"/>
      <c r="J26"/>
      <c r="K26"/>
      <c r="L26"/>
      <c r="M26"/>
      <c r="N26"/>
      <c r="O26"/>
      <c r="P26"/>
    </row>
    <row r="27" spans="1:16">
      <c r="H27"/>
      <c r="I27"/>
      <c r="J27"/>
      <c r="K27"/>
      <c r="L27"/>
      <c r="M27"/>
      <c r="N27"/>
      <c r="O27"/>
      <c r="P27"/>
    </row>
    <row r="28" spans="1:16">
      <c r="D28" s="237">
        <f>D18*D16</f>
        <v>254975</v>
      </c>
    </row>
    <row r="29" spans="1:16">
      <c r="D29" s="237">
        <f>D16*D19</f>
        <v>254975</v>
      </c>
    </row>
    <row r="30" spans="1:16">
      <c r="E30" s="237">
        <f>E16*E20*12</f>
        <v>1530900.0000000002</v>
      </c>
    </row>
    <row r="31" spans="1:16">
      <c r="E31" s="237">
        <f>SUM(D28:E30)</f>
        <v>2040850.0000000002</v>
      </c>
    </row>
    <row r="42" spans="2:8">
      <c r="B42" s="237" t="s">
        <v>311</v>
      </c>
      <c r="D42" s="238">
        <f>525000</f>
        <v>525000</v>
      </c>
      <c r="E42" s="242">
        <v>1050000</v>
      </c>
      <c r="H42" s="243" t="s">
        <v>326</v>
      </c>
    </row>
    <row r="43" spans="2:8">
      <c r="B43"/>
      <c r="D43" s="257"/>
    </row>
  </sheetData>
  <mergeCells count="5">
    <mergeCell ref="A7:F7"/>
    <mergeCell ref="A1:F1"/>
    <mergeCell ref="A2:F2"/>
    <mergeCell ref="A3:F3"/>
    <mergeCell ref="A4:F4"/>
  </mergeCells>
  <pageMargins left="0.75" right="0.75" top="1" bottom="1" header="0.5" footer="0.5"/>
  <pageSetup orientation="landscape" r:id="rId1"/>
  <headerFooter alignWithMargins="0">
    <oddFooter>&amp;R&amp;A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00B050"/>
    <pageSetUpPr fitToPage="1"/>
  </sheetPr>
  <dimension ref="A1:M108"/>
  <sheetViews>
    <sheetView view="pageBreakPreview" zoomScaleNormal="90" zoomScaleSheetLayoutView="100" workbookViewId="0">
      <selection activeCell="F27" sqref="F27"/>
    </sheetView>
  </sheetViews>
  <sheetFormatPr defaultColWidth="9.140625" defaultRowHeight="12.75"/>
  <cols>
    <col min="1" max="1" width="5.85546875" style="2" customWidth="1"/>
    <col min="2" max="2" width="42.42578125" style="2" bestFit="1" customWidth="1"/>
    <col min="3" max="3" width="11.28515625" style="2" bestFit="1" customWidth="1"/>
    <col min="4" max="7" width="15.7109375" style="2" customWidth="1"/>
    <col min="8" max="8" width="15.5703125" style="2" customWidth="1"/>
    <col min="9" max="9" width="13.140625" style="2" customWidth="1"/>
    <col min="10" max="11" width="12.5703125" style="2" bestFit="1" customWidth="1"/>
    <col min="12" max="12" width="14.42578125" style="2" bestFit="1" customWidth="1"/>
    <col min="13" max="16384" width="9.140625" style="2"/>
  </cols>
  <sheetData>
    <row r="1" spans="1:13">
      <c r="A1" s="332" t="str">
        <f>Cover!A8</f>
        <v>_</v>
      </c>
      <c r="B1" s="332"/>
      <c r="C1" s="332"/>
      <c r="D1" s="332"/>
      <c r="E1" s="332"/>
      <c r="F1" s="332"/>
      <c r="G1" s="18"/>
    </row>
    <row r="2" spans="1:13">
      <c r="A2" s="332" t="str">
        <f>Cover!A9</f>
        <v>WKG STORAGE, INC.</v>
      </c>
      <c r="B2" s="332"/>
      <c r="C2" s="332"/>
      <c r="D2" s="332"/>
      <c r="E2" s="332"/>
      <c r="F2" s="332"/>
      <c r="G2" s="18"/>
    </row>
    <row r="3" spans="1:13">
      <c r="A3" s="332" t="s">
        <v>296</v>
      </c>
      <c r="B3" s="332"/>
      <c r="C3" s="332"/>
      <c r="D3" s="332"/>
      <c r="E3" s="332"/>
      <c r="F3" s="332"/>
      <c r="G3" s="18"/>
    </row>
    <row r="4" spans="1:13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18"/>
    </row>
    <row r="5" spans="1:13">
      <c r="A5"/>
      <c r="B5"/>
      <c r="C5"/>
      <c r="D5"/>
      <c r="E5"/>
      <c r="F5"/>
      <c r="G5"/>
    </row>
    <row r="7" spans="1:13" ht="45.75" customHeight="1">
      <c r="A7" s="15" t="s">
        <v>104</v>
      </c>
      <c r="B7" s="15" t="s">
        <v>105</v>
      </c>
      <c r="C7" s="15" t="s">
        <v>69</v>
      </c>
      <c r="D7" s="15" t="s">
        <v>297</v>
      </c>
      <c r="E7" s="15" t="s">
        <v>77</v>
      </c>
      <c r="F7" s="15" t="s">
        <v>298</v>
      </c>
      <c r="G7"/>
    </row>
    <row r="8" spans="1:13">
      <c r="A8" s="1"/>
      <c r="B8" s="1" t="s">
        <v>106</v>
      </c>
      <c r="C8" s="1" t="s">
        <v>107</v>
      </c>
      <c r="D8" s="1" t="s">
        <v>108</v>
      </c>
      <c r="E8" s="1" t="s">
        <v>109</v>
      </c>
      <c r="F8" s="1" t="s">
        <v>110</v>
      </c>
      <c r="G8"/>
    </row>
    <row r="9" spans="1:13">
      <c r="A9" s="1"/>
    </row>
    <row r="10" spans="1:13">
      <c r="A10" s="85"/>
      <c r="C10" s="32"/>
      <c r="D10" s="6"/>
      <c r="E10" s="6"/>
      <c r="F10" s="33"/>
      <c r="G10" s="6"/>
      <c r="H10" s="346"/>
      <c r="I10" s="346"/>
      <c r="J10" s="346"/>
      <c r="K10" s="346"/>
      <c r="L10" s="346"/>
      <c r="M10" s="346"/>
    </row>
    <row r="11" spans="1:13">
      <c r="A11" s="85"/>
      <c r="C11" s="32"/>
      <c r="D11" s="38"/>
      <c r="E11" s="38"/>
      <c r="F11" s="17"/>
      <c r="G11" s="77"/>
      <c r="H11" s="113"/>
      <c r="I11" s="113"/>
    </row>
    <row r="12" spans="1:13" ht="15.75">
      <c r="A12" s="85">
        <f t="shared" ref="A12:A29" si="0">A11+1</f>
        <v>1</v>
      </c>
      <c r="B12" s="221" t="s">
        <v>295</v>
      </c>
      <c r="C12" s="32"/>
      <c r="D12" s="38"/>
      <c r="E12" s="6"/>
      <c r="F12" s="38"/>
      <c r="G12" s="6"/>
      <c r="H12" s="48"/>
      <c r="I12"/>
      <c r="J12"/>
      <c r="K12"/>
      <c r="M12" s="48"/>
    </row>
    <row r="13" spans="1:13">
      <c r="A13" s="216">
        <f t="shared" si="0"/>
        <v>2</v>
      </c>
      <c r="B13" s="30" t="s">
        <v>244</v>
      </c>
      <c r="C13" s="216" t="s">
        <v>102</v>
      </c>
      <c r="D13" s="86">
        <f>'Schedule J'!C21</f>
        <v>1470000</v>
      </c>
      <c r="E13" s="86">
        <f>ROUND(D29-D13-E14+E29,0)</f>
        <v>465381</v>
      </c>
      <c r="F13" s="135">
        <f>SUM(D13:E13)</f>
        <v>1935381</v>
      </c>
      <c r="G13"/>
      <c r="H13"/>
      <c r="I13"/>
      <c r="J13"/>
      <c r="K13"/>
      <c r="M13" s="48"/>
    </row>
    <row r="14" spans="1:13">
      <c r="A14" s="216">
        <f t="shared" si="0"/>
        <v>3</v>
      </c>
      <c r="B14" s="30" t="s">
        <v>281</v>
      </c>
      <c r="C14" s="216" t="s">
        <v>102</v>
      </c>
      <c r="D14" s="30"/>
      <c r="E14" s="89">
        <f>'Schedule J'!D21</f>
        <v>105000</v>
      </c>
      <c r="F14" s="135"/>
      <c r="G14" s="6"/>
      <c r="H14" s="48"/>
      <c r="I14"/>
      <c r="J14"/>
      <c r="K14"/>
      <c r="M14" s="48"/>
    </row>
    <row r="15" spans="1:13">
      <c r="A15" s="216">
        <f t="shared" si="0"/>
        <v>4</v>
      </c>
      <c r="B15" s="5"/>
      <c r="C15" s="216"/>
      <c r="D15" s="135"/>
      <c r="E15" s="30"/>
      <c r="F15" s="135"/>
      <c r="G15" s="6"/>
      <c r="H15" s="48"/>
      <c r="I15"/>
      <c r="J15"/>
      <c r="K15"/>
      <c r="M15" s="48"/>
    </row>
    <row r="16" spans="1:13">
      <c r="A16" s="216">
        <f t="shared" si="0"/>
        <v>5</v>
      </c>
      <c r="B16" s="5"/>
      <c r="C16" s="216"/>
      <c r="D16" s="135"/>
      <c r="E16" s="30"/>
      <c r="F16" s="135"/>
      <c r="G16" s="6"/>
      <c r="H16" s="48"/>
      <c r="I16"/>
      <c r="J16"/>
      <c r="K16"/>
      <c r="M16" s="48"/>
    </row>
    <row r="17" spans="1:13">
      <c r="A17" s="216">
        <f t="shared" si="0"/>
        <v>6</v>
      </c>
      <c r="B17" s="30" t="s">
        <v>41</v>
      </c>
      <c r="C17" s="216" t="s">
        <v>42</v>
      </c>
      <c r="D17" s="222">
        <f>'Schedule B Rate Base'!D28</f>
        <v>10078765</v>
      </c>
      <c r="E17" s="89">
        <f>F17-D17</f>
        <v>-1062658</v>
      </c>
      <c r="F17" s="222">
        <f>'Schedule B Rate Base'!F28</f>
        <v>9016107</v>
      </c>
      <c r="G17" s="6"/>
      <c r="H17" s="48"/>
      <c r="I17"/>
      <c r="J17"/>
      <c r="K17"/>
      <c r="M17" s="48"/>
    </row>
    <row r="18" spans="1:13">
      <c r="A18" s="216">
        <f t="shared" si="0"/>
        <v>7</v>
      </c>
      <c r="B18" s="30" t="s">
        <v>241</v>
      </c>
      <c r="C18" s="216" t="s">
        <v>291</v>
      </c>
      <c r="D18" s="205">
        <f>'Schedule I'!C30</f>
        <v>7.6999999999999999E-2</v>
      </c>
      <c r="E18" s="30"/>
      <c r="F18" s="205">
        <f>'Schedule I'!C30</f>
        <v>7.6999999999999999E-2</v>
      </c>
      <c r="G18" s="6"/>
      <c r="H18" s="48"/>
      <c r="I18"/>
      <c r="J18"/>
      <c r="K18"/>
      <c r="M18" s="48"/>
    </row>
    <row r="19" spans="1:13">
      <c r="A19" s="216">
        <f t="shared" si="0"/>
        <v>8</v>
      </c>
      <c r="B19" s="30" t="s">
        <v>242</v>
      </c>
      <c r="C19" s="30"/>
      <c r="D19" s="88">
        <f>ROUND(D17*D18,0)</f>
        <v>776065</v>
      </c>
      <c r="E19" s="89">
        <f>F19-D19</f>
        <v>-81824.761000000057</v>
      </c>
      <c r="F19" s="88">
        <f>F17*F18</f>
        <v>694240.23899999994</v>
      </c>
      <c r="G19" s="6"/>
      <c r="H19" s="48"/>
      <c r="I19"/>
      <c r="J19"/>
      <c r="K19"/>
      <c r="M19" s="48"/>
    </row>
    <row r="20" spans="1:13">
      <c r="A20" s="216">
        <f t="shared" si="0"/>
        <v>9</v>
      </c>
      <c r="B20" s="5"/>
      <c r="C20" s="216"/>
      <c r="D20" s="135"/>
      <c r="E20" s="30"/>
      <c r="F20" s="135"/>
      <c r="G20" s="6"/>
      <c r="H20" s="48"/>
      <c r="I20"/>
      <c r="J20"/>
      <c r="K20"/>
      <c r="M20" s="48"/>
    </row>
    <row r="21" spans="1:13">
      <c r="A21" s="216">
        <f t="shared" si="0"/>
        <v>10</v>
      </c>
      <c r="B21" s="30" t="s">
        <v>75</v>
      </c>
      <c r="C21" s="216" t="s">
        <v>292</v>
      </c>
      <c r="D21" s="222">
        <f>'Schedule E'!F39</f>
        <v>813769.46000000031</v>
      </c>
      <c r="E21" s="30"/>
      <c r="F21" s="222">
        <f>SUM(D21:E21)</f>
        <v>813769.46000000031</v>
      </c>
      <c r="G21" s="6"/>
      <c r="H21" s="48"/>
      <c r="I21"/>
      <c r="J21"/>
      <c r="K21"/>
      <c r="M21" s="48"/>
    </row>
    <row r="22" spans="1:13">
      <c r="A22" s="216">
        <f t="shared" si="0"/>
        <v>11</v>
      </c>
      <c r="B22" s="30"/>
      <c r="C22" s="216"/>
      <c r="D22" s="88"/>
      <c r="E22" s="30"/>
      <c r="F22" s="222"/>
      <c r="G22" s="6"/>
      <c r="H22" s="48"/>
      <c r="I22"/>
      <c r="J22"/>
      <c r="K22"/>
      <c r="M22" s="48"/>
    </row>
    <row r="23" spans="1:13">
      <c r="A23" s="216">
        <f t="shared" si="0"/>
        <v>12</v>
      </c>
      <c r="B23" s="30" t="s">
        <v>236</v>
      </c>
      <c r="C23" s="216" t="s">
        <v>98</v>
      </c>
      <c r="D23" s="124">
        <f>'Schedule G'!E15</f>
        <v>68800.790000000008</v>
      </c>
      <c r="E23" s="30"/>
      <c r="F23" s="222">
        <f>SUM(D23:E23)</f>
        <v>68800.790000000008</v>
      </c>
      <c r="G23" s="6"/>
      <c r="H23" s="48"/>
      <c r="I23"/>
      <c r="J23"/>
      <c r="K23"/>
      <c r="M23" s="48"/>
    </row>
    <row r="24" spans="1:13">
      <c r="A24" s="216">
        <f t="shared" si="0"/>
        <v>13</v>
      </c>
      <c r="B24" s="30"/>
      <c r="C24" s="216"/>
      <c r="D24" s="88"/>
      <c r="E24" s="30"/>
      <c r="F24" s="222"/>
      <c r="G24" s="6"/>
      <c r="H24" s="114"/>
      <c r="I24" s="81"/>
      <c r="J24" s="181"/>
      <c r="K24"/>
      <c r="L24" s="1"/>
    </row>
    <row r="25" spans="1:13">
      <c r="A25" s="216">
        <f t="shared" si="0"/>
        <v>14</v>
      </c>
      <c r="B25" s="30" t="s">
        <v>68</v>
      </c>
      <c r="C25" s="216" t="s">
        <v>293</v>
      </c>
      <c r="D25" s="88">
        <f>'Schedule F'!H91</f>
        <v>342589.12398011354</v>
      </c>
      <c r="E25" s="89"/>
      <c r="F25" s="222">
        <f>SUM(D25:E25)</f>
        <v>342589.12398011354</v>
      </c>
      <c r="G25" s="6"/>
      <c r="H25" s="36"/>
      <c r="I25" s="81"/>
      <c r="J25"/>
      <c r="K25"/>
      <c r="L25" s="27"/>
    </row>
    <row r="26" spans="1:13">
      <c r="A26" s="216">
        <f t="shared" si="0"/>
        <v>15</v>
      </c>
      <c r="B26" s="30"/>
      <c r="C26" s="216"/>
      <c r="D26" s="216"/>
      <c r="E26" s="89"/>
      <c r="F26" s="222"/>
      <c r="G26" s="6"/>
      <c r="H26" s="36"/>
      <c r="I26" s="81"/>
      <c r="J26"/>
      <c r="K26"/>
      <c r="L26" s="27"/>
    </row>
    <row r="27" spans="1:13">
      <c r="A27" s="216">
        <f t="shared" si="0"/>
        <v>16</v>
      </c>
      <c r="B27" s="30" t="s">
        <v>112</v>
      </c>
      <c r="C27" s="216" t="s">
        <v>294</v>
      </c>
      <c r="D27" s="222">
        <f>'Schedule H'!D25</f>
        <v>-1498</v>
      </c>
      <c r="E27" s="89">
        <f>F27-D27</f>
        <v>122479</v>
      </c>
      <c r="F27" s="222">
        <f>'Schedule H'!E25</f>
        <v>120981</v>
      </c>
      <c r="G27" s="6"/>
      <c r="H27" s="36"/>
      <c r="I27" s="81"/>
      <c r="J27"/>
      <c r="K27"/>
      <c r="L27" s="27"/>
    </row>
    <row r="28" spans="1:13">
      <c r="A28" s="216">
        <f t="shared" si="0"/>
        <v>17</v>
      </c>
      <c r="B28" s="30"/>
      <c r="C28" s="216"/>
      <c r="D28" s="216"/>
      <c r="E28" s="89"/>
      <c r="F28" s="222"/>
      <c r="G28" s="6"/>
      <c r="H28" s="36"/>
      <c r="I28" s="81"/>
      <c r="J28"/>
      <c r="K28"/>
      <c r="L28" s="27"/>
    </row>
    <row r="29" spans="1:13">
      <c r="A29" s="216">
        <f t="shared" si="0"/>
        <v>18</v>
      </c>
      <c r="B29" s="30" t="s">
        <v>243</v>
      </c>
      <c r="C29" s="216"/>
      <c r="D29" s="228">
        <f>SUM(D19:D27)</f>
        <v>1999726.373980114</v>
      </c>
      <c r="E29" s="228">
        <f>SUM(E19:E27)</f>
        <v>40654.238999999943</v>
      </c>
      <c r="F29" s="228">
        <f>SUM(F19:F27)</f>
        <v>2040380.6129801138</v>
      </c>
      <c r="G29" s="6"/>
      <c r="H29"/>
      <c r="I29" s="81"/>
      <c r="J29"/>
      <c r="K29"/>
    </row>
    <row r="30" spans="1:13">
      <c r="A30" s="85"/>
      <c r="C30" s="32"/>
      <c r="D30" s="203"/>
      <c r="E30" s="89"/>
      <c r="F30" s="222"/>
      <c r="G30" s="6"/>
      <c r="H30"/>
      <c r="I30" s="81"/>
      <c r="J30"/>
      <c r="K30"/>
      <c r="L30" s="27"/>
    </row>
    <row r="31" spans="1:13">
      <c r="A31" s="85"/>
      <c r="E31" s="181"/>
      <c r="F31" s="70">
        <f>2097707</f>
        <v>2097707</v>
      </c>
      <c r="G31" s="2" t="s">
        <v>397</v>
      </c>
      <c r="I31" s="3"/>
    </row>
    <row r="32" spans="1:13">
      <c r="F32" s="328">
        <f>'Schedule H'!E29</f>
        <v>-57435</v>
      </c>
      <c r="G32" s="2" t="s">
        <v>408</v>
      </c>
    </row>
    <row r="33" spans="6:7">
      <c r="F33" s="330">
        <v>108.61298011383042</v>
      </c>
      <c r="G33" s="2" t="s">
        <v>405</v>
      </c>
    </row>
    <row r="34" spans="6:7">
      <c r="F34" s="329">
        <f>SUM(F31:F33)</f>
        <v>2040380.6129801138</v>
      </c>
      <c r="G34" t="s">
        <v>406</v>
      </c>
    </row>
    <row r="36" spans="6:7">
      <c r="F36"/>
      <c r="G36"/>
    </row>
    <row r="37" spans="6:7">
      <c r="F37"/>
      <c r="G37"/>
    </row>
    <row r="38" spans="6:7">
      <c r="F38"/>
      <c r="G38"/>
    </row>
    <row r="39" spans="6:7">
      <c r="G39"/>
    </row>
    <row r="55" spans="5:5">
      <c r="E55" s="81"/>
    </row>
    <row r="56" spans="5:5">
      <c r="E56" s="81"/>
    </row>
    <row r="57" spans="5:5">
      <c r="E57" s="81"/>
    </row>
    <row r="58" spans="5:5">
      <c r="E58" s="81"/>
    </row>
    <row r="59" spans="5:5">
      <c r="E59" s="81"/>
    </row>
    <row r="60" spans="5:5">
      <c r="E60" s="81"/>
    </row>
    <row r="61" spans="5:5">
      <c r="E61" s="81"/>
    </row>
    <row r="62" spans="5:5">
      <c r="E62" s="81"/>
    </row>
    <row r="63" spans="5:5">
      <c r="E63" s="81"/>
    </row>
    <row r="64" spans="5:5">
      <c r="E64" s="81"/>
    </row>
    <row r="65" spans="5:5">
      <c r="E65" s="81"/>
    </row>
    <row r="66" spans="5:5">
      <c r="E66" s="81"/>
    </row>
    <row r="67" spans="5:5">
      <c r="E67" s="81"/>
    </row>
    <row r="68" spans="5:5">
      <c r="E68" s="81"/>
    </row>
    <row r="69" spans="5:5">
      <c r="E69" s="81"/>
    </row>
    <row r="70" spans="5:5">
      <c r="E70" s="81"/>
    </row>
    <row r="71" spans="5:5">
      <c r="E71" s="81"/>
    </row>
    <row r="72" spans="5:5">
      <c r="E72" s="81"/>
    </row>
    <row r="73" spans="5:5">
      <c r="E73" s="81"/>
    </row>
    <row r="74" spans="5:5">
      <c r="E74" s="81"/>
    </row>
    <row r="75" spans="5:5">
      <c r="E75" s="81"/>
    </row>
    <row r="76" spans="5:5">
      <c r="E76" s="81"/>
    </row>
    <row r="77" spans="5:5">
      <c r="E77" s="81"/>
    </row>
    <row r="78" spans="5:5">
      <c r="E78" s="81"/>
    </row>
    <row r="79" spans="5:5">
      <c r="E79" s="81"/>
    </row>
    <row r="80" spans="5:5">
      <c r="E80" s="81"/>
    </row>
    <row r="81" spans="5:5">
      <c r="E81" s="81"/>
    </row>
    <row r="82" spans="5:5">
      <c r="E82" s="81"/>
    </row>
    <row r="83" spans="5:5">
      <c r="E83" s="81"/>
    </row>
    <row r="84" spans="5:5">
      <c r="E84" s="81"/>
    </row>
    <row r="85" spans="5:5">
      <c r="E85" s="81"/>
    </row>
    <row r="86" spans="5:5">
      <c r="E86" s="81"/>
    </row>
    <row r="87" spans="5:5">
      <c r="E87" s="81"/>
    </row>
    <row r="88" spans="5:5">
      <c r="E88" s="81"/>
    </row>
    <row r="89" spans="5:5">
      <c r="E89" s="37"/>
    </row>
    <row r="90" spans="5:5">
      <c r="E90" s="37"/>
    </row>
    <row r="91" spans="5:5">
      <c r="E91" s="37"/>
    </row>
    <row r="92" spans="5:5">
      <c r="E92" s="37"/>
    </row>
    <row r="93" spans="5:5">
      <c r="E93" s="37"/>
    </row>
    <row r="94" spans="5:5">
      <c r="E94" s="37"/>
    </row>
    <row r="95" spans="5:5">
      <c r="E95" s="37"/>
    </row>
    <row r="96" spans="5:5">
      <c r="E96" s="37"/>
    </row>
    <row r="97" spans="5:5">
      <c r="E97" s="37"/>
    </row>
    <row r="98" spans="5:5">
      <c r="E98" s="37"/>
    </row>
    <row r="99" spans="5:5">
      <c r="E99" s="37"/>
    </row>
    <row r="100" spans="5:5">
      <c r="E100" s="37"/>
    </row>
    <row r="101" spans="5:5">
      <c r="E101" s="37"/>
    </row>
    <row r="102" spans="5:5">
      <c r="E102" s="37"/>
    </row>
    <row r="103" spans="5:5">
      <c r="E103" s="37"/>
    </row>
    <row r="104" spans="5:5">
      <c r="E104" s="37"/>
    </row>
    <row r="105" spans="5:5">
      <c r="E105" s="37"/>
    </row>
    <row r="106" spans="5:5">
      <c r="E106" s="37"/>
    </row>
    <row r="107" spans="5:5">
      <c r="E107" s="37"/>
    </row>
    <row r="108" spans="5:5">
      <c r="E108" s="37"/>
    </row>
  </sheetData>
  <mergeCells count="5">
    <mergeCell ref="H10:M10"/>
    <mergeCell ref="A1:F1"/>
    <mergeCell ref="A2:F2"/>
    <mergeCell ref="A3:F3"/>
    <mergeCell ref="A4:F4"/>
  </mergeCells>
  <phoneticPr fontId="0" type="noConversion"/>
  <printOptions horizontalCentered="1"/>
  <pageMargins left="0.5" right="0.5" top="1.1599999999999999" bottom="0.5" header="0.62" footer="0.25"/>
  <pageSetup orientation="landscape" horizontalDpi="1200" verticalDpi="1200" r:id="rId1"/>
  <headerFooter alignWithMargins="0">
    <oddFooter>&amp;R&amp;A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M32"/>
  <sheetViews>
    <sheetView view="pageBreakPreview" zoomScaleNormal="100" zoomScaleSheetLayoutView="100" workbookViewId="0">
      <selection activeCell="E27" sqref="E27:F27"/>
    </sheetView>
  </sheetViews>
  <sheetFormatPr defaultColWidth="9.140625" defaultRowHeight="12.75"/>
  <cols>
    <col min="1" max="1" width="6.140625" style="2" customWidth="1"/>
    <col min="2" max="2" width="56.42578125" style="2" bestFit="1" customWidth="1"/>
    <col min="3" max="3" width="11.7109375" style="2" bestFit="1" customWidth="1"/>
    <col min="4" max="4" width="16.28515625" style="2" bestFit="1" customWidth="1"/>
    <col min="5" max="5" width="14.7109375" style="2" bestFit="1" customWidth="1"/>
    <col min="6" max="6" width="16.5703125" style="2" bestFit="1" customWidth="1"/>
    <col min="7" max="7" width="13.42578125" style="2" bestFit="1" customWidth="1"/>
    <col min="8" max="11" width="15.7109375" style="2" customWidth="1"/>
    <col min="12" max="16384" width="9.140625" style="2"/>
  </cols>
  <sheetData>
    <row r="1" spans="1:13">
      <c r="A1" s="332" t="str">
        <f>Cover!A8</f>
        <v>_</v>
      </c>
      <c r="B1" s="332"/>
      <c r="C1" s="332"/>
      <c r="D1" s="332"/>
      <c r="E1" s="332"/>
      <c r="F1" s="332"/>
      <c r="G1" s="18"/>
    </row>
    <row r="2" spans="1:13">
      <c r="A2" s="332" t="str">
        <f>Cover!A9</f>
        <v>WKG STORAGE, INC.</v>
      </c>
      <c r="B2" s="332"/>
      <c r="C2" s="332"/>
      <c r="D2" s="332"/>
      <c r="E2" s="332"/>
      <c r="F2" s="332"/>
      <c r="G2" s="18"/>
    </row>
    <row r="3" spans="1:13">
      <c r="A3" s="332" t="s">
        <v>45</v>
      </c>
      <c r="B3" s="332"/>
      <c r="C3" s="332"/>
      <c r="D3" s="332"/>
      <c r="E3" s="332"/>
      <c r="F3" s="332"/>
    </row>
    <row r="4" spans="1:13">
      <c r="A4" s="332" t="str">
        <f>Cover!A11</f>
        <v>TEST YEAR ENDING DECEMBER 31, 2015, as adjusted for TCJA</v>
      </c>
      <c r="B4" s="332"/>
      <c r="C4" s="332"/>
      <c r="D4" s="332"/>
      <c r="E4" s="332"/>
      <c r="F4" s="332"/>
    </row>
    <row r="7" spans="1:13" ht="25.5">
      <c r="A7" s="82" t="s">
        <v>104</v>
      </c>
      <c r="B7" s="82" t="s">
        <v>105</v>
      </c>
      <c r="C7" s="82" t="s">
        <v>69</v>
      </c>
      <c r="D7" s="82" t="s">
        <v>37</v>
      </c>
      <c r="E7" s="82" t="s">
        <v>78</v>
      </c>
      <c r="F7" s="82" t="s">
        <v>99</v>
      </c>
      <c r="G7" s="8"/>
      <c r="H7" s="8"/>
      <c r="I7" s="8"/>
      <c r="J7" s="8"/>
      <c r="K7" s="8"/>
      <c r="L7" s="8"/>
      <c r="M7" s="8"/>
    </row>
    <row r="8" spans="1:13">
      <c r="A8" s="42"/>
      <c r="B8" s="83" t="s">
        <v>106</v>
      </c>
      <c r="C8" s="83" t="s">
        <v>107</v>
      </c>
      <c r="D8" s="42" t="s">
        <v>108</v>
      </c>
      <c r="E8" s="42" t="s">
        <v>109</v>
      </c>
      <c r="F8" s="42" t="s">
        <v>154</v>
      </c>
      <c r="G8" s="8"/>
      <c r="H8" s="8"/>
      <c r="I8" s="8"/>
      <c r="J8" s="8"/>
      <c r="K8" s="8"/>
      <c r="L8" s="8"/>
      <c r="M8" s="8"/>
    </row>
    <row r="9" spans="1:13">
      <c r="A9" s="84"/>
      <c r="B9" s="84"/>
      <c r="C9" s="84"/>
      <c r="D9" s="84"/>
      <c r="E9" s="84"/>
      <c r="F9" s="84"/>
      <c r="G9" s="8"/>
      <c r="H9" s="8"/>
      <c r="I9" s="8"/>
      <c r="J9" s="8"/>
      <c r="K9" s="8"/>
      <c r="L9" s="8"/>
      <c r="M9" s="8"/>
    </row>
    <row r="10" spans="1:13">
      <c r="A10" s="83">
        <v>1</v>
      </c>
      <c r="B10" s="22" t="s">
        <v>153</v>
      </c>
      <c r="C10" s="8"/>
      <c r="G10" s="8"/>
      <c r="H10" s="8"/>
      <c r="I10" s="8"/>
      <c r="J10" s="8"/>
      <c r="K10" s="8"/>
      <c r="L10" s="8"/>
      <c r="M10" s="8"/>
    </row>
    <row r="11" spans="1:13">
      <c r="A11" s="83">
        <f>+A10+1</f>
        <v>2</v>
      </c>
      <c r="B11" s="102" t="s">
        <v>67</v>
      </c>
      <c r="C11" s="210" t="s">
        <v>43</v>
      </c>
      <c r="D11" s="86">
        <f>'Schedule C'!E32+('Schedule C'!E59*'Schedule C'!H58)+('Schedule C'!E66*'Schedule C'!H65)+('Schedule C'!E81*'Schedule C'!H80)</f>
        <v>14882143.334459359</v>
      </c>
      <c r="E11" s="86">
        <f>+F11-D11</f>
        <v>0</v>
      </c>
      <c r="F11" s="86">
        <f>+'Schedule C'!I85</f>
        <v>14882143.334459361</v>
      </c>
      <c r="G11" s="8"/>
      <c r="H11" s="9"/>
      <c r="I11" s="8"/>
      <c r="J11" s="8"/>
      <c r="K11" s="8"/>
      <c r="L11" s="8"/>
      <c r="M11" s="8"/>
    </row>
    <row r="12" spans="1:13">
      <c r="A12" s="85">
        <f t="shared" ref="A12:A13" si="0">+A11+1</f>
        <v>3</v>
      </c>
      <c r="B12" s="102" t="s">
        <v>224</v>
      </c>
      <c r="C12" s="210" t="s">
        <v>225</v>
      </c>
      <c r="D12" s="88">
        <v>600355.83999999997</v>
      </c>
      <c r="E12" s="88">
        <f>+F12-D12</f>
        <v>0</v>
      </c>
      <c r="F12" s="88">
        <v>600355.83999999997</v>
      </c>
      <c r="G12" s="8"/>
      <c r="H12" s="8"/>
      <c r="I12" s="8"/>
      <c r="J12" s="8"/>
      <c r="K12" s="8"/>
      <c r="L12" s="8"/>
      <c r="M12" s="8"/>
    </row>
    <row r="13" spans="1:13">
      <c r="A13" s="85">
        <f t="shared" si="0"/>
        <v>4</v>
      </c>
      <c r="B13" s="102" t="s">
        <v>237</v>
      </c>
      <c r="C13" s="210" t="s">
        <v>44</v>
      </c>
      <c r="D13" s="88">
        <f>'Schedule D'!E32+('Schedule D'!E59*'Schedule D'!H58)+('Schedule D'!E66*'Schedule D'!H65)+('Schedule D'!E81*'Schedule D'!H80)</f>
        <v>3969838.9227028806</v>
      </c>
      <c r="E13" s="88">
        <f>+F13-D13</f>
        <v>0</v>
      </c>
      <c r="F13" s="88">
        <f>+'Schedule D'!I85</f>
        <v>3969838.9227028806</v>
      </c>
      <c r="G13" s="8"/>
      <c r="H13" s="8"/>
      <c r="I13" s="8"/>
      <c r="J13" s="8"/>
      <c r="K13" s="8"/>
      <c r="L13" s="8"/>
      <c r="M13" s="8"/>
    </row>
    <row r="14" spans="1:13">
      <c r="A14" s="83">
        <f t="shared" ref="A14:A31" si="1">+A13+1</f>
        <v>5</v>
      </c>
      <c r="B14" s="104" t="s">
        <v>226</v>
      </c>
      <c r="C14" s="18"/>
      <c r="D14" s="97">
        <f>+D11+D12-D13</f>
        <v>11512660.251756478</v>
      </c>
      <c r="E14" s="97">
        <f t="shared" ref="E14:F14" si="2">+E11+E12-E13</f>
        <v>0</v>
      </c>
      <c r="F14" s="97">
        <f t="shared" si="2"/>
        <v>11512660.25175648</v>
      </c>
      <c r="G14"/>
      <c r="H14"/>
      <c r="I14"/>
      <c r="J14" s="8"/>
      <c r="K14" s="8"/>
      <c r="L14" s="8"/>
      <c r="M14" s="8"/>
    </row>
    <row r="15" spans="1:13">
      <c r="A15" s="83">
        <f t="shared" si="1"/>
        <v>6</v>
      </c>
      <c r="B15" s="30"/>
      <c r="C15" s="41"/>
      <c r="D15" s="88"/>
      <c r="E15" s="88"/>
      <c r="F15" s="88"/>
      <c r="G15"/>
      <c r="H15"/>
      <c r="I15"/>
      <c r="J15" s="8"/>
      <c r="K15" s="8"/>
      <c r="L15" s="8"/>
      <c r="M15" s="8"/>
    </row>
    <row r="16" spans="1:13">
      <c r="A16" s="83">
        <f t="shared" si="1"/>
        <v>7</v>
      </c>
      <c r="B16" s="22" t="s">
        <v>145</v>
      </c>
      <c r="C16" s="41"/>
      <c r="D16" s="88"/>
      <c r="E16" s="88"/>
      <c r="F16" s="88"/>
      <c r="G16"/>
      <c r="H16"/>
      <c r="I16"/>
      <c r="J16" s="8"/>
      <c r="K16" s="8"/>
      <c r="L16" s="8"/>
      <c r="M16" s="8"/>
    </row>
    <row r="17" spans="1:13">
      <c r="A17" s="83">
        <f t="shared" si="1"/>
        <v>8</v>
      </c>
      <c r="B17" s="102"/>
      <c r="C17" s="209"/>
      <c r="D17" s="86">
        <v>0</v>
      </c>
      <c r="E17" s="86">
        <f>+F17-D17</f>
        <v>0</v>
      </c>
      <c r="F17" s="86">
        <v>0</v>
      </c>
      <c r="G17"/>
      <c r="H17"/>
      <c r="I17"/>
      <c r="J17" s="8"/>
      <c r="K17" s="8"/>
      <c r="L17" s="8"/>
      <c r="M17" s="8"/>
    </row>
    <row r="18" spans="1:13">
      <c r="A18" s="83">
        <f t="shared" si="1"/>
        <v>9</v>
      </c>
      <c r="B18" s="102" t="s">
        <v>93</v>
      </c>
      <c r="C18" s="209" t="s">
        <v>51</v>
      </c>
      <c r="D18" s="88">
        <f>'WP_B-2 Prepayment'!G45</f>
        <v>40486.306860999997</v>
      </c>
      <c r="E18" s="88">
        <f>+F18-D18</f>
        <v>-4696.6487169999964</v>
      </c>
      <c r="F18" s="88">
        <f>'WP_B-2 Prepayment'!G47</f>
        <v>35789.658144000001</v>
      </c>
      <c r="G18"/>
      <c r="H18"/>
      <c r="I18"/>
      <c r="J18" s="8"/>
      <c r="K18" s="8"/>
      <c r="L18" s="8"/>
      <c r="M18" s="8"/>
    </row>
    <row r="19" spans="1:13">
      <c r="A19" s="83">
        <f t="shared" si="1"/>
        <v>10</v>
      </c>
      <c r="B19" s="104" t="s">
        <v>229</v>
      </c>
      <c r="C19" s="18"/>
      <c r="D19" s="97">
        <f>SUM(D17:D18)</f>
        <v>40486.306860999997</v>
      </c>
      <c r="E19" s="97">
        <f t="shared" ref="E19" si="3">SUM(E17:E18)</f>
        <v>-4696.6487169999964</v>
      </c>
      <c r="F19" s="97">
        <f>SUM(F17:F18)</f>
        <v>35789.658144000001</v>
      </c>
      <c r="G19"/>
      <c r="H19"/>
      <c r="I19"/>
      <c r="J19" s="8"/>
      <c r="K19" s="8"/>
      <c r="L19" s="8"/>
      <c r="M19" s="8"/>
    </row>
    <row r="20" spans="1:13">
      <c r="A20" s="85">
        <f t="shared" si="1"/>
        <v>11</v>
      </c>
      <c r="B20" s="30"/>
      <c r="C20" s="30"/>
      <c r="D20" s="30"/>
      <c r="E20" s="103"/>
      <c r="F20" s="30"/>
      <c r="G20"/>
      <c r="H20"/>
      <c r="I20"/>
      <c r="J20" s="8"/>
      <c r="K20" s="8"/>
      <c r="L20" s="8"/>
      <c r="M20" s="8"/>
    </row>
    <row r="21" spans="1:13">
      <c r="A21" s="85">
        <f t="shared" si="1"/>
        <v>12</v>
      </c>
      <c r="B21" s="22" t="s">
        <v>146</v>
      </c>
      <c r="C21" s="41"/>
      <c r="D21" s="88"/>
      <c r="E21" s="88"/>
      <c r="F21" s="88"/>
      <c r="G21"/>
      <c r="H21"/>
      <c r="I21"/>
      <c r="J21" s="8"/>
      <c r="K21" s="8"/>
      <c r="L21" s="8"/>
      <c r="M21" s="8"/>
    </row>
    <row r="22" spans="1:13">
      <c r="A22" s="85">
        <f t="shared" si="1"/>
        <v>13</v>
      </c>
      <c r="B22" s="102" t="s">
        <v>101</v>
      </c>
      <c r="C22" s="211" t="s">
        <v>299</v>
      </c>
      <c r="D22" s="86">
        <f>'WP_B-1 Inj'!C39</f>
        <v>8652.2631779999992</v>
      </c>
      <c r="E22" s="86">
        <f t="shared" ref="E22:E23" si="4">+F22-D22</f>
        <v>-8499.6212340000002</v>
      </c>
      <c r="F22" s="86">
        <f>'WP_B-1 Inj'!G39</f>
        <v>152.64194399999985</v>
      </c>
      <c r="G22"/>
      <c r="H22"/>
      <c r="I22"/>
      <c r="J22" s="8"/>
      <c r="K22" s="8"/>
      <c r="L22" s="8"/>
      <c r="M22" s="8"/>
    </row>
    <row r="23" spans="1:13">
      <c r="A23" s="85">
        <f t="shared" si="1"/>
        <v>14</v>
      </c>
      <c r="B23" s="102" t="s">
        <v>55</v>
      </c>
      <c r="C23" s="211" t="s">
        <v>300</v>
      </c>
      <c r="D23" s="88">
        <f>-'WP_B-3 ADIT'!C81</f>
        <v>1465729.6392380001</v>
      </c>
      <c r="E23" s="88">
        <f t="shared" si="4"/>
        <v>720896.78050000011</v>
      </c>
      <c r="F23" s="88">
        <f>-'WP_B-3 ADIT'!E81</f>
        <v>2186626.4197380003</v>
      </c>
      <c r="G23"/>
      <c r="H23"/>
      <c r="I23"/>
      <c r="J23" s="8"/>
      <c r="K23" s="8"/>
      <c r="L23" s="8"/>
      <c r="M23" s="8"/>
    </row>
    <row r="24" spans="1:13">
      <c r="A24" s="85">
        <f t="shared" si="1"/>
        <v>15</v>
      </c>
      <c r="B24" s="104" t="s">
        <v>230</v>
      </c>
      <c r="C24" s="18"/>
      <c r="D24" s="97">
        <f>SUM(D22:D23)</f>
        <v>1474381.9024160001</v>
      </c>
      <c r="E24" s="97">
        <f>SUM(E22:E23)</f>
        <v>712397.15926600015</v>
      </c>
      <c r="F24" s="97">
        <f>SUM(F22:F23)</f>
        <v>2186779.0616820003</v>
      </c>
      <c r="G24"/>
      <c r="H24"/>
      <c r="I24"/>
      <c r="J24"/>
      <c r="K24"/>
      <c r="L24" s="8"/>
      <c r="M24" s="8"/>
    </row>
    <row r="25" spans="1:13">
      <c r="A25" s="85">
        <f t="shared" si="1"/>
        <v>16</v>
      </c>
      <c r="B25" s="104"/>
      <c r="C25" s="18"/>
      <c r="D25" s="94"/>
      <c r="E25" s="94"/>
      <c r="F25" s="94"/>
      <c r="G25"/>
      <c r="H25"/>
      <c r="I25"/>
      <c r="J25"/>
      <c r="K25"/>
      <c r="L25" s="8"/>
      <c r="M25" s="8"/>
    </row>
    <row r="26" spans="1:13">
      <c r="A26" s="85">
        <f t="shared" si="1"/>
        <v>17</v>
      </c>
      <c r="B26" s="102" t="s">
        <v>227</v>
      </c>
      <c r="C26" s="208"/>
      <c r="D26" s="86">
        <v>0</v>
      </c>
      <c r="E26" s="88">
        <f t="shared" ref="E26:E27" si="5">+F26-D26</f>
        <v>101721.18250000004</v>
      </c>
      <c r="F26" s="86">
        <f>1/8*'Schedule E'!F39</f>
        <v>101721.18250000004</v>
      </c>
      <c r="G26"/>
      <c r="H26"/>
      <c r="I26"/>
      <c r="J26"/>
      <c r="K26"/>
      <c r="L26" s="8"/>
      <c r="M26" s="8"/>
    </row>
    <row r="27" spans="1:13">
      <c r="A27" s="85">
        <f t="shared" si="1"/>
        <v>18</v>
      </c>
      <c r="B27" s="12"/>
      <c r="C27" s="8"/>
      <c r="D27" s="35"/>
      <c r="E27" s="301">
        <f t="shared" si="5"/>
        <v>-447285</v>
      </c>
      <c r="F27" s="302">
        <f>-9463392+9016107</f>
        <v>-447285</v>
      </c>
      <c r="G27"/>
      <c r="H27"/>
      <c r="I27"/>
      <c r="J27"/>
      <c r="K27"/>
      <c r="L27" s="8"/>
      <c r="M27" s="8"/>
    </row>
    <row r="28" spans="1:13" ht="13.5" thickBot="1">
      <c r="A28" s="85">
        <f t="shared" si="1"/>
        <v>19</v>
      </c>
      <c r="B28" s="21" t="s">
        <v>231</v>
      </c>
      <c r="C28" s="8"/>
      <c r="D28" s="61">
        <f>ROUND(D14+D19-D24+D26,0)</f>
        <v>10078765</v>
      </c>
      <c r="E28" s="61">
        <f>ROUND(E14+E19-E24+E26,0)+E27</f>
        <v>-1062658</v>
      </c>
      <c r="F28" s="61">
        <f>ROUND(F14+F19-F24+F26,0)+F27</f>
        <v>9016107</v>
      </c>
      <c r="G28"/>
      <c r="H28"/>
      <c r="I28"/>
      <c r="J28"/>
      <c r="K28"/>
      <c r="L28" s="8"/>
      <c r="M28" s="8"/>
    </row>
    <row r="29" spans="1:13" ht="13.5" thickTop="1">
      <c r="A29" s="85">
        <f t="shared" si="1"/>
        <v>20</v>
      </c>
      <c r="F29" s="27"/>
      <c r="G29"/>
      <c r="H29"/>
      <c r="I29"/>
      <c r="J29"/>
      <c r="K29"/>
      <c r="L29" s="8"/>
      <c r="M29" s="8"/>
    </row>
    <row r="30" spans="1:13">
      <c r="A30" s="85">
        <f t="shared" si="1"/>
        <v>21</v>
      </c>
      <c r="B30" s="22" t="s">
        <v>63</v>
      </c>
      <c r="F30" s="23"/>
      <c r="G30" s="8"/>
      <c r="H30"/>
      <c r="I30"/>
      <c r="J30"/>
      <c r="K30"/>
      <c r="L30" s="8"/>
      <c r="M30" s="8"/>
    </row>
    <row r="31" spans="1:13">
      <c r="A31" s="85">
        <f t="shared" si="1"/>
        <v>22</v>
      </c>
      <c r="B31" s="2" t="s">
        <v>228</v>
      </c>
      <c r="E31" s="27"/>
      <c r="F31" s="17"/>
      <c r="G31" s="8"/>
      <c r="H31"/>
      <c r="I31"/>
      <c r="J31"/>
      <c r="K31"/>
      <c r="L31" s="8"/>
      <c r="M31" s="8"/>
    </row>
    <row r="32" spans="1:13">
      <c r="E32" s="71"/>
      <c r="F32" s="71"/>
      <c r="G32" s="8"/>
      <c r="H32"/>
      <c r="I32"/>
      <c r="J32"/>
      <c r="K32"/>
      <c r="L32" s="8"/>
      <c r="M32" s="8"/>
    </row>
  </sheetData>
  <mergeCells count="4">
    <mergeCell ref="A1:F1"/>
    <mergeCell ref="A3:F3"/>
    <mergeCell ref="A4:F4"/>
    <mergeCell ref="A2:F2"/>
  </mergeCells>
  <phoneticPr fontId="7" type="noConversion"/>
  <printOptions horizontalCentered="1"/>
  <pageMargins left="0.5" right="0.5" top="1.1599999999999999" bottom="0.5" header="0.62" footer="0.25"/>
  <pageSetup orientation="landscape" horizontalDpi="1200" verticalDpi="1200" r:id="rId1"/>
  <headerFooter alignWithMargins="0">
    <oddFooter>&amp;R&amp;A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50"/>
  </sheetPr>
  <dimension ref="A1:T47"/>
  <sheetViews>
    <sheetView view="pageBreakPreview" topLeftCell="A15" zoomScaleNormal="100" zoomScaleSheetLayoutView="100" workbookViewId="0">
      <selection sqref="A1:G1"/>
    </sheetView>
  </sheetViews>
  <sheetFormatPr defaultColWidth="9.140625" defaultRowHeight="12.75"/>
  <cols>
    <col min="1" max="1" width="7.28515625" style="30" customWidth="1"/>
    <col min="2" max="2" width="27.28515625" style="30" customWidth="1"/>
    <col min="3" max="3" width="15.140625" style="30" customWidth="1"/>
    <col min="4" max="4" width="14.7109375" style="30" customWidth="1"/>
    <col min="5" max="5" width="14.28515625" style="30" bestFit="1" customWidth="1"/>
    <col min="6" max="6" width="15.42578125" style="30" customWidth="1"/>
    <col min="7" max="7" width="13" style="30" customWidth="1"/>
    <col min="8" max="8" width="14.7109375" style="30" bestFit="1" customWidth="1"/>
    <col min="9" max="9" width="10" style="30" bestFit="1" customWidth="1"/>
    <col min="10" max="16384" width="9.140625" style="30"/>
  </cols>
  <sheetData>
    <row r="1" spans="1:20">
      <c r="A1" s="332" t="str">
        <f>Cover!A8</f>
        <v>_</v>
      </c>
      <c r="B1" s="332"/>
      <c r="C1" s="332"/>
      <c r="D1" s="332"/>
      <c r="E1" s="332"/>
      <c r="F1" s="332"/>
      <c r="G1" s="332"/>
    </row>
    <row r="2" spans="1:20">
      <c r="A2" s="332" t="str">
        <f>Cover!A9</f>
        <v>WKG STORAGE, INC.</v>
      </c>
      <c r="B2" s="332"/>
      <c r="C2" s="332"/>
      <c r="D2" s="332"/>
      <c r="E2" s="332"/>
      <c r="F2" s="332"/>
      <c r="G2" s="332"/>
    </row>
    <row r="3" spans="1:20">
      <c r="A3" s="332" t="s">
        <v>152</v>
      </c>
      <c r="B3" s="332"/>
      <c r="C3" s="332"/>
      <c r="D3" s="332"/>
      <c r="E3" s="332"/>
      <c r="F3" s="332"/>
      <c r="G3" s="332"/>
    </row>
    <row r="4" spans="1:20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332"/>
    </row>
    <row r="7" spans="1:20" ht="25.5">
      <c r="A7" s="143" t="s">
        <v>104</v>
      </c>
      <c r="B7" s="143" t="s">
        <v>161</v>
      </c>
      <c r="C7" s="143" t="s">
        <v>37</v>
      </c>
      <c r="D7" s="143" t="s">
        <v>148</v>
      </c>
      <c r="E7" s="143" t="s">
        <v>94</v>
      </c>
      <c r="F7" s="143" t="s">
        <v>115</v>
      </c>
      <c r="G7" s="143" t="s">
        <v>95</v>
      </c>
    </row>
    <row r="8" spans="1:20" ht="12.75" customHeight="1">
      <c r="B8" s="144" t="s">
        <v>106</v>
      </c>
      <c r="C8" s="149" t="s">
        <v>107</v>
      </c>
      <c r="D8" s="149" t="s">
        <v>108</v>
      </c>
      <c r="E8" s="149" t="s">
        <v>151</v>
      </c>
      <c r="F8" s="149" t="s">
        <v>110</v>
      </c>
      <c r="G8" s="149" t="s">
        <v>212</v>
      </c>
    </row>
    <row r="10" spans="1:20">
      <c r="A10" s="144">
        <v>1</v>
      </c>
      <c r="B10" s="62" t="s">
        <v>238</v>
      </c>
    </row>
    <row r="11" spans="1:20">
      <c r="A11" s="144">
        <f>+A10+1</f>
        <v>2</v>
      </c>
      <c r="B11" s="175">
        <v>42004</v>
      </c>
      <c r="C11" s="86">
        <v>0</v>
      </c>
      <c r="D11" s="86">
        <v>0</v>
      </c>
      <c r="E11" s="86">
        <f t="shared" ref="E11:E23" si="0">+C11+D11</f>
        <v>0</v>
      </c>
      <c r="F11" s="176">
        <v>1</v>
      </c>
      <c r="G11" s="86">
        <f>+E11*F11</f>
        <v>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>
      <c r="A12" s="144">
        <f t="shared" ref="A12:A43" si="1">+A11+1</f>
        <v>3</v>
      </c>
      <c r="B12" s="175">
        <v>42035</v>
      </c>
      <c r="C12" s="88">
        <v>0</v>
      </c>
      <c r="D12" s="88">
        <v>0</v>
      </c>
      <c r="E12" s="88">
        <f t="shared" si="0"/>
        <v>0</v>
      </c>
      <c r="F12" s="176">
        <f>F11</f>
        <v>1</v>
      </c>
      <c r="G12" s="88">
        <f>+E12*F12</f>
        <v>0</v>
      </c>
    </row>
    <row r="13" spans="1:20">
      <c r="A13" s="144">
        <f t="shared" si="1"/>
        <v>4</v>
      </c>
      <c r="B13" s="175">
        <v>42063</v>
      </c>
      <c r="C13" s="88">
        <v>0</v>
      </c>
      <c r="D13" s="88">
        <v>0</v>
      </c>
      <c r="E13" s="88">
        <f t="shared" si="0"/>
        <v>0</v>
      </c>
      <c r="F13" s="176">
        <f t="shared" ref="F13:F23" si="2">F12</f>
        <v>1</v>
      </c>
      <c r="G13" s="88">
        <f t="shared" ref="G13:G23" si="3">+E13*F13</f>
        <v>0</v>
      </c>
    </row>
    <row r="14" spans="1:20">
      <c r="A14" s="144">
        <f t="shared" si="1"/>
        <v>5</v>
      </c>
      <c r="B14" s="175">
        <v>42094</v>
      </c>
      <c r="C14" s="88">
        <v>0</v>
      </c>
      <c r="D14" s="88">
        <v>0</v>
      </c>
      <c r="E14" s="88">
        <f t="shared" si="0"/>
        <v>0</v>
      </c>
      <c r="F14" s="176">
        <f t="shared" si="2"/>
        <v>1</v>
      </c>
      <c r="G14" s="88">
        <f t="shared" si="3"/>
        <v>0</v>
      </c>
    </row>
    <row r="15" spans="1:20">
      <c r="A15" s="144">
        <f t="shared" si="1"/>
        <v>6</v>
      </c>
      <c r="B15" s="175">
        <v>42124</v>
      </c>
      <c r="C15" s="88">
        <v>0</v>
      </c>
      <c r="D15" s="88">
        <v>0</v>
      </c>
      <c r="E15" s="88">
        <f t="shared" si="0"/>
        <v>0</v>
      </c>
      <c r="F15" s="176">
        <f t="shared" si="2"/>
        <v>1</v>
      </c>
      <c r="G15" s="88">
        <f t="shared" si="3"/>
        <v>0</v>
      </c>
    </row>
    <row r="16" spans="1:20">
      <c r="A16" s="144">
        <f t="shared" si="1"/>
        <v>7</v>
      </c>
      <c r="B16" s="175">
        <v>42155</v>
      </c>
      <c r="C16" s="88">
        <v>0</v>
      </c>
      <c r="D16" s="88">
        <v>0</v>
      </c>
      <c r="E16" s="88">
        <f t="shared" si="0"/>
        <v>0</v>
      </c>
      <c r="F16" s="176">
        <f t="shared" si="2"/>
        <v>1</v>
      </c>
      <c r="G16" s="88">
        <f t="shared" si="3"/>
        <v>0</v>
      </c>
    </row>
    <row r="17" spans="1:19">
      <c r="A17" s="144">
        <f t="shared" si="1"/>
        <v>8</v>
      </c>
      <c r="B17" s="175">
        <v>42185</v>
      </c>
      <c r="C17" s="88">
        <v>0</v>
      </c>
      <c r="D17" s="88">
        <v>0</v>
      </c>
      <c r="E17" s="88">
        <f t="shared" si="0"/>
        <v>0</v>
      </c>
      <c r="F17" s="176">
        <f t="shared" si="2"/>
        <v>1</v>
      </c>
      <c r="G17" s="88">
        <f t="shared" si="3"/>
        <v>0</v>
      </c>
    </row>
    <row r="18" spans="1:19">
      <c r="A18" s="144">
        <f t="shared" si="1"/>
        <v>9</v>
      </c>
      <c r="B18" s="175">
        <v>42216</v>
      </c>
      <c r="C18" s="88">
        <v>0</v>
      </c>
      <c r="D18" s="88">
        <v>0</v>
      </c>
      <c r="E18" s="88">
        <f t="shared" si="0"/>
        <v>0</v>
      </c>
      <c r="F18" s="176">
        <f t="shared" si="2"/>
        <v>1</v>
      </c>
      <c r="G18" s="88">
        <f t="shared" si="3"/>
        <v>0</v>
      </c>
    </row>
    <row r="19" spans="1:19">
      <c r="A19" s="144">
        <f t="shared" si="1"/>
        <v>10</v>
      </c>
      <c r="B19" s="175">
        <v>42247</v>
      </c>
      <c r="C19" s="88">
        <v>0</v>
      </c>
      <c r="D19" s="88">
        <v>0</v>
      </c>
      <c r="E19" s="88">
        <f t="shared" si="0"/>
        <v>0</v>
      </c>
      <c r="F19" s="176">
        <f t="shared" si="2"/>
        <v>1</v>
      </c>
      <c r="G19" s="88">
        <f t="shared" si="3"/>
        <v>0</v>
      </c>
    </row>
    <row r="20" spans="1:19">
      <c r="A20" s="144">
        <f t="shared" si="1"/>
        <v>11</v>
      </c>
      <c r="B20" s="175">
        <v>42277</v>
      </c>
      <c r="C20" s="88">
        <v>0</v>
      </c>
      <c r="D20" s="88">
        <v>0</v>
      </c>
      <c r="E20" s="88">
        <f t="shared" si="0"/>
        <v>0</v>
      </c>
      <c r="F20" s="176">
        <f t="shared" si="2"/>
        <v>1</v>
      </c>
      <c r="G20" s="88">
        <f t="shared" si="3"/>
        <v>0</v>
      </c>
    </row>
    <row r="21" spans="1:19">
      <c r="A21" s="144">
        <f t="shared" si="1"/>
        <v>12</v>
      </c>
      <c r="B21" s="175">
        <v>42308</v>
      </c>
      <c r="C21" s="88">
        <v>0</v>
      </c>
      <c r="D21" s="88">
        <v>0</v>
      </c>
      <c r="E21" s="88">
        <f t="shared" si="0"/>
        <v>0</v>
      </c>
      <c r="F21" s="176">
        <f t="shared" si="2"/>
        <v>1</v>
      </c>
      <c r="G21" s="88">
        <f t="shared" si="3"/>
        <v>0</v>
      </c>
    </row>
    <row r="22" spans="1:19">
      <c r="A22" s="144">
        <f t="shared" si="1"/>
        <v>13</v>
      </c>
      <c r="B22" s="175">
        <v>42338</v>
      </c>
      <c r="C22" s="88">
        <v>0</v>
      </c>
      <c r="D22" s="88">
        <v>0</v>
      </c>
      <c r="E22" s="88">
        <f t="shared" si="0"/>
        <v>0</v>
      </c>
      <c r="F22" s="176">
        <f t="shared" si="2"/>
        <v>1</v>
      </c>
      <c r="G22" s="88">
        <f t="shared" si="3"/>
        <v>0</v>
      </c>
    </row>
    <row r="23" spans="1:19">
      <c r="A23" s="144">
        <f t="shared" si="1"/>
        <v>14</v>
      </c>
      <c r="B23" s="175">
        <v>42369</v>
      </c>
      <c r="C23" s="88">
        <v>0</v>
      </c>
      <c r="D23" s="88">
        <v>0</v>
      </c>
      <c r="E23" s="88">
        <f t="shared" si="0"/>
        <v>0</v>
      </c>
      <c r="F23" s="176">
        <f t="shared" si="2"/>
        <v>1</v>
      </c>
      <c r="G23" s="88">
        <f t="shared" si="3"/>
        <v>0</v>
      </c>
    </row>
    <row r="24" spans="1:19">
      <c r="A24" s="187">
        <f t="shared" si="1"/>
        <v>15</v>
      </c>
      <c r="B24" s="62" t="s">
        <v>165</v>
      </c>
    </row>
    <row r="25" spans="1:19">
      <c r="A25" s="187">
        <f t="shared" si="1"/>
        <v>16</v>
      </c>
      <c r="B25" s="175">
        <v>42004</v>
      </c>
      <c r="C25" s="86">
        <v>6476507.5299999993</v>
      </c>
      <c r="D25" s="86">
        <v>-6538170.1799999997</v>
      </c>
      <c r="E25" s="86">
        <f t="shared" ref="E25:E37" si="4">+C25+D25</f>
        <v>-61662.650000000373</v>
      </c>
      <c r="F25" s="156">
        <f>'Schedule C'!H36</f>
        <v>1.2999999999999999E-3</v>
      </c>
      <c r="G25" s="86">
        <f>+E25*F25</f>
        <v>-80.161445000000484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1:19">
      <c r="A26" s="187">
        <f t="shared" si="1"/>
        <v>17</v>
      </c>
      <c r="B26" s="175">
        <v>42035</v>
      </c>
      <c r="C26" s="88">
        <v>6761384.5</v>
      </c>
      <c r="D26" s="88">
        <v>-6538170.1799999997</v>
      </c>
      <c r="E26" s="88">
        <f t="shared" si="4"/>
        <v>223214.3200000003</v>
      </c>
      <c r="F26" s="156">
        <f>$F$25</f>
        <v>1.2999999999999999E-3</v>
      </c>
      <c r="G26" s="88">
        <f>+E26*F26</f>
        <v>290.17861600000037</v>
      </c>
    </row>
    <row r="27" spans="1:19">
      <c r="A27" s="187">
        <f t="shared" si="1"/>
        <v>18</v>
      </c>
      <c r="B27" s="175">
        <v>42063</v>
      </c>
      <c r="C27" s="88">
        <v>6745689.5800000001</v>
      </c>
      <c r="D27" s="88">
        <v>-6538170.1799999997</v>
      </c>
      <c r="E27" s="88">
        <f t="shared" si="4"/>
        <v>207519.40000000037</v>
      </c>
      <c r="F27" s="156">
        <f t="shared" ref="F27:F37" si="5">$F$25</f>
        <v>1.2999999999999999E-3</v>
      </c>
      <c r="G27" s="88">
        <f t="shared" ref="G27:G37" si="6">+E27*F27</f>
        <v>269.77522000000044</v>
      </c>
    </row>
    <row r="28" spans="1:19">
      <c r="A28" s="187">
        <f t="shared" si="1"/>
        <v>19</v>
      </c>
      <c r="B28" s="175">
        <v>42094</v>
      </c>
      <c r="C28" s="88">
        <v>5737265.5199999996</v>
      </c>
      <c r="D28" s="88">
        <v>-5538170.1799999997</v>
      </c>
      <c r="E28" s="88">
        <f t="shared" si="4"/>
        <v>199095.33999999985</v>
      </c>
      <c r="F28" s="156">
        <f t="shared" si="5"/>
        <v>1.2999999999999999E-3</v>
      </c>
      <c r="G28" s="88">
        <f t="shared" si="6"/>
        <v>258.82394199999982</v>
      </c>
    </row>
    <row r="29" spans="1:19">
      <c r="A29" s="187">
        <f t="shared" si="1"/>
        <v>20</v>
      </c>
      <c r="B29" s="175">
        <v>42124</v>
      </c>
      <c r="C29" s="88">
        <v>4759272.8</v>
      </c>
      <c r="D29" s="88">
        <v>-4538170.18</v>
      </c>
      <c r="E29" s="88">
        <f t="shared" si="4"/>
        <v>221102.62000000011</v>
      </c>
      <c r="F29" s="156">
        <f t="shared" si="5"/>
        <v>1.2999999999999999E-3</v>
      </c>
      <c r="G29" s="88">
        <f t="shared" si="6"/>
        <v>287.4334060000001</v>
      </c>
    </row>
    <row r="30" spans="1:19">
      <c r="A30" s="187">
        <f t="shared" si="1"/>
        <v>21</v>
      </c>
      <c r="B30" s="175">
        <v>42155</v>
      </c>
      <c r="C30" s="88">
        <v>3733128.89</v>
      </c>
      <c r="D30" s="88">
        <v>-3538170.18</v>
      </c>
      <c r="E30" s="88">
        <f t="shared" si="4"/>
        <v>194958.70999999996</v>
      </c>
      <c r="F30" s="156">
        <f t="shared" si="5"/>
        <v>1.2999999999999999E-3</v>
      </c>
      <c r="G30" s="88">
        <f t="shared" si="6"/>
        <v>253.44632299999995</v>
      </c>
    </row>
    <row r="31" spans="1:19">
      <c r="A31" s="187">
        <f t="shared" si="1"/>
        <v>22</v>
      </c>
      <c r="B31" s="175">
        <v>42185</v>
      </c>
      <c r="C31" s="88">
        <v>4717488.4799999995</v>
      </c>
      <c r="D31" s="88">
        <v>-4538170.18</v>
      </c>
      <c r="E31" s="88">
        <f t="shared" si="4"/>
        <v>179318.29999999981</v>
      </c>
      <c r="F31" s="156">
        <f t="shared" si="5"/>
        <v>1.2999999999999999E-3</v>
      </c>
      <c r="G31" s="88">
        <f t="shared" si="6"/>
        <v>233.11378999999974</v>
      </c>
    </row>
    <row r="32" spans="1:19">
      <c r="A32" s="187">
        <f t="shared" si="1"/>
        <v>23</v>
      </c>
      <c r="B32" s="175">
        <v>42216</v>
      </c>
      <c r="C32" s="88">
        <v>4698618.2799999993</v>
      </c>
      <c r="D32" s="88">
        <v>-4538170.18</v>
      </c>
      <c r="E32" s="88">
        <f t="shared" si="4"/>
        <v>160448.09999999963</v>
      </c>
      <c r="F32" s="156">
        <f t="shared" si="5"/>
        <v>1.2999999999999999E-3</v>
      </c>
      <c r="G32" s="88">
        <f t="shared" si="6"/>
        <v>208.58252999999951</v>
      </c>
    </row>
    <row r="33" spans="1:9">
      <c r="A33" s="187">
        <f t="shared" si="1"/>
        <v>24</v>
      </c>
      <c r="B33" s="175">
        <v>42247</v>
      </c>
      <c r="C33" s="88">
        <v>4760395.0599999996</v>
      </c>
      <c r="D33" s="88">
        <v>-4538170.18</v>
      </c>
      <c r="E33" s="88">
        <f t="shared" si="4"/>
        <v>222224.87999999989</v>
      </c>
      <c r="F33" s="156">
        <f t="shared" si="5"/>
        <v>1.2999999999999999E-3</v>
      </c>
      <c r="G33" s="88">
        <f t="shared" si="6"/>
        <v>288.89234399999987</v>
      </c>
    </row>
    <row r="34" spans="1:9">
      <c r="A34" s="187">
        <f t="shared" si="1"/>
        <v>25</v>
      </c>
      <c r="B34" s="175">
        <v>42277</v>
      </c>
      <c r="C34" s="88">
        <v>6726995.3099999996</v>
      </c>
      <c r="D34" s="88">
        <v>-6538170.1799999997</v>
      </c>
      <c r="E34" s="88">
        <f t="shared" si="4"/>
        <v>188825.12999999989</v>
      </c>
      <c r="F34" s="156">
        <f t="shared" si="5"/>
        <v>1.2999999999999999E-3</v>
      </c>
      <c r="G34" s="88">
        <f t="shared" si="6"/>
        <v>245.47266899999985</v>
      </c>
    </row>
    <row r="35" spans="1:9">
      <c r="A35" s="187">
        <f t="shared" si="1"/>
        <v>26</v>
      </c>
      <c r="B35" s="175">
        <v>42308</v>
      </c>
      <c r="C35" s="88">
        <v>6655480.1099999994</v>
      </c>
      <c r="D35" s="88">
        <v>-6538170.1799999997</v>
      </c>
      <c r="E35" s="88">
        <f t="shared" si="4"/>
        <v>117309.9299999997</v>
      </c>
      <c r="F35" s="156">
        <f t="shared" si="5"/>
        <v>1.2999999999999999E-3</v>
      </c>
      <c r="G35" s="88">
        <f t="shared" si="6"/>
        <v>152.50290899999962</v>
      </c>
    </row>
    <row r="36" spans="1:9">
      <c r="A36" s="187">
        <f t="shared" si="1"/>
        <v>27</v>
      </c>
      <c r="B36" s="175">
        <v>42338</v>
      </c>
      <c r="C36" s="88">
        <v>6659185.8099999996</v>
      </c>
      <c r="D36" s="88">
        <v>-6538170.1799999997</v>
      </c>
      <c r="E36" s="88">
        <f t="shared" si="4"/>
        <v>121015.62999999989</v>
      </c>
      <c r="F36" s="156">
        <f t="shared" si="5"/>
        <v>1.2999999999999999E-3</v>
      </c>
      <c r="G36" s="88">
        <f t="shared" si="6"/>
        <v>157.32031899999984</v>
      </c>
    </row>
    <row r="37" spans="1:9">
      <c r="A37" s="187">
        <f t="shared" si="1"/>
        <v>28</v>
      </c>
      <c r="B37" s="175">
        <v>42369</v>
      </c>
      <c r="C37" s="88">
        <v>6655587.0599999996</v>
      </c>
      <c r="D37" s="88">
        <v>-6538170.1799999997</v>
      </c>
      <c r="E37" s="88">
        <f t="shared" si="4"/>
        <v>117416.87999999989</v>
      </c>
      <c r="F37" s="156">
        <f t="shared" si="5"/>
        <v>1.2999999999999999E-3</v>
      </c>
      <c r="G37" s="88">
        <f t="shared" si="6"/>
        <v>152.64194399999985</v>
      </c>
      <c r="H37" s="86"/>
      <c r="I37" s="86"/>
    </row>
    <row r="38" spans="1:9">
      <c r="A38" s="187">
        <f t="shared" si="1"/>
        <v>29</v>
      </c>
    </row>
    <row r="39" spans="1:9" ht="39.950000000000003" customHeight="1" thickBot="1">
      <c r="A39" s="144">
        <f t="shared" si="1"/>
        <v>30</v>
      </c>
      <c r="B39" s="142" t="s">
        <v>343</v>
      </c>
      <c r="C39" s="133">
        <f>C23+(C37*F37)</f>
        <v>8652.2631779999992</v>
      </c>
      <c r="G39" s="133">
        <f>SUM(G23,G37)</f>
        <v>152.64194399999985</v>
      </c>
      <c r="H39" s="103"/>
      <c r="I39" s="103"/>
    </row>
    <row r="40" spans="1:9" ht="13.5" thickTop="1">
      <c r="A40" s="144">
        <f t="shared" si="1"/>
        <v>31</v>
      </c>
      <c r="B40" s="175"/>
      <c r="C40" s="94"/>
      <c r="D40" s="94"/>
      <c r="E40" s="94"/>
      <c r="G40" s="94"/>
    </row>
    <row r="41" spans="1:9">
      <c r="A41" s="144">
        <f t="shared" si="1"/>
        <v>32</v>
      </c>
      <c r="B41" s="175" t="s">
        <v>19</v>
      </c>
      <c r="C41" s="94"/>
      <c r="D41" s="94"/>
      <c r="E41" s="94"/>
      <c r="G41" s="94"/>
    </row>
    <row r="42" spans="1:9">
      <c r="A42" s="144">
        <f t="shared" si="1"/>
        <v>33</v>
      </c>
      <c r="B42" s="175" t="s">
        <v>176</v>
      </c>
      <c r="C42" s="94"/>
      <c r="D42" s="94"/>
      <c r="E42" s="94"/>
      <c r="G42" s="94"/>
    </row>
    <row r="43" spans="1:9">
      <c r="A43" s="144">
        <f t="shared" si="1"/>
        <v>34</v>
      </c>
      <c r="B43" s="347" t="s">
        <v>147</v>
      </c>
      <c r="C43" s="348"/>
      <c r="D43" s="348"/>
      <c r="E43" s="348"/>
      <c r="F43" s="348"/>
      <c r="G43" s="348"/>
    </row>
    <row r="45" spans="1:9">
      <c r="A45" s="144"/>
      <c r="B45" s="22"/>
    </row>
    <row r="46" spans="1:9">
      <c r="A46" s="144"/>
    </row>
    <row r="47" spans="1:9">
      <c r="A47" s="104"/>
    </row>
  </sheetData>
  <mergeCells count="5">
    <mergeCell ref="B43:G43"/>
    <mergeCell ref="A1:G1"/>
    <mergeCell ref="A3:G3"/>
    <mergeCell ref="A4:G4"/>
    <mergeCell ref="A2:G2"/>
  </mergeCells>
  <phoneticPr fontId="7" type="noConversion"/>
  <printOptions horizontalCentered="1"/>
  <pageMargins left="0.5" right="0.5" top="1.1599999999999999" bottom="0.5" header="0.62" footer="0.25"/>
  <pageSetup orientation="landscape" r:id="rId1"/>
  <headerFooter alignWithMargins="0">
    <oddFooter>&amp;R&amp;A
Page &amp;P of &amp;N</oddFooter>
  </headerFooter>
  <rowBreaks count="1" manualBreakCount="1"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B050"/>
  </sheetPr>
  <dimension ref="A1:G56"/>
  <sheetViews>
    <sheetView view="pageBreakPreview" zoomScaleNormal="100" zoomScaleSheetLayoutView="100" workbookViewId="0">
      <selection sqref="A1:G1"/>
    </sheetView>
  </sheetViews>
  <sheetFormatPr defaultColWidth="9.140625" defaultRowHeight="12.75"/>
  <cols>
    <col min="1" max="1" width="6" style="30" customWidth="1"/>
    <col min="2" max="2" width="30.7109375" style="30" customWidth="1"/>
    <col min="3" max="3" width="14.140625" style="30" bestFit="1" customWidth="1"/>
    <col min="4" max="4" width="16.140625" style="30" customWidth="1"/>
    <col min="5" max="5" width="13" style="30" customWidth="1"/>
    <col min="6" max="6" width="13.42578125" style="30" customWidth="1"/>
    <col min="7" max="7" width="13" style="30" bestFit="1" customWidth="1"/>
    <col min="8" max="8" width="14.28515625" style="30" bestFit="1" customWidth="1"/>
    <col min="9" max="16384" width="9.140625" style="30"/>
  </cols>
  <sheetData>
    <row r="1" spans="1:7">
      <c r="A1" s="332" t="str">
        <f>Cover!A8</f>
        <v>_</v>
      </c>
      <c r="B1" s="332"/>
      <c r="C1" s="332"/>
      <c r="D1" s="332"/>
      <c r="E1" s="332"/>
      <c r="F1" s="332"/>
      <c r="G1" s="332"/>
    </row>
    <row r="2" spans="1:7">
      <c r="A2" s="332" t="str">
        <f>Cover!A9</f>
        <v>WKG STORAGE, INC.</v>
      </c>
      <c r="B2" s="332"/>
      <c r="C2" s="332"/>
      <c r="D2" s="332"/>
      <c r="E2" s="332"/>
      <c r="F2" s="332"/>
      <c r="G2" s="332"/>
    </row>
    <row r="3" spans="1:7">
      <c r="A3" s="332" t="s">
        <v>118</v>
      </c>
      <c r="B3" s="332"/>
      <c r="C3" s="332"/>
      <c r="D3" s="332"/>
      <c r="E3" s="332"/>
      <c r="F3" s="332"/>
      <c r="G3" s="332"/>
    </row>
    <row r="4" spans="1:7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332"/>
    </row>
    <row r="7" spans="1:7" ht="25.5">
      <c r="A7" s="143" t="s">
        <v>104</v>
      </c>
      <c r="B7" s="143" t="s">
        <v>161</v>
      </c>
      <c r="C7" s="143" t="s">
        <v>37</v>
      </c>
      <c r="D7" s="143" t="s">
        <v>77</v>
      </c>
      <c r="E7" s="143" t="s">
        <v>94</v>
      </c>
      <c r="F7" s="143" t="s">
        <v>115</v>
      </c>
      <c r="G7" s="143" t="s">
        <v>95</v>
      </c>
    </row>
    <row r="8" spans="1:7">
      <c r="B8" s="144" t="s">
        <v>106</v>
      </c>
      <c r="C8" s="149" t="s">
        <v>107</v>
      </c>
      <c r="D8" s="149" t="s">
        <v>108</v>
      </c>
      <c r="E8" s="149" t="s">
        <v>151</v>
      </c>
      <c r="F8" s="149" t="s">
        <v>110</v>
      </c>
      <c r="G8" s="149" t="s">
        <v>26</v>
      </c>
    </row>
    <row r="10" spans="1:7">
      <c r="A10" s="144">
        <v>1</v>
      </c>
      <c r="B10" s="5" t="s">
        <v>149</v>
      </c>
      <c r="G10" s="94"/>
    </row>
    <row r="11" spans="1:7">
      <c r="A11" s="144">
        <f>+A10+1</f>
        <v>2</v>
      </c>
      <c r="B11" s="62" t="str">
        <f>'WP_B-1 Inj'!B10</f>
        <v>WKG Storage, Inc. Direct</v>
      </c>
      <c r="G11" s="94"/>
    </row>
    <row r="12" spans="1:7">
      <c r="A12" s="144">
        <f t="shared" ref="A12:A47" si="0">+A11+1</f>
        <v>3</v>
      </c>
      <c r="B12" s="175">
        <v>42004</v>
      </c>
      <c r="C12" s="86">
        <v>0</v>
      </c>
      <c r="D12" s="86">
        <v>0</v>
      </c>
      <c r="E12" s="86">
        <f>+D12+C12</f>
        <v>0</v>
      </c>
      <c r="F12" s="176">
        <f>'WP_B-1 Inj'!F11</f>
        <v>1</v>
      </c>
      <c r="G12" s="86">
        <f>+E12*F12</f>
        <v>0</v>
      </c>
    </row>
    <row r="13" spans="1:7">
      <c r="A13" s="144">
        <f t="shared" si="0"/>
        <v>4</v>
      </c>
      <c r="B13" s="175">
        <v>42035</v>
      </c>
      <c r="C13" s="88">
        <v>0</v>
      </c>
      <c r="D13" s="88">
        <v>0</v>
      </c>
      <c r="E13" s="88">
        <f t="shared" ref="E13:E24" si="1">+D13+C13</f>
        <v>0</v>
      </c>
      <c r="F13" s="176">
        <f>$F$12</f>
        <v>1</v>
      </c>
      <c r="G13" s="88">
        <f>+E13*F13</f>
        <v>0</v>
      </c>
    </row>
    <row r="14" spans="1:7">
      <c r="A14" s="144">
        <f t="shared" si="0"/>
        <v>5</v>
      </c>
      <c r="B14" s="175">
        <v>42063</v>
      </c>
      <c r="C14" s="88">
        <v>0</v>
      </c>
      <c r="D14" s="88">
        <v>0</v>
      </c>
      <c r="E14" s="88">
        <f t="shared" si="1"/>
        <v>0</v>
      </c>
      <c r="F14" s="176">
        <f t="shared" ref="F14:F24" si="2">$F$12</f>
        <v>1</v>
      </c>
      <c r="G14" s="88">
        <f t="shared" ref="G14:G24" si="3">+E14*F14</f>
        <v>0</v>
      </c>
    </row>
    <row r="15" spans="1:7">
      <c r="A15" s="144">
        <f t="shared" si="0"/>
        <v>6</v>
      </c>
      <c r="B15" s="175">
        <v>42094</v>
      </c>
      <c r="C15" s="88">
        <v>0</v>
      </c>
      <c r="D15" s="88">
        <v>0</v>
      </c>
      <c r="E15" s="88">
        <f t="shared" si="1"/>
        <v>0</v>
      </c>
      <c r="F15" s="176">
        <f t="shared" si="2"/>
        <v>1</v>
      </c>
      <c r="G15" s="88">
        <f t="shared" si="3"/>
        <v>0</v>
      </c>
    </row>
    <row r="16" spans="1:7">
      <c r="A16" s="144">
        <f t="shared" si="0"/>
        <v>7</v>
      </c>
      <c r="B16" s="175">
        <v>42124</v>
      </c>
      <c r="C16" s="88">
        <v>0</v>
      </c>
      <c r="D16" s="88">
        <v>0</v>
      </c>
      <c r="E16" s="88">
        <f t="shared" si="1"/>
        <v>0</v>
      </c>
      <c r="F16" s="176">
        <f t="shared" si="2"/>
        <v>1</v>
      </c>
      <c r="G16" s="88">
        <f t="shared" si="3"/>
        <v>0</v>
      </c>
    </row>
    <row r="17" spans="1:7">
      <c r="A17" s="144">
        <f t="shared" si="0"/>
        <v>8</v>
      </c>
      <c r="B17" s="175">
        <v>42155</v>
      </c>
      <c r="C17" s="88">
        <v>0</v>
      </c>
      <c r="D17" s="88">
        <v>0</v>
      </c>
      <c r="E17" s="88">
        <f t="shared" si="1"/>
        <v>0</v>
      </c>
      <c r="F17" s="176">
        <f t="shared" si="2"/>
        <v>1</v>
      </c>
      <c r="G17" s="88">
        <f t="shared" si="3"/>
        <v>0</v>
      </c>
    </row>
    <row r="18" spans="1:7">
      <c r="A18" s="144">
        <f t="shared" si="0"/>
        <v>9</v>
      </c>
      <c r="B18" s="175">
        <v>42185</v>
      </c>
      <c r="C18" s="88">
        <v>0</v>
      </c>
      <c r="D18" s="88">
        <v>0</v>
      </c>
      <c r="E18" s="88">
        <f t="shared" si="1"/>
        <v>0</v>
      </c>
      <c r="F18" s="176">
        <f t="shared" si="2"/>
        <v>1</v>
      </c>
      <c r="G18" s="88">
        <f t="shared" si="3"/>
        <v>0</v>
      </c>
    </row>
    <row r="19" spans="1:7">
      <c r="A19" s="144">
        <f t="shared" si="0"/>
        <v>10</v>
      </c>
      <c r="B19" s="175">
        <v>42216</v>
      </c>
      <c r="C19" s="88">
        <v>0</v>
      </c>
      <c r="D19" s="88">
        <v>0</v>
      </c>
      <c r="E19" s="88">
        <f t="shared" si="1"/>
        <v>0</v>
      </c>
      <c r="F19" s="176">
        <f t="shared" si="2"/>
        <v>1</v>
      </c>
      <c r="G19" s="88">
        <f t="shared" si="3"/>
        <v>0</v>
      </c>
    </row>
    <row r="20" spans="1:7">
      <c r="A20" s="144">
        <f t="shared" si="0"/>
        <v>11</v>
      </c>
      <c r="B20" s="175">
        <v>42247</v>
      </c>
      <c r="C20" s="88">
        <v>0</v>
      </c>
      <c r="D20" s="88">
        <v>0</v>
      </c>
      <c r="E20" s="88">
        <f t="shared" si="1"/>
        <v>0</v>
      </c>
      <c r="F20" s="176">
        <f t="shared" si="2"/>
        <v>1</v>
      </c>
      <c r="G20" s="88">
        <f t="shared" si="3"/>
        <v>0</v>
      </c>
    </row>
    <row r="21" spans="1:7">
      <c r="A21" s="144">
        <f t="shared" si="0"/>
        <v>12</v>
      </c>
      <c r="B21" s="175">
        <v>42277</v>
      </c>
      <c r="C21" s="88">
        <v>0</v>
      </c>
      <c r="D21" s="88">
        <v>0</v>
      </c>
      <c r="E21" s="88">
        <f t="shared" si="1"/>
        <v>0</v>
      </c>
      <c r="F21" s="176">
        <f t="shared" si="2"/>
        <v>1</v>
      </c>
      <c r="G21" s="88">
        <f t="shared" si="3"/>
        <v>0</v>
      </c>
    </row>
    <row r="22" spans="1:7">
      <c r="A22" s="144">
        <f t="shared" si="0"/>
        <v>13</v>
      </c>
      <c r="B22" s="175">
        <v>42308</v>
      </c>
      <c r="C22" s="88">
        <v>0</v>
      </c>
      <c r="D22" s="88">
        <v>0</v>
      </c>
      <c r="E22" s="88">
        <f t="shared" si="1"/>
        <v>0</v>
      </c>
      <c r="F22" s="176">
        <f t="shared" si="2"/>
        <v>1</v>
      </c>
      <c r="G22" s="88">
        <f t="shared" si="3"/>
        <v>0</v>
      </c>
    </row>
    <row r="23" spans="1:7">
      <c r="A23" s="144">
        <f t="shared" si="0"/>
        <v>14</v>
      </c>
      <c r="B23" s="175">
        <v>42338</v>
      </c>
      <c r="C23" s="88">
        <v>0</v>
      </c>
      <c r="D23" s="88">
        <v>0</v>
      </c>
      <c r="E23" s="88">
        <f t="shared" si="1"/>
        <v>0</v>
      </c>
      <c r="F23" s="176">
        <f t="shared" si="2"/>
        <v>1</v>
      </c>
      <c r="G23" s="88">
        <f t="shared" si="3"/>
        <v>0</v>
      </c>
    </row>
    <row r="24" spans="1:7">
      <c r="A24" s="144">
        <f t="shared" si="0"/>
        <v>15</v>
      </c>
      <c r="B24" s="175">
        <v>42369</v>
      </c>
      <c r="C24" s="88">
        <v>0</v>
      </c>
      <c r="D24" s="88">
        <v>0</v>
      </c>
      <c r="E24" s="88">
        <f t="shared" si="1"/>
        <v>0</v>
      </c>
      <c r="F24" s="176">
        <f t="shared" si="2"/>
        <v>1</v>
      </c>
      <c r="G24" s="88">
        <f t="shared" si="3"/>
        <v>0</v>
      </c>
    </row>
    <row r="25" spans="1:7">
      <c r="A25" s="144">
        <f t="shared" si="0"/>
        <v>16</v>
      </c>
      <c r="F25" s="177"/>
    </row>
    <row r="26" spans="1:7" ht="13.5" thickBot="1">
      <c r="A26" s="144">
        <f t="shared" si="0"/>
        <v>17</v>
      </c>
      <c r="B26" s="175" t="s">
        <v>27</v>
      </c>
      <c r="C26" s="90">
        <f>SUM(C12:C24)/13</f>
        <v>0</v>
      </c>
      <c r="D26" s="90">
        <f>SUM(D12:D24)/13</f>
        <v>0</v>
      </c>
      <c r="E26" s="90">
        <f>SUM(E12:E24)/13</f>
        <v>0</v>
      </c>
      <c r="F26" s="144"/>
      <c r="G26" s="90">
        <f>SUM(G12:G24)/13</f>
        <v>0</v>
      </c>
    </row>
    <row r="27" spans="1:7" ht="13.5" thickTop="1">
      <c r="A27" s="144">
        <f t="shared" si="0"/>
        <v>18</v>
      </c>
      <c r="B27" s="5"/>
      <c r="G27" s="94"/>
    </row>
    <row r="28" spans="1:7">
      <c r="A28" s="187">
        <f t="shared" si="0"/>
        <v>19</v>
      </c>
      <c r="B28" s="62" t="s">
        <v>166</v>
      </c>
      <c r="C28" s="78"/>
      <c r="D28" s="72"/>
      <c r="E28" s="72"/>
      <c r="F28" s="72"/>
      <c r="G28" s="78"/>
    </row>
    <row r="29" spans="1:7">
      <c r="A29" s="187">
        <f t="shared" si="0"/>
        <v>20</v>
      </c>
      <c r="B29" s="175">
        <v>42004</v>
      </c>
      <c r="C29" s="86">
        <v>30871095.080000002</v>
      </c>
      <c r="D29" s="178">
        <v>0</v>
      </c>
      <c r="E29" s="86">
        <f>+D29+C29</f>
        <v>30871095.080000002</v>
      </c>
      <c r="F29" s="156">
        <f>'Schedule C'!H36</f>
        <v>1.2999999999999999E-3</v>
      </c>
      <c r="G29" s="86">
        <f>+E29*F29</f>
        <v>40132.423604000003</v>
      </c>
    </row>
    <row r="30" spans="1:7">
      <c r="A30" s="187">
        <f t="shared" si="0"/>
        <v>21</v>
      </c>
      <c r="B30" s="175">
        <v>42035</v>
      </c>
      <c r="C30" s="88">
        <v>28350851.909999996</v>
      </c>
      <c r="D30" s="179">
        <v>0</v>
      </c>
      <c r="E30" s="88">
        <f>+D30+C30</f>
        <v>28350851.909999996</v>
      </c>
      <c r="F30" s="156">
        <f>$F$29</f>
        <v>1.2999999999999999E-3</v>
      </c>
      <c r="G30" s="88">
        <f>+E30*F30</f>
        <v>36856.107482999992</v>
      </c>
    </row>
    <row r="31" spans="1:7">
      <c r="A31" s="187">
        <f t="shared" si="0"/>
        <v>22</v>
      </c>
      <c r="B31" s="175">
        <v>42063</v>
      </c>
      <c r="C31" s="88">
        <v>24880762.84</v>
      </c>
      <c r="D31" s="179">
        <v>0</v>
      </c>
      <c r="E31" s="88">
        <f t="shared" ref="E31:E41" si="4">+D31+C31</f>
        <v>24880762.84</v>
      </c>
      <c r="F31" s="156">
        <f t="shared" ref="F31:F41" si="5">$F$29</f>
        <v>1.2999999999999999E-3</v>
      </c>
      <c r="G31" s="88">
        <f t="shared" ref="G31:G41" si="6">+E31*F31</f>
        <v>32344.991692</v>
      </c>
    </row>
    <row r="32" spans="1:7">
      <c r="A32" s="187">
        <f t="shared" si="0"/>
        <v>23</v>
      </c>
      <c r="B32" s="175">
        <v>42094</v>
      </c>
      <c r="C32" s="88">
        <v>29603126.800000001</v>
      </c>
      <c r="D32" s="179">
        <v>0</v>
      </c>
      <c r="E32" s="88">
        <f t="shared" si="4"/>
        <v>29603126.800000001</v>
      </c>
      <c r="F32" s="156">
        <f t="shared" si="5"/>
        <v>1.2999999999999999E-3</v>
      </c>
      <c r="G32" s="88">
        <f t="shared" si="6"/>
        <v>38484.064839999999</v>
      </c>
    </row>
    <row r="33" spans="1:7">
      <c r="A33" s="187">
        <f t="shared" si="0"/>
        <v>24</v>
      </c>
      <c r="B33" s="175">
        <v>42124</v>
      </c>
      <c r="C33" s="88">
        <v>26491689.34</v>
      </c>
      <c r="D33" s="179">
        <v>0</v>
      </c>
      <c r="E33" s="88">
        <f t="shared" si="4"/>
        <v>26491689.34</v>
      </c>
      <c r="F33" s="156">
        <f t="shared" si="5"/>
        <v>1.2999999999999999E-3</v>
      </c>
      <c r="G33" s="88">
        <f t="shared" si="6"/>
        <v>34439.196142000001</v>
      </c>
    </row>
    <row r="34" spans="1:7">
      <c r="A34" s="187">
        <f t="shared" si="0"/>
        <v>25</v>
      </c>
      <c r="B34" s="175">
        <v>42155</v>
      </c>
      <c r="C34" s="88">
        <v>27939057.789999999</v>
      </c>
      <c r="D34" s="179">
        <v>0</v>
      </c>
      <c r="E34" s="88">
        <f t="shared" si="4"/>
        <v>27939057.789999999</v>
      </c>
      <c r="F34" s="156">
        <f t="shared" si="5"/>
        <v>1.2999999999999999E-3</v>
      </c>
      <c r="G34" s="88">
        <f t="shared" si="6"/>
        <v>36320.775127000001</v>
      </c>
    </row>
    <row r="35" spans="1:7">
      <c r="A35" s="187">
        <f t="shared" si="0"/>
        <v>26</v>
      </c>
      <c r="B35" s="175">
        <v>42185</v>
      </c>
      <c r="C35" s="88">
        <v>25589870.340000004</v>
      </c>
      <c r="D35" s="179">
        <v>0</v>
      </c>
      <c r="E35" s="88">
        <f t="shared" si="4"/>
        <v>25589870.340000004</v>
      </c>
      <c r="F35" s="156">
        <f t="shared" si="5"/>
        <v>1.2999999999999999E-3</v>
      </c>
      <c r="G35" s="88">
        <f t="shared" si="6"/>
        <v>33266.831442000002</v>
      </c>
    </row>
    <row r="36" spans="1:7">
      <c r="A36" s="187">
        <f t="shared" si="0"/>
        <v>27</v>
      </c>
      <c r="B36" s="175">
        <v>42216</v>
      </c>
      <c r="C36" s="88">
        <v>23862310.220000003</v>
      </c>
      <c r="D36" s="179">
        <v>0</v>
      </c>
      <c r="E36" s="88">
        <f t="shared" si="4"/>
        <v>23862310.220000003</v>
      </c>
      <c r="F36" s="156">
        <f t="shared" si="5"/>
        <v>1.2999999999999999E-3</v>
      </c>
      <c r="G36" s="88">
        <f t="shared" si="6"/>
        <v>31021.003286000003</v>
      </c>
    </row>
    <row r="37" spans="1:7">
      <c r="A37" s="187">
        <f t="shared" si="0"/>
        <v>28</v>
      </c>
      <c r="B37" s="175">
        <v>42247</v>
      </c>
      <c r="C37" s="88">
        <v>21066025.809999999</v>
      </c>
      <c r="D37" s="179">
        <v>0</v>
      </c>
      <c r="E37" s="88">
        <f t="shared" si="4"/>
        <v>21066025.809999999</v>
      </c>
      <c r="F37" s="156">
        <f t="shared" si="5"/>
        <v>1.2999999999999999E-3</v>
      </c>
      <c r="G37" s="88">
        <f t="shared" si="6"/>
        <v>27385.833552999997</v>
      </c>
    </row>
    <row r="38" spans="1:7">
      <c r="A38" s="187">
        <f t="shared" si="0"/>
        <v>29</v>
      </c>
      <c r="B38" s="175">
        <v>42277</v>
      </c>
      <c r="C38" s="88">
        <v>20331954.579999998</v>
      </c>
      <c r="D38" s="179">
        <v>0</v>
      </c>
      <c r="E38" s="88">
        <f t="shared" si="4"/>
        <v>20331954.579999998</v>
      </c>
      <c r="F38" s="156">
        <f t="shared" si="5"/>
        <v>1.2999999999999999E-3</v>
      </c>
      <c r="G38" s="88">
        <f t="shared" si="6"/>
        <v>26431.540953999996</v>
      </c>
    </row>
    <row r="39" spans="1:7">
      <c r="A39" s="187">
        <f t="shared" si="0"/>
        <v>30</v>
      </c>
      <c r="B39" s="175">
        <v>42308</v>
      </c>
      <c r="C39" s="88">
        <v>33755384.829999998</v>
      </c>
      <c r="D39" s="179">
        <v>0</v>
      </c>
      <c r="E39" s="88">
        <f t="shared" si="4"/>
        <v>33755384.829999998</v>
      </c>
      <c r="F39" s="156">
        <f t="shared" si="5"/>
        <v>1.2999999999999999E-3</v>
      </c>
      <c r="G39" s="88">
        <f t="shared" si="6"/>
        <v>43882.000278999993</v>
      </c>
    </row>
    <row r="40" spans="1:7">
      <c r="A40" s="187">
        <f t="shared" si="0"/>
        <v>31</v>
      </c>
      <c r="B40" s="175">
        <v>42338</v>
      </c>
      <c r="C40" s="88">
        <v>34011138.930000007</v>
      </c>
      <c r="D40" s="179">
        <v>0</v>
      </c>
      <c r="E40" s="88">
        <f t="shared" si="4"/>
        <v>34011138.930000007</v>
      </c>
      <c r="F40" s="156">
        <f t="shared" si="5"/>
        <v>1.2999999999999999E-3</v>
      </c>
      <c r="G40" s="88">
        <f t="shared" si="6"/>
        <v>44214.480609000006</v>
      </c>
    </row>
    <row r="41" spans="1:7">
      <c r="A41" s="187">
        <f t="shared" si="0"/>
        <v>32</v>
      </c>
      <c r="B41" s="175">
        <v>42369</v>
      </c>
      <c r="C41" s="88">
        <v>31143312.969999999</v>
      </c>
      <c r="D41" s="179">
        <v>0</v>
      </c>
      <c r="E41" s="88">
        <f t="shared" si="4"/>
        <v>31143312.969999999</v>
      </c>
      <c r="F41" s="156">
        <f t="shared" si="5"/>
        <v>1.2999999999999999E-3</v>
      </c>
      <c r="G41" s="88">
        <f t="shared" si="6"/>
        <v>40486.306860999997</v>
      </c>
    </row>
    <row r="42" spans="1:7">
      <c r="A42" s="187">
        <f t="shared" si="0"/>
        <v>33</v>
      </c>
      <c r="D42" s="72"/>
      <c r="F42" s="180"/>
    </row>
    <row r="43" spans="1:7" ht="13.5" thickBot="1">
      <c r="A43" s="187">
        <f t="shared" si="0"/>
        <v>34</v>
      </c>
      <c r="B43" s="175" t="s">
        <v>27</v>
      </c>
      <c r="C43" s="90">
        <f>SUM(C29:C41)/13</f>
        <v>27530506.264615379</v>
      </c>
      <c r="D43" s="79">
        <f>SUM(D29:D41)/13</f>
        <v>0</v>
      </c>
      <c r="E43" s="90">
        <f>SUM(E29:E41)/13</f>
        <v>27530506.264615379</v>
      </c>
      <c r="F43" s="73"/>
      <c r="G43" s="90">
        <f>SUM(G29:G41)/13</f>
        <v>35789.658144000001</v>
      </c>
    </row>
    <row r="44" spans="1:7" ht="13.5" thickTop="1">
      <c r="A44" s="187">
        <f t="shared" si="0"/>
        <v>35</v>
      </c>
      <c r="B44" s="80"/>
      <c r="C44" s="78"/>
      <c r="D44" s="78"/>
      <c r="E44" s="78"/>
      <c r="F44" s="73"/>
      <c r="G44" s="78"/>
    </row>
    <row r="45" spans="1:7" ht="13.5" thickBot="1">
      <c r="A45" s="187">
        <f t="shared" si="0"/>
        <v>36</v>
      </c>
      <c r="B45" s="175" t="s">
        <v>344</v>
      </c>
      <c r="C45" s="94"/>
      <c r="D45" s="94"/>
      <c r="E45" s="94"/>
      <c r="F45" s="144"/>
      <c r="G45" s="133">
        <f>G24+G41</f>
        <v>40486.306860999997</v>
      </c>
    </row>
    <row r="46" spans="1:7" ht="13.5" thickTop="1">
      <c r="A46" s="187">
        <f t="shared" si="0"/>
        <v>37</v>
      </c>
      <c r="B46" s="175"/>
      <c r="C46" s="94"/>
      <c r="D46" s="94"/>
      <c r="E46" s="94"/>
      <c r="F46" s="144"/>
      <c r="G46" s="94"/>
    </row>
    <row r="47" spans="1:7" ht="13.5" thickBot="1">
      <c r="A47" s="187">
        <f t="shared" si="0"/>
        <v>38</v>
      </c>
      <c r="B47" s="175" t="s">
        <v>213</v>
      </c>
      <c r="C47" s="94"/>
      <c r="D47" s="94"/>
      <c r="E47" s="94"/>
      <c r="F47" s="144"/>
      <c r="G47" s="133">
        <f>G26+G43</f>
        <v>35789.658144000001</v>
      </c>
    </row>
    <row r="48" spans="1:7" ht="13.5" thickTop="1">
      <c r="A48" s="144"/>
      <c r="B48" s="175"/>
      <c r="C48" s="94"/>
      <c r="D48" s="94"/>
      <c r="E48" s="94"/>
      <c r="F48" s="144"/>
      <c r="G48" s="94"/>
    </row>
    <row r="49" spans="1:7">
      <c r="A49" s="144"/>
      <c r="B49" s="22"/>
      <c r="C49" s="94"/>
      <c r="D49" s="94"/>
      <c r="E49" s="94"/>
      <c r="F49" s="144"/>
      <c r="G49" s="94"/>
    </row>
    <row r="50" spans="1:7">
      <c r="A50" s="144"/>
    </row>
    <row r="51" spans="1:7">
      <c r="A51" s="144"/>
      <c r="C51" s="5"/>
      <c r="D51" s="5"/>
    </row>
    <row r="52" spans="1:7">
      <c r="A52" s="144"/>
    </row>
    <row r="55" spans="1:7">
      <c r="A55" s="144"/>
      <c r="B55" s="72"/>
    </row>
    <row r="56" spans="1:7">
      <c r="A56" s="144"/>
    </row>
  </sheetData>
  <mergeCells count="4">
    <mergeCell ref="A1:G1"/>
    <mergeCell ref="A3:G3"/>
    <mergeCell ref="A4:G4"/>
    <mergeCell ref="A2:G2"/>
  </mergeCells>
  <phoneticPr fontId="7" type="noConversion"/>
  <printOptions horizontalCentered="1"/>
  <pageMargins left="0.5" right="0.5" top="1.1599999999999999" bottom="0.5" header="0.62" footer="0.25"/>
  <pageSetup orientation="landscape" r:id="rId1"/>
  <headerFooter alignWithMargins="0">
    <oddFooter>&amp;R&amp;A
Page &amp;P of &amp;N</oddFooter>
  </headerFooter>
  <rowBreaks count="1" manualBreakCount="1">
    <brk id="2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B050"/>
    <pageSetUpPr fitToPage="1"/>
  </sheetPr>
  <dimension ref="A1:K102"/>
  <sheetViews>
    <sheetView view="pageBreakPreview" zoomScaleNormal="100" zoomScaleSheetLayoutView="100" workbookViewId="0">
      <selection sqref="A1:E1"/>
    </sheetView>
  </sheetViews>
  <sheetFormatPr defaultColWidth="9.140625" defaultRowHeight="12.75"/>
  <cols>
    <col min="1" max="1" width="6.140625" style="30" customWidth="1"/>
    <col min="2" max="2" width="54.28515625" style="30" customWidth="1"/>
    <col min="3" max="3" width="18" style="30" customWidth="1"/>
    <col min="4" max="4" width="16" style="30" customWidth="1"/>
    <col min="5" max="5" width="18.5703125" style="30" customWidth="1"/>
    <col min="6" max="6" width="17" style="41" bestFit="1" customWidth="1"/>
    <col min="7" max="7" width="20.140625" style="30" bestFit="1" customWidth="1"/>
    <col min="8" max="8" width="25" style="30" bestFit="1" customWidth="1"/>
    <col min="9" max="9" width="15.140625" style="30" bestFit="1" customWidth="1"/>
    <col min="10" max="10" width="12.140625" style="30" bestFit="1" customWidth="1"/>
    <col min="11" max="11" width="15.140625" style="30" bestFit="1" customWidth="1"/>
    <col min="12" max="16384" width="9.140625" style="30"/>
  </cols>
  <sheetData>
    <row r="1" spans="1:8">
      <c r="A1" s="332" t="str">
        <f>Cover!A8</f>
        <v>_</v>
      </c>
      <c r="B1" s="332"/>
      <c r="C1" s="332"/>
      <c r="D1" s="332"/>
      <c r="E1" s="332"/>
    </row>
    <row r="2" spans="1:8">
      <c r="A2" s="332" t="str">
        <f>Cover!A9</f>
        <v>WKG STORAGE, INC.</v>
      </c>
      <c r="B2" s="332"/>
      <c r="C2" s="332"/>
      <c r="D2" s="332"/>
      <c r="E2" s="332"/>
    </row>
    <row r="3" spans="1:8">
      <c r="A3" s="332" t="s">
        <v>162</v>
      </c>
      <c r="B3" s="332"/>
      <c r="C3" s="332"/>
      <c r="D3" s="332"/>
      <c r="E3" s="332"/>
    </row>
    <row r="4" spans="1:8">
      <c r="A4" s="332" t="str">
        <f>Cover!A11</f>
        <v>TEST YEAR ENDING DECEMBER 31, 2015, as adjusted for TCJA</v>
      </c>
      <c r="B4" s="332"/>
      <c r="C4" s="332"/>
      <c r="D4" s="332"/>
      <c r="E4" s="332"/>
    </row>
    <row r="6" spans="1:8" ht="4.5" customHeight="1">
      <c r="C6" s="146"/>
      <c r="D6" s="146"/>
    </row>
    <row r="7" spans="1:8" ht="51.95" customHeight="1">
      <c r="A7" s="143" t="s">
        <v>104</v>
      </c>
      <c r="B7" s="143" t="s">
        <v>105</v>
      </c>
      <c r="C7" s="49" t="s">
        <v>158</v>
      </c>
      <c r="D7" s="49" t="s">
        <v>159</v>
      </c>
      <c r="E7" s="49" t="s">
        <v>143</v>
      </c>
    </row>
    <row r="8" spans="1:8">
      <c r="B8" s="144" t="s">
        <v>106</v>
      </c>
      <c r="C8" s="165" t="s">
        <v>107</v>
      </c>
      <c r="D8" s="165" t="s">
        <v>108</v>
      </c>
      <c r="E8" s="144" t="s">
        <v>151</v>
      </c>
      <c r="F8" s="166"/>
    </row>
    <row r="10" spans="1:8">
      <c r="A10" s="144">
        <v>1</v>
      </c>
      <c r="B10" s="22" t="str">
        <f>'WP_B-1 Inj'!B10</f>
        <v>WKG Storage, Inc. Direct</v>
      </c>
    </row>
    <row r="11" spans="1:8">
      <c r="A11" s="144">
        <f>+A10+1</f>
        <v>2</v>
      </c>
      <c r="B11" s="102"/>
      <c r="C11" s="86">
        <v>0</v>
      </c>
      <c r="D11" s="86">
        <v>0</v>
      </c>
      <c r="E11" s="86">
        <f t="shared" ref="E11:E20" si="0">+C11+D11</f>
        <v>0</v>
      </c>
      <c r="G11" s="164"/>
      <c r="H11" s="164"/>
    </row>
    <row r="12" spans="1:8">
      <c r="A12" s="144">
        <f t="shared" ref="A12:A24" si="1">+A11+1</f>
        <v>3</v>
      </c>
      <c r="B12" s="102"/>
      <c r="C12" s="88">
        <v>0</v>
      </c>
      <c r="D12" s="88">
        <v>0</v>
      </c>
      <c r="E12" s="96">
        <f t="shared" si="0"/>
        <v>0</v>
      </c>
      <c r="G12" s="164"/>
      <c r="H12" s="164"/>
    </row>
    <row r="13" spans="1:8">
      <c r="A13" s="144">
        <f t="shared" si="1"/>
        <v>4</v>
      </c>
      <c r="B13" s="102"/>
      <c r="C13" s="88">
        <v>0</v>
      </c>
      <c r="D13" s="88">
        <v>0</v>
      </c>
      <c r="E13" s="96">
        <f t="shared" si="0"/>
        <v>0</v>
      </c>
      <c r="G13" s="164"/>
      <c r="H13" s="164"/>
    </row>
    <row r="14" spans="1:8">
      <c r="A14" s="144">
        <f t="shared" si="1"/>
        <v>5</v>
      </c>
      <c r="B14" s="102" t="s">
        <v>127</v>
      </c>
      <c r="C14" s="88">
        <v>26248.400000000001</v>
      </c>
      <c r="D14" s="88">
        <v>0</v>
      </c>
      <c r="E14" s="96">
        <f t="shared" si="0"/>
        <v>26248.400000000001</v>
      </c>
      <c r="G14" s="212"/>
      <c r="H14" s="164"/>
    </row>
    <row r="15" spans="1:8">
      <c r="A15" s="144">
        <f t="shared" si="1"/>
        <v>6</v>
      </c>
      <c r="B15" s="102"/>
      <c r="C15" s="88">
        <v>0</v>
      </c>
      <c r="D15" s="88">
        <v>0</v>
      </c>
      <c r="E15" s="96">
        <f t="shared" ref="E15" si="2">+C15+D15</f>
        <v>0</v>
      </c>
      <c r="G15" s="164"/>
      <c r="H15" s="164"/>
    </row>
    <row r="16" spans="1:8">
      <c r="A16" s="144">
        <f t="shared" si="1"/>
        <v>7</v>
      </c>
      <c r="B16" s="102" t="s">
        <v>29</v>
      </c>
      <c r="C16" s="88">
        <v>-1262725.6000000001</v>
      </c>
      <c r="D16" s="88">
        <v>0</v>
      </c>
      <c r="E16" s="96">
        <f t="shared" si="0"/>
        <v>-1262725.6000000001</v>
      </c>
      <c r="G16" s="164"/>
      <c r="H16" s="164"/>
    </row>
    <row r="17" spans="1:8">
      <c r="A17" s="144">
        <f t="shared" si="1"/>
        <v>8</v>
      </c>
      <c r="B17" s="102" t="s">
        <v>28</v>
      </c>
      <c r="C17" s="96">
        <v>-731363.2</v>
      </c>
      <c r="D17" s="88">
        <v>0</v>
      </c>
      <c r="E17" s="96">
        <f t="shared" si="0"/>
        <v>-731363.2</v>
      </c>
      <c r="G17" s="167"/>
      <c r="H17" s="164"/>
    </row>
    <row r="18" spans="1:8">
      <c r="A18" s="144">
        <f t="shared" si="1"/>
        <v>9</v>
      </c>
      <c r="B18" s="102"/>
      <c r="C18" s="96">
        <v>0</v>
      </c>
      <c r="D18" s="88">
        <v>0</v>
      </c>
      <c r="E18" s="96">
        <f t="shared" si="0"/>
        <v>0</v>
      </c>
      <c r="G18" s="167"/>
      <c r="H18" s="164"/>
    </row>
    <row r="19" spans="1:8">
      <c r="A19" s="144">
        <f t="shared" si="1"/>
        <v>10</v>
      </c>
      <c r="B19" s="102"/>
      <c r="C19" s="96">
        <v>0</v>
      </c>
      <c r="D19" s="88">
        <v>0</v>
      </c>
      <c r="E19" s="96">
        <f t="shared" si="0"/>
        <v>0</v>
      </c>
      <c r="G19" s="167"/>
      <c r="H19" s="164"/>
    </row>
    <row r="20" spans="1:8">
      <c r="A20" s="144">
        <f t="shared" si="1"/>
        <v>11</v>
      </c>
      <c r="B20" s="102"/>
      <c r="C20" s="88">
        <v>0</v>
      </c>
      <c r="D20" s="88">
        <v>0</v>
      </c>
      <c r="E20" s="96">
        <f t="shared" si="0"/>
        <v>0</v>
      </c>
      <c r="G20" s="168"/>
      <c r="H20" s="164"/>
    </row>
    <row r="21" spans="1:8">
      <c r="A21" s="144">
        <f t="shared" si="1"/>
        <v>12</v>
      </c>
      <c r="B21" s="102"/>
      <c r="C21" s="111"/>
      <c r="D21" s="111"/>
      <c r="E21" s="111"/>
      <c r="G21" s="164"/>
      <c r="H21" s="164"/>
    </row>
    <row r="22" spans="1:8" ht="12.75" customHeight="1">
      <c r="A22" s="144">
        <f t="shared" si="1"/>
        <v>13</v>
      </c>
      <c r="B22" s="118" t="s">
        <v>345</v>
      </c>
      <c r="C22" s="139">
        <f>SUM(C11:C21)</f>
        <v>-1967840.4000000001</v>
      </c>
      <c r="D22" s="139">
        <f t="shared" ref="D22:E22" si="3">SUM(D11:D21)</f>
        <v>0</v>
      </c>
      <c r="E22" s="139">
        <f t="shared" si="3"/>
        <v>-1967840.4000000001</v>
      </c>
      <c r="G22" s="212"/>
      <c r="H22" s="164"/>
    </row>
    <row r="23" spans="1:8">
      <c r="A23" s="144">
        <f t="shared" si="1"/>
        <v>14</v>
      </c>
      <c r="C23" s="169"/>
      <c r="D23" s="169"/>
      <c r="E23" s="169"/>
      <c r="G23" s="164"/>
      <c r="H23" s="164"/>
    </row>
    <row r="24" spans="1:8">
      <c r="A24" s="187">
        <f t="shared" si="1"/>
        <v>15</v>
      </c>
      <c r="B24" s="22" t="s">
        <v>164</v>
      </c>
      <c r="G24" s="164"/>
      <c r="H24" s="164"/>
    </row>
    <row r="25" spans="1:8">
      <c r="A25" s="144">
        <f t="shared" ref="A25:A86" si="4">+A24+1</f>
        <v>16</v>
      </c>
      <c r="B25" s="102" t="s">
        <v>131</v>
      </c>
      <c r="C25" s="86">
        <v>140541.06</v>
      </c>
      <c r="D25" s="86">
        <v>0</v>
      </c>
      <c r="E25" s="86">
        <f>+C25+D25</f>
        <v>140541.06</v>
      </c>
      <c r="G25" s="164"/>
      <c r="H25" s="164"/>
    </row>
    <row r="26" spans="1:8">
      <c r="A26" s="144">
        <f t="shared" si="4"/>
        <v>17</v>
      </c>
      <c r="B26" s="102" t="s">
        <v>30</v>
      </c>
      <c r="C26" s="88">
        <v>-1944141.8399999999</v>
      </c>
      <c r="D26" s="88">
        <v>0</v>
      </c>
      <c r="E26" s="96">
        <f>+C26+D26</f>
        <v>-1944141.8399999999</v>
      </c>
      <c r="F26" s="163"/>
      <c r="G26" s="164"/>
      <c r="H26" s="164"/>
    </row>
    <row r="27" spans="1:8">
      <c r="A27" s="144">
        <f t="shared" si="4"/>
        <v>18</v>
      </c>
      <c r="B27" s="102" t="s">
        <v>132</v>
      </c>
      <c r="C27" s="88">
        <v>28510.149999999998</v>
      </c>
      <c r="D27" s="88">
        <v>0</v>
      </c>
      <c r="E27" s="96">
        <f t="shared" ref="E27:E75" si="5">+C27+D27</f>
        <v>28510.149999999998</v>
      </c>
      <c r="G27" s="164"/>
      <c r="H27" s="164"/>
    </row>
    <row r="28" spans="1:8">
      <c r="A28" s="144">
        <f t="shared" si="4"/>
        <v>19</v>
      </c>
      <c r="B28" s="102" t="s">
        <v>128</v>
      </c>
      <c r="C28" s="88">
        <v>2386432.0499999998</v>
      </c>
      <c r="D28" s="88">
        <v>0</v>
      </c>
      <c r="E28" s="96">
        <f t="shared" si="5"/>
        <v>2386432.0499999998</v>
      </c>
      <c r="F28" s="163"/>
      <c r="G28" s="164"/>
      <c r="H28" s="164"/>
    </row>
    <row r="29" spans="1:8">
      <c r="A29" s="144">
        <f t="shared" si="4"/>
        <v>20</v>
      </c>
      <c r="B29" s="102"/>
      <c r="C29" s="88">
        <v>0</v>
      </c>
      <c r="D29" s="88">
        <v>0</v>
      </c>
      <c r="E29" s="96">
        <f t="shared" si="5"/>
        <v>0</v>
      </c>
      <c r="F29" s="163"/>
      <c r="G29" s="164"/>
      <c r="H29" s="164"/>
    </row>
    <row r="30" spans="1:8">
      <c r="A30" s="144">
        <f t="shared" si="4"/>
        <v>21</v>
      </c>
      <c r="B30" s="102" t="s">
        <v>31</v>
      </c>
      <c r="C30" s="88">
        <v>68216.675000000003</v>
      </c>
      <c r="D30" s="88">
        <v>0</v>
      </c>
      <c r="E30" s="96">
        <f t="shared" si="5"/>
        <v>68216.675000000003</v>
      </c>
      <c r="F30" s="163"/>
      <c r="G30" s="164"/>
      <c r="H30" s="164"/>
    </row>
    <row r="31" spans="1:8">
      <c r="A31" s="144">
        <f t="shared" si="4"/>
        <v>22</v>
      </c>
      <c r="B31" s="102"/>
      <c r="C31" s="88">
        <v>0</v>
      </c>
      <c r="D31" s="88">
        <v>0</v>
      </c>
      <c r="E31" s="96">
        <f t="shared" si="5"/>
        <v>0</v>
      </c>
      <c r="F31" s="163"/>
      <c r="G31" s="164"/>
      <c r="H31" s="164"/>
    </row>
    <row r="32" spans="1:8">
      <c r="A32" s="144">
        <f t="shared" si="4"/>
        <v>23</v>
      </c>
      <c r="B32" s="102" t="s">
        <v>33</v>
      </c>
      <c r="C32" s="88">
        <v>25132565.305</v>
      </c>
      <c r="D32" s="88">
        <v>0</v>
      </c>
      <c r="E32" s="96">
        <f t="shared" si="5"/>
        <v>25132565.305</v>
      </c>
      <c r="F32" s="163"/>
      <c r="G32" s="164"/>
      <c r="H32" s="164"/>
    </row>
    <row r="33" spans="1:8">
      <c r="A33" s="144">
        <f t="shared" si="4"/>
        <v>24</v>
      </c>
      <c r="B33" s="102" t="s">
        <v>133</v>
      </c>
      <c r="C33" s="88">
        <v>6917885.8799999999</v>
      </c>
      <c r="D33" s="88">
        <v>0</v>
      </c>
      <c r="E33" s="96">
        <f t="shared" si="5"/>
        <v>6917885.8799999999</v>
      </c>
      <c r="F33" s="163"/>
      <c r="G33" s="171"/>
      <c r="H33" s="164"/>
    </row>
    <row r="34" spans="1:8">
      <c r="A34" s="144">
        <f t="shared" si="4"/>
        <v>25</v>
      </c>
      <c r="B34" s="102" t="s">
        <v>134</v>
      </c>
      <c r="C34" s="88">
        <v>1442650.0899999999</v>
      </c>
      <c r="D34" s="88">
        <v>0</v>
      </c>
      <c r="E34" s="96">
        <f t="shared" si="5"/>
        <v>1442650.0899999999</v>
      </c>
      <c r="G34" s="164"/>
      <c r="H34" s="164"/>
    </row>
    <row r="35" spans="1:8">
      <c r="A35" s="144">
        <f t="shared" si="4"/>
        <v>26</v>
      </c>
      <c r="B35" s="102"/>
      <c r="C35" s="88">
        <v>0</v>
      </c>
      <c r="D35" s="88">
        <v>0</v>
      </c>
      <c r="E35" s="96">
        <f t="shared" si="5"/>
        <v>0</v>
      </c>
      <c r="F35" s="163"/>
      <c r="G35" s="164"/>
      <c r="H35" s="164"/>
    </row>
    <row r="36" spans="1:8">
      <c r="A36" s="144">
        <f t="shared" si="4"/>
        <v>27</v>
      </c>
      <c r="B36" s="102" t="s">
        <v>135</v>
      </c>
      <c r="C36" s="88">
        <v>11152323.15</v>
      </c>
      <c r="D36" s="88">
        <v>0</v>
      </c>
      <c r="E36" s="96">
        <f t="shared" si="5"/>
        <v>11152323.15</v>
      </c>
      <c r="G36" s="164"/>
      <c r="H36" s="164"/>
    </row>
    <row r="37" spans="1:8">
      <c r="A37" s="144">
        <f t="shared" si="4"/>
        <v>28</v>
      </c>
      <c r="B37" s="102" t="s">
        <v>136</v>
      </c>
      <c r="C37" s="88">
        <v>4870799.8049999997</v>
      </c>
      <c r="D37" s="88">
        <v>0</v>
      </c>
      <c r="E37" s="96">
        <f t="shared" si="5"/>
        <v>4870799.8049999997</v>
      </c>
      <c r="F37" s="163"/>
      <c r="G37" s="164"/>
      <c r="H37" s="164"/>
    </row>
    <row r="38" spans="1:8">
      <c r="A38" s="144">
        <f t="shared" si="4"/>
        <v>29</v>
      </c>
      <c r="B38" s="102"/>
      <c r="C38" s="88">
        <v>0</v>
      </c>
      <c r="D38" s="88">
        <v>0</v>
      </c>
      <c r="E38" s="96">
        <f t="shared" si="5"/>
        <v>0</v>
      </c>
      <c r="G38" s="164"/>
      <c r="H38" s="164"/>
    </row>
    <row r="39" spans="1:8">
      <c r="A39" s="144">
        <f t="shared" si="4"/>
        <v>30</v>
      </c>
      <c r="B39" s="102" t="s">
        <v>137</v>
      </c>
      <c r="C39" s="88">
        <v>-21491980.789999999</v>
      </c>
      <c r="D39" s="88">
        <v>0</v>
      </c>
      <c r="E39" s="96">
        <f t="shared" si="5"/>
        <v>-21491980.789999999</v>
      </c>
      <c r="G39" s="164"/>
      <c r="H39" s="164"/>
    </row>
    <row r="40" spans="1:8">
      <c r="A40" s="144">
        <f t="shared" si="4"/>
        <v>31</v>
      </c>
      <c r="B40" s="102" t="s">
        <v>32</v>
      </c>
      <c r="C40" s="88">
        <v>8711975.0350000001</v>
      </c>
      <c r="D40" s="88">
        <v>0</v>
      </c>
      <c r="E40" s="96">
        <f t="shared" si="5"/>
        <v>8711975.0350000001</v>
      </c>
      <c r="G40" s="164"/>
      <c r="H40" s="164"/>
    </row>
    <row r="41" spans="1:8">
      <c r="A41" s="144">
        <f t="shared" si="4"/>
        <v>32</v>
      </c>
      <c r="B41" s="102" t="s">
        <v>127</v>
      </c>
      <c r="C41" s="88">
        <v>-2150229.9649999999</v>
      </c>
      <c r="D41" s="88">
        <v>0</v>
      </c>
      <c r="E41" s="96">
        <f t="shared" si="5"/>
        <v>-2150229.9649999999</v>
      </c>
      <c r="F41" s="9"/>
      <c r="G41" s="164"/>
      <c r="H41" s="164"/>
    </row>
    <row r="42" spans="1:8">
      <c r="A42" s="144">
        <f t="shared" si="4"/>
        <v>33</v>
      </c>
      <c r="B42" s="102" t="s">
        <v>48</v>
      </c>
      <c r="C42" s="88">
        <v>-3914.99</v>
      </c>
      <c r="D42" s="88">
        <v>0</v>
      </c>
      <c r="E42" s="96">
        <f t="shared" si="5"/>
        <v>-3914.99</v>
      </c>
      <c r="F42" s="9"/>
      <c r="G42" s="164"/>
      <c r="H42" s="164"/>
    </row>
    <row r="43" spans="1:8">
      <c r="A43" s="144">
        <f t="shared" si="4"/>
        <v>34</v>
      </c>
      <c r="B43" s="102" t="s">
        <v>29</v>
      </c>
      <c r="C43" s="88">
        <v>-34498056.079999998</v>
      </c>
      <c r="D43" s="88">
        <v>0</v>
      </c>
      <c r="E43" s="96">
        <f t="shared" si="5"/>
        <v>-34498056.079999998</v>
      </c>
      <c r="F43" s="163"/>
      <c r="G43" s="164"/>
      <c r="H43" s="164"/>
    </row>
    <row r="44" spans="1:8">
      <c r="A44" s="144">
        <f t="shared" si="4"/>
        <v>35</v>
      </c>
      <c r="B44" s="102" t="s">
        <v>28</v>
      </c>
      <c r="C44" s="88">
        <v>7829863.5449999999</v>
      </c>
      <c r="D44" s="88">
        <v>0</v>
      </c>
      <c r="E44" s="96">
        <f t="shared" si="5"/>
        <v>7829863.5449999999</v>
      </c>
      <c r="G44" s="164"/>
      <c r="H44" s="164"/>
    </row>
    <row r="45" spans="1:8">
      <c r="A45" s="144">
        <f t="shared" si="4"/>
        <v>36</v>
      </c>
      <c r="B45" s="102" t="s">
        <v>129</v>
      </c>
      <c r="C45" s="88">
        <v>549284.12</v>
      </c>
      <c r="D45" s="88">
        <v>0</v>
      </c>
      <c r="E45" s="96">
        <f t="shared" si="5"/>
        <v>549284.12</v>
      </c>
      <c r="G45" s="164"/>
      <c r="H45" s="164"/>
    </row>
    <row r="46" spans="1:8">
      <c r="A46" s="144">
        <f t="shared" si="4"/>
        <v>37</v>
      </c>
      <c r="B46" s="102" t="s">
        <v>130</v>
      </c>
      <c r="C46" s="88">
        <v>66647.904999999999</v>
      </c>
      <c r="D46" s="88">
        <v>0</v>
      </c>
      <c r="E46" s="96">
        <f t="shared" si="5"/>
        <v>66647.904999999999</v>
      </c>
      <c r="F46" s="163"/>
      <c r="G46" s="164"/>
      <c r="H46" s="164"/>
    </row>
    <row r="47" spans="1:8">
      <c r="A47" s="144">
        <f t="shared" si="4"/>
        <v>38</v>
      </c>
      <c r="B47" s="102"/>
      <c r="C47" s="88">
        <v>0</v>
      </c>
      <c r="D47" s="88">
        <v>0</v>
      </c>
      <c r="E47" s="96">
        <f t="shared" si="5"/>
        <v>0</v>
      </c>
      <c r="F47" s="163"/>
      <c r="G47" s="164"/>
      <c r="H47" s="164"/>
    </row>
    <row r="48" spans="1:8">
      <c r="A48" s="144">
        <f t="shared" si="4"/>
        <v>39</v>
      </c>
      <c r="B48" s="102"/>
      <c r="C48" s="88">
        <v>0</v>
      </c>
      <c r="D48" s="88">
        <v>0</v>
      </c>
      <c r="E48" s="96">
        <f t="shared" si="5"/>
        <v>0</v>
      </c>
      <c r="F48" s="163"/>
      <c r="G48" s="164"/>
      <c r="H48" s="164"/>
    </row>
    <row r="49" spans="1:8">
      <c r="A49" s="144">
        <f t="shared" si="4"/>
        <v>40</v>
      </c>
      <c r="B49" s="102"/>
      <c r="C49" s="88">
        <v>0</v>
      </c>
      <c r="D49" s="88">
        <v>0</v>
      </c>
      <c r="E49" s="96">
        <f t="shared" si="5"/>
        <v>0</v>
      </c>
      <c r="F49" s="163"/>
      <c r="G49" s="164"/>
      <c r="H49" s="164"/>
    </row>
    <row r="50" spans="1:8">
      <c r="A50" s="144">
        <f t="shared" si="4"/>
        <v>41</v>
      </c>
      <c r="B50" s="102"/>
      <c r="C50" s="88">
        <v>0</v>
      </c>
      <c r="D50" s="88">
        <v>0</v>
      </c>
      <c r="E50" s="96">
        <f t="shared" si="5"/>
        <v>0</v>
      </c>
      <c r="F50" s="163"/>
      <c r="G50" s="164"/>
      <c r="H50" s="164"/>
    </row>
    <row r="51" spans="1:8">
      <c r="A51" s="144">
        <f t="shared" si="4"/>
        <v>42</v>
      </c>
      <c r="B51" s="102" t="s">
        <v>349</v>
      </c>
      <c r="C51" s="88">
        <v>0.36499999999999999</v>
      </c>
      <c r="D51" s="88">
        <v>0</v>
      </c>
      <c r="E51" s="96">
        <f t="shared" si="5"/>
        <v>0.36499999999999999</v>
      </c>
      <c r="F51" s="163"/>
      <c r="G51" s="164"/>
      <c r="H51" s="164"/>
    </row>
    <row r="52" spans="1:8">
      <c r="A52" s="144">
        <f t="shared" si="4"/>
        <v>43</v>
      </c>
      <c r="B52" s="102" t="s">
        <v>350</v>
      </c>
      <c r="C52" s="88">
        <v>1.825</v>
      </c>
      <c r="D52" s="88">
        <v>0</v>
      </c>
      <c r="E52" s="96">
        <f t="shared" si="5"/>
        <v>1.825</v>
      </c>
      <c r="G52" s="164"/>
      <c r="H52" s="164"/>
    </row>
    <row r="53" spans="1:8">
      <c r="A53" s="144">
        <f t="shared" si="4"/>
        <v>44</v>
      </c>
      <c r="B53" s="102"/>
      <c r="C53" s="88">
        <v>0</v>
      </c>
      <c r="D53" s="88">
        <v>0</v>
      </c>
      <c r="E53" s="96">
        <f t="shared" si="5"/>
        <v>0</v>
      </c>
      <c r="F53" s="163"/>
      <c r="G53" s="164"/>
      <c r="H53" s="164"/>
    </row>
    <row r="54" spans="1:8">
      <c r="A54" s="144">
        <f t="shared" si="4"/>
        <v>45</v>
      </c>
      <c r="B54" s="102" t="s">
        <v>34</v>
      </c>
      <c r="C54" s="88">
        <v>3409.4649999999997</v>
      </c>
      <c r="D54" s="88">
        <v>0</v>
      </c>
      <c r="E54" s="96">
        <f t="shared" si="5"/>
        <v>3409.4649999999997</v>
      </c>
      <c r="G54" s="164"/>
      <c r="H54" s="164"/>
    </row>
    <row r="55" spans="1:8">
      <c r="A55" s="144">
        <f t="shared" si="4"/>
        <v>46</v>
      </c>
      <c r="B55" s="102" t="s">
        <v>35</v>
      </c>
      <c r="C55" s="88">
        <v>11424357.4</v>
      </c>
      <c r="D55" s="88">
        <v>0</v>
      </c>
      <c r="E55" s="96">
        <f t="shared" si="5"/>
        <v>11424357.4</v>
      </c>
      <c r="G55" s="164"/>
      <c r="H55" s="164"/>
    </row>
    <row r="56" spans="1:8">
      <c r="A56" s="144">
        <f t="shared" si="4"/>
        <v>47</v>
      </c>
      <c r="B56" s="102" t="s">
        <v>93</v>
      </c>
      <c r="C56" s="88">
        <v>-3837216.895</v>
      </c>
      <c r="D56" s="88">
        <v>0</v>
      </c>
      <c r="E56" s="96">
        <f t="shared" si="5"/>
        <v>-3837216.895</v>
      </c>
      <c r="F56" s="163"/>
      <c r="G56" s="164"/>
      <c r="H56" s="164"/>
    </row>
    <row r="57" spans="1:8">
      <c r="A57" s="144">
        <f t="shared" si="4"/>
        <v>48</v>
      </c>
      <c r="B57" s="102"/>
      <c r="C57" s="88">
        <v>0</v>
      </c>
      <c r="D57" s="88">
        <v>0</v>
      </c>
      <c r="E57" s="96">
        <f t="shared" si="5"/>
        <v>0</v>
      </c>
      <c r="G57" s="164"/>
      <c r="H57" s="164"/>
    </row>
    <row r="58" spans="1:8">
      <c r="A58" s="144">
        <f t="shared" si="4"/>
        <v>49</v>
      </c>
      <c r="B58" s="102"/>
      <c r="C58" s="88">
        <v>0</v>
      </c>
      <c r="D58" s="88">
        <v>0</v>
      </c>
      <c r="E58" s="96">
        <f t="shared" si="5"/>
        <v>0</v>
      </c>
      <c r="F58" s="163"/>
      <c r="G58" s="164"/>
      <c r="H58" s="164"/>
    </row>
    <row r="59" spans="1:8">
      <c r="A59" s="144">
        <f t="shared" si="4"/>
        <v>50</v>
      </c>
      <c r="B59" s="102"/>
      <c r="C59" s="88">
        <v>0</v>
      </c>
      <c r="D59" s="88">
        <v>0</v>
      </c>
      <c r="E59" s="96">
        <f t="shared" si="5"/>
        <v>0</v>
      </c>
      <c r="G59" s="164"/>
      <c r="H59" s="164"/>
    </row>
    <row r="60" spans="1:8">
      <c r="A60" s="144">
        <f t="shared" si="4"/>
        <v>51</v>
      </c>
      <c r="B60" s="102" t="s">
        <v>138</v>
      </c>
      <c r="C60" s="88">
        <v>271005.2</v>
      </c>
      <c r="D60" s="88">
        <v>0</v>
      </c>
      <c r="E60" s="96">
        <f t="shared" si="5"/>
        <v>271005.2</v>
      </c>
      <c r="G60" s="164"/>
      <c r="H60" s="164"/>
    </row>
    <row r="61" spans="1:8">
      <c r="A61" s="144">
        <f t="shared" si="4"/>
        <v>52</v>
      </c>
      <c r="B61" s="102"/>
      <c r="C61" s="88">
        <v>0</v>
      </c>
      <c r="D61" s="88">
        <v>0</v>
      </c>
      <c r="E61" s="96">
        <f t="shared" si="5"/>
        <v>0</v>
      </c>
      <c r="G61" s="164"/>
      <c r="H61" s="164"/>
    </row>
    <row r="62" spans="1:8">
      <c r="A62" s="144">
        <f t="shared" si="4"/>
        <v>53</v>
      </c>
      <c r="B62" s="102" t="s">
        <v>177</v>
      </c>
      <c r="C62" s="88">
        <v>-10286478.91</v>
      </c>
      <c r="D62" s="88">
        <v>0</v>
      </c>
      <c r="E62" s="96">
        <f t="shared" si="5"/>
        <v>-10286478.91</v>
      </c>
      <c r="G62" s="164"/>
      <c r="H62" s="164"/>
    </row>
    <row r="63" spans="1:8">
      <c r="A63" s="144">
        <f t="shared" si="4"/>
        <v>54</v>
      </c>
      <c r="B63" s="102"/>
      <c r="C63" s="88">
        <v>0</v>
      </c>
      <c r="D63" s="88">
        <v>0</v>
      </c>
      <c r="E63" s="96">
        <f t="shared" si="5"/>
        <v>0</v>
      </c>
      <c r="F63" s="163"/>
      <c r="G63" s="164"/>
      <c r="H63" s="164"/>
    </row>
    <row r="64" spans="1:8">
      <c r="A64" s="144">
        <f t="shared" si="4"/>
        <v>55</v>
      </c>
      <c r="B64" s="170"/>
      <c r="C64" s="88">
        <v>0</v>
      </c>
      <c r="D64" s="88">
        <v>0</v>
      </c>
      <c r="E64" s="96">
        <f t="shared" si="5"/>
        <v>0</v>
      </c>
      <c r="G64" s="164"/>
      <c r="H64" s="164"/>
    </row>
    <row r="65" spans="1:11">
      <c r="A65" s="144">
        <f t="shared" si="4"/>
        <v>56</v>
      </c>
      <c r="B65" s="170" t="s">
        <v>174</v>
      </c>
      <c r="C65" s="88">
        <v>0</v>
      </c>
      <c r="D65" s="88">
        <v>0</v>
      </c>
      <c r="E65" s="96">
        <f t="shared" si="5"/>
        <v>0</v>
      </c>
      <c r="G65" s="164"/>
      <c r="H65" s="164"/>
    </row>
    <row r="66" spans="1:11">
      <c r="A66" s="144">
        <f t="shared" si="4"/>
        <v>57</v>
      </c>
      <c r="B66" s="170" t="s">
        <v>175</v>
      </c>
      <c r="C66" s="88">
        <v>1166272</v>
      </c>
      <c r="D66" s="88">
        <v>0</v>
      </c>
      <c r="E66" s="96">
        <f t="shared" si="5"/>
        <v>1166272</v>
      </c>
      <c r="G66" s="164"/>
      <c r="H66" s="164"/>
    </row>
    <row r="67" spans="1:11">
      <c r="A67" s="144">
        <f t="shared" si="4"/>
        <v>58</v>
      </c>
      <c r="B67" s="170" t="s">
        <v>178</v>
      </c>
      <c r="C67" s="88">
        <v>0</v>
      </c>
      <c r="D67" s="88">
        <v>0</v>
      </c>
      <c r="E67" s="96">
        <f t="shared" si="5"/>
        <v>0</v>
      </c>
      <c r="G67" s="164"/>
      <c r="H67" s="164"/>
    </row>
    <row r="68" spans="1:11">
      <c r="A68" s="144">
        <f t="shared" si="4"/>
        <v>59</v>
      </c>
      <c r="B68" s="102" t="s">
        <v>139</v>
      </c>
      <c r="C68" s="88">
        <v>554535985</v>
      </c>
      <c r="D68" s="88">
        <f>-C68</f>
        <v>-554535985</v>
      </c>
      <c r="E68" s="96">
        <f t="shared" si="5"/>
        <v>0</v>
      </c>
      <c r="F68" s="145"/>
      <c r="G68" s="172"/>
      <c r="H68" s="172"/>
    </row>
    <row r="69" spans="1:11">
      <c r="A69" s="144">
        <f t="shared" si="4"/>
        <v>60</v>
      </c>
      <c r="B69" s="102" t="s">
        <v>140</v>
      </c>
      <c r="C69" s="88">
        <v>-223040174</v>
      </c>
      <c r="D69" s="88">
        <v>0</v>
      </c>
      <c r="E69" s="96">
        <f t="shared" si="5"/>
        <v>-223040174</v>
      </c>
      <c r="F69" s="96"/>
      <c r="G69" s="88"/>
      <c r="H69" s="96"/>
    </row>
    <row r="70" spans="1:11">
      <c r="A70" s="144">
        <f t="shared" si="4"/>
        <v>61</v>
      </c>
      <c r="B70" s="102" t="s">
        <v>179</v>
      </c>
      <c r="C70" s="88">
        <v>-8887801</v>
      </c>
      <c r="D70" s="88">
        <v>0</v>
      </c>
      <c r="E70" s="96">
        <f t="shared" si="5"/>
        <v>-8887801</v>
      </c>
      <c r="F70" s="96"/>
      <c r="G70" s="88"/>
      <c r="H70" s="96"/>
    </row>
    <row r="71" spans="1:11">
      <c r="A71" s="144">
        <f t="shared" si="4"/>
        <v>62</v>
      </c>
      <c r="B71" s="102" t="s">
        <v>8</v>
      </c>
      <c r="C71" s="88">
        <v>-2328177</v>
      </c>
      <c r="D71" s="88">
        <v>0</v>
      </c>
      <c r="E71" s="96">
        <f t="shared" si="5"/>
        <v>-2328177</v>
      </c>
      <c r="F71" s="96"/>
      <c r="G71" s="88"/>
      <c r="H71" s="96"/>
    </row>
    <row r="72" spans="1:11">
      <c r="A72" s="144">
        <f t="shared" si="4"/>
        <v>63</v>
      </c>
      <c r="B72" s="102" t="s">
        <v>170</v>
      </c>
      <c r="C72" s="88">
        <v>10670379</v>
      </c>
      <c r="D72" s="88">
        <v>0</v>
      </c>
      <c r="E72" s="96">
        <f t="shared" si="5"/>
        <v>10670379</v>
      </c>
      <c r="G72" s="164"/>
      <c r="H72" s="96"/>
    </row>
    <row r="73" spans="1:11">
      <c r="A73" s="144">
        <f t="shared" si="4"/>
        <v>64</v>
      </c>
      <c r="B73" s="102" t="s">
        <v>169</v>
      </c>
      <c r="C73" s="173">
        <v>37647022.185000002</v>
      </c>
      <c r="D73" s="88">
        <v>0</v>
      </c>
      <c r="E73" s="96">
        <f t="shared" si="5"/>
        <v>37647022.185000002</v>
      </c>
      <c r="G73" s="164"/>
      <c r="H73" s="164"/>
    </row>
    <row r="74" spans="1:11">
      <c r="A74" s="144">
        <f t="shared" si="4"/>
        <v>65</v>
      </c>
      <c r="B74" s="102" t="s">
        <v>351</v>
      </c>
      <c r="C74" s="88">
        <v>-408195</v>
      </c>
      <c r="D74" s="88">
        <v>0</v>
      </c>
      <c r="E74" s="96">
        <f t="shared" si="5"/>
        <v>-408195</v>
      </c>
      <c r="G74" s="88"/>
      <c r="H74" s="88"/>
      <c r="I74" s="88"/>
      <c r="J74" s="88"/>
      <c r="K74" s="88"/>
    </row>
    <row r="75" spans="1:11">
      <c r="A75" s="144">
        <f t="shared" si="4"/>
        <v>66</v>
      </c>
      <c r="B75" s="102" t="s">
        <v>141</v>
      </c>
      <c r="C75" s="88">
        <v>10099286</v>
      </c>
      <c r="D75" s="88">
        <v>0</v>
      </c>
      <c r="E75" s="96">
        <f t="shared" si="5"/>
        <v>10099286</v>
      </c>
    </row>
    <row r="76" spans="1:11">
      <c r="A76" s="144">
        <f t="shared" si="4"/>
        <v>67</v>
      </c>
      <c r="B76" s="102"/>
      <c r="C76" s="111"/>
      <c r="D76" s="111"/>
      <c r="E76" s="111"/>
      <c r="G76" s="164"/>
      <c r="H76" s="164"/>
    </row>
    <row r="77" spans="1:11">
      <c r="A77" s="144">
        <f t="shared" si="4"/>
        <v>68</v>
      </c>
      <c r="B77" s="118" t="s">
        <v>214</v>
      </c>
      <c r="C77" s="103">
        <f>SUM(C25:C75)</f>
        <v>386239046.73999995</v>
      </c>
      <c r="D77" s="103">
        <f>SUM(D25:D75)</f>
        <v>-554535985</v>
      </c>
      <c r="E77" s="103">
        <f>SUM(E25:E75)</f>
        <v>-168296938.26000002</v>
      </c>
      <c r="F77" s="93"/>
      <c r="G77" s="164"/>
      <c r="H77" s="164"/>
    </row>
    <row r="78" spans="1:11">
      <c r="A78" s="187">
        <f t="shared" si="4"/>
        <v>69</v>
      </c>
      <c r="B78" s="118" t="s">
        <v>115</v>
      </c>
      <c r="C78" s="95">
        <f>'Schedule C'!H36</f>
        <v>1.2999999999999999E-3</v>
      </c>
      <c r="D78" s="95">
        <f>+$C$78</f>
        <v>1.2999999999999999E-3</v>
      </c>
      <c r="E78" s="95">
        <f>C78</f>
        <v>1.2999999999999999E-3</v>
      </c>
      <c r="G78" s="164"/>
      <c r="H78" s="164"/>
    </row>
    <row r="79" spans="1:11" ht="13.5" thickBot="1">
      <c r="A79" s="187">
        <f t="shared" si="4"/>
        <v>70</v>
      </c>
      <c r="B79" s="187" t="s">
        <v>346</v>
      </c>
      <c r="C79" s="90">
        <f>C77*C78</f>
        <v>502110.76076199993</v>
      </c>
      <c r="D79" s="90">
        <f>D77*D78</f>
        <v>-720896.78049999999</v>
      </c>
      <c r="E79" s="90">
        <f>E77*E78</f>
        <v>-218786.019738</v>
      </c>
      <c r="G79" s="164"/>
      <c r="H79" s="164"/>
    </row>
    <row r="80" spans="1:11" ht="14.25" customHeight="1" thickTop="1">
      <c r="A80" s="187">
        <f t="shared" si="4"/>
        <v>71</v>
      </c>
      <c r="G80" s="164"/>
      <c r="H80" s="164"/>
    </row>
    <row r="81" spans="1:5" ht="13.5" thickBot="1">
      <c r="A81" s="144">
        <f t="shared" si="4"/>
        <v>72</v>
      </c>
      <c r="B81" s="118" t="s">
        <v>239</v>
      </c>
      <c r="C81" s="133">
        <f>C22+C79</f>
        <v>-1465729.6392380001</v>
      </c>
      <c r="D81" s="133">
        <f>D22+D79</f>
        <v>-720896.78049999999</v>
      </c>
      <c r="E81" s="133">
        <f>E22+E79</f>
        <v>-2186626.4197380003</v>
      </c>
    </row>
    <row r="82" spans="1:5" ht="13.5" thickTop="1">
      <c r="A82" s="144">
        <f t="shared" si="4"/>
        <v>73</v>
      </c>
    </row>
    <row r="83" spans="1:5">
      <c r="A83" s="144">
        <f t="shared" si="4"/>
        <v>74</v>
      </c>
      <c r="B83" s="30" t="s">
        <v>19</v>
      </c>
    </row>
    <row r="84" spans="1:5">
      <c r="A84" s="144">
        <f t="shared" si="4"/>
        <v>75</v>
      </c>
      <c r="B84" s="30" t="s">
        <v>163</v>
      </c>
    </row>
    <row r="85" spans="1:5" ht="12.75" customHeight="1">
      <c r="A85" s="144">
        <f t="shared" si="4"/>
        <v>76</v>
      </c>
      <c r="B85" s="30" t="s">
        <v>150</v>
      </c>
    </row>
    <row r="86" spans="1:5">
      <c r="A86" s="144">
        <f t="shared" si="4"/>
        <v>77</v>
      </c>
      <c r="B86" s="108" t="s">
        <v>180</v>
      </c>
      <c r="C86" s="108"/>
    </row>
    <row r="87" spans="1:5">
      <c r="C87" s="34"/>
      <c r="D87" s="34"/>
    </row>
    <row r="88" spans="1:5">
      <c r="B88" s="22"/>
      <c r="C88" s="174"/>
      <c r="D88" s="174"/>
    </row>
    <row r="89" spans="1:5">
      <c r="A89" s="144"/>
      <c r="C89" s="108"/>
      <c r="D89" s="108"/>
    </row>
    <row r="90" spans="1:5">
      <c r="A90" s="144"/>
      <c r="C90" s="108"/>
      <c r="D90" s="108"/>
    </row>
    <row r="91" spans="1:5">
      <c r="A91" s="144"/>
      <c r="C91" s="108"/>
      <c r="D91" s="108"/>
    </row>
    <row r="92" spans="1:5">
      <c r="A92" s="144"/>
      <c r="C92" s="108"/>
      <c r="D92" s="108"/>
    </row>
    <row r="93" spans="1:5">
      <c r="A93" s="144"/>
      <c r="B93" s="22"/>
    </row>
    <row r="94" spans="1:5">
      <c r="A94" s="144"/>
      <c r="C94" s="174"/>
      <c r="D94" s="174"/>
    </row>
    <row r="95" spans="1:5">
      <c r="A95" s="144"/>
      <c r="C95" s="174"/>
      <c r="D95" s="174"/>
    </row>
    <row r="96" spans="1:5">
      <c r="C96" s="174"/>
      <c r="D96" s="174"/>
    </row>
    <row r="97" spans="1:4">
      <c r="B97" s="22"/>
      <c r="C97" s="174"/>
      <c r="D97" s="174"/>
    </row>
    <row r="98" spans="1:4">
      <c r="A98" s="144"/>
      <c r="C98" s="174"/>
      <c r="D98" s="174"/>
    </row>
    <row r="99" spans="1:4">
      <c r="A99" s="144"/>
      <c r="C99" s="174"/>
      <c r="D99" s="174"/>
    </row>
    <row r="100" spans="1:4">
      <c r="C100" s="174"/>
      <c r="D100" s="174"/>
    </row>
    <row r="101" spans="1:4">
      <c r="C101" s="174"/>
      <c r="D101" s="174"/>
    </row>
    <row r="102" spans="1:4">
      <c r="C102" s="174"/>
      <c r="D102" s="174"/>
    </row>
  </sheetData>
  <mergeCells count="4">
    <mergeCell ref="A4:E4"/>
    <mergeCell ref="A1:E1"/>
    <mergeCell ref="A2:E2"/>
    <mergeCell ref="A3:E3"/>
  </mergeCells>
  <phoneticPr fontId="7" type="noConversion"/>
  <printOptions horizontalCentered="1"/>
  <pageMargins left="0.5" right="0.5" top="1.1599999999999999" bottom="0.5" header="0.62" footer="0.25"/>
  <pageSetup scale="45" orientation="landscape" r:id="rId1"/>
  <headerFooter alignWithMargins="0">
    <oddFooter>&amp;R&amp;A
Page &amp;P of &amp;N</oddFooter>
  </headerFooter>
  <rowBreaks count="2" manualBreakCount="2">
    <brk id="23" max="6" man="1"/>
    <brk id="5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O113"/>
  <sheetViews>
    <sheetView view="pageBreakPreview" zoomScaleNormal="85" zoomScaleSheetLayoutView="100" workbookViewId="0">
      <selection sqref="A1:I1"/>
    </sheetView>
  </sheetViews>
  <sheetFormatPr defaultColWidth="9.140625" defaultRowHeight="12.75"/>
  <cols>
    <col min="1" max="1" width="6.42578125" style="30" customWidth="1"/>
    <col min="2" max="2" width="10.28515625" style="30" customWidth="1"/>
    <col min="3" max="3" width="43.7109375" style="30" customWidth="1"/>
    <col min="4" max="4" width="11.28515625" style="30" customWidth="1"/>
    <col min="5" max="5" width="18" style="30" customWidth="1"/>
    <col min="6" max="7" width="17.140625" style="30" customWidth="1"/>
    <col min="8" max="8" width="15.140625" style="30" customWidth="1"/>
    <col min="9" max="9" width="18" style="30" bestFit="1" customWidth="1"/>
    <col min="10" max="10" width="13.85546875" style="101" bestFit="1" customWidth="1"/>
    <col min="11" max="11" width="14.28515625" style="101" bestFit="1" customWidth="1"/>
    <col min="12" max="12" width="18" style="100" bestFit="1" customWidth="1"/>
    <col min="13" max="13" width="15.42578125" style="100" bestFit="1" customWidth="1"/>
    <col min="14" max="14" width="12.85546875" style="30" bestFit="1" customWidth="1"/>
    <col min="15" max="15" width="14.140625" style="30" bestFit="1" customWidth="1"/>
    <col min="16" max="16384" width="9.140625" style="30"/>
  </cols>
  <sheetData>
    <row r="1" spans="1:11">
      <c r="A1" s="332" t="str">
        <f>Cover!A8</f>
        <v>_</v>
      </c>
      <c r="B1" s="332"/>
      <c r="C1" s="332"/>
      <c r="D1" s="332"/>
      <c r="E1" s="332"/>
      <c r="F1" s="332"/>
      <c r="G1" s="332"/>
      <c r="H1" s="332"/>
      <c r="I1" s="332"/>
    </row>
    <row r="2" spans="1:11">
      <c r="A2" s="332" t="str">
        <f>Cover!A9</f>
        <v>WKG STORAGE, INC.</v>
      </c>
      <c r="B2" s="332"/>
      <c r="C2" s="332"/>
      <c r="D2" s="332"/>
      <c r="E2" s="332"/>
      <c r="F2" s="332"/>
      <c r="G2" s="332"/>
      <c r="H2" s="332"/>
      <c r="I2" s="332"/>
    </row>
    <row r="3" spans="1:11">
      <c r="A3" s="332" t="s">
        <v>15</v>
      </c>
      <c r="B3" s="332"/>
      <c r="C3" s="332"/>
      <c r="D3" s="332"/>
      <c r="E3" s="332"/>
      <c r="F3" s="332"/>
      <c r="G3" s="332"/>
      <c r="H3" s="332"/>
      <c r="I3" s="332"/>
    </row>
    <row r="4" spans="1:11">
      <c r="A4" s="332" t="str">
        <f>Cover!A11</f>
        <v>TEST YEAR ENDING DECEMBER 31, 2015, as adjusted for TCJA</v>
      </c>
      <c r="B4" s="332"/>
      <c r="C4" s="332"/>
      <c r="D4" s="332"/>
      <c r="E4" s="332"/>
      <c r="F4" s="332"/>
      <c r="G4" s="332"/>
      <c r="H4" s="332"/>
      <c r="I4" s="332"/>
    </row>
    <row r="5" spans="1:11">
      <c r="A5" s="332"/>
      <c r="B5" s="332"/>
      <c r="C5" s="332"/>
      <c r="D5" s="332"/>
      <c r="E5" s="332"/>
      <c r="F5" s="332"/>
      <c r="G5" s="332"/>
      <c r="H5" s="332"/>
      <c r="I5" s="332"/>
    </row>
    <row r="6" spans="1:11">
      <c r="B6" s="5"/>
    </row>
    <row r="7" spans="1:11" ht="25.5">
      <c r="A7" s="186" t="s">
        <v>104</v>
      </c>
      <c r="B7" s="186" t="s">
        <v>97</v>
      </c>
      <c r="C7" s="186" t="s">
        <v>66</v>
      </c>
      <c r="D7" s="186" t="s">
        <v>69</v>
      </c>
      <c r="E7" s="186" t="s">
        <v>37</v>
      </c>
      <c r="F7" s="186" t="s">
        <v>160</v>
      </c>
      <c r="G7" s="186" t="s">
        <v>94</v>
      </c>
      <c r="H7" s="186" t="s">
        <v>115</v>
      </c>
      <c r="I7" s="186" t="s">
        <v>95</v>
      </c>
    </row>
    <row r="8" spans="1:11">
      <c r="A8" s="118"/>
      <c r="B8" s="118" t="s">
        <v>106</v>
      </c>
      <c r="C8" s="187" t="s">
        <v>107</v>
      </c>
      <c r="D8" s="187" t="s">
        <v>108</v>
      </c>
      <c r="E8" s="187" t="s">
        <v>109</v>
      </c>
      <c r="F8" s="118" t="s">
        <v>110</v>
      </c>
      <c r="G8" s="118" t="s">
        <v>157</v>
      </c>
      <c r="H8" s="118" t="s">
        <v>2</v>
      </c>
      <c r="I8" s="118" t="s">
        <v>209</v>
      </c>
    </row>
    <row r="10" spans="1:11">
      <c r="A10" s="107">
        <v>1</v>
      </c>
      <c r="B10" s="22" t="str">
        <f>'WP_B-1 Inj'!B10</f>
        <v>WKG Storage, Inc. Direct</v>
      </c>
    </row>
    <row r="11" spans="1:11">
      <c r="A11" s="107">
        <f>+A10+1</f>
        <v>2</v>
      </c>
      <c r="B11" s="40" t="s">
        <v>196</v>
      </c>
      <c r="H11" s="119"/>
    </row>
    <row r="12" spans="1:11">
      <c r="A12" s="107">
        <f t="shared" ref="A12:A33" si="0">+A11+1</f>
        <v>3</v>
      </c>
      <c r="B12" s="120">
        <v>351.2</v>
      </c>
      <c r="C12" s="102" t="s">
        <v>197</v>
      </c>
      <c r="E12" s="86">
        <v>8046.27</v>
      </c>
      <c r="F12" s="86">
        <v>0</v>
      </c>
      <c r="G12" s="86">
        <f>E12+F12</f>
        <v>8046.27</v>
      </c>
      <c r="H12" s="87">
        <v>1</v>
      </c>
      <c r="I12" s="86">
        <f>+G12*H12</f>
        <v>8046.27</v>
      </c>
      <c r="K12" s="122"/>
    </row>
    <row r="13" spans="1:11">
      <c r="A13" s="107">
        <f t="shared" si="0"/>
        <v>4</v>
      </c>
      <c r="B13" s="120">
        <v>352</v>
      </c>
      <c r="C13" s="102" t="s">
        <v>198</v>
      </c>
      <c r="E13" s="88">
        <v>1946891.6400000001</v>
      </c>
      <c r="F13" s="88">
        <v>0</v>
      </c>
      <c r="G13" s="88">
        <f>E13+F13</f>
        <v>1946891.6400000001</v>
      </c>
      <c r="H13" s="87">
        <v>1</v>
      </c>
      <c r="I13" s="88">
        <f>+G13*H13</f>
        <v>1946891.6400000001</v>
      </c>
      <c r="K13" s="122"/>
    </row>
    <row r="14" spans="1:11">
      <c r="A14" s="107">
        <f t="shared" si="0"/>
        <v>5</v>
      </c>
      <c r="B14" s="120">
        <v>352.03</v>
      </c>
      <c r="C14" s="102" t="s">
        <v>199</v>
      </c>
      <c r="E14" s="88">
        <v>4840000</v>
      </c>
      <c r="F14" s="88">
        <v>0</v>
      </c>
      <c r="G14" s="88">
        <f t="shared" ref="G14:G23" si="1">E14+F14</f>
        <v>4840000</v>
      </c>
      <c r="H14" s="87">
        <v>1</v>
      </c>
      <c r="I14" s="88">
        <f t="shared" ref="I14:I19" si="2">+G14*H14</f>
        <v>4840000</v>
      </c>
      <c r="K14" s="122"/>
    </row>
    <row r="15" spans="1:11">
      <c r="A15" s="107">
        <f t="shared" si="0"/>
        <v>6</v>
      </c>
      <c r="B15" s="120">
        <v>352.1</v>
      </c>
      <c r="C15" s="102" t="s">
        <v>200</v>
      </c>
      <c r="E15" s="88">
        <v>558170.37</v>
      </c>
      <c r="F15" s="88">
        <v>0</v>
      </c>
      <c r="G15" s="88">
        <f t="shared" si="1"/>
        <v>558170.37</v>
      </c>
      <c r="H15" s="87">
        <v>1</v>
      </c>
      <c r="I15" s="88">
        <f t="shared" si="2"/>
        <v>558170.37</v>
      </c>
      <c r="K15" s="122"/>
    </row>
    <row r="16" spans="1:11">
      <c r="A16" s="107">
        <f t="shared" si="0"/>
        <v>7</v>
      </c>
      <c r="B16" s="120">
        <v>353</v>
      </c>
      <c r="C16" s="102" t="s">
        <v>201</v>
      </c>
      <c r="E16" s="88">
        <v>918989.67</v>
      </c>
      <c r="F16" s="88">
        <v>0</v>
      </c>
      <c r="G16" s="88">
        <f t="shared" si="1"/>
        <v>918989.67</v>
      </c>
      <c r="H16" s="87">
        <v>1</v>
      </c>
      <c r="I16" s="88">
        <f t="shared" si="2"/>
        <v>918989.67</v>
      </c>
      <c r="K16" s="122"/>
    </row>
    <row r="17" spans="1:15">
      <c r="A17" s="107">
        <f t="shared" si="0"/>
        <v>8</v>
      </c>
      <c r="B17" s="120">
        <v>354</v>
      </c>
      <c r="C17" s="102" t="s">
        <v>96</v>
      </c>
      <c r="E17" s="88">
        <v>1617224.56</v>
      </c>
      <c r="F17" s="88">
        <v>0</v>
      </c>
      <c r="G17" s="88">
        <f t="shared" si="1"/>
        <v>1617224.56</v>
      </c>
      <c r="H17" s="87">
        <v>1</v>
      </c>
      <c r="I17" s="88">
        <f t="shared" si="2"/>
        <v>1617224.56</v>
      </c>
      <c r="K17" s="122"/>
    </row>
    <row r="18" spans="1:15">
      <c r="A18" s="107">
        <f t="shared" si="0"/>
        <v>9</v>
      </c>
      <c r="B18" s="120">
        <v>355</v>
      </c>
      <c r="C18" s="102" t="s">
        <v>172</v>
      </c>
      <c r="E18" s="88">
        <v>409013.22000000003</v>
      </c>
      <c r="F18" s="88">
        <v>0</v>
      </c>
      <c r="G18" s="88">
        <f t="shared" si="1"/>
        <v>409013.22000000003</v>
      </c>
      <c r="H18" s="87">
        <v>1</v>
      </c>
      <c r="I18" s="88">
        <f t="shared" si="2"/>
        <v>409013.22000000003</v>
      </c>
      <c r="K18" s="122"/>
    </row>
    <row r="19" spans="1:15">
      <c r="A19" s="107">
        <f t="shared" si="0"/>
        <v>10</v>
      </c>
      <c r="B19" s="120">
        <v>356</v>
      </c>
      <c r="C19" s="102" t="s">
        <v>202</v>
      </c>
      <c r="E19" s="88">
        <v>367294.10000000003</v>
      </c>
      <c r="F19" s="88">
        <v>0</v>
      </c>
      <c r="G19" s="88">
        <f t="shared" si="1"/>
        <v>367294.10000000003</v>
      </c>
      <c r="H19" s="87">
        <v>1</v>
      </c>
      <c r="I19" s="88">
        <f t="shared" si="2"/>
        <v>367294.10000000003</v>
      </c>
      <c r="K19" s="122"/>
    </row>
    <row r="20" spans="1:15">
      <c r="A20" s="107">
        <f>A19+1</f>
        <v>11</v>
      </c>
      <c r="B20" s="120"/>
      <c r="C20" s="123" t="s">
        <v>203</v>
      </c>
      <c r="E20" s="98">
        <f>SUM(E12:E19)</f>
        <v>10665629.83</v>
      </c>
      <c r="F20" s="98">
        <f t="shared" ref="F20:G20" si="3">SUM(F12:F19)</f>
        <v>0</v>
      </c>
      <c r="G20" s="98">
        <f t="shared" si="3"/>
        <v>10665629.83</v>
      </c>
      <c r="H20" s="87"/>
      <c r="I20" s="98">
        <f t="shared" ref="I20" si="4">SUM(I12:I19)</f>
        <v>10665629.83</v>
      </c>
      <c r="K20" s="122"/>
    </row>
    <row r="21" spans="1:15">
      <c r="A21" s="107">
        <f t="shared" si="0"/>
        <v>12</v>
      </c>
      <c r="B21" s="120"/>
      <c r="C21" s="102"/>
      <c r="E21" s="88"/>
      <c r="F21" s="88"/>
      <c r="G21" s="88"/>
      <c r="H21" s="87"/>
      <c r="I21" s="124"/>
      <c r="K21" s="122"/>
    </row>
    <row r="22" spans="1:15">
      <c r="A22" s="107">
        <f t="shared" si="0"/>
        <v>13</v>
      </c>
      <c r="B22" s="40" t="s">
        <v>171</v>
      </c>
      <c r="C22" s="102"/>
      <c r="E22" s="88"/>
      <c r="F22" s="88"/>
      <c r="G22" s="88"/>
      <c r="H22" s="87"/>
      <c r="I22" s="124"/>
      <c r="K22" s="122"/>
    </row>
    <row r="23" spans="1:15">
      <c r="A23" s="107">
        <f t="shared" si="0"/>
        <v>14</v>
      </c>
      <c r="B23" s="120">
        <v>365.2</v>
      </c>
      <c r="C23" s="102" t="s">
        <v>204</v>
      </c>
      <c r="E23" s="86">
        <v>129767.36</v>
      </c>
      <c r="F23" s="86">
        <v>0</v>
      </c>
      <c r="G23" s="86">
        <f t="shared" si="1"/>
        <v>129767.36</v>
      </c>
      <c r="H23" s="87">
        <v>1</v>
      </c>
      <c r="I23" s="86">
        <f>+G23*H23</f>
        <v>129767.36</v>
      </c>
      <c r="K23" s="122"/>
    </row>
    <row r="24" spans="1:15">
      <c r="A24" s="107">
        <f t="shared" si="0"/>
        <v>15</v>
      </c>
      <c r="B24" s="120">
        <v>366</v>
      </c>
      <c r="C24" s="102" t="s">
        <v>126</v>
      </c>
      <c r="E24" s="88">
        <v>9872.41</v>
      </c>
      <c r="F24" s="88">
        <v>0</v>
      </c>
      <c r="G24" s="88">
        <f t="shared" ref="G24:G26" si="5">E24+F24</f>
        <v>9872.41</v>
      </c>
      <c r="H24" s="87">
        <v>1</v>
      </c>
      <c r="I24" s="88">
        <f>+G24*H24</f>
        <v>9872.41</v>
      </c>
      <c r="K24" s="122"/>
    </row>
    <row r="25" spans="1:15">
      <c r="A25" s="107">
        <f t="shared" si="0"/>
        <v>16</v>
      </c>
      <c r="B25" s="120">
        <v>367</v>
      </c>
      <c r="C25" s="102" t="s">
        <v>205</v>
      </c>
      <c r="E25" s="88">
        <v>3345114.18</v>
      </c>
      <c r="F25" s="88">
        <v>0</v>
      </c>
      <c r="G25" s="88">
        <f t="shared" si="5"/>
        <v>3345114.18</v>
      </c>
      <c r="H25" s="87">
        <v>1</v>
      </c>
      <c r="I25" s="88">
        <f>+G25*H25</f>
        <v>3345114.18</v>
      </c>
      <c r="K25" s="122"/>
    </row>
    <row r="26" spans="1:15">
      <c r="A26" s="107">
        <f t="shared" si="0"/>
        <v>17</v>
      </c>
      <c r="B26" s="120">
        <v>369</v>
      </c>
      <c r="C26" s="102" t="s">
        <v>172</v>
      </c>
      <c r="E26" s="88">
        <v>461395.06</v>
      </c>
      <c r="F26" s="88">
        <v>0</v>
      </c>
      <c r="G26" s="88">
        <f t="shared" si="5"/>
        <v>461395.06</v>
      </c>
      <c r="H26" s="87">
        <v>1</v>
      </c>
      <c r="I26" s="88">
        <f>+G26*H26</f>
        <v>461395.06</v>
      </c>
      <c r="K26" s="122"/>
    </row>
    <row r="27" spans="1:15">
      <c r="A27" s="107">
        <f>A26+1</f>
        <v>18</v>
      </c>
      <c r="B27" s="125"/>
      <c r="C27" s="118" t="s">
        <v>206</v>
      </c>
      <c r="E27" s="98">
        <f>SUM(E23:E26)</f>
        <v>3946149.0100000002</v>
      </c>
      <c r="F27" s="98">
        <f>SUM(F23:F26)</f>
        <v>0</v>
      </c>
      <c r="G27" s="98">
        <f>SUM(G23:G26)</f>
        <v>3946149.0100000002</v>
      </c>
      <c r="H27" s="95"/>
      <c r="I27" s="98">
        <f>SUM(I23:I26)</f>
        <v>3946149.0100000002</v>
      </c>
      <c r="K27" s="122"/>
    </row>
    <row r="28" spans="1:15">
      <c r="A28" s="107">
        <f t="shared" si="0"/>
        <v>19</v>
      </c>
      <c r="B28" s="125"/>
      <c r="H28" s="95"/>
    </row>
    <row r="29" spans="1:15">
      <c r="A29" s="107">
        <f t="shared" si="0"/>
        <v>20</v>
      </c>
      <c r="B29" s="40" t="s">
        <v>207</v>
      </c>
      <c r="D29" s="41"/>
      <c r="H29" s="277"/>
    </row>
    <row r="30" spans="1:15">
      <c r="A30" s="107">
        <f t="shared" si="0"/>
        <v>21</v>
      </c>
      <c r="B30" s="120">
        <v>301</v>
      </c>
      <c r="C30" s="102" t="s">
        <v>208</v>
      </c>
      <c r="D30" s="41"/>
      <c r="E30" s="273">
        <v>682.5</v>
      </c>
      <c r="F30" s="273">
        <v>0</v>
      </c>
      <c r="G30" s="273">
        <f>E30+F30</f>
        <v>682.5</v>
      </c>
      <c r="H30" s="87">
        <v>1</v>
      </c>
      <c r="I30" s="273">
        <f>+G30*H30</f>
        <v>682.5</v>
      </c>
      <c r="K30" s="122"/>
    </row>
    <row r="31" spans="1:15">
      <c r="A31" s="107">
        <f t="shared" si="0"/>
        <v>22</v>
      </c>
      <c r="B31" s="120"/>
      <c r="C31" s="102"/>
      <c r="D31" s="41"/>
      <c r="E31" s="86"/>
      <c r="F31" s="86"/>
      <c r="G31" s="86"/>
      <c r="H31" s="121"/>
      <c r="I31" s="86"/>
      <c r="K31" s="122"/>
    </row>
    <row r="32" spans="1:15" ht="13.5" thickBot="1">
      <c r="A32" s="107">
        <f t="shared" si="0"/>
        <v>23</v>
      </c>
      <c r="B32" s="108"/>
      <c r="C32" s="187" t="s">
        <v>331</v>
      </c>
      <c r="D32" s="126"/>
      <c r="E32" s="133">
        <f>E20+E27+E30</f>
        <v>14612461.34</v>
      </c>
      <c r="F32" s="133">
        <f t="shared" ref="F32:G32" si="6">F20+F27+F30</f>
        <v>0</v>
      </c>
      <c r="G32" s="133">
        <f t="shared" si="6"/>
        <v>14612461.34</v>
      </c>
      <c r="H32" s="134"/>
      <c r="I32" s="133">
        <f t="shared" ref="I32" si="7">I20+I27+I30</f>
        <v>14612461.34</v>
      </c>
      <c r="K32" s="122"/>
      <c r="N32" s="89"/>
      <c r="O32" s="103"/>
    </row>
    <row r="33" spans="1:11" ht="13.5" thickTop="1">
      <c r="A33" s="107">
        <f t="shared" si="0"/>
        <v>24</v>
      </c>
      <c r="E33" s="127"/>
      <c r="F33" s="127"/>
      <c r="H33" s="41"/>
    </row>
    <row r="34" spans="1:11">
      <c r="A34" s="107">
        <f>A33+1</f>
        <v>25</v>
      </c>
      <c r="B34" s="22" t="s">
        <v>164</v>
      </c>
    </row>
    <row r="35" spans="1:11">
      <c r="A35" s="107">
        <f t="shared" ref="A35:A85" si="8">+A34+1</f>
        <v>26</v>
      </c>
      <c r="B35" s="40" t="s">
        <v>65</v>
      </c>
    </row>
    <row r="36" spans="1:11">
      <c r="A36" s="107">
        <f t="shared" si="8"/>
        <v>27</v>
      </c>
      <c r="B36" s="120">
        <v>390</v>
      </c>
      <c r="C36" s="109" t="s">
        <v>126</v>
      </c>
      <c r="E36" s="86">
        <v>2180966.73</v>
      </c>
      <c r="F36" s="86">
        <v>0</v>
      </c>
      <c r="G36" s="86">
        <f>E36+F36</f>
        <v>2180966.73</v>
      </c>
      <c r="H36" s="95">
        <v>1.2999999999999999E-3</v>
      </c>
      <c r="I36" s="86">
        <f>+G36*H36</f>
        <v>2835.2567489999997</v>
      </c>
    </row>
    <row r="37" spans="1:11">
      <c r="A37" s="107">
        <f t="shared" si="8"/>
        <v>28</v>
      </c>
      <c r="B37" s="120">
        <v>390.09</v>
      </c>
      <c r="C37" s="109" t="s">
        <v>81</v>
      </c>
      <c r="E37" s="88">
        <v>8968040.4600000009</v>
      </c>
      <c r="F37" s="88">
        <v>0</v>
      </c>
      <c r="G37" s="88">
        <f>E37+F37</f>
        <v>8968040.4600000009</v>
      </c>
      <c r="H37" s="87">
        <f t="shared" ref="H37:H58" si="9">+$H$36</f>
        <v>1.2999999999999999E-3</v>
      </c>
      <c r="I37" s="88">
        <f>+G37*H37</f>
        <v>11658.452598</v>
      </c>
    </row>
    <row r="38" spans="1:11">
      <c r="A38" s="107">
        <f t="shared" si="8"/>
        <v>29</v>
      </c>
      <c r="B38" s="120">
        <v>391</v>
      </c>
      <c r="C38" s="109" t="s">
        <v>116</v>
      </c>
      <c r="E38" s="88">
        <v>10476420.85</v>
      </c>
      <c r="F38" s="88">
        <v>0</v>
      </c>
      <c r="G38" s="88">
        <f t="shared" ref="G38:G58" si="10">E38+F38</f>
        <v>10476420.85</v>
      </c>
      <c r="H38" s="87">
        <f t="shared" si="9"/>
        <v>1.2999999999999999E-3</v>
      </c>
      <c r="I38" s="88">
        <f t="shared" ref="I38:I58" si="11">+G38*H38</f>
        <v>13619.347104999999</v>
      </c>
    </row>
    <row r="39" spans="1:11">
      <c r="A39" s="107">
        <f t="shared" si="8"/>
        <v>30</v>
      </c>
      <c r="B39" s="120">
        <v>391.01</v>
      </c>
      <c r="C39" s="109" t="s">
        <v>116</v>
      </c>
      <c r="E39" s="88">
        <v>0</v>
      </c>
      <c r="F39" s="88">
        <v>0</v>
      </c>
      <c r="G39" s="88">
        <f t="shared" si="10"/>
        <v>0</v>
      </c>
      <c r="H39" s="87">
        <f>+$H$36</f>
        <v>1.2999999999999999E-3</v>
      </c>
      <c r="I39" s="88">
        <f t="shared" si="11"/>
        <v>0</v>
      </c>
    </row>
    <row r="40" spans="1:11">
      <c r="A40" s="107">
        <f t="shared" si="8"/>
        <v>31</v>
      </c>
      <c r="B40" s="120">
        <v>391.02</v>
      </c>
      <c r="C40" s="109" t="s">
        <v>82</v>
      </c>
      <c r="E40" s="88">
        <v>0</v>
      </c>
      <c r="F40" s="88">
        <v>0</v>
      </c>
      <c r="G40" s="88">
        <f t="shared" si="10"/>
        <v>0</v>
      </c>
      <c r="H40" s="87">
        <f t="shared" si="9"/>
        <v>1.2999999999999999E-3</v>
      </c>
      <c r="I40" s="88">
        <f t="shared" si="11"/>
        <v>0</v>
      </c>
    </row>
    <row r="41" spans="1:11">
      <c r="A41" s="107">
        <f t="shared" si="8"/>
        <v>32</v>
      </c>
      <c r="B41" s="120">
        <v>391.03</v>
      </c>
      <c r="C41" s="109" t="s">
        <v>116</v>
      </c>
      <c r="E41" s="88">
        <v>0</v>
      </c>
      <c r="F41" s="88">
        <v>0</v>
      </c>
      <c r="G41" s="88">
        <f t="shared" si="10"/>
        <v>0</v>
      </c>
      <c r="H41" s="87">
        <f t="shared" si="9"/>
        <v>1.2999999999999999E-3</v>
      </c>
      <c r="I41" s="88">
        <f t="shared" si="11"/>
        <v>0</v>
      </c>
    </row>
    <row r="42" spans="1:11">
      <c r="A42" s="107">
        <f t="shared" si="8"/>
        <v>33</v>
      </c>
      <c r="B42" s="120">
        <v>392</v>
      </c>
      <c r="C42" s="109" t="s">
        <v>117</v>
      </c>
      <c r="E42" s="88">
        <v>103415.63</v>
      </c>
      <c r="F42" s="88">
        <v>0</v>
      </c>
      <c r="G42" s="88">
        <f t="shared" si="10"/>
        <v>103415.63</v>
      </c>
      <c r="H42" s="87">
        <f t="shared" si="9"/>
        <v>1.2999999999999999E-3</v>
      </c>
      <c r="I42" s="88">
        <f t="shared" si="11"/>
        <v>134.44031899999999</v>
      </c>
    </row>
    <row r="43" spans="1:11">
      <c r="A43" s="107">
        <f t="shared" si="8"/>
        <v>34</v>
      </c>
      <c r="B43" s="120">
        <v>393</v>
      </c>
      <c r="C43" s="109" t="s">
        <v>36</v>
      </c>
      <c r="E43" s="88">
        <v>0</v>
      </c>
      <c r="F43" s="88">
        <v>0</v>
      </c>
      <c r="G43" s="88">
        <f t="shared" si="10"/>
        <v>0</v>
      </c>
      <c r="H43" s="87">
        <f t="shared" si="9"/>
        <v>1.2999999999999999E-3</v>
      </c>
      <c r="I43" s="88">
        <f t="shared" si="11"/>
        <v>0</v>
      </c>
    </row>
    <row r="44" spans="1:11">
      <c r="A44" s="107">
        <f t="shared" si="8"/>
        <v>35</v>
      </c>
      <c r="B44" s="120">
        <v>394</v>
      </c>
      <c r="C44" s="109" t="s">
        <v>83</v>
      </c>
      <c r="E44" s="88">
        <v>411276.49</v>
      </c>
      <c r="F44" s="88">
        <v>0</v>
      </c>
      <c r="G44" s="88">
        <f t="shared" si="10"/>
        <v>411276.49</v>
      </c>
      <c r="H44" s="87">
        <f t="shared" si="9"/>
        <v>1.2999999999999999E-3</v>
      </c>
      <c r="I44" s="88">
        <f t="shared" si="11"/>
        <v>534.65943699999991</v>
      </c>
    </row>
    <row r="45" spans="1:11">
      <c r="A45" s="107">
        <f t="shared" si="8"/>
        <v>36</v>
      </c>
      <c r="B45" s="120">
        <v>395</v>
      </c>
      <c r="C45" s="109" t="s">
        <v>50</v>
      </c>
      <c r="E45" s="88">
        <v>23632.07</v>
      </c>
      <c r="F45" s="88">
        <v>0</v>
      </c>
      <c r="G45" s="88">
        <f t="shared" si="10"/>
        <v>23632.07</v>
      </c>
      <c r="H45" s="87">
        <f>+$H$36</f>
        <v>1.2999999999999999E-3</v>
      </c>
      <c r="I45" s="88">
        <f t="shared" si="11"/>
        <v>30.721691</v>
      </c>
    </row>
    <row r="46" spans="1:11">
      <c r="A46" s="107">
        <f t="shared" si="8"/>
        <v>37</v>
      </c>
      <c r="B46" s="120">
        <v>397</v>
      </c>
      <c r="C46" s="109" t="s">
        <v>84</v>
      </c>
      <c r="E46" s="88">
        <v>2431165.6</v>
      </c>
      <c r="F46" s="88">
        <v>0</v>
      </c>
      <c r="G46" s="88">
        <f t="shared" si="10"/>
        <v>2431165.6</v>
      </c>
      <c r="H46" s="87">
        <f t="shared" si="9"/>
        <v>1.2999999999999999E-3</v>
      </c>
      <c r="I46" s="88">
        <f t="shared" si="11"/>
        <v>3160.5152800000001</v>
      </c>
    </row>
    <row r="47" spans="1:11">
      <c r="A47" s="107">
        <f t="shared" si="8"/>
        <v>38</v>
      </c>
      <c r="B47" s="120">
        <v>398</v>
      </c>
      <c r="C47" s="109" t="s">
        <v>60</v>
      </c>
      <c r="E47" s="88">
        <v>814831.91</v>
      </c>
      <c r="F47" s="88">
        <v>0</v>
      </c>
      <c r="G47" s="88">
        <f t="shared" si="10"/>
        <v>814831.91</v>
      </c>
      <c r="H47" s="87">
        <f t="shared" si="9"/>
        <v>1.2999999999999999E-3</v>
      </c>
      <c r="I47" s="88">
        <f t="shared" si="11"/>
        <v>1059.281483</v>
      </c>
      <c r="K47" s="30"/>
    </row>
    <row r="48" spans="1:11">
      <c r="A48" s="107">
        <f t="shared" si="8"/>
        <v>39</v>
      </c>
      <c r="B48" s="120">
        <v>399</v>
      </c>
      <c r="C48" s="109" t="s">
        <v>85</v>
      </c>
      <c r="E48" s="88">
        <v>168103.30000000002</v>
      </c>
      <c r="F48" s="88">
        <v>0</v>
      </c>
      <c r="G48" s="88">
        <f t="shared" si="10"/>
        <v>168103.30000000002</v>
      </c>
      <c r="H48" s="87">
        <f t="shared" si="9"/>
        <v>1.2999999999999999E-3</v>
      </c>
      <c r="I48" s="88">
        <f t="shared" si="11"/>
        <v>218.53429</v>
      </c>
      <c r="K48" s="30"/>
    </row>
    <row r="49" spans="1:11">
      <c r="A49" s="107">
        <f t="shared" si="8"/>
        <v>40</v>
      </c>
      <c r="B49" s="187">
        <v>399.01</v>
      </c>
      <c r="C49" s="109" t="s">
        <v>86</v>
      </c>
      <c r="E49" s="88">
        <v>31577359.84</v>
      </c>
      <c r="F49" s="88">
        <v>0</v>
      </c>
      <c r="G49" s="88">
        <f t="shared" si="10"/>
        <v>31577359.84</v>
      </c>
      <c r="H49" s="87">
        <f t="shared" si="9"/>
        <v>1.2999999999999999E-3</v>
      </c>
      <c r="I49" s="88">
        <f t="shared" si="11"/>
        <v>41050.567791999994</v>
      </c>
    </row>
    <row r="50" spans="1:11">
      <c r="A50" s="107">
        <f t="shared" si="8"/>
        <v>41</v>
      </c>
      <c r="B50" s="187">
        <v>399.02</v>
      </c>
      <c r="C50" s="109" t="s">
        <v>87</v>
      </c>
      <c r="E50" s="88">
        <v>18136962.879999999</v>
      </c>
      <c r="F50" s="88">
        <v>0</v>
      </c>
      <c r="G50" s="88">
        <f t="shared" si="10"/>
        <v>18136962.879999999</v>
      </c>
      <c r="H50" s="87">
        <f t="shared" si="9"/>
        <v>1.2999999999999999E-3</v>
      </c>
      <c r="I50" s="88">
        <f t="shared" si="11"/>
        <v>23578.051743999997</v>
      </c>
    </row>
    <row r="51" spans="1:11">
      <c r="A51" s="107">
        <f t="shared" si="8"/>
        <v>42</v>
      </c>
      <c r="B51" s="187">
        <v>399.03</v>
      </c>
      <c r="C51" s="109" t="s">
        <v>88</v>
      </c>
      <c r="E51" s="88">
        <v>3276588.32</v>
      </c>
      <c r="F51" s="88">
        <v>0</v>
      </c>
      <c r="G51" s="88">
        <f t="shared" si="10"/>
        <v>3276588.32</v>
      </c>
      <c r="H51" s="87">
        <f t="shared" si="9"/>
        <v>1.2999999999999999E-3</v>
      </c>
      <c r="I51" s="88">
        <f t="shared" si="11"/>
        <v>4259.5648159999992</v>
      </c>
    </row>
    <row r="52" spans="1:11">
      <c r="A52" s="107">
        <f t="shared" si="8"/>
        <v>43</v>
      </c>
      <c r="B52" s="187">
        <v>399.04</v>
      </c>
      <c r="C52" s="109" t="s">
        <v>89</v>
      </c>
      <c r="E52" s="88">
        <v>0</v>
      </c>
      <c r="F52" s="88">
        <v>0</v>
      </c>
      <c r="G52" s="88">
        <f t="shared" si="10"/>
        <v>0</v>
      </c>
      <c r="H52" s="87">
        <f t="shared" si="9"/>
        <v>1.2999999999999999E-3</v>
      </c>
      <c r="I52" s="88">
        <f t="shared" si="11"/>
        <v>0</v>
      </c>
    </row>
    <row r="53" spans="1:11">
      <c r="A53" s="107">
        <f t="shared" si="8"/>
        <v>44</v>
      </c>
      <c r="B53" s="187">
        <v>399.05</v>
      </c>
      <c r="C53" s="109" t="s">
        <v>90</v>
      </c>
      <c r="E53" s="88">
        <v>0</v>
      </c>
      <c r="F53" s="88">
        <v>0</v>
      </c>
      <c r="G53" s="88">
        <f t="shared" si="10"/>
        <v>0</v>
      </c>
      <c r="H53" s="87">
        <f t="shared" si="9"/>
        <v>1.2999999999999999E-3</v>
      </c>
      <c r="I53" s="88">
        <f t="shared" si="11"/>
        <v>0</v>
      </c>
    </row>
    <row r="54" spans="1:11">
      <c r="A54" s="107">
        <f t="shared" si="8"/>
        <v>45</v>
      </c>
      <c r="B54" s="187">
        <v>399.06</v>
      </c>
      <c r="C54" s="109" t="s">
        <v>91</v>
      </c>
      <c r="E54" s="88">
        <v>2338177.48</v>
      </c>
      <c r="F54" s="88">
        <v>0</v>
      </c>
      <c r="G54" s="88">
        <f t="shared" si="10"/>
        <v>2338177.48</v>
      </c>
      <c r="H54" s="87">
        <f t="shared" si="9"/>
        <v>1.2999999999999999E-3</v>
      </c>
      <c r="I54" s="88">
        <f t="shared" si="11"/>
        <v>3039.6307239999996</v>
      </c>
    </row>
    <row r="55" spans="1:11">
      <c r="A55" s="107">
        <f t="shared" si="8"/>
        <v>46</v>
      </c>
      <c r="B55" s="187">
        <v>399.07</v>
      </c>
      <c r="C55" s="109" t="s">
        <v>92</v>
      </c>
      <c r="E55" s="88">
        <v>688902.20000000007</v>
      </c>
      <c r="F55" s="88">
        <v>0</v>
      </c>
      <c r="G55" s="88">
        <f t="shared" si="10"/>
        <v>688902.20000000007</v>
      </c>
      <c r="H55" s="87">
        <f t="shared" si="9"/>
        <v>1.2999999999999999E-3</v>
      </c>
      <c r="I55" s="88">
        <f t="shared" si="11"/>
        <v>895.57286000000011</v>
      </c>
    </row>
    <row r="56" spans="1:11">
      <c r="A56" s="107">
        <f t="shared" si="8"/>
        <v>47</v>
      </c>
      <c r="B56" s="187">
        <v>399.08</v>
      </c>
      <c r="C56" s="109" t="s">
        <v>52</v>
      </c>
      <c r="E56" s="88">
        <v>83232308.349999994</v>
      </c>
      <c r="F56" s="88">
        <v>0</v>
      </c>
      <c r="G56" s="88">
        <f t="shared" si="10"/>
        <v>83232308.349999994</v>
      </c>
      <c r="H56" s="129">
        <f t="shared" si="9"/>
        <v>1.2999999999999999E-3</v>
      </c>
      <c r="I56" s="88">
        <f t="shared" si="11"/>
        <v>108202.00085499999</v>
      </c>
    </row>
    <row r="57" spans="1:11">
      <c r="A57" s="107">
        <f t="shared" si="8"/>
        <v>48</v>
      </c>
      <c r="B57" s="187">
        <v>399.09</v>
      </c>
      <c r="C57" s="109" t="s">
        <v>53</v>
      </c>
      <c r="E57" s="88">
        <v>982650.37</v>
      </c>
      <c r="F57" s="88">
        <v>0</v>
      </c>
      <c r="G57" s="88">
        <f t="shared" si="10"/>
        <v>982650.37</v>
      </c>
      <c r="H57" s="129">
        <f t="shared" si="9"/>
        <v>1.2999999999999999E-3</v>
      </c>
      <c r="I57" s="88">
        <f t="shared" si="11"/>
        <v>1277.445481</v>
      </c>
    </row>
    <row r="58" spans="1:11" ht="12.75" customHeight="1">
      <c r="A58" s="107">
        <f t="shared" si="8"/>
        <v>49</v>
      </c>
      <c r="B58" s="187">
        <v>399.24</v>
      </c>
      <c r="C58" s="109" t="s">
        <v>54</v>
      </c>
      <c r="E58" s="88">
        <v>0</v>
      </c>
      <c r="F58" s="88">
        <v>0</v>
      </c>
      <c r="G58" s="88">
        <f t="shared" si="10"/>
        <v>0</v>
      </c>
      <c r="H58" s="129">
        <f t="shared" si="9"/>
        <v>1.2999999999999999E-3</v>
      </c>
      <c r="I58" s="88">
        <f t="shared" si="11"/>
        <v>0</v>
      </c>
    </row>
    <row r="59" spans="1:11" ht="12.75" customHeight="1">
      <c r="A59" s="107">
        <f t="shared" si="8"/>
        <v>50</v>
      </c>
      <c r="C59" s="187" t="s">
        <v>210</v>
      </c>
      <c r="E59" s="273">
        <f>SUM(E36:E58)</f>
        <v>165810802.47999999</v>
      </c>
      <c r="F59" s="273">
        <f>SUM(F36:F58)</f>
        <v>0</v>
      </c>
      <c r="G59" s="273">
        <f>SUM(G36:G58)</f>
        <v>165810802.47999999</v>
      </c>
      <c r="H59" s="94"/>
      <c r="I59" s="273">
        <f>SUM(I36:I58)</f>
        <v>215554.04322399999</v>
      </c>
      <c r="J59" s="130"/>
      <c r="K59" s="130"/>
    </row>
    <row r="60" spans="1:11" ht="12.75" customHeight="1">
      <c r="A60" s="107">
        <f t="shared" si="8"/>
        <v>51</v>
      </c>
      <c r="J60" s="88"/>
    </row>
    <row r="61" spans="1:11" ht="12.75" customHeight="1">
      <c r="A61" s="107">
        <f t="shared" si="8"/>
        <v>52</v>
      </c>
      <c r="B61" s="22" t="s">
        <v>164</v>
      </c>
      <c r="E61" s="94"/>
      <c r="F61" s="94"/>
      <c r="G61" s="94"/>
      <c r="H61" s="94"/>
      <c r="I61" s="94"/>
      <c r="J61" s="88"/>
    </row>
    <row r="62" spans="1:11" ht="12.75" customHeight="1">
      <c r="A62" s="107">
        <f t="shared" si="8"/>
        <v>53</v>
      </c>
      <c r="B62" s="40" t="s">
        <v>65</v>
      </c>
      <c r="E62" s="94"/>
      <c r="F62" s="94"/>
      <c r="G62" s="94"/>
      <c r="H62" s="94"/>
      <c r="I62" s="94"/>
      <c r="J62" s="88"/>
    </row>
    <row r="63" spans="1:11" ht="12.75" customHeight="1">
      <c r="A63" s="107">
        <f t="shared" si="8"/>
        <v>54</v>
      </c>
      <c r="B63" s="30" t="s">
        <v>120</v>
      </c>
      <c r="E63" s="94"/>
      <c r="F63" s="94"/>
      <c r="G63" s="94"/>
      <c r="H63" s="94"/>
      <c r="I63" s="94"/>
      <c r="J63" s="88"/>
    </row>
    <row r="64" spans="1:11" ht="12.75" customHeight="1">
      <c r="A64" s="107">
        <f t="shared" si="8"/>
        <v>55</v>
      </c>
      <c r="B64" s="187">
        <v>390.05</v>
      </c>
      <c r="C64" s="109" t="s">
        <v>121</v>
      </c>
      <c r="E64" s="86">
        <v>9199400.5099999998</v>
      </c>
      <c r="F64" s="86">
        <v>0</v>
      </c>
      <c r="G64" s="86">
        <f>E64+F64</f>
        <v>9199400.5099999998</v>
      </c>
      <c r="H64" s="132">
        <v>2.2599999999999999E-4</v>
      </c>
      <c r="I64" s="86">
        <f>+G64*H64</f>
        <v>2079.06451526</v>
      </c>
      <c r="J64" s="130"/>
    </row>
    <row r="65" spans="1:15" ht="12.75" customHeight="1">
      <c r="A65" s="107">
        <f t="shared" si="8"/>
        <v>56</v>
      </c>
      <c r="B65" s="187">
        <v>391.04</v>
      </c>
      <c r="C65" s="109" t="s">
        <v>122</v>
      </c>
      <c r="E65" s="275">
        <v>63740.85</v>
      </c>
      <c r="F65" s="275">
        <v>0</v>
      </c>
      <c r="G65" s="96">
        <f>E65+F65</f>
        <v>63740.85</v>
      </c>
      <c r="H65" s="132">
        <f>$H$64</f>
        <v>2.2599999999999999E-4</v>
      </c>
      <c r="I65" s="96">
        <f>+G65*H65</f>
        <v>14.405432099999999</v>
      </c>
      <c r="J65" s="130"/>
    </row>
    <row r="66" spans="1:15" ht="12.75" customHeight="1">
      <c r="A66" s="107">
        <f t="shared" si="8"/>
        <v>57</v>
      </c>
      <c r="C66" s="187" t="s">
        <v>211</v>
      </c>
      <c r="E66" s="276">
        <f>SUM(E64:E65)</f>
        <v>9263141.3599999994</v>
      </c>
      <c r="F66" s="276">
        <f>SUM(F64:F65)</f>
        <v>0</v>
      </c>
      <c r="G66" s="276">
        <f>SUM(G64:G65)</f>
        <v>9263141.3599999994</v>
      </c>
      <c r="H66" s="41"/>
      <c r="I66" s="276">
        <f>SUM(I64:I65)</f>
        <v>2093.4699473599999</v>
      </c>
      <c r="J66" s="130"/>
      <c r="K66" s="130"/>
    </row>
    <row r="67" spans="1:15" ht="12.75" customHeight="1">
      <c r="A67" s="107">
        <f t="shared" si="8"/>
        <v>58</v>
      </c>
      <c r="B67" s="187"/>
      <c r="C67" s="109"/>
      <c r="E67" s="103"/>
      <c r="F67" s="103"/>
      <c r="G67" s="103"/>
      <c r="I67" s="103"/>
      <c r="J67" s="88"/>
      <c r="K67" s="130"/>
      <c r="N67" s="88"/>
      <c r="O67" s="88"/>
    </row>
    <row r="68" spans="1:15" ht="12.75" customHeight="1">
      <c r="A68" s="107">
        <f t="shared" si="8"/>
        <v>59</v>
      </c>
      <c r="B68" s="22" t="s">
        <v>164</v>
      </c>
      <c r="E68" s="103"/>
      <c r="F68" s="103"/>
      <c r="I68" s="131"/>
    </row>
    <row r="69" spans="1:15" ht="12.75" customHeight="1">
      <c r="A69" s="107">
        <f t="shared" si="8"/>
        <v>60</v>
      </c>
      <c r="B69" s="40" t="s">
        <v>65</v>
      </c>
      <c r="E69" s="103"/>
      <c r="F69" s="103"/>
      <c r="I69" s="131"/>
    </row>
    <row r="70" spans="1:15" ht="12.75" customHeight="1">
      <c r="A70" s="107">
        <f t="shared" si="8"/>
        <v>61</v>
      </c>
      <c r="B70" s="30" t="s">
        <v>330</v>
      </c>
      <c r="E70" s="103"/>
      <c r="F70" s="103"/>
      <c r="I70" s="131"/>
    </row>
    <row r="71" spans="1:15" ht="12.75" customHeight="1">
      <c r="A71" s="107">
        <f t="shared" si="8"/>
        <v>62</v>
      </c>
      <c r="B71" s="216">
        <v>390.29</v>
      </c>
      <c r="C71" s="109" t="s">
        <v>81</v>
      </c>
      <c r="E71" s="86">
        <v>531.70000000000005</v>
      </c>
      <c r="F71" s="86">
        <v>0</v>
      </c>
      <c r="G71" s="86">
        <f>+E71+F71</f>
        <v>531.70000000000005</v>
      </c>
      <c r="H71" s="95">
        <v>2.3999999999999998E-3</v>
      </c>
      <c r="I71" s="86">
        <f>+G71*H71</f>
        <v>1.2760800000000001</v>
      </c>
    </row>
    <row r="72" spans="1:15" ht="12.75" customHeight="1">
      <c r="A72" s="107">
        <f t="shared" si="8"/>
        <v>63</v>
      </c>
      <c r="B72" s="120">
        <v>391.2</v>
      </c>
      <c r="C72" s="109" t="s">
        <v>116</v>
      </c>
      <c r="E72" s="88">
        <v>221289.01</v>
      </c>
      <c r="F72" s="275">
        <v>0</v>
      </c>
      <c r="G72" s="88">
        <f>+E72+F72</f>
        <v>221289.01</v>
      </c>
      <c r="H72" s="87">
        <f t="shared" ref="H72:H80" si="12">+$H$71</f>
        <v>2.3999999999999998E-3</v>
      </c>
      <c r="I72" s="88">
        <f>+G72*H72</f>
        <v>531.09362399999998</v>
      </c>
    </row>
    <row r="73" spans="1:15" ht="12.75" customHeight="1">
      <c r="A73" s="107">
        <f t="shared" si="8"/>
        <v>64</v>
      </c>
      <c r="B73" s="120">
        <v>394.2</v>
      </c>
      <c r="C73" s="109" t="s">
        <v>83</v>
      </c>
      <c r="E73" s="88">
        <v>42919.090000000004</v>
      </c>
      <c r="F73" s="275">
        <v>0</v>
      </c>
      <c r="G73" s="88">
        <f t="shared" ref="G73:G80" si="13">+E73+F73</f>
        <v>42919.090000000004</v>
      </c>
      <c r="H73" s="87">
        <f t="shared" si="12"/>
        <v>2.3999999999999998E-3</v>
      </c>
      <c r="I73" s="88">
        <f t="shared" ref="I73:I80" si="14">+G73*H73</f>
        <v>103.005816</v>
      </c>
    </row>
    <row r="74" spans="1:15" ht="12.75" customHeight="1">
      <c r="A74" s="107">
        <f t="shared" si="8"/>
        <v>65</v>
      </c>
      <c r="B74" s="120">
        <v>397.2</v>
      </c>
      <c r="C74" s="109" t="s">
        <v>84</v>
      </c>
      <c r="E74" s="88">
        <v>8824.34</v>
      </c>
      <c r="F74" s="275">
        <v>0</v>
      </c>
      <c r="G74" s="88">
        <f t="shared" si="13"/>
        <v>8824.34</v>
      </c>
      <c r="H74" s="87">
        <f t="shared" si="12"/>
        <v>2.3999999999999998E-3</v>
      </c>
      <c r="I74" s="88">
        <f t="shared" si="14"/>
        <v>21.178415999999999</v>
      </c>
    </row>
    <row r="75" spans="1:15" ht="12.75" customHeight="1">
      <c r="A75" s="107">
        <f t="shared" si="8"/>
        <v>66</v>
      </c>
      <c r="B75" s="120">
        <v>398.2</v>
      </c>
      <c r="C75" s="109" t="s">
        <v>60</v>
      </c>
      <c r="E75" s="88">
        <v>7388.39</v>
      </c>
      <c r="F75" s="275">
        <v>0</v>
      </c>
      <c r="G75" s="88">
        <f t="shared" si="13"/>
        <v>7388.39</v>
      </c>
      <c r="H75" s="87">
        <f t="shared" si="12"/>
        <v>2.3999999999999998E-3</v>
      </c>
      <c r="I75" s="88">
        <f t="shared" si="14"/>
        <v>17.732136000000001</v>
      </c>
    </row>
    <row r="76" spans="1:15" ht="12.75" customHeight="1">
      <c r="A76" s="107">
        <f t="shared" si="8"/>
        <v>67</v>
      </c>
      <c r="B76" s="120">
        <v>399.21</v>
      </c>
      <c r="C76" s="109" t="s">
        <v>86</v>
      </c>
      <c r="E76" s="88">
        <v>1628899.9100000001</v>
      </c>
      <c r="F76" s="275">
        <v>0</v>
      </c>
      <c r="G76" s="88">
        <f t="shared" si="13"/>
        <v>1628899.9100000001</v>
      </c>
      <c r="H76" s="87">
        <f t="shared" si="12"/>
        <v>2.3999999999999998E-3</v>
      </c>
      <c r="I76" s="88">
        <f t="shared" si="14"/>
        <v>3909.3597840000002</v>
      </c>
    </row>
    <row r="77" spans="1:15" ht="12.75" customHeight="1">
      <c r="A77" s="107">
        <f t="shared" si="8"/>
        <v>68</v>
      </c>
      <c r="B77" s="120">
        <v>399.22</v>
      </c>
      <c r="C77" s="109" t="s">
        <v>87</v>
      </c>
      <c r="E77" s="88">
        <v>961255.64</v>
      </c>
      <c r="F77" s="275">
        <v>0</v>
      </c>
      <c r="G77" s="88">
        <f t="shared" si="13"/>
        <v>961255.64</v>
      </c>
      <c r="H77" s="87">
        <f t="shared" si="12"/>
        <v>2.3999999999999998E-3</v>
      </c>
      <c r="I77" s="88">
        <f t="shared" si="14"/>
        <v>2307.0135359999999</v>
      </c>
    </row>
    <row r="78" spans="1:15" ht="12.75" customHeight="1">
      <c r="A78" s="107">
        <f t="shared" si="8"/>
        <v>69</v>
      </c>
      <c r="B78" s="120">
        <v>399.23</v>
      </c>
      <c r="C78" s="109" t="s">
        <v>88</v>
      </c>
      <c r="E78" s="88">
        <v>37965.129999999997</v>
      </c>
      <c r="F78" s="275">
        <v>0</v>
      </c>
      <c r="G78" s="88">
        <f t="shared" si="13"/>
        <v>37965.129999999997</v>
      </c>
      <c r="H78" s="87">
        <f t="shared" si="12"/>
        <v>2.3999999999999998E-3</v>
      </c>
      <c r="I78" s="88">
        <f t="shared" si="14"/>
        <v>91.116311999999979</v>
      </c>
    </row>
    <row r="79" spans="1:15" ht="12.75" customHeight="1">
      <c r="A79" s="107">
        <f t="shared" si="8"/>
        <v>70</v>
      </c>
      <c r="B79" s="120">
        <v>399.26</v>
      </c>
      <c r="C79" s="109" t="s">
        <v>91</v>
      </c>
      <c r="E79" s="88">
        <v>36616.370000000003</v>
      </c>
      <c r="F79" s="275">
        <v>0</v>
      </c>
      <c r="G79" s="88">
        <f t="shared" si="13"/>
        <v>36616.370000000003</v>
      </c>
      <c r="H79" s="87">
        <f t="shared" si="12"/>
        <v>2.3999999999999998E-3</v>
      </c>
      <c r="I79" s="88">
        <f t="shared" si="14"/>
        <v>87.879288000000003</v>
      </c>
    </row>
    <row r="80" spans="1:15" ht="12.75" customHeight="1">
      <c r="A80" s="107">
        <f t="shared" si="8"/>
        <v>71</v>
      </c>
      <c r="B80" s="120">
        <v>399.28</v>
      </c>
      <c r="C80" s="109" t="s">
        <v>52</v>
      </c>
      <c r="E80" s="88">
        <v>18735344.289999999</v>
      </c>
      <c r="F80" s="275">
        <v>0</v>
      </c>
      <c r="G80" s="88">
        <f t="shared" si="13"/>
        <v>18735344.289999999</v>
      </c>
      <c r="H80" s="87">
        <f t="shared" si="12"/>
        <v>2.3999999999999998E-3</v>
      </c>
      <c r="I80" s="88">
        <f t="shared" si="14"/>
        <v>44964.826295999992</v>
      </c>
    </row>
    <row r="81" spans="1:9" ht="12.75" customHeight="1">
      <c r="A81" s="107">
        <f t="shared" si="8"/>
        <v>72</v>
      </c>
      <c r="C81" s="216" t="s">
        <v>332</v>
      </c>
      <c r="E81" s="273">
        <f>SUM(E71:E80)</f>
        <v>21681033.869999997</v>
      </c>
      <c r="F81" s="273">
        <f t="shared" ref="F81:I81" si="15">SUM(F71:F80)</f>
        <v>0</v>
      </c>
      <c r="G81" s="273">
        <f t="shared" si="15"/>
        <v>21681033.869999997</v>
      </c>
      <c r="H81" s="94"/>
      <c r="I81" s="273">
        <f t="shared" si="15"/>
        <v>52034.481287999995</v>
      </c>
    </row>
    <row r="82" spans="1:9" ht="12.75" customHeight="1">
      <c r="A82" s="107">
        <f t="shared" si="8"/>
        <v>73</v>
      </c>
      <c r="E82" s="103"/>
      <c r="F82" s="103"/>
      <c r="I82" s="131"/>
    </row>
    <row r="83" spans="1:9" ht="12.75" customHeight="1" thickBot="1">
      <c r="A83" s="107">
        <f t="shared" si="8"/>
        <v>74</v>
      </c>
      <c r="C83" s="187" t="s">
        <v>333</v>
      </c>
      <c r="E83" s="92">
        <f>E66+E59+E81</f>
        <v>196754977.70999998</v>
      </c>
      <c r="F83" s="92">
        <f t="shared" ref="F83:I83" si="16">F66+F59+F81</f>
        <v>0</v>
      </c>
      <c r="G83" s="92">
        <f t="shared" si="16"/>
        <v>196754977.70999998</v>
      </c>
      <c r="I83" s="92">
        <f t="shared" si="16"/>
        <v>269681.99445935996</v>
      </c>
    </row>
    <row r="84" spans="1:9" ht="12.75" customHeight="1" thickTop="1">
      <c r="A84" s="107">
        <f t="shared" si="8"/>
        <v>75</v>
      </c>
      <c r="E84" s="103"/>
      <c r="F84" s="103"/>
      <c r="I84" s="131"/>
    </row>
    <row r="85" spans="1:9" ht="12.75" customHeight="1" thickBot="1">
      <c r="A85" s="107">
        <f t="shared" si="8"/>
        <v>76</v>
      </c>
      <c r="C85" s="187" t="s">
        <v>334</v>
      </c>
      <c r="E85" s="103"/>
      <c r="F85" s="103"/>
      <c r="H85" s="94"/>
      <c r="I85" s="133">
        <f>I32+I83</f>
        <v>14882143.334459361</v>
      </c>
    </row>
    <row r="86" spans="1:9" ht="12.75" customHeight="1" thickTop="1">
      <c r="A86" s="107"/>
      <c r="E86" s="103"/>
      <c r="F86" s="103"/>
      <c r="I86" s="131"/>
    </row>
    <row r="87" spans="1:9" ht="12.75" customHeight="1">
      <c r="A87" s="107"/>
    </row>
    <row r="88" spans="1:9" ht="12.75" customHeight="1">
      <c r="A88" s="107"/>
    </row>
    <row r="89" spans="1:9" ht="13.5" customHeight="1">
      <c r="A89" s="107"/>
      <c r="C89" s="187"/>
      <c r="E89" s="103"/>
      <c r="F89" s="103"/>
      <c r="H89" s="94"/>
      <c r="I89" s="94"/>
    </row>
    <row r="90" spans="1:9" ht="13.5" customHeight="1">
      <c r="A90" s="107"/>
      <c r="B90" s="100"/>
      <c r="C90" s="187"/>
      <c r="E90" s="103"/>
      <c r="F90" s="103"/>
      <c r="H90" s="94"/>
      <c r="I90" s="94"/>
    </row>
    <row r="91" spans="1:9" ht="13.5" customHeight="1">
      <c r="A91" s="107"/>
      <c r="B91" s="100"/>
      <c r="C91" s="108"/>
      <c r="D91" s="108"/>
      <c r="E91" s="108"/>
      <c r="F91" s="103"/>
      <c r="H91" s="94"/>
      <c r="I91" s="94"/>
    </row>
    <row r="92" spans="1:9">
      <c r="H92" s="41"/>
    </row>
    <row r="93" spans="1:9">
      <c r="A93" s="100"/>
      <c r="B93" s="100"/>
      <c r="C93" s="100"/>
    </row>
    <row r="94" spans="1:9">
      <c r="A94" s="100"/>
      <c r="B94" s="100"/>
      <c r="C94" s="100"/>
    </row>
    <row r="95" spans="1:9">
      <c r="A95" s="100"/>
      <c r="B95" s="100"/>
      <c r="C95" s="100"/>
    </row>
    <row r="96" spans="1:9">
      <c r="A96" s="100"/>
      <c r="B96" s="100"/>
      <c r="C96" s="100"/>
    </row>
    <row r="97" spans="1:3">
      <c r="A97" s="100"/>
      <c r="B97" s="100"/>
      <c r="C97" s="100"/>
    </row>
    <row r="98" spans="1:3">
      <c r="A98" s="100"/>
      <c r="B98" s="100"/>
      <c r="C98" s="100"/>
    </row>
    <row r="99" spans="1:3">
      <c r="A99" s="107"/>
    </row>
    <row r="100" spans="1:3">
      <c r="A100" s="107"/>
    </row>
    <row r="102" spans="1:3">
      <c r="A102" s="107"/>
    </row>
    <row r="103" spans="1:3">
      <c r="A103" s="107"/>
    </row>
    <row r="104" spans="1:3">
      <c r="A104" s="107"/>
    </row>
    <row r="107" spans="1:3">
      <c r="A107" s="107"/>
    </row>
    <row r="110" spans="1:3">
      <c r="A110" s="107"/>
    </row>
    <row r="111" spans="1:3">
      <c r="A111" s="107"/>
    </row>
    <row r="112" spans="1:3">
      <c r="A112" s="107"/>
    </row>
    <row r="113" spans="2:2">
      <c r="B113" s="22"/>
    </row>
  </sheetData>
  <mergeCells count="5">
    <mergeCell ref="A1:I1"/>
    <mergeCell ref="A3:I3"/>
    <mergeCell ref="A4:I4"/>
    <mergeCell ref="A5:I5"/>
    <mergeCell ref="A2:I2"/>
  </mergeCells>
  <phoneticPr fontId="7" type="noConversion"/>
  <printOptions horizontalCentered="1"/>
  <pageMargins left="0.5" right="0.5" top="1.1599999999999999" bottom="0.5" header="0.62" footer="0.25"/>
  <pageSetup scale="72" orientation="landscape" r:id="rId1"/>
  <headerFooter alignWithMargins="0">
    <oddFooter>&amp;R&amp;A
Page &amp;P of &amp;N</oddFooter>
  </headerFooter>
  <rowBreaks count="2" manualBreakCount="2">
    <brk id="33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25</vt:i4>
      </vt:variant>
    </vt:vector>
  </HeadingPairs>
  <TitlesOfParts>
    <vt:vector size="43" baseType="lpstr">
      <vt:lpstr>Cover</vt:lpstr>
      <vt:lpstr>Comparison</vt:lpstr>
      <vt:lpstr>Rate Design</vt:lpstr>
      <vt:lpstr>Schedule A COS</vt:lpstr>
      <vt:lpstr>Schedule B Rate Base</vt:lpstr>
      <vt:lpstr>WP_B-1 Inj</vt:lpstr>
      <vt:lpstr>WP_B-2 Prepayment</vt:lpstr>
      <vt:lpstr>WP_B-3 ADIT</vt:lpstr>
      <vt:lpstr>Schedule C</vt:lpstr>
      <vt:lpstr>Schedule D</vt:lpstr>
      <vt:lpstr>Schedule E</vt:lpstr>
      <vt:lpstr>WP_E-1 Expense</vt:lpstr>
      <vt:lpstr>Schedule F</vt:lpstr>
      <vt:lpstr>WP F Depreciation Rates</vt:lpstr>
      <vt:lpstr>Schedule G</vt:lpstr>
      <vt:lpstr>Schedule H</vt:lpstr>
      <vt:lpstr>Schedule I</vt:lpstr>
      <vt:lpstr>Schedule J</vt:lpstr>
      <vt:lpstr>Comparison!Print_Area</vt:lpstr>
      <vt:lpstr>'Rate Design'!Print_Area</vt:lpstr>
      <vt:lpstr>'Schedule A COS'!Print_Area</vt:lpstr>
      <vt:lpstr>'Schedule B Rate Base'!Print_Area</vt:lpstr>
      <vt:lpstr>'Schedule C'!Print_Area</vt:lpstr>
      <vt:lpstr>'Schedule D'!Print_Area</vt:lpstr>
      <vt:lpstr>'Schedule E'!Print_Area</vt:lpstr>
      <vt:lpstr>'Schedule F'!Print_Area</vt:lpstr>
      <vt:lpstr>'Schedule G'!Print_Area</vt:lpstr>
      <vt:lpstr>'Schedule H'!Print_Area</vt:lpstr>
      <vt:lpstr>'Schedule I'!Print_Area</vt:lpstr>
      <vt:lpstr>'Schedule J'!Print_Area</vt:lpstr>
      <vt:lpstr>'WP F Depreciation Rates'!Print_Area</vt:lpstr>
      <vt:lpstr>'WP_B-1 Inj'!Print_Area</vt:lpstr>
      <vt:lpstr>'WP_B-2 Prepayment'!Print_Area</vt:lpstr>
      <vt:lpstr>'WP_B-3 ADIT'!Print_Area</vt:lpstr>
      <vt:lpstr>'WP_E-1 Expense'!Print_Area</vt:lpstr>
      <vt:lpstr>'Schedule C'!Print_Titles</vt:lpstr>
      <vt:lpstr>'Schedule D'!Print_Titles</vt:lpstr>
      <vt:lpstr>'Schedule E'!Print_Titles</vt:lpstr>
      <vt:lpstr>'Schedule F'!Print_Titles</vt:lpstr>
      <vt:lpstr>'WP F Depreciation Rates'!Print_Titles</vt:lpstr>
      <vt:lpstr>'WP_B-1 Inj'!Print_Titles</vt:lpstr>
      <vt:lpstr>'WP_B-2 Prepayment'!Print_Titles</vt:lpstr>
      <vt:lpstr>'WP_B-3 ADIT'!Print_Titles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John</dc:creator>
  <cp:lastModifiedBy>Eric J Wilen</cp:lastModifiedBy>
  <cp:lastPrinted>2018-10-26T15:14:42Z</cp:lastPrinted>
  <dcterms:created xsi:type="dcterms:W3CDTF">2003-07-17T20:33:19Z</dcterms:created>
  <dcterms:modified xsi:type="dcterms:W3CDTF">2018-10-26T15:14:46Z</dcterms:modified>
</cp:coreProperties>
</file>