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15" i="1" l="1"/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<sst xmlns="http://schemas.openxmlformats.org/spreadsheetml/2006/main" count="55" uniqueCount="49">
  <si>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</si>
  <si>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</si>
  <si>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</si>
  <si>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</si>
  <si>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</si>
  <si>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</si>
  <si>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</si>
  <si>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</si>
  <si>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</si>
  <si>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</si>
  <si>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</si>
  <si>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</si>
  <si>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</si>
  <si>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</si>
  <si>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</si>
  <si>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</si>
  <si>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</si>
  <si>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</si>
  <si>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</si>
  <si>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</si>
  <si>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</si>
  <si>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</si>
  <si>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</si>
  <si>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</si>
  <si>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</si>
  <si>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</si>
  <si>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</si>
  <si>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</si>
  <si>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</si>
  <si>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</si>
  <si>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</si>
  <si>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</si>
  <si>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</si>
  <si>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</si>
  <si>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</si>
  <si>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</si>
  <si>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</si>
  <si>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</si>
  <si>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</si>
  <si>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</si>
  <si>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</si>
  <si>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</si>
  <si>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Group 1 12-month avg revenue</t>
  </si>
  <si>
    <t>Page 18</t>
  </si>
  <si>
    <t>Basic Service Charge - effective 7-1-17</t>
  </si>
  <si>
    <t>Base Rate (w/ TCJA Surcredit)</t>
  </si>
  <si>
    <t xml:space="preserve">   Base Rate (w/ TCJA Surcredit)</t>
  </si>
  <si>
    <t>LG&amp;E ECR 6-Month Review Case No. 2018-00052</t>
  </si>
  <si>
    <t>Form 1.10 - Line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</si>
</sst>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70" fontId="8" fillId="0" borderId="0" xfId="3" applyNumberFormat="1" applyFont="1" applyFill="1" applyBorder="1" applyProtection="1">
      <protection locked="0"/>
    </xf>
    <xf numFmtId="168" fontId="8" fillId="0" borderId="0" xfId="3" applyNumberFormat="1" applyFont="1" applyFill="1" applyBorder="1" applyProtection="1">
      <protection locked="0"/>
    </xf>
    <xf numFmtId="0" fontId="5" fillId="0" borderId="0" xfId="3" applyFont="1" applyFill="1" applyBorder="1"/>
    <xf numFmtId="0" fontId="3" fillId="0" borderId="0" xfId="3" applyFont="1" applyFill="1" applyBorder="1" applyAlignment="1">
      <alignment horizontal="right"/>
    </xf>
    <xf numFmtId="164" fontId="3" fillId="0" borderId="0" xfId="3" applyNumberFormat="1" applyFont="1" applyFill="1" applyBorder="1"/>
    <xf numFmtId="0" fontId="3" fillId="0" borderId="0" xfId="3" quotePrefix="1" applyFont="1" applyFill="1" applyBorder="1" applyAlignment="1">
      <alignment horizontal="right"/>
    </xf>
    <xf numFmtId="41" fontId="3" fillId="0" borderId="6" xfId="3" applyNumberFormat="1" applyFont="1" applyFill="1" applyBorder="1"/>
    <xf numFmtId="43" fontId="3" fillId="0" borderId="0" xfId="3" applyNumberFormat="1" applyFont="1" applyFill="1" applyBorder="1"/>
    <xf numFmtId="10" fontId="3" fillId="0" borderId="0" xfId="2" applyNumberFormat="1" applyFont="1" applyFill="1" applyBorder="1"/>
    <xf numFmtId="10" fontId="3" fillId="0" borderId="0" xfId="3" applyNumberFormat="1" applyFont="1" applyFill="1" applyBorder="1"/>
    <xf numFmtId="169" fontId="8" fillId="0" borderId="0" xfId="0" applyNumberFormat="1" applyFont="1" applyFill="1" applyBorder="1" applyProtection="1">
      <protection locked="0"/>
    </xf>
    <xf numFmtId="169" fontId="3" fillId="0" borderId="0" xfId="0" applyNumberFormat="1" applyFont="1" applyFill="1" applyBorder="1" applyProtection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E21" sqref="E21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47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15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22"/>
      <c r="F5" s="12"/>
      <c r="G5" s="3"/>
      <c r="H5" s="8"/>
      <c r="I5" s="56"/>
      <c r="J5" s="41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16</v>
      </c>
      <c r="E6" s="50">
        <v>43070</v>
      </c>
      <c r="F6" s="12"/>
      <c r="G6" s="3"/>
      <c r="H6" s="8"/>
      <c r="I6" s="57" t="s">
        <v>1</v>
      </c>
      <c r="J6" s="58">
        <f>+$E$9</f>
        <v>6569227</v>
      </c>
      <c r="K6" s="8"/>
      <c r="L6" s="8"/>
      <c r="M6" s="15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6"/>
      <c r="F7" s="12"/>
      <c r="G7" s="3"/>
      <c r="H7" s="8"/>
      <c r="I7" s="59" t="s">
        <v>24</v>
      </c>
      <c r="J7" s="60">
        <f>+$E$22</f>
        <v>-730092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17" t="s">
        <v>22</v>
      </c>
      <c r="D8" s="13"/>
      <c r="E8" s="16"/>
      <c r="F8" s="12"/>
      <c r="G8" s="3"/>
      <c r="H8" s="8"/>
      <c r="I8" s="57" t="s">
        <v>25</v>
      </c>
      <c r="J8" s="58">
        <f>SUM(J6:J7)</f>
        <v>5839135</v>
      </c>
      <c r="K8" s="8"/>
      <c r="L8" s="8"/>
      <c r="M8" s="8"/>
      <c r="N8" s="14"/>
      <c r="O8" s="3"/>
      <c r="P8" s="3"/>
      <c r="Q8" s="3"/>
      <c r="R8" s="3"/>
      <c r="S8" s="3"/>
    </row>
    <row r="9" spans="2:19" x14ac:dyDescent="0.2">
      <c r="B9" s="10"/>
      <c r="C9" s="18" t="s">
        <v>48</v>
      </c>
      <c r="D9" s="19" t="s">
        <v>1</v>
      </c>
      <c r="E9" s="51">
        <v>6569227</v>
      </c>
      <c r="F9" s="12"/>
      <c r="G9" s="3"/>
      <c r="H9" s="8"/>
      <c r="I9" s="57"/>
      <c r="J9" s="61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18" t="s">
        <v>0</v>
      </c>
      <c r="D10" s="19" t="s">
        <v>3</v>
      </c>
      <c r="E10" s="52">
        <v>0.41909999999999997</v>
      </c>
      <c r="F10" s="12"/>
      <c r="G10" s="3"/>
      <c r="H10" s="8"/>
      <c r="I10" s="57" t="s">
        <v>3</v>
      </c>
      <c r="J10" s="62">
        <f>+$E$10</f>
        <v>0.41909999999999997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18" t="s">
        <v>2</v>
      </c>
      <c r="D11" s="19" t="s">
        <v>27</v>
      </c>
      <c r="E11" s="51">
        <v>2753163</v>
      </c>
      <c r="F11" s="12"/>
      <c r="G11" s="3"/>
      <c r="H11" s="8"/>
      <c r="I11" s="57" t="s">
        <v>4</v>
      </c>
      <c r="J11" s="58">
        <f>+$E$11</f>
        <v>2753163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18" t="s">
        <v>26</v>
      </c>
      <c r="D12" s="21" t="s">
        <v>42</v>
      </c>
      <c r="E12" s="51">
        <v>35577333</v>
      </c>
      <c r="F12" s="12"/>
      <c r="G12" s="3"/>
      <c r="H12" s="8"/>
      <c r="I12" s="57" t="s">
        <v>32</v>
      </c>
      <c r="J12" s="58">
        <f>+J8*J10</f>
        <v>2447181.4784999997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18" t="s">
        <v>5</v>
      </c>
      <c r="D13" s="19" t="s">
        <v>7</v>
      </c>
      <c r="E13" s="52">
        <v>7.7399999999999997E-2</v>
      </c>
      <c r="F13" s="12"/>
      <c r="G13" s="3"/>
      <c r="H13" s="8"/>
      <c r="I13" s="57"/>
      <c r="J13" s="61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2"/>
      <c r="D14" s="3"/>
      <c r="E14" s="16"/>
      <c r="F14" s="12"/>
      <c r="G14" s="3"/>
      <c r="H14" s="8"/>
      <c r="I14" s="57" t="s">
        <v>6</v>
      </c>
      <c r="J14" s="58">
        <f>+E12</f>
        <v>35577333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3" t="s">
        <v>17</v>
      </c>
      <c r="D15" s="3"/>
      <c r="E15" s="50">
        <f>E6</f>
        <v>43070</v>
      </c>
      <c r="F15" s="12"/>
      <c r="G15" s="3"/>
      <c r="H15" s="8"/>
      <c r="I15" s="57" t="s">
        <v>34</v>
      </c>
      <c r="J15" s="62">
        <f>+E13</f>
        <v>7.7399999999999997E-2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2" t="s">
        <v>18</v>
      </c>
      <c r="D16" s="3" t="s">
        <v>19</v>
      </c>
      <c r="E16" s="53">
        <v>4004001092</v>
      </c>
      <c r="F16" s="12"/>
      <c r="G16" s="3"/>
      <c r="H16" s="8"/>
      <c r="I16" s="57" t="s">
        <v>33</v>
      </c>
      <c r="J16" s="62">
        <f>ROUND(+J12/$J$14,4)</f>
        <v>6.88E-2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4" t="s">
        <v>43</v>
      </c>
      <c r="D17" s="3" t="s">
        <v>21</v>
      </c>
      <c r="E17" s="53">
        <v>359658</v>
      </c>
      <c r="F17" s="12"/>
      <c r="G17" s="3"/>
      <c r="H17" s="8"/>
      <c r="I17" s="57" t="s">
        <v>36</v>
      </c>
      <c r="J17" s="63">
        <f>+J16-J15</f>
        <v>-8.5999999999999965E-3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2"/>
      <c r="D18" s="3" t="s">
        <v>20</v>
      </c>
      <c r="E18" s="26">
        <f>+E17*12</f>
        <v>4315896</v>
      </c>
      <c r="F18" s="12"/>
      <c r="G18" s="3"/>
      <c r="H18" s="8"/>
      <c r="I18" s="14"/>
      <c r="J18" s="8"/>
      <c r="K18" s="8"/>
      <c r="L18" s="27" t="s">
        <v>35</v>
      </c>
      <c r="M18" s="28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26"/>
      <c r="F19" s="12"/>
      <c r="G19" s="3"/>
      <c r="H19" s="8"/>
      <c r="I19" s="8" t="s">
        <v>8</v>
      </c>
      <c r="J19" s="8"/>
      <c r="K19" s="8"/>
      <c r="L19" s="29">
        <f>ROUND(E16/E18,0)</f>
        <v>928</v>
      </c>
      <c r="M19" s="30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64">
        <v>-2920368</v>
      </c>
      <c r="F20" s="12"/>
      <c r="G20" s="3"/>
      <c r="H20" s="8"/>
      <c r="I20" s="31" t="s">
        <v>39</v>
      </c>
      <c r="J20" s="32">
        <f>+$E$25</f>
        <v>12.25</v>
      </c>
      <c r="K20" s="33">
        <f>+$J$20</f>
        <v>12.25</v>
      </c>
      <c r="L20" s="34"/>
      <c r="M20" s="35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53">
        <v>4</v>
      </c>
      <c r="F21" s="12"/>
      <c r="G21" s="3"/>
      <c r="H21" s="8"/>
      <c r="I21" s="18" t="s">
        <v>46</v>
      </c>
      <c r="J21" s="36">
        <f>+E26</f>
        <v>8.8650000000000007E-2</v>
      </c>
      <c r="K21" s="20">
        <f>ROUND(E26*$L$19,2)</f>
        <v>82.27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37" t="s">
        <v>38</v>
      </c>
      <c r="E22" s="65">
        <f>+E20/E21</f>
        <v>-730092</v>
      </c>
      <c r="F22" s="12"/>
      <c r="G22" s="3"/>
      <c r="H22" s="8"/>
      <c r="I22" s="38" t="str">
        <f>"FAC for "&amp;TEXT($E$6,"MMM-YY")</f>
        <v>FAC for Dec-17</v>
      </c>
      <c r="J22" s="36">
        <f t="shared" ref="J22:J23" si="0">+E27</f>
        <v>-1.07E-3</v>
      </c>
      <c r="K22" s="20">
        <f>ROUND(E27*$L$19,2)</f>
        <v>-0.99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40</v>
      </c>
      <c r="E23" s="39" t="str">
        <f>IF(E20&gt;0,"UNDER","OVER")</f>
        <v>OVER</v>
      </c>
      <c r="F23" s="12"/>
      <c r="G23" s="3"/>
      <c r="H23" s="8"/>
      <c r="I23" s="31" t="s">
        <v>10</v>
      </c>
      <c r="J23" s="36">
        <f t="shared" si="0"/>
        <v>3.46E-3</v>
      </c>
      <c r="K23" s="40">
        <f>ROUND(E28*$L$19,2)</f>
        <v>3.21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17" t="s">
        <v>28</v>
      </c>
      <c r="D24" s="3"/>
      <c r="E24" s="16"/>
      <c r="F24" s="12"/>
      <c r="G24" s="3"/>
      <c r="H24" s="8"/>
      <c r="I24" s="8"/>
      <c r="J24" s="8"/>
      <c r="K24" s="33">
        <f>SUM(K20:K23)</f>
        <v>96.74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1" t="s">
        <v>44</v>
      </c>
      <c r="E25" s="54">
        <v>12.25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18" t="s">
        <v>45</v>
      </c>
      <c r="E26" s="55">
        <v>8.8650000000000007E-2</v>
      </c>
      <c r="F26" s="12"/>
      <c r="G26" s="3"/>
      <c r="H26" s="8"/>
      <c r="I26" s="8" t="s">
        <v>11</v>
      </c>
      <c r="J26" s="25">
        <f>J15</f>
        <v>7.7399999999999997E-2</v>
      </c>
      <c r="K26" s="33">
        <f>ROUND(K24*J26,2)</f>
        <v>7.49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42" t="str">
        <f>"FAC for "&amp;TEXT($E$6,"MMM-YY")</f>
        <v>FAC for Dec-17</v>
      </c>
      <c r="E27" s="55">
        <v>-1.07E-3</v>
      </c>
      <c r="F27" s="12"/>
      <c r="G27" s="3"/>
      <c r="H27" s="8"/>
      <c r="I27" s="8" t="s">
        <v>12</v>
      </c>
      <c r="J27" s="25">
        <f>+J16</f>
        <v>6.88E-2</v>
      </c>
      <c r="K27" s="33">
        <f>ROUND(K24*J27,2)</f>
        <v>6.66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1" t="s">
        <v>10</v>
      </c>
      <c r="E28" s="55">
        <v>3.46E-3</v>
      </c>
      <c r="F28" s="12"/>
      <c r="G28" s="3"/>
      <c r="H28" s="8"/>
      <c r="I28" s="8" t="s">
        <v>13</v>
      </c>
      <c r="J28" s="25">
        <f>+J27-J26</f>
        <v>-8.5999999999999965E-3</v>
      </c>
      <c r="K28" s="33">
        <f>K27-K26</f>
        <v>-0.83000000000000007</v>
      </c>
      <c r="L28" s="43"/>
      <c r="M28" s="44"/>
      <c r="N28" s="45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2"/>
      <c r="F29" s="12"/>
      <c r="G29" s="3"/>
      <c r="H29" s="8"/>
      <c r="I29" s="8"/>
      <c r="J29" s="43" t="s">
        <v>41</v>
      </c>
      <c r="K29" s="8"/>
      <c r="L29" s="44"/>
      <c r="M29" s="44"/>
      <c r="N29" s="45"/>
      <c r="O29" s="3"/>
      <c r="P29" s="3"/>
      <c r="Q29" s="3"/>
      <c r="R29" s="3"/>
      <c r="S29" s="3"/>
    </row>
    <row r="30" spans="2:19" x14ac:dyDescent="0.2">
      <c r="B30" s="46"/>
      <c r="C30" s="47"/>
      <c r="D30" s="47"/>
      <c r="E30" s="47"/>
      <c r="F30" s="48"/>
      <c r="G30" s="3"/>
      <c r="H30" s="8"/>
      <c r="I30" s="8"/>
      <c r="J30" s="44" t="s">
        <v>14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31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49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4" orientation="landscape" r:id="rId1"/>
  <headerFooter>
    <oddFooter>&amp;R&amp;"Times New Roman,Bold"&amp;10Revised Attachment to Response to Question No. 6
Page 1 of 1
Rahn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2018-04-19T20:54:44Z</dcterms:created>
  <dcterms:modified xsi:type="dcterms:W3CDTF">2018-04-19T20:54:51Z</dcterms:modified>
</cp:coreProperties>
</file>