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0" windowWidth="17340" windowHeight="11595" tabRatio="591" activeTab="1"/>
  </bookViews>
  <sheets>
    <sheet name="Dec 2017" sheetId="2" r:id="rId1"/>
    <sheet name="Wolfram" sheetId="3" r:id="rId2"/>
  </sheets>
  <definedNames>
    <definedName name="_AMO_UniqueIdentifier" hidden="1">"'dc2b4d5e-3c9b-4e5f-aab8-4aaef35c2e8f'"</definedName>
    <definedName name="_xlnm._FilterDatabase" localSheetId="0" hidden="1">'Dec 2017'!$J$1:$J$819</definedName>
  </definedNames>
  <calcPr calcId="145621"/>
</workbook>
</file>

<file path=xl/calcChain.xml><?xml version="1.0" encoding="utf-8"?>
<calcChain xmlns="http://schemas.openxmlformats.org/spreadsheetml/2006/main">
  <c r="A3" i="3" l="1"/>
  <c r="A4" i="3"/>
  <c r="A5" i="3"/>
  <c r="A6" i="3"/>
  <c r="A7" i="3"/>
  <c r="A8" i="3"/>
  <c r="A9" i="3"/>
  <c r="A10" i="3"/>
  <c r="A2" i="3"/>
  <c r="P146" i="2"/>
  <c r="B769" i="2"/>
  <c r="C765" i="2"/>
  <c r="D766" i="2"/>
  <c r="E766" i="2"/>
  <c r="H766" i="2"/>
  <c r="I766" i="2"/>
  <c r="L766" i="2"/>
  <c r="M766" i="2"/>
  <c r="P766" i="2"/>
  <c r="Q766" i="2"/>
  <c r="T766" i="2"/>
  <c r="U766" i="2"/>
  <c r="X766" i="2"/>
  <c r="Y766" i="2"/>
  <c r="C767" i="2"/>
  <c r="G766" i="2"/>
  <c r="AA766" i="2"/>
  <c r="W766" i="2"/>
  <c r="S766" i="2"/>
  <c r="O766" i="2"/>
  <c r="K766" i="2"/>
  <c r="Z766" i="2"/>
  <c r="V766" i="2"/>
  <c r="R766" i="2"/>
  <c r="N766" i="2"/>
  <c r="J766" i="2"/>
  <c r="F766" i="2"/>
  <c r="C769" i="2"/>
  <c r="C735" i="2"/>
  <c r="AA736" i="2"/>
  <c r="AA768" i="2"/>
  <c r="C763" i="2"/>
  <c r="Y764" i="2"/>
  <c r="C761" i="2"/>
  <c r="Z762" i="2"/>
  <c r="C759" i="2"/>
  <c r="C757" i="2"/>
  <c r="AA758" i="2"/>
  <c r="C755" i="2"/>
  <c r="X756" i="2"/>
  <c r="C753" i="2"/>
  <c r="Z754" i="2"/>
  <c r="C751" i="2"/>
  <c r="W752" i="2"/>
  <c r="C749" i="2"/>
  <c r="AA750" i="2"/>
  <c r="C747" i="2"/>
  <c r="X748" i="2"/>
  <c r="C745" i="2"/>
  <c r="W746" i="2"/>
  <c r="C743" i="2"/>
  <c r="AA744" i="2"/>
  <c r="C741" i="2"/>
  <c r="AA742" i="2"/>
  <c r="C739" i="2"/>
  <c r="Y740" i="2"/>
  <c r="C737" i="2"/>
  <c r="Z738" i="2"/>
  <c r="C733" i="2"/>
  <c r="Z734" i="2"/>
  <c r="C731" i="2"/>
  <c r="AA732" i="2"/>
  <c r="C729" i="2"/>
  <c r="AA730" i="2"/>
  <c r="U730" i="2"/>
  <c r="Q742" i="2"/>
  <c r="D736" i="2"/>
  <c r="H736" i="2"/>
  <c r="L736" i="2"/>
  <c r="P736" i="2"/>
  <c r="T736" i="2"/>
  <c r="X736" i="2"/>
  <c r="E736" i="2"/>
  <c r="I736" i="2"/>
  <c r="M736" i="2"/>
  <c r="Q736" i="2"/>
  <c r="U736" i="2"/>
  <c r="Y736" i="2"/>
  <c r="F736" i="2"/>
  <c r="J736" i="2"/>
  <c r="N736" i="2"/>
  <c r="R736" i="2"/>
  <c r="V736" i="2"/>
  <c r="Z736" i="2"/>
  <c r="G736" i="2"/>
  <c r="K736" i="2"/>
  <c r="O736" i="2"/>
  <c r="S736" i="2"/>
  <c r="W736" i="2"/>
  <c r="F742" i="2"/>
  <c r="N730" i="2"/>
  <c r="J742" i="2"/>
  <c r="F730" i="2"/>
  <c r="H768" i="2"/>
  <c r="L768" i="2"/>
  <c r="P768" i="2"/>
  <c r="T768" i="2"/>
  <c r="X768" i="2"/>
  <c r="D768" i="2"/>
  <c r="T752" i="2"/>
  <c r="I756" i="2"/>
  <c r="E768" i="2"/>
  <c r="I768" i="2"/>
  <c r="M768" i="2"/>
  <c r="Q768" i="2"/>
  <c r="U768" i="2"/>
  <c r="Y768" i="2"/>
  <c r="U756" i="2"/>
  <c r="F768" i="2"/>
  <c r="J768" i="2"/>
  <c r="N768" i="2"/>
  <c r="R768" i="2"/>
  <c r="V768" i="2"/>
  <c r="Z768" i="2"/>
  <c r="U742" i="2"/>
  <c r="V754" i="2"/>
  <c r="G768" i="2"/>
  <c r="K768" i="2"/>
  <c r="O768" i="2"/>
  <c r="S768" i="2"/>
  <c r="W768" i="2"/>
  <c r="L732" i="2"/>
  <c r="V732" i="2"/>
  <c r="V740" i="2"/>
  <c r="L750" i="2"/>
  <c r="V750" i="2"/>
  <c r="I730" i="2"/>
  <c r="P730" i="2"/>
  <c r="V730" i="2"/>
  <c r="E732" i="2"/>
  <c r="P732" i="2"/>
  <c r="Z732" i="2"/>
  <c r="F740" i="2"/>
  <c r="Z740" i="2"/>
  <c r="H744" i="2"/>
  <c r="J746" i="2"/>
  <c r="I748" i="2"/>
  <c r="E750" i="2"/>
  <c r="P750" i="2"/>
  <c r="Z750" i="2"/>
  <c r="M756" i="2"/>
  <c r="V756" i="2"/>
  <c r="D730" i="2"/>
  <c r="J730" i="2"/>
  <c r="Q730" i="2"/>
  <c r="Y730" i="2"/>
  <c r="F732" i="2"/>
  <c r="Q732" i="2"/>
  <c r="J740" i="2"/>
  <c r="L742" i="2"/>
  <c r="V742" i="2"/>
  <c r="P744" i="2"/>
  <c r="O746" i="2"/>
  <c r="Q748" i="2"/>
  <c r="F750" i="2"/>
  <c r="Q750" i="2"/>
  <c r="F754" i="2"/>
  <c r="E756" i="2"/>
  <c r="N756" i="2"/>
  <c r="Y756" i="2"/>
  <c r="E730" i="2"/>
  <c r="L730" i="2"/>
  <c r="T730" i="2"/>
  <c r="Z730" i="2"/>
  <c r="J732" i="2"/>
  <c r="U732" i="2"/>
  <c r="N740" i="2"/>
  <c r="E742" i="2"/>
  <c r="P742" i="2"/>
  <c r="Z742" i="2"/>
  <c r="X744" i="2"/>
  <c r="Z746" i="2"/>
  <c r="Y748" i="2"/>
  <c r="J750" i="2"/>
  <c r="U750" i="2"/>
  <c r="H752" i="2"/>
  <c r="N754" i="2"/>
  <c r="F756" i="2"/>
  <c r="Q756" i="2"/>
  <c r="N764" i="2"/>
  <c r="M758" i="2"/>
  <c r="R758" i="2"/>
  <c r="X758" i="2"/>
  <c r="I744" i="2"/>
  <c r="Q744" i="2"/>
  <c r="Y744" i="2"/>
  <c r="J748" i="2"/>
  <c r="R748" i="2"/>
  <c r="H732" i="2"/>
  <c r="M732" i="2"/>
  <c r="R732" i="2"/>
  <c r="X732" i="2"/>
  <c r="H742" i="2"/>
  <c r="M742" i="2"/>
  <c r="R742" i="2"/>
  <c r="X742" i="2"/>
  <c r="D744" i="2"/>
  <c r="L744" i="2"/>
  <c r="T744" i="2"/>
  <c r="R746" i="2"/>
  <c r="E748" i="2"/>
  <c r="M748" i="2"/>
  <c r="U748" i="2"/>
  <c r="H750" i="2"/>
  <c r="M750" i="2"/>
  <c r="R750" i="2"/>
  <c r="X750" i="2"/>
  <c r="D752" i="2"/>
  <c r="O752" i="2"/>
  <c r="X752" i="2"/>
  <c r="E758" i="2"/>
  <c r="J758" i="2"/>
  <c r="P758" i="2"/>
  <c r="U758" i="2"/>
  <c r="Z758" i="2"/>
  <c r="F764" i="2"/>
  <c r="V764" i="2"/>
  <c r="H730" i="2"/>
  <c r="M730" i="2"/>
  <c r="R730" i="2"/>
  <c r="X730" i="2"/>
  <c r="D732" i="2"/>
  <c r="I732" i="2"/>
  <c r="N732" i="2"/>
  <c r="T732" i="2"/>
  <c r="Y732" i="2"/>
  <c r="R740" i="2"/>
  <c r="D742" i="2"/>
  <c r="I742" i="2"/>
  <c r="N742" i="2"/>
  <c r="T742" i="2"/>
  <c r="Y742" i="2"/>
  <c r="E744" i="2"/>
  <c r="M744" i="2"/>
  <c r="U744" i="2"/>
  <c r="G746" i="2"/>
  <c r="F748" i="2"/>
  <c r="N748" i="2"/>
  <c r="V748" i="2"/>
  <c r="D750" i="2"/>
  <c r="I750" i="2"/>
  <c r="N750" i="2"/>
  <c r="T750" i="2"/>
  <c r="Y750" i="2"/>
  <c r="G752" i="2"/>
  <c r="P752" i="2"/>
  <c r="J756" i="2"/>
  <c r="R756" i="2"/>
  <c r="Z756" i="2"/>
  <c r="F758" i="2"/>
  <c r="L758" i="2"/>
  <c r="Q758" i="2"/>
  <c r="V758" i="2"/>
  <c r="J764" i="2"/>
  <c r="Z764" i="2"/>
  <c r="H758" i="2"/>
  <c r="Z748" i="2"/>
  <c r="L752" i="2"/>
  <c r="D758" i="2"/>
  <c r="I758" i="2"/>
  <c r="N758" i="2"/>
  <c r="T758" i="2"/>
  <c r="Y758" i="2"/>
  <c r="R764" i="2"/>
  <c r="G762" i="2"/>
  <c r="K762" i="2"/>
  <c r="O762" i="2"/>
  <c r="S762" i="2"/>
  <c r="W762" i="2"/>
  <c r="AA762" i="2"/>
  <c r="D762" i="2"/>
  <c r="H762" i="2"/>
  <c r="L762" i="2"/>
  <c r="P762" i="2"/>
  <c r="T762" i="2"/>
  <c r="X762" i="2"/>
  <c r="G764" i="2"/>
  <c r="K764" i="2"/>
  <c r="O764" i="2"/>
  <c r="S764" i="2"/>
  <c r="W764" i="2"/>
  <c r="AA764" i="2"/>
  <c r="E762" i="2"/>
  <c r="I762" i="2"/>
  <c r="M762" i="2"/>
  <c r="Q762" i="2"/>
  <c r="U762" i="2"/>
  <c r="Y762" i="2"/>
  <c r="D764" i="2"/>
  <c r="H764" i="2"/>
  <c r="L764" i="2"/>
  <c r="P764" i="2"/>
  <c r="T764" i="2"/>
  <c r="X764" i="2"/>
  <c r="F762" i="2"/>
  <c r="J762" i="2"/>
  <c r="N762" i="2"/>
  <c r="R762" i="2"/>
  <c r="V762" i="2"/>
  <c r="E764" i="2"/>
  <c r="I764" i="2"/>
  <c r="M764" i="2"/>
  <c r="Q764" i="2"/>
  <c r="U764" i="2"/>
  <c r="Z760" i="2"/>
  <c r="V760" i="2"/>
  <c r="R760" i="2"/>
  <c r="N760" i="2"/>
  <c r="J760" i="2"/>
  <c r="F760" i="2"/>
  <c r="Y760" i="2"/>
  <c r="U760" i="2"/>
  <c r="Q760" i="2"/>
  <c r="M760" i="2"/>
  <c r="I760" i="2"/>
  <c r="E760" i="2"/>
  <c r="X760" i="2"/>
  <c r="K760" i="2"/>
  <c r="S760" i="2"/>
  <c r="Y746" i="2"/>
  <c r="U746" i="2"/>
  <c r="Q746" i="2"/>
  <c r="M746" i="2"/>
  <c r="I746" i="2"/>
  <c r="E746" i="2"/>
  <c r="X746" i="2"/>
  <c r="T746" i="2"/>
  <c r="P746" i="2"/>
  <c r="L746" i="2"/>
  <c r="H746" i="2"/>
  <c r="D746" i="2"/>
  <c r="K746" i="2"/>
  <c r="S746" i="2"/>
  <c r="AA746" i="2"/>
  <c r="G754" i="2"/>
  <c r="O754" i="2"/>
  <c r="W754" i="2"/>
  <c r="D760" i="2"/>
  <c r="L760" i="2"/>
  <c r="T760" i="2"/>
  <c r="F746" i="2"/>
  <c r="N746" i="2"/>
  <c r="V746" i="2"/>
  <c r="Z752" i="2"/>
  <c r="V752" i="2"/>
  <c r="R752" i="2"/>
  <c r="N752" i="2"/>
  <c r="J752" i="2"/>
  <c r="F752" i="2"/>
  <c r="Y752" i="2"/>
  <c r="U752" i="2"/>
  <c r="Q752" i="2"/>
  <c r="M752" i="2"/>
  <c r="I752" i="2"/>
  <c r="E752" i="2"/>
  <c r="K752" i="2"/>
  <c r="S752" i="2"/>
  <c r="AA752" i="2"/>
  <c r="J754" i="2"/>
  <c r="R754" i="2"/>
  <c r="G760" i="2"/>
  <c r="O760" i="2"/>
  <c r="W760" i="2"/>
  <c r="Y754" i="2"/>
  <c r="U754" i="2"/>
  <c r="Q754" i="2"/>
  <c r="M754" i="2"/>
  <c r="I754" i="2"/>
  <c r="E754" i="2"/>
  <c r="X754" i="2"/>
  <c r="T754" i="2"/>
  <c r="P754" i="2"/>
  <c r="L754" i="2"/>
  <c r="H754" i="2"/>
  <c r="D754" i="2"/>
  <c r="K754" i="2"/>
  <c r="S754" i="2"/>
  <c r="AA754" i="2"/>
  <c r="H760" i="2"/>
  <c r="P760" i="2"/>
  <c r="AA760" i="2"/>
  <c r="G748" i="2"/>
  <c r="K748" i="2"/>
  <c r="O748" i="2"/>
  <c r="S748" i="2"/>
  <c r="W748" i="2"/>
  <c r="AA748" i="2"/>
  <c r="G756" i="2"/>
  <c r="K756" i="2"/>
  <c r="O756" i="2"/>
  <c r="S756" i="2"/>
  <c r="W756" i="2"/>
  <c r="AA756" i="2"/>
  <c r="D748" i="2"/>
  <c r="H748" i="2"/>
  <c r="L748" i="2"/>
  <c r="P748" i="2"/>
  <c r="T748" i="2"/>
  <c r="G750" i="2"/>
  <c r="K750" i="2"/>
  <c r="O750" i="2"/>
  <c r="S750" i="2"/>
  <c r="W750" i="2"/>
  <c r="D756" i="2"/>
  <c r="H756" i="2"/>
  <c r="L756" i="2"/>
  <c r="P756" i="2"/>
  <c r="T756" i="2"/>
  <c r="G758" i="2"/>
  <c r="K758" i="2"/>
  <c r="O758" i="2"/>
  <c r="S758" i="2"/>
  <c r="W758" i="2"/>
  <c r="G738" i="2"/>
  <c r="K738" i="2"/>
  <c r="S738" i="2"/>
  <c r="W738" i="2"/>
  <c r="D738" i="2"/>
  <c r="L738" i="2"/>
  <c r="K740" i="2"/>
  <c r="W740" i="2"/>
  <c r="E738" i="2"/>
  <c r="I738" i="2"/>
  <c r="M738" i="2"/>
  <c r="Q738" i="2"/>
  <c r="U738" i="2"/>
  <c r="Y738" i="2"/>
  <c r="D740" i="2"/>
  <c r="H740" i="2"/>
  <c r="L740" i="2"/>
  <c r="P740" i="2"/>
  <c r="T740" i="2"/>
  <c r="X740" i="2"/>
  <c r="G742" i="2"/>
  <c r="K742" i="2"/>
  <c r="O742" i="2"/>
  <c r="S742" i="2"/>
  <c r="W742" i="2"/>
  <c r="F744" i="2"/>
  <c r="J744" i="2"/>
  <c r="N744" i="2"/>
  <c r="R744" i="2"/>
  <c r="V744" i="2"/>
  <c r="Z744" i="2"/>
  <c r="O738" i="2"/>
  <c r="AA738" i="2"/>
  <c r="H738" i="2"/>
  <c r="P738" i="2"/>
  <c r="T738" i="2"/>
  <c r="X738" i="2"/>
  <c r="G740" i="2"/>
  <c r="O740" i="2"/>
  <c r="S740" i="2"/>
  <c r="AA740" i="2"/>
  <c r="F738" i="2"/>
  <c r="J738" i="2"/>
  <c r="N738" i="2"/>
  <c r="R738" i="2"/>
  <c r="V738" i="2"/>
  <c r="E740" i="2"/>
  <c r="I740" i="2"/>
  <c r="M740" i="2"/>
  <c r="Q740" i="2"/>
  <c r="U740" i="2"/>
  <c r="G744" i="2"/>
  <c r="K744" i="2"/>
  <c r="O744" i="2"/>
  <c r="S744" i="2"/>
  <c r="W744" i="2"/>
  <c r="G734" i="2"/>
  <c r="K734" i="2"/>
  <c r="O734" i="2"/>
  <c r="S734" i="2"/>
  <c r="W734" i="2"/>
  <c r="AA734" i="2"/>
  <c r="D734" i="2"/>
  <c r="H734" i="2"/>
  <c r="L734" i="2"/>
  <c r="P734" i="2"/>
  <c r="T734" i="2"/>
  <c r="X734" i="2"/>
  <c r="E734" i="2"/>
  <c r="I734" i="2"/>
  <c r="M734" i="2"/>
  <c r="Q734" i="2"/>
  <c r="U734" i="2"/>
  <c r="Y734" i="2"/>
  <c r="G732" i="2"/>
  <c r="K732" i="2"/>
  <c r="O732" i="2"/>
  <c r="S732" i="2"/>
  <c r="W732" i="2"/>
  <c r="F734" i="2"/>
  <c r="J734" i="2"/>
  <c r="N734" i="2"/>
  <c r="R734" i="2"/>
  <c r="V734" i="2"/>
  <c r="G730" i="2"/>
  <c r="K730" i="2"/>
  <c r="O730" i="2"/>
  <c r="S730" i="2"/>
  <c r="W730" i="2"/>
  <c r="C727" i="2"/>
  <c r="X692" i="2"/>
  <c r="B720" i="2"/>
  <c r="C718" i="2"/>
  <c r="G719" i="2"/>
  <c r="C716" i="2"/>
  <c r="C714" i="2"/>
  <c r="C712" i="2"/>
  <c r="C710" i="2"/>
  <c r="C708" i="2"/>
  <c r="M709" i="2"/>
  <c r="C706" i="2"/>
  <c r="Q707" i="2"/>
  <c r="C704" i="2"/>
  <c r="T705" i="2"/>
  <c r="C702" i="2"/>
  <c r="AA703" i="2"/>
  <c r="C700" i="2"/>
  <c r="AA701" i="2"/>
  <c r="Y701" i="2"/>
  <c r="C698" i="2"/>
  <c r="Y699" i="2"/>
  <c r="C696" i="2"/>
  <c r="E697" i="2"/>
  <c r="C694" i="2"/>
  <c r="N705" i="2"/>
  <c r="N699" i="2"/>
  <c r="V713" i="2"/>
  <c r="Z713" i="2"/>
  <c r="Y719" i="2"/>
  <c r="R713" i="2"/>
  <c r="O713" i="2"/>
  <c r="S713" i="2"/>
  <c r="D713" i="2"/>
  <c r="H713" i="2"/>
  <c r="T713" i="2"/>
  <c r="X713" i="2"/>
  <c r="M713" i="2"/>
  <c r="Q713" i="2"/>
  <c r="H703" i="2"/>
  <c r="L703" i="2"/>
  <c r="T703" i="2"/>
  <c r="X703" i="2"/>
  <c r="E703" i="2"/>
  <c r="I703" i="2"/>
  <c r="M703" i="2"/>
  <c r="Q703" i="2"/>
  <c r="U703" i="2"/>
  <c r="Y703" i="2"/>
  <c r="D703" i="2"/>
  <c r="P703" i="2"/>
  <c r="F703" i="2"/>
  <c r="J703" i="2"/>
  <c r="N703" i="2"/>
  <c r="R703" i="2"/>
  <c r="V703" i="2"/>
  <c r="Z703" i="2"/>
  <c r="G703" i="2"/>
  <c r="K703" i="2"/>
  <c r="O703" i="2"/>
  <c r="S703" i="2"/>
  <c r="W703" i="2"/>
  <c r="R699" i="2"/>
  <c r="F699" i="2"/>
  <c r="V699" i="2"/>
  <c r="J699" i="2"/>
  <c r="Z699" i="2"/>
  <c r="G699" i="2"/>
  <c r="K699" i="2"/>
  <c r="O699" i="2"/>
  <c r="S699" i="2"/>
  <c r="W699" i="2"/>
  <c r="AA699" i="2"/>
  <c r="D699" i="2"/>
  <c r="H699" i="2"/>
  <c r="L699" i="2"/>
  <c r="P699" i="2"/>
  <c r="T699" i="2"/>
  <c r="X699" i="2"/>
  <c r="E699" i="2"/>
  <c r="I699" i="2"/>
  <c r="M699" i="2"/>
  <c r="Q699" i="2"/>
  <c r="U699" i="2"/>
  <c r="V697" i="2"/>
  <c r="O697" i="2"/>
  <c r="C692" i="2"/>
  <c r="C45" i="2"/>
  <c r="C44" i="2"/>
  <c r="C101" i="2"/>
  <c r="C100" i="2"/>
  <c r="B685" i="2"/>
  <c r="C683" i="2"/>
  <c r="C681" i="2"/>
  <c r="C679" i="2"/>
  <c r="K680" i="2"/>
  <c r="C677" i="2"/>
  <c r="AA678" i="2"/>
  <c r="C675" i="2"/>
  <c r="B166" i="2"/>
  <c r="C8" i="2"/>
  <c r="N9" i="2"/>
  <c r="C9" i="2"/>
  <c r="C10" i="2"/>
  <c r="C11" i="2"/>
  <c r="C12" i="2"/>
  <c r="Q13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F29" i="2"/>
  <c r="C29" i="2"/>
  <c r="C30" i="2"/>
  <c r="C31" i="2"/>
  <c r="C32" i="2"/>
  <c r="AA33" i="2"/>
  <c r="C33" i="2"/>
  <c r="C34" i="2"/>
  <c r="C35" i="2"/>
  <c r="C36" i="2"/>
  <c r="C37" i="2"/>
  <c r="C38" i="2"/>
  <c r="C39" i="2"/>
  <c r="C40" i="2"/>
  <c r="Z41" i="2"/>
  <c r="C41" i="2"/>
  <c r="C42" i="2"/>
  <c r="C43" i="2"/>
  <c r="C47" i="2"/>
  <c r="C48" i="2"/>
  <c r="AA49" i="2"/>
  <c r="C49" i="2"/>
  <c r="C50" i="2"/>
  <c r="C51" i="2"/>
  <c r="C52" i="2"/>
  <c r="C53" i="2"/>
  <c r="C54" i="2"/>
  <c r="C55" i="2"/>
  <c r="C56" i="2"/>
  <c r="Q57" i="2"/>
  <c r="C57" i="2"/>
  <c r="C58" i="2"/>
  <c r="Q59" i="2"/>
  <c r="C59" i="2"/>
  <c r="C60" i="2"/>
  <c r="N61" i="2"/>
  <c r="C61" i="2"/>
  <c r="C62" i="2"/>
  <c r="C63" i="2"/>
  <c r="C65" i="2"/>
  <c r="C66" i="2"/>
  <c r="C67" i="2"/>
  <c r="C68" i="2"/>
  <c r="C69" i="2"/>
  <c r="C70" i="2"/>
  <c r="C71" i="2"/>
  <c r="C72" i="2"/>
  <c r="C73" i="2"/>
  <c r="C74" i="2"/>
  <c r="Y75" i="2"/>
  <c r="C75" i="2"/>
  <c r="C76" i="2"/>
  <c r="C77" i="2"/>
  <c r="C78" i="2"/>
  <c r="C79" i="2"/>
  <c r="C80" i="2"/>
  <c r="G81" i="2"/>
  <c r="C81" i="2"/>
  <c r="C82" i="2"/>
  <c r="C83" i="2"/>
  <c r="C84" i="2"/>
  <c r="Z85" i="2"/>
  <c r="C85" i="2"/>
  <c r="C86" i="2"/>
  <c r="P87" i="2"/>
  <c r="C87" i="2"/>
  <c r="C88" i="2"/>
  <c r="T89" i="2"/>
  <c r="C89" i="2"/>
  <c r="C90" i="2"/>
  <c r="I91" i="2"/>
  <c r="C91" i="2"/>
  <c r="C92" i="2"/>
  <c r="C93" i="2"/>
  <c r="C94" i="2"/>
  <c r="U95" i="2"/>
  <c r="C95" i="2"/>
  <c r="C96" i="2"/>
  <c r="C97" i="2"/>
  <c r="C98" i="2"/>
  <c r="C99" i="2"/>
  <c r="C102" i="2"/>
  <c r="O103" i="2"/>
  <c r="C103" i="2"/>
  <c r="C104" i="2"/>
  <c r="P105" i="2"/>
  <c r="C105" i="2"/>
  <c r="C106" i="2"/>
  <c r="I107" i="2"/>
  <c r="C107" i="2"/>
  <c r="C108" i="2"/>
  <c r="O109" i="2"/>
  <c r="C109" i="2"/>
  <c r="C110" i="2"/>
  <c r="R111" i="2"/>
  <c r="C111" i="2"/>
  <c r="C112" i="2"/>
  <c r="M113" i="2"/>
  <c r="C113" i="2"/>
  <c r="C114" i="2"/>
  <c r="C115" i="2"/>
  <c r="C116" i="2"/>
  <c r="O117" i="2"/>
  <c r="C117" i="2"/>
  <c r="C118" i="2"/>
  <c r="W119" i="2"/>
  <c r="C119" i="2"/>
  <c r="C120" i="2"/>
  <c r="H121" i="2"/>
  <c r="C121" i="2"/>
  <c r="C122" i="2"/>
  <c r="Z123" i="2"/>
  <c r="C123" i="2"/>
  <c r="C124" i="2"/>
  <c r="I125" i="2"/>
  <c r="C125" i="2"/>
  <c r="C126" i="2"/>
  <c r="C127" i="2"/>
  <c r="C128" i="2"/>
  <c r="L129" i="2"/>
  <c r="C129" i="2"/>
  <c r="C130" i="2"/>
  <c r="B64" i="2"/>
  <c r="C64" i="2"/>
  <c r="C46" i="2"/>
  <c r="I71" i="2"/>
  <c r="C666" i="2"/>
  <c r="B668" i="2"/>
  <c r="C164" i="2"/>
  <c r="Y165" i="2"/>
  <c r="C162" i="2"/>
  <c r="C160" i="2"/>
  <c r="S161" i="2"/>
  <c r="C158" i="2"/>
  <c r="L159" i="2"/>
  <c r="T165" i="2"/>
  <c r="I161" i="2"/>
  <c r="C536" i="2"/>
  <c r="Y537" i="2"/>
  <c r="B466" i="2"/>
  <c r="C466" i="2"/>
  <c r="B484" i="2"/>
  <c r="C484" i="2"/>
  <c r="L485" i="2"/>
  <c r="B490" i="2"/>
  <c r="C490" i="2"/>
  <c r="W491" i="2"/>
  <c r="B570" i="2"/>
  <c r="C570" i="2"/>
  <c r="P571" i="2"/>
  <c r="B568" i="2"/>
  <c r="C568" i="2"/>
  <c r="B566" i="2"/>
  <c r="C566" i="2"/>
  <c r="B564" i="2"/>
  <c r="C564" i="2"/>
  <c r="B546" i="2"/>
  <c r="C546" i="2"/>
  <c r="N547" i="2"/>
  <c r="B528" i="2"/>
  <c r="C528" i="2"/>
  <c r="B526" i="2"/>
  <c r="C526" i="2"/>
  <c r="J527" i="2"/>
  <c r="B524" i="2"/>
  <c r="C524" i="2"/>
  <c r="B522" i="2"/>
  <c r="C522" i="2"/>
  <c r="Z523" i="2"/>
  <c r="B520" i="2"/>
  <c r="C520" i="2"/>
  <c r="B510" i="2"/>
  <c r="C510" i="2"/>
  <c r="B508" i="2"/>
  <c r="C508" i="2"/>
  <c r="B506" i="2"/>
  <c r="C506" i="2"/>
  <c r="N507" i="2"/>
  <c r="B502" i="2"/>
  <c r="C502" i="2"/>
  <c r="B496" i="2"/>
  <c r="C496" i="2"/>
  <c r="X497" i="2"/>
  <c r="B492" i="2"/>
  <c r="C492" i="2"/>
  <c r="B482" i="2"/>
  <c r="C482" i="2"/>
  <c r="V483" i="2"/>
  <c r="B474" i="2"/>
  <c r="C474" i="2"/>
  <c r="B472" i="2"/>
  <c r="C472" i="2"/>
  <c r="AA473" i="2"/>
  <c r="B470" i="2"/>
  <c r="C470" i="2"/>
  <c r="X471" i="2"/>
  <c r="B468" i="2"/>
  <c r="B516" i="2"/>
  <c r="C516" i="2"/>
  <c r="C562" i="2"/>
  <c r="I563" i="2"/>
  <c r="C556" i="2"/>
  <c r="Z557" i="2"/>
  <c r="B514" i="2"/>
  <c r="C514" i="2"/>
  <c r="B498" i="2"/>
  <c r="C498" i="2"/>
  <c r="B518" i="2"/>
  <c r="C518" i="2"/>
  <c r="I519" i="2"/>
  <c r="B500" i="2"/>
  <c r="C500" i="2"/>
  <c r="E501" i="2"/>
  <c r="C560" i="2"/>
  <c r="B550" i="2"/>
  <c r="C550" i="2"/>
  <c r="R551" i="2"/>
  <c r="B548" i="2"/>
  <c r="C548" i="2"/>
  <c r="N549" i="2"/>
  <c r="B542" i="2"/>
  <c r="C542" i="2"/>
  <c r="N543" i="2"/>
  <c r="B540" i="2"/>
  <c r="C540" i="2"/>
  <c r="K541" i="2"/>
  <c r="B296" i="2"/>
  <c r="C296" i="2"/>
  <c r="G297" i="2"/>
  <c r="B286" i="2"/>
  <c r="C286" i="2"/>
  <c r="B284" i="2"/>
  <c r="C284" i="2"/>
  <c r="C300" i="2"/>
  <c r="C294" i="2"/>
  <c r="F295" i="2"/>
  <c r="C292" i="2"/>
  <c r="C290" i="2"/>
  <c r="C288" i="2"/>
  <c r="C558" i="2"/>
  <c r="R559" i="2"/>
  <c r="C554" i="2"/>
  <c r="G555" i="2"/>
  <c r="C552" i="2"/>
  <c r="U553" i="2"/>
  <c r="C544" i="2"/>
  <c r="C538" i="2"/>
  <c r="B596" i="2"/>
  <c r="C594" i="2"/>
  <c r="C280" i="2"/>
  <c r="B430" i="2"/>
  <c r="C426" i="2"/>
  <c r="C422" i="2"/>
  <c r="C414" i="2"/>
  <c r="C418" i="2"/>
  <c r="C428" i="2"/>
  <c r="C424" i="2"/>
  <c r="C420" i="2"/>
  <c r="C416" i="2"/>
  <c r="C412" i="2"/>
  <c r="U413" i="2"/>
  <c r="C278" i="2"/>
  <c r="C282" i="2"/>
  <c r="C276" i="2"/>
  <c r="C274" i="2"/>
  <c r="E275" i="2"/>
  <c r="C272" i="2"/>
  <c r="C270" i="2"/>
  <c r="C268" i="2"/>
  <c r="C410" i="2"/>
  <c r="S411" i="2"/>
  <c r="C408" i="2"/>
  <c r="C534" i="2"/>
  <c r="C532" i="2"/>
  <c r="C530" i="2"/>
  <c r="B648" i="2"/>
  <c r="C646" i="2"/>
  <c r="C592" i="2"/>
  <c r="C590" i="2"/>
  <c r="B614" i="2"/>
  <c r="C612" i="2"/>
  <c r="C394" i="2"/>
  <c r="C392" i="2"/>
  <c r="R393" i="2"/>
  <c r="C388" i="2"/>
  <c r="C386" i="2"/>
  <c r="C266" i="2"/>
  <c r="C264" i="2"/>
  <c r="C262" i="2"/>
  <c r="C260" i="2"/>
  <c r="C258" i="2"/>
  <c r="C256" i="2"/>
  <c r="O257" i="2"/>
  <c r="C254" i="2"/>
  <c r="C406" i="2"/>
  <c r="S407" i="2"/>
  <c r="C404" i="2"/>
  <c r="C402" i="2"/>
  <c r="C400" i="2"/>
  <c r="J401" i="2"/>
  <c r="C398" i="2"/>
  <c r="C396" i="2"/>
  <c r="C390" i="2"/>
  <c r="C384" i="2"/>
  <c r="C382" i="2"/>
  <c r="C380" i="2"/>
  <c r="C378" i="2"/>
  <c r="E379" i="2"/>
  <c r="C376" i="2"/>
  <c r="Y377" i="2"/>
  <c r="C372" i="2"/>
  <c r="AA373" i="2"/>
  <c r="C438" i="2"/>
  <c r="C362" i="2"/>
  <c r="C360" i="2"/>
  <c r="S361" i="2"/>
  <c r="C358" i="2"/>
  <c r="C368" i="2"/>
  <c r="B659" i="2"/>
  <c r="C657" i="2"/>
  <c r="U658" i="2"/>
  <c r="C655" i="2"/>
  <c r="C644" i="2"/>
  <c r="F645" i="2"/>
  <c r="C642" i="2"/>
  <c r="C640" i="2"/>
  <c r="C638" i="2"/>
  <c r="C636" i="2"/>
  <c r="C634" i="2"/>
  <c r="U635" i="2"/>
  <c r="C632" i="2"/>
  <c r="F633" i="2"/>
  <c r="C630" i="2"/>
  <c r="E631" i="2"/>
  <c r="C628" i="2"/>
  <c r="C626" i="2"/>
  <c r="L627" i="2"/>
  <c r="C624" i="2"/>
  <c r="C622" i="2"/>
  <c r="C610" i="2"/>
  <c r="C608" i="2"/>
  <c r="C606" i="2"/>
  <c r="C604" i="2"/>
  <c r="C588" i="2"/>
  <c r="C586" i="2"/>
  <c r="I587" i="2"/>
  <c r="C584" i="2"/>
  <c r="C582" i="2"/>
  <c r="S583" i="2"/>
  <c r="C580" i="2"/>
  <c r="C512" i="2"/>
  <c r="E513" i="2"/>
  <c r="C504" i="2"/>
  <c r="C494" i="2"/>
  <c r="C488" i="2"/>
  <c r="C486" i="2"/>
  <c r="C480" i="2"/>
  <c r="C478" i="2"/>
  <c r="C476" i="2"/>
  <c r="C464" i="2"/>
  <c r="AA465" i="2"/>
  <c r="C462" i="2"/>
  <c r="C460" i="2"/>
  <c r="B452" i="2"/>
  <c r="C450" i="2"/>
  <c r="C448" i="2"/>
  <c r="C446" i="2"/>
  <c r="M447" i="2"/>
  <c r="C444" i="2"/>
  <c r="O445" i="2"/>
  <c r="C442" i="2"/>
  <c r="G443" i="2"/>
  <c r="C440" i="2"/>
  <c r="C370" i="2"/>
  <c r="D371" i="2"/>
  <c r="C366" i="2"/>
  <c r="O367" i="2"/>
  <c r="C364" i="2"/>
  <c r="C356" i="2"/>
  <c r="Q357" i="2"/>
  <c r="C354" i="2"/>
  <c r="AA355" i="2"/>
  <c r="C352" i="2"/>
  <c r="T353" i="2"/>
  <c r="C350" i="2"/>
  <c r="C348" i="2"/>
  <c r="X349" i="2"/>
  <c r="C346" i="2"/>
  <c r="Q347" i="2"/>
  <c r="C344" i="2"/>
  <c r="O345" i="2"/>
  <c r="C342" i="2"/>
  <c r="C340" i="2"/>
  <c r="C338" i="2"/>
  <c r="C336" i="2"/>
  <c r="C334" i="2"/>
  <c r="C332" i="2"/>
  <c r="V333" i="2"/>
  <c r="C330" i="2"/>
  <c r="K331" i="2"/>
  <c r="C328" i="2"/>
  <c r="C326" i="2"/>
  <c r="C324" i="2"/>
  <c r="D325" i="2"/>
  <c r="C322" i="2"/>
  <c r="C320" i="2"/>
  <c r="C318" i="2"/>
  <c r="C316" i="2"/>
  <c r="C314" i="2"/>
  <c r="C312" i="2"/>
  <c r="C310" i="2"/>
  <c r="C308" i="2"/>
  <c r="C252" i="2"/>
  <c r="C250" i="2"/>
  <c r="C248" i="2"/>
  <c r="C246" i="2"/>
  <c r="C244" i="2"/>
  <c r="C242" i="2"/>
  <c r="C240" i="2"/>
  <c r="F241" i="2"/>
  <c r="C238" i="2"/>
  <c r="C236" i="2"/>
  <c r="C234" i="2"/>
  <c r="C232" i="2"/>
  <c r="C230" i="2"/>
  <c r="C228" i="2"/>
  <c r="C226" i="2"/>
  <c r="C224" i="2"/>
  <c r="C222" i="2"/>
  <c r="C220" i="2"/>
  <c r="C218" i="2"/>
  <c r="T219" i="2"/>
  <c r="C216" i="2"/>
  <c r="C214" i="2"/>
  <c r="C212" i="2"/>
  <c r="C210" i="2"/>
  <c r="C208" i="2"/>
  <c r="C206" i="2"/>
  <c r="C204" i="2"/>
  <c r="C202" i="2"/>
  <c r="C200" i="2"/>
  <c r="C198" i="2"/>
  <c r="C196" i="2"/>
  <c r="C194" i="2"/>
  <c r="C192" i="2"/>
  <c r="C190" i="2"/>
  <c r="C188" i="2"/>
  <c r="C186" i="2"/>
  <c r="C184" i="2"/>
  <c r="C182" i="2"/>
  <c r="C180" i="2"/>
  <c r="C178" i="2"/>
  <c r="C176" i="2"/>
  <c r="C174" i="2"/>
  <c r="F175" i="2"/>
  <c r="C156" i="2"/>
  <c r="C154" i="2"/>
  <c r="C152" i="2"/>
  <c r="B144" i="2"/>
  <c r="C142" i="2"/>
  <c r="C140" i="2"/>
  <c r="C374" i="2"/>
  <c r="V143" i="2"/>
  <c r="X277" i="2"/>
  <c r="D189" i="2"/>
  <c r="I405" i="2"/>
  <c r="U257" i="2"/>
  <c r="AA275" i="2"/>
  <c r="M555" i="2"/>
  <c r="R555" i="2"/>
  <c r="N391" i="2"/>
  <c r="K389" i="2"/>
  <c r="X429" i="2"/>
  <c r="O397" i="2"/>
  <c r="L397" i="2"/>
  <c r="D563" i="2"/>
  <c r="AA531" i="2"/>
  <c r="L549" i="2"/>
  <c r="M549" i="2"/>
  <c r="Q539" i="2"/>
  <c r="D539" i="2"/>
  <c r="W463" i="2"/>
  <c r="X656" i="2"/>
  <c r="R583" i="2"/>
  <c r="J645" i="2"/>
  <c r="O645" i="2"/>
  <c r="L639" i="2"/>
  <c r="X639" i="2"/>
  <c r="G439" i="2"/>
  <c r="E439" i="2"/>
  <c r="Z439" i="2"/>
  <c r="AA439" i="2"/>
  <c r="F439" i="2"/>
  <c r="V565" i="2"/>
  <c r="S561" i="2"/>
  <c r="F263" i="2"/>
  <c r="J263" i="2"/>
  <c r="H273" i="2"/>
  <c r="I117" i="2"/>
  <c r="J309" i="2"/>
  <c r="S505" i="2"/>
  <c r="Z505" i="2"/>
  <c r="P505" i="2"/>
  <c r="V69" i="2"/>
  <c r="G69" i="2"/>
  <c r="O407" i="2"/>
  <c r="J387" i="2"/>
  <c r="U387" i="2"/>
  <c r="R283" i="2"/>
  <c r="Q399" i="2"/>
  <c r="K377" i="2"/>
  <c r="O627" i="2"/>
  <c r="J465" i="2"/>
  <c r="R399" i="2"/>
  <c r="H291" i="2"/>
  <c r="AA647" i="2"/>
  <c r="N407" i="2"/>
  <c r="M79" i="2"/>
  <c r="O183" i="2"/>
  <c r="O309" i="2"/>
  <c r="P309" i="2"/>
  <c r="G309" i="2"/>
  <c r="M309" i="2"/>
  <c r="V309" i="2"/>
  <c r="AA309" i="2"/>
  <c r="S309" i="2"/>
  <c r="D309" i="2"/>
  <c r="W309" i="2"/>
  <c r="U309" i="2"/>
  <c r="K317" i="2"/>
  <c r="M317" i="2"/>
  <c r="M399" i="2"/>
  <c r="L399" i="2"/>
  <c r="S399" i="2"/>
  <c r="R113" i="2"/>
  <c r="D51" i="2"/>
  <c r="L535" i="2"/>
  <c r="Z247" i="2"/>
  <c r="O383" i="2"/>
  <c r="W261" i="2"/>
  <c r="D79" i="2"/>
  <c r="L401" i="2"/>
  <c r="R401" i="2"/>
  <c r="X309" i="2"/>
  <c r="R309" i="2"/>
  <c r="Z143" i="2"/>
  <c r="Q143" i="2"/>
  <c r="S405" i="2"/>
  <c r="G427" i="2"/>
  <c r="V427" i="2"/>
  <c r="U491" i="2"/>
  <c r="Q565" i="2"/>
  <c r="D565" i="2"/>
  <c r="G31" i="2"/>
  <c r="E589" i="2"/>
  <c r="N611" i="2"/>
  <c r="X509" i="2"/>
  <c r="E509" i="2"/>
  <c r="L287" i="2"/>
  <c r="X565" i="2"/>
  <c r="I141" i="2"/>
  <c r="H141" i="2"/>
  <c r="K141" i="2"/>
  <c r="T155" i="2"/>
  <c r="R179" i="2"/>
  <c r="F179" i="2"/>
  <c r="W179" i="2"/>
  <c r="I195" i="2"/>
  <c r="L235" i="2"/>
  <c r="P313" i="2"/>
  <c r="D341" i="2"/>
  <c r="T641" i="2"/>
  <c r="W381" i="2"/>
  <c r="T381" i="2"/>
  <c r="E257" i="2"/>
  <c r="Q257" i="2"/>
  <c r="V257" i="2"/>
  <c r="M591" i="2"/>
  <c r="D591" i="2"/>
  <c r="F591" i="2"/>
  <c r="R411" i="2"/>
  <c r="H275" i="2"/>
  <c r="I275" i="2"/>
  <c r="L275" i="2"/>
  <c r="V275" i="2"/>
  <c r="T69" i="2"/>
  <c r="P69" i="2"/>
  <c r="K69" i="2"/>
  <c r="I79" i="2"/>
  <c r="M253" i="2"/>
  <c r="O587" i="2"/>
  <c r="L373" i="2"/>
  <c r="H373" i="2"/>
  <c r="Y69" i="2"/>
  <c r="R273" i="2"/>
  <c r="F117" i="2"/>
  <c r="V117" i="2"/>
  <c r="T333" i="2"/>
  <c r="Q333" i="2"/>
  <c r="W333" i="2"/>
  <c r="O333" i="2"/>
  <c r="K333" i="2"/>
  <c r="S333" i="2"/>
  <c r="X333" i="2"/>
  <c r="M333" i="2"/>
  <c r="D333" i="2"/>
  <c r="Z333" i="2"/>
  <c r="F333" i="2"/>
  <c r="P333" i="2"/>
  <c r="J333" i="2"/>
  <c r="N333" i="2"/>
  <c r="R333" i="2"/>
  <c r="G333" i="2"/>
  <c r="Y333" i="2"/>
  <c r="E333" i="2"/>
  <c r="U333" i="2"/>
  <c r="AA333" i="2"/>
  <c r="H339" i="2"/>
  <c r="F355" i="2"/>
  <c r="D355" i="2"/>
  <c r="H355" i="2"/>
  <c r="P355" i="2"/>
  <c r="R355" i="2"/>
  <c r="Y355" i="2"/>
  <c r="V355" i="2"/>
  <c r="J381" i="2"/>
  <c r="L381" i="2"/>
  <c r="P381" i="2"/>
  <c r="AA381" i="2"/>
  <c r="Q381" i="2"/>
  <c r="X381" i="2"/>
  <c r="D381" i="2"/>
  <c r="V381" i="2"/>
  <c r="Y397" i="2"/>
  <c r="Q397" i="2"/>
  <c r="W257" i="2"/>
  <c r="I257" i="2"/>
  <c r="M257" i="2"/>
  <c r="J257" i="2"/>
  <c r="D257" i="2"/>
  <c r="S257" i="2"/>
  <c r="H257" i="2"/>
  <c r="R257" i="2"/>
  <c r="L257" i="2"/>
  <c r="P257" i="2"/>
  <c r="X257" i="2"/>
  <c r="Y257" i="2"/>
  <c r="AA591" i="2"/>
  <c r="Q591" i="2"/>
  <c r="P591" i="2"/>
  <c r="R591" i="2"/>
  <c r="L591" i="2"/>
  <c r="Y591" i="2"/>
  <c r="W591" i="2"/>
  <c r="J591" i="2"/>
  <c r="K91" i="2"/>
  <c r="I531" i="2"/>
  <c r="W531" i="2"/>
  <c r="Q531" i="2"/>
  <c r="J531" i="2"/>
  <c r="X531" i="2"/>
  <c r="O531" i="2"/>
  <c r="S531" i="2"/>
  <c r="D531" i="2"/>
  <c r="P411" i="2"/>
  <c r="T411" i="2"/>
  <c r="M411" i="2"/>
  <c r="P645" i="2"/>
  <c r="L645" i="2"/>
  <c r="W583" i="2"/>
  <c r="L583" i="2"/>
  <c r="R531" i="2"/>
  <c r="U531" i="2"/>
  <c r="L481" i="2"/>
  <c r="K397" i="2"/>
  <c r="G411" i="2"/>
  <c r="I591" i="2"/>
  <c r="E591" i="2"/>
  <c r="W393" i="2"/>
  <c r="K257" i="2"/>
  <c r="K339" i="2"/>
  <c r="T257" i="2"/>
  <c r="N257" i="2"/>
  <c r="O355" i="2"/>
  <c r="Z265" i="2"/>
  <c r="G257" i="2"/>
  <c r="P39" i="2"/>
  <c r="R275" i="2"/>
  <c r="D275" i="2"/>
  <c r="G275" i="2"/>
  <c r="M275" i="2"/>
  <c r="U275" i="2"/>
  <c r="F275" i="2"/>
  <c r="S275" i="2"/>
  <c r="Z275" i="2"/>
  <c r="Y275" i="2"/>
  <c r="T275" i="2"/>
  <c r="Q275" i="2"/>
  <c r="J275" i="2"/>
  <c r="W275" i="2"/>
  <c r="P275" i="2"/>
  <c r="L231" i="2"/>
  <c r="K495" i="2"/>
  <c r="W495" i="2"/>
  <c r="V495" i="2"/>
  <c r="L495" i="2"/>
  <c r="V583" i="2"/>
  <c r="I583" i="2"/>
  <c r="P583" i="2"/>
  <c r="Y583" i="2"/>
  <c r="AA583" i="2"/>
  <c r="D583" i="2"/>
  <c r="H583" i="2"/>
  <c r="Q583" i="2"/>
  <c r="T583" i="2"/>
  <c r="F583" i="2"/>
  <c r="Y605" i="2"/>
  <c r="P605" i="2"/>
  <c r="F637" i="2"/>
  <c r="S645" i="2"/>
  <c r="T645" i="2"/>
  <c r="Z645" i="2"/>
  <c r="H645" i="2"/>
  <c r="AA645" i="2"/>
  <c r="G645" i="2"/>
  <c r="W369" i="2"/>
  <c r="AA369" i="2"/>
  <c r="X369" i="2"/>
  <c r="O369" i="2"/>
  <c r="W569" i="2"/>
  <c r="N645" i="2"/>
  <c r="D645" i="2"/>
  <c r="U583" i="2"/>
  <c r="J583" i="2"/>
  <c r="N531" i="2"/>
  <c r="Z531" i="2"/>
  <c r="Y645" i="2"/>
  <c r="O583" i="2"/>
  <c r="H333" i="2"/>
  <c r="Z411" i="2"/>
  <c r="N591" i="2"/>
  <c r="AA257" i="2"/>
  <c r="K583" i="2"/>
  <c r="AA495" i="2"/>
  <c r="O591" i="2"/>
  <c r="Z257" i="2"/>
  <c r="F257" i="2"/>
  <c r="J355" i="2"/>
  <c r="M231" i="2"/>
  <c r="E645" i="2"/>
  <c r="V645" i="2"/>
  <c r="M531" i="2"/>
  <c r="N381" i="2"/>
  <c r="E583" i="2"/>
  <c r="D605" i="2"/>
  <c r="P19" i="2"/>
  <c r="U63" i="2"/>
  <c r="V75" i="2"/>
  <c r="S217" i="2"/>
  <c r="T413" i="2"/>
  <c r="R413" i="2"/>
  <c r="V413" i="2"/>
  <c r="S413" i="2"/>
  <c r="Q413" i="2"/>
  <c r="Z413" i="2"/>
  <c r="X413" i="2"/>
  <c r="L413" i="2"/>
  <c r="N413" i="2"/>
  <c r="G413" i="2"/>
  <c r="I413" i="2"/>
  <c r="Z429" i="2"/>
  <c r="G429" i="2"/>
  <c r="F429" i="2"/>
  <c r="D429" i="2"/>
  <c r="V429" i="2"/>
  <c r="J429" i="2"/>
  <c r="W429" i="2"/>
  <c r="T429" i="2"/>
  <c r="I427" i="2"/>
  <c r="J427" i="2"/>
  <c r="M427" i="2"/>
  <c r="D427" i="2"/>
  <c r="Q427" i="2"/>
  <c r="T427" i="2"/>
  <c r="V539" i="2"/>
  <c r="F539" i="2"/>
  <c r="D13" i="2"/>
  <c r="H87" i="2"/>
  <c r="F237" i="2"/>
  <c r="S237" i="2"/>
  <c r="K253" i="2"/>
  <c r="Q611" i="2"/>
  <c r="S635" i="2"/>
  <c r="M291" i="2"/>
  <c r="N291" i="2"/>
  <c r="J403" i="2"/>
  <c r="L403" i="2"/>
  <c r="Z467" i="2"/>
  <c r="D389" i="2"/>
  <c r="E211" i="2"/>
  <c r="T211" i="2"/>
  <c r="K211" i="2"/>
  <c r="Z211" i="2"/>
  <c r="P211" i="2"/>
  <c r="L211" i="2"/>
  <c r="P225" i="2"/>
  <c r="S395" i="2"/>
  <c r="I395" i="2"/>
  <c r="G395" i="2"/>
  <c r="T395" i="2"/>
  <c r="D593" i="2"/>
  <c r="I593" i="2"/>
  <c r="W593" i="2"/>
  <c r="M593" i="2"/>
  <c r="H555" i="2"/>
  <c r="Z555" i="2"/>
  <c r="S555" i="2"/>
  <c r="U555" i="2"/>
  <c r="N555" i="2"/>
  <c r="E555" i="2"/>
  <c r="K555" i="2"/>
  <c r="L555" i="2"/>
  <c r="F555" i="2"/>
  <c r="W555" i="2"/>
  <c r="D555" i="2"/>
  <c r="Q293" i="2"/>
  <c r="J293" i="2"/>
  <c r="D293" i="2"/>
  <c r="P293" i="2"/>
  <c r="L293" i="2"/>
  <c r="S293" i="2"/>
  <c r="R293" i="2"/>
  <c r="H293" i="2"/>
  <c r="I293" i="2"/>
  <c r="U293" i="2"/>
  <c r="E293" i="2"/>
  <c r="V293" i="2"/>
  <c r="F293" i="2"/>
  <c r="AA293" i="2"/>
  <c r="O293" i="2"/>
  <c r="T293" i="2"/>
  <c r="M293" i="2"/>
  <c r="W293" i="2"/>
  <c r="Y287" i="2"/>
  <c r="I287" i="2"/>
  <c r="Q287" i="2"/>
  <c r="K287" i="2"/>
  <c r="X287" i="2"/>
  <c r="P543" i="2"/>
  <c r="J557" i="2"/>
  <c r="H557" i="2"/>
  <c r="I557" i="2"/>
  <c r="T557" i="2"/>
  <c r="V475" i="2"/>
  <c r="AA569" i="2"/>
  <c r="K569" i="2"/>
  <c r="U569" i="2"/>
  <c r="L509" i="2"/>
  <c r="V557" i="2"/>
  <c r="H395" i="2"/>
  <c r="T555" i="2"/>
  <c r="V555" i="2"/>
  <c r="O409" i="2"/>
  <c r="G293" i="2"/>
  <c r="Q555" i="2"/>
  <c r="F207" i="2"/>
  <c r="M207" i="2"/>
  <c r="W207" i="2"/>
  <c r="AA207" i="2"/>
  <c r="Y215" i="2"/>
  <c r="K215" i="2"/>
  <c r="U215" i="2"/>
  <c r="E389" i="2"/>
  <c r="O389" i="2"/>
  <c r="Z389" i="2"/>
  <c r="N409" i="2"/>
  <c r="L409" i="2"/>
  <c r="M409" i="2"/>
  <c r="F279" i="2"/>
  <c r="E279" i="2"/>
  <c r="U279" i="2"/>
  <c r="M279" i="2"/>
  <c r="E425" i="2"/>
  <c r="U425" i="2"/>
  <c r="T425" i="2"/>
  <c r="Y425" i="2"/>
  <c r="AA423" i="2"/>
  <c r="E423" i="2"/>
  <c r="R595" i="2"/>
  <c r="Q595" i="2"/>
  <c r="E595" i="2"/>
  <c r="K595" i="2"/>
  <c r="N595" i="2"/>
  <c r="T485" i="2"/>
  <c r="M509" i="2"/>
  <c r="N509" i="2"/>
  <c r="V509" i="2"/>
  <c r="J509" i="2"/>
  <c r="Q509" i="2"/>
  <c r="W509" i="2"/>
  <c r="F509" i="2"/>
  <c r="D509" i="2"/>
  <c r="T509" i="2"/>
  <c r="AA509" i="2"/>
  <c r="R509" i="2"/>
  <c r="O509" i="2"/>
  <c r="N43" i="2"/>
  <c r="R511" i="2"/>
  <c r="V523" i="2"/>
  <c r="AA511" i="2"/>
  <c r="K509" i="2"/>
  <c r="Y509" i="2"/>
  <c r="N467" i="2"/>
  <c r="R569" i="2"/>
  <c r="T279" i="2"/>
  <c r="U509" i="2"/>
  <c r="Z409" i="2"/>
  <c r="AA555" i="2"/>
  <c r="O555" i="2"/>
  <c r="P555" i="2"/>
  <c r="U287" i="2"/>
  <c r="Z293" i="2"/>
  <c r="X293" i="2"/>
  <c r="I211" i="2"/>
  <c r="Q279" i="2"/>
  <c r="Y593" i="2"/>
  <c r="X377" i="2"/>
  <c r="O377" i="2"/>
  <c r="AA407" i="2"/>
  <c r="T407" i="2"/>
  <c r="W407" i="2"/>
  <c r="Y407" i="2"/>
  <c r="V407" i="2"/>
  <c r="R407" i="2"/>
  <c r="L407" i="2"/>
  <c r="M407" i="2"/>
  <c r="H407" i="2"/>
  <c r="D407" i="2"/>
  <c r="Z407" i="2"/>
  <c r="Z605" i="2"/>
  <c r="H605" i="2"/>
  <c r="T369" i="2"/>
  <c r="Y369" i="2"/>
  <c r="R369" i="2"/>
  <c r="H369" i="2"/>
  <c r="F381" i="2"/>
  <c r="Z381" i="2"/>
  <c r="K381" i="2"/>
  <c r="O381" i="2"/>
  <c r="G381" i="2"/>
  <c r="X397" i="2"/>
  <c r="R397" i="2"/>
  <c r="Z397" i="2"/>
  <c r="R47" i="2"/>
  <c r="V393" i="2"/>
  <c r="T179" i="2"/>
  <c r="U639" i="2"/>
  <c r="T639" i="2"/>
  <c r="J639" i="2"/>
  <c r="W639" i="2"/>
  <c r="U195" i="2"/>
  <c r="P179" i="2"/>
  <c r="G591" i="2"/>
  <c r="S591" i="2"/>
  <c r="H591" i="2"/>
  <c r="V591" i="2"/>
  <c r="Y413" i="2"/>
  <c r="K413" i="2"/>
  <c r="F413" i="2"/>
  <c r="W543" i="2"/>
  <c r="S267" i="2"/>
  <c r="AA179" i="2"/>
  <c r="S179" i="2"/>
  <c r="O179" i="2"/>
  <c r="V259" i="2"/>
  <c r="G157" i="2"/>
  <c r="F427" i="2"/>
  <c r="S429" i="2"/>
  <c r="Q429" i="2"/>
  <c r="O19" i="2"/>
  <c r="M19" i="2"/>
  <c r="H263" i="2"/>
  <c r="M263" i="2"/>
  <c r="U263" i="2"/>
  <c r="Q263" i="2"/>
  <c r="R263" i="2"/>
  <c r="W263" i="2"/>
  <c r="P263" i="2"/>
  <c r="I263" i="2"/>
  <c r="Y263" i="2"/>
  <c r="T263" i="2"/>
  <c r="AA263" i="2"/>
  <c r="E263" i="2"/>
  <c r="G263" i="2"/>
  <c r="D263" i="2"/>
  <c r="R613" i="2"/>
  <c r="Z647" i="2"/>
  <c r="Y647" i="2"/>
  <c r="E647" i="2"/>
  <c r="W95" i="2"/>
  <c r="D105" i="2"/>
  <c r="G105" i="2"/>
  <c r="P421" i="2"/>
  <c r="O421" i="2"/>
  <c r="L421" i="2"/>
  <c r="M421" i="2"/>
  <c r="O537" i="2"/>
  <c r="U537" i="2"/>
  <c r="T543" i="2"/>
  <c r="L11" i="2"/>
  <c r="M143" i="2"/>
  <c r="W143" i="2"/>
  <c r="AA143" i="2"/>
  <c r="N143" i="2"/>
  <c r="E143" i="2"/>
  <c r="K143" i="2"/>
  <c r="L143" i="2"/>
  <c r="L144" i="2"/>
  <c r="F143" i="2"/>
  <c r="H143" i="2"/>
  <c r="O143" i="2"/>
  <c r="D143" i="2"/>
  <c r="S143" i="2"/>
  <c r="T157" i="2"/>
  <c r="L179" i="2"/>
  <c r="Z179" i="2"/>
  <c r="M179" i="2"/>
  <c r="D187" i="2"/>
  <c r="L187" i="2"/>
  <c r="J187" i="2"/>
  <c r="E187" i="2"/>
  <c r="O195" i="2"/>
  <c r="O639" i="2"/>
  <c r="M639" i="2"/>
  <c r="P639" i="2"/>
  <c r="I639" i="2"/>
  <c r="D639" i="2"/>
  <c r="G639" i="2"/>
  <c r="T591" i="2"/>
  <c r="X591" i="2"/>
  <c r="K591" i="2"/>
  <c r="J413" i="2"/>
  <c r="H413" i="2"/>
  <c r="AA413" i="2"/>
  <c r="E413" i="2"/>
  <c r="Y429" i="2"/>
  <c r="O429" i="2"/>
  <c r="L429" i="2"/>
  <c r="I429" i="2"/>
  <c r="AA429" i="2"/>
  <c r="K429" i="2"/>
  <c r="R429" i="2"/>
  <c r="N429" i="2"/>
  <c r="H429" i="2"/>
  <c r="P429" i="2"/>
  <c r="U429" i="2"/>
  <c r="H427" i="2"/>
  <c r="Z427" i="2"/>
  <c r="W427" i="2"/>
  <c r="E427" i="2"/>
  <c r="O427" i="2"/>
  <c r="X427" i="2"/>
  <c r="S427" i="2"/>
  <c r="AA427" i="2"/>
  <c r="P427" i="2"/>
  <c r="Y427" i="2"/>
  <c r="K427" i="2"/>
  <c r="R427" i="2"/>
  <c r="U427" i="2"/>
  <c r="L427" i="2"/>
  <c r="N427" i="2"/>
  <c r="R121" i="2"/>
  <c r="S121" i="2"/>
  <c r="N523" i="2"/>
  <c r="AA523" i="2"/>
  <c r="D349" i="2"/>
  <c r="J349" i="2"/>
  <c r="W645" i="2"/>
  <c r="I645" i="2"/>
  <c r="Q645" i="2"/>
  <c r="S381" i="2"/>
  <c r="H381" i="2"/>
  <c r="W397" i="2"/>
  <c r="G397" i="2"/>
  <c r="D397" i="2"/>
  <c r="V397" i="2"/>
  <c r="U409" i="2"/>
  <c r="G377" i="2"/>
  <c r="V377" i="2"/>
  <c r="P377" i="2"/>
  <c r="X407" i="2"/>
  <c r="Q407" i="2"/>
  <c r="E407" i="2"/>
  <c r="G419" i="2"/>
  <c r="J555" i="2"/>
  <c r="Y555" i="2"/>
  <c r="O51" i="2"/>
  <c r="X61" i="2"/>
  <c r="W51" i="2"/>
  <c r="W59" i="2"/>
  <c r="U51" i="2"/>
  <c r="Y51" i="2"/>
  <c r="G51" i="2"/>
  <c r="V51" i="2"/>
  <c r="N51" i="2"/>
  <c r="E51" i="2"/>
  <c r="G55" i="2"/>
  <c r="T51" i="2"/>
  <c r="S51" i="2"/>
  <c r="O375" i="2"/>
  <c r="N375" i="2"/>
  <c r="K27" i="2"/>
  <c r="Q27" i="2"/>
  <c r="Z27" i="2"/>
  <c r="Y27" i="2"/>
  <c r="Q35" i="2"/>
  <c r="E35" i="2"/>
  <c r="O81" i="2"/>
  <c r="T175" i="2"/>
  <c r="J175" i="2"/>
  <c r="K175" i="2"/>
  <c r="R175" i="2"/>
  <c r="G175" i="2"/>
  <c r="V175" i="2"/>
  <c r="S175" i="2"/>
  <c r="AA175" i="2"/>
  <c r="Y175" i="2"/>
  <c r="X175" i="2"/>
  <c r="Z175" i="2"/>
  <c r="N175" i="2"/>
  <c r="D175" i="2"/>
  <c r="P175" i="2"/>
  <c r="H175" i="2"/>
  <c r="O175" i="2"/>
  <c r="L175" i="2"/>
  <c r="Q175" i="2"/>
  <c r="U175" i="2"/>
  <c r="M175" i="2"/>
  <c r="X191" i="2"/>
  <c r="U191" i="2"/>
  <c r="N191" i="2"/>
  <c r="M191" i="2"/>
  <c r="W191" i="2"/>
  <c r="H191" i="2"/>
  <c r="D191" i="2"/>
  <c r="I191" i="2"/>
  <c r="AA191" i="2"/>
  <c r="S191" i="2"/>
  <c r="P191" i="2"/>
  <c r="J191" i="2"/>
  <c r="K191" i="2"/>
  <c r="R191" i="2"/>
  <c r="T191" i="2"/>
  <c r="L191" i="2"/>
  <c r="E191" i="2"/>
  <c r="V191" i="2"/>
  <c r="Z191" i="2"/>
  <c r="Y191" i="2"/>
  <c r="P199" i="2"/>
  <c r="O199" i="2"/>
  <c r="Q199" i="2"/>
  <c r="N199" i="2"/>
  <c r="T199" i="2"/>
  <c r="L199" i="2"/>
  <c r="J199" i="2"/>
  <c r="AA199" i="2"/>
  <c r="G205" i="2"/>
  <c r="K205" i="2"/>
  <c r="AA205" i="2"/>
  <c r="Z205" i="2"/>
  <c r="H213" i="2"/>
  <c r="D213" i="2"/>
  <c r="Q213" i="2"/>
  <c r="K213" i="2"/>
  <c r="J221" i="2"/>
  <c r="R221" i="2"/>
  <c r="L221" i="2"/>
  <c r="Q221" i="2"/>
  <c r="U221" i="2"/>
  <c r="I229" i="2"/>
  <c r="U229" i="2"/>
  <c r="T229" i="2"/>
  <c r="D229" i="2"/>
  <c r="K229" i="2"/>
  <c r="S229" i="2"/>
  <c r="H229" i="2"/>
  <c r="P229" i="2"/>
  <c r="Y229" i="2"/>
  <c r="E229" i="2"/>
  <c r="X229" i="2"/>
  <c r="V229" i="2"/>
  <c r="G229" i="2"/>
  <c r="W229" i="2"/>
  <c r="F229" i="2"/>
  <c r="J229" i="2"/>
  <c r="O229" i="2"/>
  <c r="N229" i="2"/>
  <c r="Z229" i="2"/>
  <c r="V243" i="2"/>
  <c r="G243" i="2"/>
  <c r="AA251" i="2"/>
  <c r="E251" i="2"/>
  <c r="X311" i="2"/>
  <c r="I325" i="2"/>
  <c r="F325" i="2"/>
  <c r="O325" i="2"/>
  <c r="P325" i="2"/>
  <c r="M325" i="2"/>
  <c r="J325" i="2"/>
  <c r="L325" i="2"/>
  <c r="T325" i="2"/>
  <c r="Y325" i="2"/>
  <c r="E325" i="2"/>
  <c r="AA325" i="2"/>
  <c r="X325" i="2"/>
  <c r="N325" i="2"/>
  <c r="R325" i="2"/>
  <c r="W325" i="2"/>
  <c r="Q325" i="2"/>
  <c r="H325" i="2"/>
  <c r="G325" i="2"/>
  <c r="V325" i="2"/>
  <c r="S325" i="2"/>
  <c r="U325" i="2"/>
  <c r="Z325" i="2"/>
  <c r="V331" i="2"/>
  <c r="H331" i="2"/>
  <c r="L331" i="2"/>
  <c r="F331" i="2"/>
  <c r="H337" i="2"/>
  <c r="Z337" i="2"/>
  <c r="M337" i="2"/>
  <c r="P337" i="2"/>
  <c r="I337" i="2"/>
  <c r="T337" i="2"/>
  <c r="D337" i="2"/>
  <c r="U337" i="2"/>
  <c r="F337" i="2"/>
  <c r="J337" i="2"/>
  <c r="E337" i="2"/>
  <c r="G337" i="2"/>
  <c r="X337" i="2"/>
  <c r="Q337" i="2"/>
  <c r="K337" i="2"/>
  <c r="Y337" i="2"/>
  <c r="N337" i="2"/>
  <c r="AA337" i="2"/>
  <c r="R337" i="2"/>
  <c r="H345" i="2"/>
  <c r="P345" i="2"/>
  <c r="D345" i="2"/>
  <c r="E345" i="2"/>
  <c r="U345" i="2"/>
  <c r="G345" i="2"/>
  <c r="AA345" i="2"/>
  <c r="N345" i="2"/>
  <c r="M345" i="2"/>
  <c r="S345" i="2"/>
  <c r="T345" i="2"/>
  <c r="Q345" i="2"/>
  <c r="V345" i="2"/>
  <c r="I345" i="2"/>
  <c r="Y345" i="2"/>
  <c r="R345" i="2"/>
  <c r="W345" i="2"/>
  <c r="X345" i="2"/>
  <c r="J345" i="2"/>
  <c r="F345" i="2"/>
  <c r="K345" i="2"/>
  <c r="G353" i="2"/>
  <c r="Z353" i="2"/>
  <c r="K443" i="2"/>
  <c r="L443" i="2"/>
  <c r="P443" i="2"/>
  <c r="F443" i="2"/>
  <c r="W443" i="2"/>
  <c r="Z443" i="2"/>
  <c r="P479" i="2"/>
  <c r="N581" i="2"/>
  <c r="R581" i="2"/>
  <c r="T581" i="2"/>
  <c r="G581" i="2"/>
  <c r="V609" i="2"/>
  <c r="M609" i="2"/>
  <c r="Y609" i="2"/>
  <c r="X609" i="2"/>
  <c r="L625" i="2"/>
  <c r="W625" i="2"/>
  <c r="X625" i="2"/>
  <c r="D625" i="2"/>
  <c r="AA625" i="2"/>
  <c r="K633" i="2"/>
  <c r="D633" i="2"/>
  <c r="I633" i="2"/>
  <c r="R633" i="2"/>
  <c r="X633" i="2"/>
  <c r="U633" i="2"/>
  <c r="H545" i="2"/>
  <c r="N545" i="2"/>
  <c r="F545" i="2"/>
  <c r="L545" i="2"/>
  <c r="X545" i="2"/>
  <c r="L541" i="2"/>
  <c r="E541" i="2"/>
  <c r="N551" i="2"/>
  <c r="I551" i="2"/>
  <c r="F551" i="2"/>
  <c r="H515" i="2"/>
  <c r="L515" i="2"/>
  <c r="D515" i="2"/>
  <c r="W515" i="2"/>
  <c r="T515" i="2"/>
  <c r="E515" i="2"/>
  <c r="C468" i="2"/>
  <c r="T475" i="2"/>
  <c r="F475" i="2"/>
  <c r="O475" i="2"/>
  <c r="I475" i="2"/>
  <c r="K475" i="2"/>
  <c r="AA475" i="2"/>
  <c r="E475" i="2"/>
  <c r="I497" i="2"/>
  <c r="W497" i="2"/>
  <c r="J497" i="2"/>
  <c r="S497" i="2"/>
  <c r="T507" i="2"/>
  <c r="H581" i="2"/>
  <c r="P497" i="2"/>
  <c r="R497" i="2"/>
  <c r="U527" i="2"/>
  <c r="F515" i="2"/>
  <c r="Q515" i="2"/>
  <c r="Y515" i="2"/>
  <c r="O515" i="2"/>
  <c r="R515" i="2"/>
  <c r="Z541" i="2"/>
  <c r="T541" i="2"/>
  <c r="E443" i="2"/>
  <c r="V443" i="2"/>
  <c r="S479" i="2"/>
  <c r="N443" i="2"/>
  <c r="D527" i="2"/>
  <c r="D443" i="2"/>
  <c r="W243" i="2"/>
  <c r="D475" i="2"/>
  <c r="T27" i="2"/>
  <c r="I27" i="2"/>
  <c r="K325" i="2"/>
  <c r="S507" i="2"/>
  <c r="O609" i="2"/>
  <c r="AA221" i="2"/>
  <c r="Z345" i="2"/>
  <c r="O191" i="2"/>
  <c r="W213" i="2"/>
  <c r="F191" i="2"/>
  <c r="L345" i="2"/>
  <c r="I175" i="2"/>
  <c r="M205" i="2"/>
  <c r="E175" i="2"/>
  <c r="D497" i="2"/>
  <c r="G497" i="2"/>
  <c r="L527" i="2"/>
  <c r="S515" i="2"/>
  <c r="G515" i="2"/>
  <c r="P515" i="2"/>
  <c r="V515" i="2"/>
  <c r="O541" i="2"/>
  <c r="N541" i="2"/>
  <c r="S443" i="2"/>
  <c r="Q443" i="2"/>
  <c r="Y443" i="2"/>
  <c r="H475" i="2"/>
  <c r="N475" i="2"/>
  <c r="O243" i="2"/>
  <c r="E27" i="2"/>
  <c r="P27" i="2"/>
  <c r="N27" i="2"/>
  <c r="R205" i="2"/>
  <c r="R27" i="2"/>
  <c r="L337" i="2"/>
  <c r="Y213" i="2"/>
  <c r="P47" i="2"/>
  <c r="O47" i="2"/>
  <c r="D205" i="2"/>
  <c r="G191" i="2"/>
  <c r="M633" i="2"/>
  <c r="S337" i="2"/>
  <c r="Q229" i="2"/>
  <c r="W581" i="2"/>
  <c r="T497" i="2"/>
  <c r="I527" i="2"/>
  <c r="I515" i="2"/>
  <c r="K515" i="2"/>
  <c r="J515" i="2"/>
  <c r="N515" i="2"/>
  <c r="S541" i="2"/>
  <c r="T551" i="2"/>
  <c r="X443" i="2"/>
  <c r="Y475" i="2"/>
  <c r="Z475" i="2"/>
  <c r="X515" i="2"/>
  <c r="K527" i="2"/>
  <c r="K497" i="2"/>
  <c r="J243" i="2"/>
  <c r="L229" i="2"/>
  <c r="D27" i="2"/>
  <c r="J27" i="2"/>
  <c r="T205" i="2"/>
  <c r="S609" i="2"/>
  <c r="H551" i="2"/>
  <c r="H47" i="2"/>
  <c r="V337" i="2"/>
  <c r="O213" i="2"/>
  <c r="P213" i="2"/>
  <c r="X205" i="2"/>
  <c r="Q191" i="2"/>
  <c r="U199" i="2"/>
  <c r="AA229" i="2"/>
  <c r="V205" i="2"/>
  <c r="V633" i="2"/>
  <c r="W175" i="2"/>
  <c r="R23" i="2"/>
  <c r="D23" i="2"/>
  <c r="Y23" i="2"/>
  <c r="Q23" i="2"/>
  <c r="P23" i="2"/>
  <c r="S23" i="2"/>
  <c r="E23" i="2"/>
  <c r="F23" i="2"/>
  <c r="S31" i="2"/>
  <c r="U31" i="2"/>
  <c r="I31" i="2"/>
  <c r="Q31" i="2"/>
  <c r="V31" i="2"/>
  <c r="E31" i="2"/>
  <c r="F31" i="2"/>
  <c r="P31" i="2"/>
  <c r="W31" i="2"/>
  <c r="M31" i="2"/>
  <c r="J31" i="2"/>
  <c r="Y31" i="2"/>
  <c r="R31" i="2"/>
  <c r="T31" i="2"/>
  <c r="H31" i="2"/>
  <c r="M187" i="2"/>
  <c r="G187" i="2"/>
  <c r="H187" i="2"/>
  <c r="T187" i="2"/>
  <c r="N187" i="2"/>
  <c r="Z187" i="2"/>
  <c r="W187" i="2"/>
  <c r="V187" i="2"/>
  <c r="S187" i="2"/>
  <c r="P187" i="2"/>
  <c r="K187" i="2"/>
  <c r="F187" i="2"/>
  <c r="O187" i="2"/>
  <c r="Y187" i="2"/>
  <c r="U187" i="2"/>
  <c r="I187" i="2"/>
  <c r="Q209" i="2"/>
  <c r="N217" i="2"/>
  <c r="W217" i="2"/>
  <c r="W315" i="2"/>
  <c r="P315" i="2"/>
  <c r="Q315" i="2"/>
  <c r="S315" i="2"/>
  <c r="N315" i="2"/>
  <c r="O315" i="2"/>
  <c r="T315" i="2"/>
  <c r="H321" i="2"/>
  <c r="G321" i="2"/>
  <c r="I321" i="2"/>
  <c r="V321" i="2"/>
  <c r="K321" i="2"/>
  <c r="P321" i="2"/>
  <c r="O321" i="2"/>
  <c r="Z321" i="2"/>
  <c r="D321" i="2"/>
  <c r="Y321" i="2"/>
  <c r="E321" i="2"/>
  <c r="J321" i="2"/>
  <c r="L321" i="2"/>
  <c r="N321" i="2"/>
  <c r="R321" i="2"/>
  <c r="S321" i="2"/>
  <c r="T321" i="2"/>
  <c r="M321" i="2"/>
  <c r="X321" i="2"/>
  <c r="Q321" i="2"/>
  <c r="R341" i="2"/>
  <c r="E341" i="2"/>
  <c r="U341" i="2"/>
  <c r="Y341" i="2"/>
  <c r="W341" i="2"/>
  <c r="S341" i="2"/>
  <c r="Z341" i="2"/>
  <c r="Q341" i="2"/>
  <c r="O341" i="2"/>
  <c r="H341" i="2"/>
  <c r="I341" i="2"/>
  <c r="T341" i="2"/>
  <c r="V341" i="2"/>
  <c r="P341" i="2"/>
  <c r="K341" i="2"/>
  <c r="L341" i="2"/>
  <c r="AA341" i="2"/>
  <c r="U349" i="2"/>
  <c r="H349" i="2"/>
  <c r="N349" i="2"/>
  <c r="Q349" i="2"/>
  <c r="S349" i="2"/>
  <c r="AA349" i="2"/>
  <c r="H357" i="2"/>
  <c r="Y357" i="2"/>
  <c r="F357" i="2"/>
  <c r="W357" i="2"/>
  <c r="R357" i="2"/>
  <c r="T357" i="2"/>
  <c r="I357" i="2"/>
  <c r="S357" i="2"/>
  <c r="V371" i="2"/>
  <c r="H371" i="2"/>
  <c r="O371" i="2"/>
  <c r="W371" i="2"/>
  <c r="J505" i="2"/>
  <c r="J585" i="2"/>
  <c r="H585" i="2"/>
  <c r="Z585" i="2"/>
  <c r="L585" i="2"/>
  <c r="E585" i="2"/>
  <c r="M585" i="2"/>
  <c r="E605" i="2"/>
  <c r="AA605" i="2"/>
  <c r="F605" i="2"/>
  <c r="T605" i="2"/>
  <c r="R605" i="2"/>
  <c r="S605" i="2"/>
  <c r="G605" i="2"/>
  <c r="J605" i="2"/>
  <c r="K605" i="2"/>
  <c r="M605" i="2"/>
  <c r="X605" i="2"/>
  <c r="L605" i="2"/>
  <c r="Q605" i="2"/>
  <c r="N605" i="2"/>
  <c r="V605" i="2"/>
  <c r="I605" i="2"/>
  <c r="U605" i="2"/>
  <c r="P629" i="2"/>
  <c r="U629" i="2"/>
  <c r="S629" i="2"/>
  <c r="Y629" i="2"/>
  <c r="W519" i="2"/>
  <c r="D629" i="2"/>
  <c r="AA629" i="2"/>
  <c r="Y585" i="2"/>
  <c r="G585" i="2"/>
  <c r="S511" i="2"/>
  <c r="F485" i="2"/>
  <c r="N505" i="2"/>
  <c r="M505" i="2"/>
  <c r="Q461" i="2"/>
  <c r="E485" i="2"/>
  <c r="N247" i="2"/>
  <c r="R187" i="2"/>
  <c r="D505" i="2"/>
  <c r="N31" i="2"/>
  <c r="L31" i="2"/>
  <c r="N341" i="2"/>
  <c r="X67" i="2"/>
  <c r="J341" i="2"/>
  <c r="K585" i="2"/>
  <c r="U321" i="2"/>
  <c r="R629" i="2"/>
  <c r="K23" i="2"/>
  <c r="Z11" i="2"/>
  <c r="O605" i="2"/>
  <c r="W605" i="2"/>
  <c r="X341" i="2"/>
  <c r="AA187" i="2"/>
  <c r="AA31" i="2"/>
  <c r="Z349" i="2"/>
  <c r="J379" i="2"/>
  <c r="W379" i="2"/>
  <c r="M383" i="2"/>
  <c r="R383" i="2"/>
  <c r="Z279" i="2"/>
  <c r="AA279" i="2"/>
  <c r="G279" i="2"/>
  <c r="O279" i="2"/>
  <c r="O415" i="2"/>
  <c r="N415" i="2"/>
  <c r="Q571" i="2"/>
  <c r="J571" i="2"/>
  <c r="K571" i="2"/>
  <c r="D571" i="2"/>
  <c r="O87" i="2"/>
  <c r="M381" i="2"/>
  <c r="Y381" i="2"/>
  <c r="M565" i="2"/>
  <c r="J607" i="2"/>
  <c r="Z607" i="2"/>
  <c r="O533" i="2"/>
  <c r="D291" i="2"/>
  <c r="Y291" i="2"/>
  <c r="S291" i="2"/>
  <c r="K291" i="2"/>
  <c r="T291" i="2"/>
  <c r="V291" i="2"/>
  <c r="P567" i="2"/>
  <c r="Z537" i="2"/>
  <c r="L153" i="2"/>
  <c r="L166" i="2"/>
  <c r="O153" i="2"/>
  <c r="Z155" i="2"/>
  <c r="F155" i="2"/>
  <c r="L155" i="2"/>
  <c r="K155" i="2"/>
  <c r="I155" i="2"/>
  <c r="W155" i="2"/>
  <c r="H155" i="2"/>
  <c r="U155" i="2"/>
  <c r="S155" i="2"/>
  <c r="R155" i="2"/>
  <c r="Q155" i="2"/>
  <c r="J285" i="2"/>
  <c r="R285" i="2"/>
  <c r="T285" i="2"/>
  <c r="U45" i="2"/>
  <c r="Y45" i="2"/>
  <c r="Q25" i="2"/>
  <c r="X13" i="2"/>
  <c r="E13" i="2"/>
  <c r="Y29" i="2"/>
  <c r="N45" i="2"/>
  <c r="Z45" i="2"/>
  <c r="J51" i="2"/>
  <c r="D59" i="2"/>
  <c r="X51" i="2"/>
  <c r="P51" i="2"/>
  <c r="R51" i="2"/>
  <c r="I47" i="2"/>
  <c r="K33" i="2"/>
  <c r="R13" i="2"/>
  <c r="O63" i="2"/>
  <c r="D37" i="2"/>
  <c r="Z37" i="2"/>
  <c r="I29" i="2"/>
  <c r="O29" i="2"/>
  <c r="W21" i="2"/>
  <c r="Q67" i="2"/>
  <c r="T9" i="2"/>
  <c r="K21" i="2"/>
  <c r="Y9" i="2"/>
  <c r="O9" i="2"/>
  <c r="R37" i="2"/>
  <c r="G21" i="2"/>
  <c r="I41" i="2"/>
  <c r="U37" i="2"/>
  <c r="D45" i="2"/>
  <c r="H45" i="2"/>
  <c r="P45" i="2"/>
  <c r="X45" i="2"/>
  <c r="O33" i="2"/>
  <c r="G13" i="2"/>
  <c r="Y37" i="2"/>
  <c r="G37" i="2"/>
  <c r="U29" i="2"/>
  <c r="I9" i="2"/>
  <c r="E37" i="2"/>
  <c r="S37" i="2"/>
  <c r="W41" i="2"/>
  <c r="R45" i="2"/>
  <c r="V45" i="2"/>
  <c r="G67" i="2"/>
  <c r="S47" i="2"/>
  <c r="M51" i="2"/>
  <c r="L59" i="2"/>
  <c r="H59" i="2"/>
  <c r="F51" i="2"/>
  <c r="F59" i="2"/>
  <c r="L51" i="2"/>
  <c r="H13" i="2"/>
  <c r="D63" i="2"/>
  <c r="S29" i="2"/>
  <c r="Q37" i="2"/>
  <c r="W37" i="2"/>
  <c r="W29" i="2"/>
  <c r="AA29" i="2"/>
  <c r="J25" i="2"/>
  <c r="H71" i="2"/>
  <c r="O45" i="2"/>
  <c r="S45" i="2"/>
  <c r="Q43" i="2"/>
  <c r="W43" i="2"/>
  <c r="S43" i="2"/>
  <c r="G43" i="2"/>
  <c r="K43" i="2"/>
  <c r="T43" i="2"/>
  <c r="Z43" i="2"/>
  <c r="V43" i="2"/>
  <c r="F43" i="2"/>
  <c r="P43" i="2"/>
  <c r="D43" i="2"/>
  <c r="Y43" i="2"/>
  <c r="J43" i="2"/>
  <c r="O43" i="2"/>
  <c r="I43" i="2"/>
  <c r="E43" i="2"/>
  <c r="L43" i="2"/>
  <c r="U43" i="2"/>
  <c r="M43" i="2"/>
  <c r="G47" i="2"/>
  <c r="F47" i="2"/>
  <c r="E47" i="2"/>
  <c r="D47" i="2"/>
  <c r="Z47" i="2"/>
  <c r="T47" i="2"/>
  <c r="I157" i="2"/>
  <c r="K157" i="2"/>
  <c r="Z157" i="2"/>
  <c r="E157" i="2"/>
  <c r="L157" i="2"/>
  <c r="AA157" i="2"/>
  <c r="P157" i="2"/>
  <c r="Y157" i="2"/>
  <c r="V201" i="2"/>
  <c r="H201" i="2"/>
  <c r="M215" i="2"/>
  <c r="Q215" i="2"/>
  <c r="S215" i="2"/>
  <c r="N215" i="2"/>
  <c r="D215" i="2"/>
  <c r="R215" i="2"/>
  <c r="G215" i="2"/>
  <c r="P215" i="2"/>
  <c r="T215" i="2"/>
  <c r="L215" i="2"/>
  <c r="H215" i="2"/>
  <c r="W215" i="2"/>
  <c r="AA215" i="2"/>
  <c r="R231" i="2"/>
  <c r="Y231" i="2"/>
  <c r="S231" i="2"/>
  <c r="W231" i="2"/>
  <c r="Z231" i="2"/>
  <c r="O231" i="2"/>
  <c r="Y163" i="2"/>
  <c r="D163" i="2"/>
  <c r="P163" i="2"/>
  <c r="X163" i="2"/>
  <c r="E163" i="2"/>
  <c r="V163" i="2"/>
  <c r="G163" i="2"/>
  <c r="W163" i="2"/>
  <c r="R163" i="2"/>
  <c r="Z163" i="2"/>
  <c r="K163" i="2"/>
  <c r="D195" i="2"/>
  <c r="O215" i="2"/>
  <c r="F231" i="2"/>
  <c r="N223" i="2"/>
  <c r="R157" i="2"/>
  <c r="Z327" i="2"/>
  <c r="E339" i="2"/>
  <c r="N339" i="2"/>
  <c r="AA339" i="2"/>
  <c r="Z339" i="2"/>
  <c r="F339" i="2"/>
  <c r="AA347" i="2"/>
  <c r="Y347" i="2"/>
  <c r="M347" i="2"/>
  <c r="R347" i="2"/>
  <c r="X347" i="2"/>
  <c r="I347" i="2"/>
  <c r="P347" i="2"/>
  <c r="N347" i="2"/>
  <c r="L353" i="2"/>
  <c r="Q353" i="2"/>
  <c r="I353" i="2"/>
  <c r="Y353" i="2"/>
  <c r="D353" i="2"/>
  <c r="O353" i="2"/>
  <c r="S367" i="2"/>
  <c r="H367" i="2"/>
  <c r="I367" i="2"/>
  <c r="W367" i="2"/>
  <c r="P367" i="2"/>
  <c r="V367" i="2"/>
  <c r="Z367" i="2"/>
  <c r="E367" i="2"/>
  <c r="G367" i="2"/>
  <c r="Y367" i="2"/>
  <c r="E451" i="2"/>
  <c r="K465" i="2"/>
  <c r="Z465" i="2"/>
  <c r="G489" i="2"/>
  <c r="H489" i="2"/>
  <c r="T513" i="2"/>
  <c r="M513" i="2"/>
  <c r="L513" i="2"/>
  <c r="K513" i="2"/>
  <c r="Z587" i="2"/>
  <c r="N587" i="2"/>
  <c r="P587" i="2"/>
  <c r="K587" i="2"/>
  <c r="R587" i="2"/>
  <c r="T467" i="2"/>
  <c r="J467" i="2"/>
  <c r="G467" i="2"/>
  <c r="L467" i="2"/>
  <c r="E467" i="2"/>
  <c r="K467" i="2"/>
  <c r="M467" i="2"/>
  <c r="F467" i="2"/>
  <c r="D467" i="2"/>
  <c r="M163" i="2"/>
  <c r="I163" i="2"/>
  <c r="T451" i="2"/>
  <c r="M157" i="2"/>
  <c r="Y223" i="2"/>
  <c r="AA181" i="2"/>
  <c r="X215" i="2"/>
  <c r="F215" i="2"/>
  <c r="V223" i="2"/>
  <c r="Y339" i="2"/>
  <c r="D339" i="2"/>
  <c r="G339" i="2"/>
  <c r="O327" i="2"/>
  <c r="Z215" i="2"/>
  <c r="T587" i="2"/>
  <c r="W339" i="2"/>
  <c r="F157" i="2"/>
  <c r="M323" i="2"/>
  <c r="X323" i="2"/>
  <c r="G323" i="2"/>
  <c r="D323" i="2"/>
  <c r="V323" i="2"/>
  <c r="K323" i="2"/>
  <c r="F323" i="2"/>
  <c r="I323" i="2"/>
  <c r="O323" i="2"/>
  <c r="Z323" i="2"/>
  <c r="L445" i="2"/>
  <c r="N625" i="2"/>
  <c r="V625" i="2"/>
  <c r="H625" i="2"/>
  <c r="F625" i="2"/>
  <c r="Z625" i="2"/>
  <c r="T625" i="2"/>
  <c r="O625" i="2"/>
  <c r="S633" i="2"/>
  <c r="AA633" i="2"/>
  <c r="J633" i="2"/>
  <c r="Y633" i="2"/>
  <c r="Q633" i="2"/>
  <c r="W633" i="2"/>
  <c r="Z633" i="2"/>
  <c r="AA643" i="2"/>
  <c r="X643" i="2"/>
  <c r="V643" i="2"/>
  <c r="O643" i="2"/>
  <c r="N643" i="2"/>
  <c r="P643" i="2"/>
  <c r="T567" i="2"/>
  <c r="I567" i="2"/>
  <c r="L567" i="2"/>
  <c r="D567" i="2"/>
  <c r="S571" i="2"/>
  <c r="H571" i="2"/>
  <c r="Z571" i="2"/>
  <c r="L571" i="2"/>
  <c r="X571" i="2"/>
  <c r="V571" i="2"/>
  <c r="E181" i="2"/>
  <c r="R181" i="2"/>
  <c r="V181" i="2"/>
  <c r="Z181" i="2"/>
  <c r="F181" i="2"/>
  <c r="N181" i="2"/>
  <c r="L181" i="2"/>
  <c r="E195" i="2"/>
  <c r="W195" i="2"/>
  <c r="S195" i="2"/>
  <c r="F195" i="2"/>
  <c r="J195" i="2"/>
  <c r="X195" i="2"/>
  <c r="H195" i="2"/>
  <c r="AA195" i="2"/>
  <c r="T195" i="2"/>
  <c r="N195" i="2"/>
  <c r="G195" i="2"/>
  <c r="L195" i="2"/>
  <c r="K195" i="2"/>
  <c r="Q195" i="2"/>
  <c r="V195" i="2"/>
  <c r="S223" i="2"/>
  <c r="T223" i="2"/>
  <c r="F223" i="2"/>
  <c r="P223" i="2"/>
  <c r="X223" i="2"/>
  <c r="Q223" i="2"/>
  <c r="O223" i="2"/>
  <c r="J223" i="2"/>
  <c r="Y239" i="2"/>
  <c r="T239" i="2"/>
  <c r="U239" i="2"/>
  <c r="R239" i="2"/>
  <c r="V239" i="2"/>
  <c r="E239" i="2"/>
  <c r="I239" i="2"/>
  <c r="U181" i="2"/>
  <c r="E215" i="2"/>
  <c r="G223" i="2"/>
  <c r="Q239" i="2"/>
  <c r="J215" i="2"/>
  <c r="Z195" i="2"/>
  <c r="M239" i="2"/>
  <c r="W489" i="2"/>
  <c r="X489" i="2"/>
  <c r="Y195" i="2"/>
  <c r="V157" i="2"/>
  <c r="O157" i="2"/>
  <c r="R195" i="2"/>
  <c r="I223" i="2"/>
  <c r="V215" i="2"/>
  <c r="I215" i="2"/>
  <c r="H467" i="2"/>
  <c r="I339" i="2"/>
  <c r="Y467" i="2"/>
  <c r="R223" i="2"/>
  <c r="J347" i="2"/>
  <c r="S339" i="2"/>
  <c r="F587" i="2"/>
  <c r="T231" i="2"/>
  <c r="F513" i="2"/>
  <c r="N231" i="2"/>
  <c r="Y465" i="2"/>
  <c r="X513" i="2"/>
  <c r="Q367" i="2"/>
  <c r="S251" i="2"/>
  <c r="U251" i="2"/>
  <c r="M251" i="2"/>
  <c r="X317" i="2"/>
  <c r="Z317" i="2"/>
  <c r="R317" i="2"/>
  <c r="G317" i="2"/>
  <c r="O317" i="2"/>
  <c r="W317" i="2"/>
  <c r="S317" i="2"/>
  <c r="AA317" i="2"/>
  <c r="T317" i="2"/>
  <c r="I317" i="2"/>
  <c r="Q317" i="2"/>
  <c r="D317" i="2"/>
  <c r="Y317" i="2"/>
  <c r="V611" i="2"/>
  <c r="E611" i="2"/>
  <c r="P611" i="2"/>
  <c r="H611" i="2"/>
  <c r="K405" i="2"/>
  <c r="N405" i="2"/>
  <c r="G405" i="2"/>
  <c r="E405" i="2"/>
  <c r="Y405" i="2"/>
  <c r="Q405" i="2"/>
  <c r="F405" i="2"/>
  <c r="D405" i="2"/>
  <c r="P405" i="2"/>
  <c r="L405" i="2"/>
  <c r="T405" i="2"/>
  <c r="AA405" i="2"/>
  <c r="Z405" i="2"/>
  <c r="R405" i="2"/>
  <c r="X405" i="2"/>
  <c r="L263" i="2"/>
  <c r="N263" i="2"/>
  <c r="X263" i="2"/>
  <c r="O263" i="2"/>
  <c r="L531" i="2"/>
  <c r="H531" i="2"/>
  <c r="P531" i="2"/>
  <c r="V281" i="2"/>
  <c r="Y281" i="2"/>
  <c r="N281" i="2"/>
  <c r="K281" i="2"/>
  <c r="T281" i="2"/>
  <c r="J281" i="2"/>
  <c r="AA281" i="2"/>
  <c r="Z281" i="2"/>
  <c r="I281" i="2"/>
  <c r="W281" i="2"/>
  <c r="D281" i="2"/>
  <c r="S553" i="2"/>
  <c r="N295" i="2"/>
  <c r="U297" i="2"/>
  <c r="H297" i="2"/>
  <c r="F297" i="2"/>
  <c r="D297" i="2"/>
  <c r="I297" i="2"/>
  <c r="L297" i="2"/>
  <c r="S297" i="2"/>
  <c r="AA297" i="2"/>
  <c r="R297" i="2"/>
  <c r="Z297" i="2"/>
  <c r="M297" i="2"/>
  <c r="Q297" i="2"/>
  <c r="E297" i="2"/>
  <c r="K297" i="2"/>
  <c r="V297" i="2"/>
  <c r="H561" i="2"/>
  <c r="Q473" i="2"/>
  <c r="I509" i="2"/>
  <c r="Z509" i="2"/>
  <c r="H509" i="2"/>
  <c r="G509" i="2"/>
  <c r="J131" i="2"/>
  <c r="O131" i="2"/>
  <c r="H131" i="2"/>
  <c r="X131" i="2"/>
  <c r="M131" i="2"/>
  <c r="N131" i="2"/>
  <c r="R131" i="2"/>
  <c r="Z131" i="2"/>
  <c r="S131" i="2"/>
  <c r="L131" i="2"/>
  <c r="W131" i="2"/>
  <c r="Q131" i="2"/>
  <c r="F131" i="2"/>
  <c r="AA131" i="2"/>
  <c r="E131" i="2"/>
  <c r="Y131" i="2"/>
  <c r="G131" i="2"/>
  <c r="T131" i="2"/>
  <c r="K131" i="2"/>
  <c r="I131" i="2"/>
  <c r="S85" i="2"/>
  <c r="H179" i="2"/>
  <c r="V179" i="2"/>
  <c r="E179" i="2"/>
  <c r="Q179" i="2"/>
  <c r="K179" i="2"/>
  <c r="D179" i="2"/>
  <c r="I179" i="2"/>
  <c r="Y179" i="2"/>
  <c r="U245" i="2"/>
  <c r="G245" i="2"/>
  <c r="E245" i="2"/>
  <c r="V245" i="2"/>
  <c r="W245" i="2"/>
  <c r="AA245" i="2"/>
  <c r="D245" i="2"/>
  <c r="Y245" i="2"/>
  <c r="I245" i="2"/>
  <c r="X245" i="2"/>
  <c r="Z245" i="2"/>
  <c r="J245" i="2"/>
  <c r="R245" i="2"/>
  <c r="K365" i="2"/>
  <c r="AA463" i="2"/>
  <c r="Z463" i="2"/>
  <c r="R463" i="2"/>
  <c r="L463" i="2"/>
  <c r="Q505" i="2"/>
  <c r="E505" i="2"/>
  <c r="L607" i="2"/>
  <c r="P607" i="2"/>
  <c r="U131" i="2"/>
  <c r="M141" i="2"/>
  <c r="M144" i="2"/>
  <c r="D141" i="2"/>
  <c r="S189" i="2"/>
  <c r="P189" i="2"/>
  <c r="M189" i="2"/>
  <c r="X197" i="2"/>
  <c r="E197" i="2"/>
  <c r="K197" i="2"/>
  <c r="AA233" i="2"/>
  <c r="D449" i="2"/>
  <c r="U449" i="2"/>
  <c r="Y439" i="2"/>
  <c r="R439" i="2"/>
  <c r="R379" i="2"/>
  <c r="N379" i="2"/>
  <c r="E411" i="2"/>
  <c r="I411" i="2"/>
  <c r="E429" i="2"/>
  <c r="M429" i="2"/>
  <c r="P511" i="2"/>
  <c r="Y159" i="2"/>
  <c r="I159" i="2"/>
  <c r="F159" i="2"/>
  <c r="H159" i="2"/>
  <c r="U159" i="2"/>
  <c r="O159" i="2"/>
  <c r="E159" i="2"/>
  <c r="S159" i="2"/>
  <c r="F682" i="2"/>
  <c r="M101" i="2"/>
  <c r="L101" i="2"/>
  <c r="L141" i="2"/>
  <c r="P141" i="2"/>
  <c r="U143" i="2"/>
  <c r="P143" i="2"/>
  <c r="AA235" i="2"/>
  <c r="J235" i="2"/>
  <c r="H235" i="2"/>
  <c r="Y235" i="2"/>
  <c r="Q243" i="2"/>
  <c r="N495" i="2"/>
  <c r="J495" i="2"/>
  <c r="M583" i="2"/>
  <c r="G583" i="2"/>
  <c r="F631" i="2"/>
  <c r="W631" i="2"/>
  <c r="AA631" i="2"/>
  <c r="R389" i="2"/>
  <c r="G389" i="2"/>
  <c r="N275" i="2"/>
  <c r="K275" i="2"/>
  <c r="Z421" i="2"/>
  <c r="H421" i="2"/>
  <c r="F525" i="2"/>
  <c r="Q569" i="2"/>
  <c r="Z569" i="2"/>
  <c r="X159" i="2"/>
  <c r="W682" i="2"/>
  <c r="S682" i="2"/>
  <c r="P682" i="2"/>
  <c r="L682" i="2"/>
  <c r="H682" i="2"/>
  <c r="D682" i="2"/>
  <c r="Z682" i="2"/>
  <c r="V682" i="2"/>
  <c r="R682" i="2"/>
  <c r="O682" i="2"/>
  <c r="K682" i="2"/>
  <c r="G682" i="2"/>
  <c r="Y682" i="2"/>
  <c r="Q682" i="2"/>
  <c r="J682" i="2"/>
  <c r="I682" i="2"/>
  <c r="T682" i="2"/>
  <c r="E676" i="2"/>
  <c r="I676" i="2"/>
  <c r="M676" i="2"/>
  <c r="Q676" i="2"/>
  <c r="U676" i="2"/>
  <c r="Y676" i="2"/>
  <c r="F676" i="2"/>
  <c r="J676" i="2"/>
  <c r="N676" i="2"/>
  <c r="R676" i="2"/>
  <c r="V676" i="2"/>
  <c r="Z676" i="2"/>
  <c r="AA676" i="2"/>
  <c r="S676" i="2"/>
  <c r="K676" i="2"/>
  <c r="E667" i="2"/>
  <c r="E668" i="2"/>
  <c r="G680" i="2"/>
  <c r="S680" i="2"/>
  <c r="W680" i="2"/>
  <c r="E684" i="2"/>
  <c r="I684" i="2"/>
  <c r="M684" i="2"/>
  <c r="Q684" i="2"/>
  <c r="U684" i="2"/>
  <c r="Y684" i="2"/>
  <c r="O678" i="2"/>
  <c r="L680" i="2"/>
  <c r="P680" i="2"/>
  <c r="F684" i="2"/>
  <c r="J684" i="2"/>
  <c r="N684" i="2"/>
  <c r="R684" i="2"/>
  <c r="V684" i="2"/>
  <c r="Z127" i="2"/>
  <c r="D127" i="2"/>
  <c r="T127" i="2"/>
  <c r="AA123" i="2"/>
  <c r="G123" i="2"/>
  <c r="O123" i="2"/>
  <c r="I123" i="2"/>
  <c r="J119" i="2"/>
  <c r="X119" i="2"/>
  <c r="I119" i="2"/>
  <c r="K115" i="2"/>
  <c r="G115" i="2"/>
  <c r="J115" i="2"/>
  <c r="O111" i="2"/>
  <c r="U111" i="2"/>
  <c r="V111" i="2"/>
  <c r="K107" i="2"/>
  <c r="U107" i="2"/>
  <c r="T107" i="2"/>
  <c r="U103" i="2"/>
  <c r="S103" i="2"/>
  <c r="N103" i="2"/>
  <c r="F103" i="2"/>
  <c r="H97" i="2"/>
  <c r="K97" i="2"/>
  <c r="AA97" i="2"/>
  <c r="I97" i="2"/>
  <c r="Y93" i="2"/>
  <c r="R93" i="2"/>
  <c r="X93" i="2"/>
  <c r="S89" i="2"/>
  <c r="E89" i="2"/>
  <c r="I89" i="2"/>
  <c r="G85" i="2"/>
  <c r="J85" i="2"/>
  <c r="R85" i="2"/>
  <c r="M85" i="2"/>
  <c r="N81" i="2"/>
  <c r="H81" i="2"/>
  <c r="X81" i="2"/>
  <c r="P77" i="2"/>
  <c r="O77" i="2"/>
  <c r="U77" i="2"/>
  <c r="N93" i="2"/>
  <c r="L89" i="2"/>
  <c r="J77" i="2"/>
  <c r="J81" i="2"/>
  <c r="F81" i="2"/>
  <c r="Q111" i="2"/>
  <c r="P103" i="2"/>
  <c r="W89" i="2"/>
  <c r="K119" i="2"/>
  <c r="G119" i="2"/>
  <c r="W115" i="2"/>
  <c r="G107" i="2"/>
  <c r="S97" i="2"/>
  <c r="S115" i="2"/>
  <c r="V123" i="2"/>
  <c r="F123" i="2"/>
  <c r="L111" i="2"/>
  <c r="V103" i="2"/>
  <c r="J93" i="2"/>
  <c r="J89" i="2"/>
  <c r="W85" i="2"/>
  <c r="F107" i="2"/>
  <c r="D85" i="2"/>
  <c r="E93" i="2"/>
  <c r="P89" i="2"/>
  <c r="G77" i="2"/>
  <c r="T77" i="2"/>
  <c r="V81" i="2"/>
  <c r="P111" i="2"/>
  <c r="T103" i="2"/>
  <c r="K77" i="2"/>
  <c r="M107" i="2"/>
  <c r="E119" i="2"/>
  <c r="Q119" i="2"/>
  <c r="I115" i="2"/>
  <c r="Y107" i="2"/>
  <c r="P97" i="2"/>
  <c r="R103" i="2"/>
  <c r="D123" i="2"/>
  <c r="H123" i="2"/>
  <c r="K111" i="2"/>
  <c r="M103" i="2"/>
  <c r="Q93" i="2"/>
  <c r="AA89" i="2"/>
  <c r="P85" i="2"/>
  <c r="F115" i="2"/>
  <c r="E85" i="2"/>
  <c r="J107" i="2"/>
  <c r="W107" i="2"/>
  <c r="K93" i="2"/>
  <c r="W77" i="2"/>
  <c r="M89" i="2"/>
  <c r="G89" i="2"/>
  <c r="H77" i="2"/>
  <c r="Q81" i="2"/>
  <c r="D81" i="2"/>
  <c r="U81" i="2"/>
  <c r="X111" i="2"/>
  <c r="D103" i="2"/>
  <c r="N77" i="2"/>
  <c r="K123" i="2"/>
  <c r="T119" i="2"/>
  <c r="O119" i="2"/>
  <c r="D115" i="2"/>
  <c r="V115" i="2"/>
  <c r="AA107" i="2"/>
  <c r="T97" i="2"/>
  <c r="R123" i="2"/>
  <c r="X123" i="2"/>
  <c r="M111" i="2"/>
  <c r="AA103" i="2"/>
  <c r="D93" i="2"/>
  <c r="U85" i="2"/>
  <c r="P115" i="2"/>
  <c r="I85" i="2"/>
  <c r="N127" i="2"/>
  <c r="AA101" i="2"/>
  <c r="U101" i="2"/>
  <c r="E101" i="2"/>
  <c r="T101" i="2"/>
  <c r="D101" i="2"/>
  <c r="K129" i="2"/>
  <c r="V129" i="2"/>
  <c r="X129" i="2"/>
  <c r="R99" i="2"/>
  <c r="X99" i="2"/>
  <c r="H101" i="2"/>
  <c r="P101" i="2"/>
  <c r="X101" i="2"/>
  <c r="I101" i="2"/>
  <c r="Q101" i="2"/>
  <c r="Y101" i="2"/>
  <c r="J71" i="2"/>
  <c r="E99" i="2"/>
  <c r="N99" i="2"/>
  <c r="Y99" i="2"/>
  <c r="I99" i="2"/>
  <c r="U99" i="2"/>
  <c r="P99" i="2"/>
  <c r="W99" i="2"/>
  <c r="K99" i="2"/>
  <c r="L99" i="2"/>
  <c r="L95" i="2"/>
  <c r="D95" i="2"/>
  <c r="T91" i="2"/>
  <c r="E91" i="2"/>
  <c r="Z87" i="2"/>
  <c r="P83" i="2"/>
  <c r="Z83" i="2"/>
  <c r="W83" i="2"/>
  <c r="H83" i="2"/>
  <c r="J79" i="2"/>
  <c r="O79" i="2"/>
  <c r="E79" i="2"/>
  <c r="H79" i="2"/>
  <c r="X79" i="2"/>
  <c r="F79" i="2"/>
  <c r="D75" i="2"/>
  <c r="W75" i="2"/>
  <c r="Z75" i="2"/>
  <c r="O75" i="2"/>
  <c r="Y71" i="2"/>
  <c r="R71" i="2"/>
  <c r="AA71" i="2"/>
  <c r="P71" i="2"/>
  <c r="W71" i="2"/>
  <c r="F71" i="2"/>
  <c r="K71" i="2"/>
  <c r="D71" i="2"/>
  <c r="E71" i="2"/>
  <c r="U71" i="2"/>
  <c r="S71" i="2"/>
  <c r="O71" i="2"/>
  <c r="X71" i="2"/>
  <c r="V67" i="2"/>
  <c r="I67" i="2"/>
  <c r="AA63" i="2"/>
  <c r="G63" i="2"/>
  <c r="X63" i="2"/>
  <c r="N59" i="2"/>
  <c r="K59" i="2"/>
  <c r="P41" i="2"/>
  <c r="N41" i="2"/>
  <c r="K41" i="2"/>
  <c r="X41" i="2"/>
  <c r="Q41" i="2"/>
  <c r="E41" i="2"/>
  <c r="O41" i="2"/>
  <c r="AA41" i="2"/>
  <c r="Y41" i="2"/>
  <c r="O37" i="2"/>
  <c r="N37" i="2"/>
  <c r="J37" i="2"/>
  <c r="P37" i="2"/>
  <c r="V37" i="2"/>
  <c r="AA37" i="2"/>
  <c r="K37" i="2"/>
  <c r="M37" i="2"/>
  <c r="L37" i="2"/>
  <c r="I37" i="2"/>
  <c r="F37" i="2"/>
  <c r="H37" i="2"/>
  <c r="E33" i="2"/>
  <c r="M33" i="2"/>
  <c r="J29" i="2"/>
  <c r="N29" i="2"/>
  <c r="K29" i="2"/>
  <c r="P29" i="2"/>
  <c r="V29" i="2"/>
  <c r="D29" i="2"/>
  <c r="X29" i="2"/>
  <c r="G29" i="2"/>
  <c r="H29" i="2"/>
  <c r="M29" i="2"/>
  <c r="T29" i="2"/>
  <c r="S25" i="2"/>
  <c r="X25" i="2"/>
  <c r="P25" i="2"/>
  <c r="F25" i="2"/>
  <c r="Z25" i="2"/>
  <c r="H25" i="2"/>
  <c r="L25" i="2"/>
  <c r="N21" i="2"/>
  <c r="J21" i="2"/>
  <c r="Y21" i="2"/>
  <c r="L21" i="2"/>
  <c r="AA21" i="2"/>
  <c r="I21" i="2"/>
  <c r="E21" i="2"/>
  <c r="M21" i="2"/>
  <c r="X21" i="2"/>
  <c r="U21" i="2"/>
  <c r="I13" i="2"/>
  <c r="Z13" i="2"/>
  <c r="K13" i="2"/>
  <c r="J13" i="2"/>
  <c r="S13" i="2"/>
  <c r="W13" i="2"/>
  <c r="X9" i="2"/>
  <c r="K9" i="2"/>
  <c r="AA9" i="2"/>
  <c r="W9" i="2"/>
  <c r="H9" i="2"/>
  <c r="E127" i="2"/>
  <c r="P127" i="2"/>
  <c r="F127" i="2"/>
  <c r="J127" i="2"/>
  <c r="H127" i="2"/>
  <c r="X127" i="2"/>
  <c r="S127" i="2"/>
  <c r="M127" i="2"/>
  <c r="Y127" i="2"/>
  <c r="R127" i="2"/>
  <c r="L127" i="2"/>
  <c r="G127" i="2"/>
  <c r="W127" i="2"/>
  <c r="Q127" i="2"/>
  <c r="S119" i="2"/>
  <c r="R119" i="2"/>
  <c r="O115" i="2"/>
  <c r="Z115" i="2"/>
  <c r="Z107" i="2"/>
  <c r="D107" i="2"/>
  <c r="F101" i="2"/>
  <c r="J101" i="2"/>
  <c r="N101" i="2"/>
  <c r="R101" i="2"/>
  <c r="V101" i="2"/>
  <c r="Z101" i="2"/>
  <c r="S19" i="2"/>
  <c r="Q19" i="2"/>
  <c r="F85" i="2"/>
  <c r="Y85" i="2"/>
  <c r="W129" i="2"/>
  <c r="G129" i="2"/>
  <c r="M129" i="2"/>
  <c r="R129" i="2"/>
  <c r="F129" i="2"/>
  <c r="G101" i="2"/>
  <c r="K101" i="2"/>
  <c r="O101" i="2"/>
  <c r="S101" i="2"/>
  <c r="W101" i="2"/>
  <c r="R199" i="2"/>
  <c r="G199" i="2"/>
  <c r="Y199" i="2"/>
  <c r="I199" i="2"/>
  <c r="H199" i="2"/>
  <c r="E199" i="2"/>
  <c r="E207" i="2"/>
  <c r="X207" i="2"/>
  <c r="J207" i="2"/>
  <c r="M223" i="2"/>
  <c r="K223" i="2"/>
  <c r="W223" i="2"/>
  <c r="G239" i="2"/>
  <c r="J239" i="2"/>
  <c r="M247" i="2"/>
  <c r="R247" i="2"/>
  <c r="V47" i="2"/>
  <c r="J47" i="2"/>
  <c r="M47" i="2"/>
  <c r="J59" i="2"/>
  <c r="U59" i="2"/>
  <c r="T59" i="2"/>
  <c r="R59" i="2"/>
  <c r="Z59" i="2"/>
  <c r="L41" i="2"/>
  <c r="U41" i="2"/>
  <c r="G41" i="2"/>
  <c r="T41" i="2"/>
  <c r="O59" i="2"/>
  <c r="G678" i="2"/>
  <c r="L379" i="2"/>
  <c r="Y197" i="2"/>
  <c r="F197" i="2"/>
  <c r="N189" i="2"/>
  <c r="U339" i="2"/>
  <c r="X231" i="2"/>
  <c r="U353" i="2"/>
  <c r="L239" i="2"/>
  <c r="P239" i="2"/>
  <c r="H239" i="2"/>
  <c r="F239" i="2"/>
  <c r="D223" i="2"/>
  <c r="H223" i="2"/>
  <c r="E223" i="2"/>
  <c r="J181" i="2"/>
  <c r="O181" i="2"/>
  <c r="G181" i="2"/>
  <c r="K181" i="2"/>
  <c r="X567" i="2"/>
  <c r="Y567" i="2"/>
  <c r="J445" i="2"/>
  <c r="L323" i="2"/>
  <c r="S323" i="2"/>
  <c r="J323" i="2"/>
  <c r="W323" i="2"/>
  <c r="P323" i="2"/>
  <c r="AA367" i="2"/>
  <c r="W347" i="2"/>
  <c r="J231" i="2"/>
  <c r="W181" i="2"/>
  <c r="W353" i="2"/>
  <c r="S239" i="2"/>
  <c r="C596" i="2"/>
  <c r="J489" i="2"/>
  <c r="M489" i="2"/>
  <c r="N367" i="2"/>
  <c r="K367" i="2"/>
  <c r="X367" i="2"/>
  <c r="M367" i="2"/>
  <c r="F367" i="2"/>
  <c r="N353" i="2"/>
  <c r="E353" i="2"/>
  <c r="H353" i="2"/>
  <c r="K353" i="2"/>
  <c r="T347" i="2"/>
  <c r="V347" i="2"/>
  <c r="F347" i="2"/>
  <c r="S347" i="2"/>
  <c r="V339" i="2"/>
  <c r="X339" i="2"/>
  <c r="K231" i="2"/>
  <c r="P231" i="2"/>
  <c r="AA231" i="2"/>
  <c r="K47" i="2"/>
  <c r="U47" i="2"/>
  <c r="M59" i="2"/>
  <c r="P59" i="2"/>
  <c r="N47" i="2"/>
  <c r="S41" i="2"/>
  <c r="I59" i="2"/>
  <c r="AA59" i="2"/>
  <c r="H567" i="2"/>
  <c r="I379" i="2"/>
  <c r="R315" i="2"/>
  <c r="F315" i="2"/>
  <c r="X315" i="2"/>
  <c r="H315" i="2"/>
  <c r="O239" i="2"/>
  <c r="H541" i="2"/>
  <c r="Q581" i="2"/>
  <c r="AA353" i="2"/>
  <c r="AA551" i="2"/>
  <c r="M199" i="2"/>
  <c r="G331" i="2"/>
  <c r="Y331" i="2"/>
  <c r="G541" i="2"/>
  <c r="J581" i="2"/>
  <c r="Q551" i="2"/>
  <c r="I541" i="2"/>
  <c r="U581" i="2"/>
  <c r="I581" i="2"/>
  <c r="F489" i="2"/>
  <c r="S331" i="2"/>
  <c r="P331" i="2"/>
  <c r="D199" i="2"/>
  <c r="V199" i="2"/>
  <c r="S199" i="2"/>
  <c r="Y59" i="2"/>
  <c r="J393" i="2"/>
  <c r="Q47" i="2"/>
  <c r="Y181" i="2"/>
  <c r="L207" i="2"/>
  <c r="M557" i="2"/>
  <c r="N207" i="2"/>
  <c r="G207" i="2"/>
  <c r="H207" i="2"/>
  <c r="D557" i="2"/>
  <c r="W557" i="2"/>
  <c r="X379" i="2"/>
  <c r="W567" i="2"/>
  <c r="Z393" i="2"/>
  <c r="O265" i="2"/>
  <c r="O393" i="2"/>
  <c r="D347" i="2"/>
  <c r="L339" i="2"/>
  <c r="S181" i="2"/>
  <c r="S589" i="2"/>
  <c r="L589" i="2"/>
  <c r="T589" i="2"/>
  <c r="V589" i="2"/>
  <c r="P519" i="2"/>
  <c r="S477" i="2"/>
  <c r="AA445" i="2"/>
  <c r="Y477" i="2"/>
  <c r="O363" i="2"/>
  <c r="T363" i="2"/>
  <c r="Q197" i="2"/>
  <c r="U311" i="2"/>
  <c r="W319" i="2"/>
  <c r="T327" i="2"/>
  <c r="W481" i="2"/>
  <c r="M481" i="2"/>
  <c r="AA505" i="2"/>
  <c r="T505" i="2"/>
  <c r="W505" i="2"/>
  <c r="L505" i="2"/>
  <c r="G505" i="2"/>
  <c r="Y505" i="2"/>
  <c r="O505" i="2"/>
  <c r="I505" i="2"/>
  <c r="V505" i="2"/>
  <c r="O585" i="2"/>
  <c r="S585" i="2"/>
  <c r="AA585" i="2"/>
  <c r="U585" i="2"/>
  <c r="N585" i="2"/>
  <c r="I585" i="2"/>
  <c r="T585" i="2"/>
  <c r="F585" i="2"/>
  <c r="W585" i="2"/>
  <c r="X585" i="2"/>
  <c r="T607" i="2"/>
  <c r="S607" i="2"/>
  <c r="R607" i="2"/>
  <c r="I607" i="2"/>
  <c r="X607" i="2"/>
  <c r="F607" i="2"/>
  <c r="U607" i="2"/>
  <c r="D607" i="2"/>
  <c r="N71" i="2"/>
  <c r="L71" i="2"/>
  <c r="P67" i="2"/>
  <c r="AA45" i="2"/>
  <c r="Q45" i="2"/>
  <c r="F45" i="2"/>
  <c r="F41" i="2"/>
  <c r="R41" i="2"/>
  <c r="J41" i="2"/>
  <c r="D41" i="2"/>
  <c r="M41" i="2"/>
  <c r="X59" i="2"/>
  <c r="G71" i="2"/>
  <c r="T71" i="2"/>
  <c r="Q71" i="2"/>
  <c r="Z71" i="2"/>
  <c r="M71" i="2"/>
  <c r="U678" i="2"/>
  <c r="S379" i="2"/>
  <c r="Z197" i="2"/>
  <c r="K607" i="2"/>
  <c r="U505" i="2"/>
  <c r="H231" i="2"/>
  <c r="I181" i="2"/>
  <c r="L347" i="2"/>
  <c r="U231" i="2"/>
  <c r="Q181" i="2"/>
  <c r="P353" i="2"/>
  <c r="AA239" i="2"/>
  <c r="AA223" i="2"/>
  <c r="X239" i="2"/>
  <c r="N239" i="2"/>
  <c r="D239" i="2"/>
  <c r="Z239" i="2"/>
  <c r="L223" i="2"/>
  <c r="Z223" i="2"/>
  <c r="U223" i="2"/>
  <c r="D181" i="2"/>
  <c r="P181" i="2"/>
  <c r="M181" i="2"/>
  <c r="E567" i="2"/>
  <c r="U567" i="2"/>
  <c r="N567" i="2"/>
  <c r="H323" i="2"/>
  <c r="Q323" i="2"/>
  <c r="U323" i="2"/>
  <c r="E323" i="2"/>
  <c r="R323" i="2"/>
  <c r="G347" i="2"/>
  <c r="V231" i="2"/>
  <c r="V353" i="2"/>
  <c r="E489" i="2"/>
  <c r="R367" i="2"/>
  <c r="J367" i="2"/>
  <c r="U367" i="2"/>
  <c r="D367" i="2"/>
  <c r="X353" i="2"/>
  <c r="S353" i="2"/>
  <c r="M353" i="2"/>
  <c r="E347" i="2"/>
  <c r="O347" i="2"/>
  <c r="H347" i="2"/>
  <c r="K347" i="2"/>
  <c r="R339" i="2"/>
  <c r="O339" i="2"/>
  <c r="X181" i="2"/>
  <c r="W239" i="2"/>
  <c r="Q231" i="2"/>
  <c r="G231" i="2"/>
  <c r="I231" i="2"/>
  <c r="X47" i="2"/>
  <c r="AA47" i="2"/>
  <c r="K45" i="2"/>
  <c r="E59" i="2"/>
  <c r="G59" i="2"/>
  <c r="Y47" i="2"/>
  <c r="J45" i="2"/>
  <c r="T45" i="2"/>
  <c r="V71" i="2"/>
  <c r="V59" i="2"/>
  <c r="W47" i="2"/>
  <c r="M45" i="2"/>
  <c r="F567" i="2"/>
  <c r="Z379" i="2"/>
  <c r="P585" i="2"/>
  <c r="K505" i="2"/>
  <c r="L315" i="2"/>
  <c r="AA315" i="2"/>
  <c r="K315" i="2"/>
  <c r="O67" i="2"/>
  <c r="K581" i="2"/>
  <c r="Z311" i="2"/>
  <c r="D541" i="2"/>
  <c r="F581" i="2"/>
  <c r="Z199" i="2"/>
  <c r="L47" i="2"/>
  <c r="W331" i="2"/>
  <c r="AA581" i="2"/>
  <c r="R353" i="2"/>
  <c r="P541" i="2"/>
  <c r="V551" i="2"/>
  <c r="Z551" i="2"/>
  <c r="U551" i="2"/>
  <c r="M581" i="2"/>
  <c r="N331" i="2"/>
  <c r="O311" i="2"/>
  <c r="F199" i="2"/>
  <c r="K199" i="2"/>
  <c r="W199" i="2"/>
  <c r="X199" i="2"/>
  <c r="S59" i="2"/>
  <c r="AA393" i="2"/>
  <c r="K393" i="2"/>
  <c r="Y557" i="2"/>
  <c r="Y207" i="2"/>
  <c r="V207" i="2"/>
  <c r="Q557" i="2"/>
  <c r="AA557" i="2"/>
  <c r="R207" i="2"/>
  <c r="K239" i="2"/>
  <c r="G481" i="2"/>
  <c r="D585" i="2"/>
  <c r="R505" i="2"/>
  <c r="M607" i="2"/>
  <c r="V585" i="2"/>
  <c r="W589" i="2"/>
  <c r="V477" i="2"/>
  <c r="E363" i="2"/>
  <c r="H607" i="2"/>
  <c r="Y203" i="2"/>
  <c r="AA203" i="2"/>
  <c r="T203" i="2"/>
  <c r="Q203" i="2"/>
  <c r="G203" i="2"/>
  <c r="M203" i="2"/>
  <c r="P203" i="2"/>
  <c r="F203" i="2"/>
  <c r="U203" i="2"/>
  <c r="S203" i="2"/>
  <c r="J203" i="2"/>
  <c r="R203" i="2"/>
  <c r="AA211" i="2"/>
  <c r="D211" i="2"/>
  <c r="W211" i="2"/>
  <c r="Q211" i="2"/>
  <c r="X211" i="2"/>
  <c r="Y211" i="2"/>
  <c r="J211" i="2"/>
  <c r="M211" i="2"/>
  <c r="V211" i="2"/>
  <c r="F211" i="2"/>
  <c r="R219" i="2"/>
  <c r="AA219" i="2"/>
  <c r="F227" i="2"/>
  <c r="G235" i="2"/>
  <c r="X235" i="2"/>
  <c r="N235" i="2"/>
  <c r="Q235" i="2"/>
  <c r="Q251" i="2"/>
  <c r="I609" i="2"/>
  <c r="E609" i="2"/>
  <c r="F609" i="2"/>
  <c r="S627" i="2"/>
  <c r="H627" i="2"/>
  <c r="F627" i="2"/>
  <c r="N627" i="2"/>
  <c r="Y627" i="2"/>
  <c r="P627" i="2"/>
  <c r="F635" i="2"/>
  <c r="R635" i="2"/>
  <c r="T635" i="2"/>
  <c r="J635" i="2"/>
  <c r="D635" i="2"/>
  <c r="E635" i="2"/>
  <c r="H643" i="2"/>
  <c r="M643" i="2"/>
  <c r="W643" i="2"/>
  <c r="X361" i="2"/>
  <c r="Q61" i="2"/>
  <c r="E61" i="2"/>
  <c r="Y61" i="2"/>
  <c r="J57" i="2"/>
  <c r="G57" i="2"/>
  <c r="V57" i="2"/>
  <c r="X43" i="2"/>
  <c r="R43" i="2"/>
  <c r="L39" i="2"/>
  <c r="AA39" i="2"/>
  <c r="Z39" i="2"/>
  <c r="D39" i="2"/>
  <c r="R39" i="2"/>
  <c r="V189" i="2"/>
  <c r="T189" i="2"/>
  <c r="F189" i="2"/>
  <c r="G189" i="2"/>
  <c r="L189" i="2"/>
  <c r="K189" i="2"/>
  <c r="H189" i="2"/>
  <c r="Z189" i="2"/>
  <c r="R197" i="2"/>
  <c r="G197" i="2"/>
  <c r="S197" i="2"/>
  <c r="T197" i="2"/>
  <c r="O197" i="2"/>
  <c r="M197" i="2"/>
  <c r="D197" i="2"/>
  <c r="D315" i="2"/>
  <c r="J315" i="2"/>
  <c r="Y315" i="2"/>
  <c r="Z315" i="2"/>
  <c r="I315" i="2"/>
  <c r="U315" i="2"/>
  <c r="E315" i="2"/>
  <c r="Y323" i="2"/>
  <c r="N323" i="2"/>
  <c r="Z331" i="2"/>
  <c r="O331" i="2"/>
  <c r="P339" i="2"/>
  <c r="M339" i="2"/>
  <c r="Q339" i="2"/>
  <c r="Z347" i="2"/>
  <c r="U347" i="2"/>
  <c r="F353" i="2"/>
  <c r="J353" i="2"/>
  <c r="L367" i="2"/>
  <c r="T367" i="2"/>
  <c r="K445" i="2"/>
  <c r="I477" i="2"/>
  <c r="H477" i="2"/>
  <c r="U477" i="2"/>
  <c r="Q477" i="2"/>
  <c r="D477" i="2"/>
  <c r="AA477" i="2"/>
  <c r="R477" i="2"/>
  <c r="P477" i="2"/>
  <c r="Z477" i="2"/>
  <c r="J477" i="2"/>
  <c r="G477" i="2"/>
  <c r="X477" i="2"/>
  <c r="F477" i="2"/>
  <c r="T477" i="2"/>
  <c r="O477" i="2"/>
  <c r="V581" i="2"/>
  <c r="Y581" i="2"/>
  <c r="D581" i="2"/>
  <c r="O581" i="2"/>
  <c r="S581" i="2"/>
  <c r="Z581" i="2"/>
  <c r="L581" i="2"/>
  <c r="X581" i="2"/>
  <c r="U589" i="2"/>
  <c r="N589" i="2"/>
  <c r="Q589" i="2"/>
  <c r="AA589" i="2"/>
  <c r="G589" i="2"/>
  <c r="K589" i="2"/>
  <c r="O589" i="2"/>
  <c r="M589" i="2"/>
  <c r="Y589" i="2"/>
  <c r="I589" i="2"/>
  <c r="H589" i="2"/>
  <c r="I363" i="2"/>
  <c r="Z363" i="2"/>
  <c r="D363" i="2"/>
  <c r="Q363" i="2"/>
  <c r="H363" i="2"/>
  <c r="L363" i="2"/>
  <c r="Y363" i="2"/>
  <c r="K363" i="2"/>
  <c r="AA363" i="2"/>
  <c r="N363" i="2"/>
  <c r="P363" i="2"/>
  <c r="R363" i="2"/>
  <c r="F379" i="2"/>
  <c r="AA379" i="2"/>
  <c r="V379" i="2"/>
  <c r="T379" i="2"/>
  <c r="R265" i="2"/>
  <c r="S265" i="2"/>
  <c r="U265" i="2"/>
  <c r="G393" i="2"/>
  <c r="M393" i="2"/>
  <c r="F393" i="2"/>
  <c r="S393" i="2"/>
  <c r="H393" i="2"/>
  <c r="T393" i="2"/>
  <c r="R541" i="2"/>
  <c r="J541" i="2"/>
  <c r="X541" i="2"/>
  <c r="Y541" i="2"/>
  <c r="AA541" i="2"/>
  <c r="Q541" i="2"/>
  <c r="F541" i="2"/>
  <c r="M541" i="2"/>
  <c r="U541" i="2"/>
  <c r="J551" i="2"/>
  <c r="G551" i="2"/>
  <c r="P557" i="2"/>
  <c r="E557" i="2"/>
  <c r="L557" i="2"/>
  <c r="S557" i="2"/>
  <c r="X557" i="2"/>
  <c r="G557" i="2"/>
  <c r="R557" i="2"/>
  <c r="O557" i="2"/>
  <c r="U557" i="2"/>
  <c r="N557" i="2"/>
  <c r="F557" i="2"/>
  <c r="K557" i="2"/>
  <c r="S471" i="2"/>
  <c r="P471" i="2"/>
  <c r="E471" i="2"/>
  <c r="Q471" i="2"/>
  <c r="H471" i="2"/>
  <c r="J567" i="2"/>
  <c r="R567" i="2"/>
  <c r="X177" i="2"/>
  <c r="AA185" i="2"/>
  <c r="G193" i="2"/>
  <c r="L241" i="2"/>
  <c r="D623" i="2"/>
  <c r="R631" i="2"/>
  <c r="K639" i="2"/>
  <c r="Y639" i="2"/>
  <c r="N639" i="2"/>
  <c r="Q369" i="2"/>
  <c r="V369" i="2"/>
  <c r="X395" i="2"/>
  <c r="Y395" i="2"/>
  <c r="M395" i="2"/>
  <c r="D395" i="2"/>
  <c r="K395" i="2"/>
  <c r="U395" i="2"/>
  <c r="P395" i="2"/>
  <c r="X593" i="2"/>
  <c r="E593" i="2"/>
  <c r="Z593" i="2"/>
  <c r="O593" i="2"/>
  <c r="T593" i="2"/>
  <c r="S593" i="2"/>
  <c r="U593" i="2"/>
  <c r="V531" i="2"/>
  <c r="F531" i="2"/>
  <c r="G531" i="2"/>
  <c r="Y531" i="2"/>
  <c r="E531" i="2"/>
  <c r="T531" i="2"/>
  <c r="K531" i="2"/>
  <c r="S273" i="2"/>
  <c r="W273" i="2"/>
  <c r="V273" i="2"/>
  <c r="U273" i="2"/>
  <c r="Y273" i="2"/>
  <c r="AA273" i="2"/>
  <c r="X563" i="2"/>
  <c r="F563" i="2"/>
  <c r="K563" i="2"/>
  <c r="W563" i="2"/>
  <c r="U493" i="2"/>
  <c r="X493" i="2"/>
  <c r="N569" i="2"/>
  <c r="G569" i="2"/>
  <c r="V569" i="2"/>
  <c r="I569" i="2"/>
  <c r="S569" i="2"/>
  <c r="P569" i="2"/>
  <c r="J159" i="2"/>
  <c r="N165" i="2"/>
  <c r="G165" i="2"/>
  <c r="W165" i="2"/>
  <c r="L165" i="2"/>
  <c r="E165" i="2"/>
  <c r="U165" i="2"/>
  <c r="R165" i="2"/>
  <c r="O165" i="2"/>
  <c r="H165" i="2"/>
  <c r="I165" i="2"/>
  <c r="F165" i="2"/>
  <c r="AA165" i="2"/>
  <c r="X165" i="2"/>
  <c r="F245" i="2"/>
  <c r="N245" i="2"/>
  <c r="H245" i="2"/>
  <c r="Q253" i="2"/>
  <c r="AA253" i="2"/>
  <c r="S253" i="2"/>
  <c r="V253" i="2"/>
  <c r="Y253" i="2"/>
  <c r="O253" i="2"/>
  <c r="J329" i="2"/>
  <c r="N329" i="2"/>
  <c r="AA329" i="2"/>
  <c r="D656" i="2"/>
  <c r="G656" i="2"/>
  <c r="V656" i="2"/>
  <c r="H656" i="2"/>
  <c r="L656" i="2"/>
  <c r="K656" i="2"/>
  <c r="R359" i="2"/>
  <c r="U359" i="2"/>
  <c r="X359" i="2"/>
  <c r="J359" i="2"/>
  <c r="F359" i="2"/>
  <c r="V359" i="2"/>
  <c r="P359" i="2"/>
  <c r="X275" i="2"/>
  <c r="O275" i="2"/>
  <c r="D413" i="2"/>
  <c r="M413" i="2"/>
  <c r="W413" i="2"/>
  <c r="O413" i="2"/>
  <c r="P413" i="2"/>
  <c r="Q559" i="2"/>
  <c r="Z559" i="2"/>
  <c r="D131" i="2"/>
  <c r="P131" i="2"/>
  <c r="V131" i="2"/>
  <c r="J19" i="2"/>
  <c r="K19" i="2"/>
  <c r="Z19" i="2"/>
  <c r="W19" i="2"/>
  <c r="V405" i="2"/>
  <c r="O405" i="2"/>
  <c r="J405" i="2"/>
  <c r="S263" i="2"/>
  <c r="Z263" i="2"/>
  <c r="AA269" i="2"/>
  <c r="G269" i="2"/>
  <c r="E269" i="2"/>
  <c r="W269" i="2"/>
  <c r="N269" i="2"/>
  <c r="U277" i="2"/>
  <c r="N277" i="2"/>
  <c r="J277" i="2"/>
  <c r="W297" i="2"/>
  <c r="Y297" i="2"/>
  <c r="R693" i="2"/>
  <c r="F680" i="2"/>
  <c r="X285" i="2"/>
  <c r="V285" i="2"/>
  <c r="L285" i="2"/>
  <c r="F285" i="2"/>
  <c r="Y285" i="2"/>
  <c r="AA525" i="2"/>
  <c r="H525" i="2"/>
  <c r="Z525" i="2"/>
  <c r="D525" i="2"/>
  <c r="E525" i="2"/>
  <c r="O525" i="2"/>
  <c r="S525" i="2"/>
  <c r="X525" i="2"/>
  <c r="K525" i="2"/>
  <c r="W525" i="2"/>
  <c r="V525" i="2"/>
  <c r="L525" i="2"/>
  <c r="Q525" i="2"/>
  <c r="T525" i="2"/>
  <c r="J525" i="2"/>
  <c r="P525" i="2"/>
  <c r="Y525" i="2"/>
  <c r="R525" i="2"/>
  <c r="I525" i="2"/>
  <c r="G525" i="2"/>
  <c r="G667" i="2"/>
  <c r="G668" i="2"/>
  <c r="C668" i="2"/>
  <c r="H285" i="2"/>
  <c r="AA483" i="2"/>
  <c r="U525" i="2"/>
  <c r="K127" i="2"/>
  <c r="I127" i="2"/>
  <c r="AA127" i="2"/>
  <c r="O127" i="2"/>
  <c r="V127" i="2"/>
  <c r="U127" i="2"/>
  <c r="E123" i="2"/>
  <c r="S123" i="2"/>
  <c r="Q123" i="2"/>
  <c r="U123" i="2"/>
  <c r="W123" i="2"/>
  <c r="Y123" i="2"/>
  <c r="N123" i="2"/>
  <c r="P123" i="2"/>
  <c r="M123" i="2"/>
  <c r="T123" i="2"/>
  <c r="L123" i="2"/>
  <c r="J123" i="2"/>
  <c r="D119" i="2"/>
  <c r="Y119" i="2"/>
  <c r="Z119" i="2"/>
  <c r="AA119" i="2"/>
  <c r="V119" i="2"/>
  <c r="U119" i="2"/>
  <c r="L119" i="2"/>
  <c r="M119" i="2"/>
  <c r="F119" i="2"/>
  <c r="N119" i="2"/>
  <c r="H119" i="2"/>
  <c r="P119" i="2"/>
  <c r="H115" i="2"/>
  <c r="X115" i="2"/>
  <c r="E115" i="2"/>
  <c r="L115" i="2"/>
  <c r="T115" i="2"/>
  <c r="Q115" i="2"/>
  <c r="M115" i="2"/>
  <c r="N115" i="2"/>
  <c r="Y115" i="2"/>
  <c r="R115" i="2"/>
  <c r="S111" i="2"/>
  <c r="D111" i="2"/>
  <c r="AA111" i="2"/>
  <c r="F111" i="2"/>
  <c r="H111" i="2"/>
  <c r="G111" i="2"/>
  <c r="N111" i="2"/>
  <c r="T111" i="2"/>
  <c r="E111" i="2"/>
  <c r="Y111" i="2"/>
  <c r="W111" i="2"/>
  <c r="J111" i="2"/>
  <c r="Z111" i="2"/>
  <c r="I111" i="2"/>
  <c r="R107" i="2"/>
  <c r="E107" i="2"/>
  <c r="O107" i="2"/>
  <c r="X107" i="2"/>
  <c r="P107" i="2"/>
  <c r="L107" i="2"/>
  <c r="H107" i="2"/>
  <c r="S107" i="2"/>
  <c r="V107" i="2"/>
  <c r="Q107" i="2"/>
  <c r="N107" i="2"/>
  <c r="G103" i="2"/>
  <c r="L103" i="2"/>
  <c r="J103" i="2"/>
  <c r="Z103" i="2"/>
  <c r="E103" i="2"/>
  <c r="H103" i="2"/>
  <c r="I103" i="2"/>
  <c r="W103" i="2"/>
  <c r="Y103" i="2"/>
  <c r="Q103" i="2"/>
  <c r="X103" i="2"/>
  <c r="K103" i="2"/>
  <c r="F97" i="2"/>
  <c r="Q97" i="2"/>
  <c r="L97" i="2"/>
  <c r="Y97" i="2"/>
  <c r="J97" i="2"/>
  <c r="W97" i="2"/>
  <c r="X97" i="2"/>
  <c r="Z97" i="2"/>
  <c r="E97" i="2"/>
  <c r="G97" i="2"/>
  <c r="M97" i="2"/>
  <c r="D97" i="2"/>
  <c r="U97" i="2"/>
  <c r="O97" i="2"/>
  <c r="N97" i="2"/>
  <c r="R97" i="2"/>
  <c r="V97" i="2"/>
  <c r="G93" i="2"/>
  <c r="M93" i="2"/>
  <c r="U93" i="2"/>
  <c r="T93" i="2"/>
  <c r="V93" i="2"/>
  <c r="L93" i="2"/>
  <c r="H93" i="2"/>
  <c r="O93" i="2"/>
  <c r="I93" i="2"/>
  <c r="S93" i="2"/>
  <c r="Z93" i="2"/>
  <c r="AA93" i="2"/>
  <c r="F93" i="2"/>
  <c r="O89" i="2"/>
  <c r="U89" i="2"/>
  <c r="Q89" i="2"/>
  <c r="D89" i="2"/>
  <c r="K89" i="2"/>
  <c r="R89" i="2"/>
  <c r="Y89" i="2"/>
  <c r="F89" i="2"/>
  <c r="V89" i="2"/>
  <c r="H89" i="2"/>
  <c r="N89" i="2"/>
  <c r="Z89" i="2"/>
  <c r="X89" i="2"/>
  <c r="L85" i="2"/>
  <c r="T85" i="2"/>
  <c r="K85" i="2"/>
  <c r="H85" i="2"/>
  <c r="V85" i="2"/>
  <c r="X85" i="2"/>
  <c r="N85" i="2"/>
  <c r="Q85" i="2"/>
  <c r="O85" i="2"/>
  <c r="AA85" i="2"/>
  <c r="E81" i="2"/>
  <c r="S81" i="2"/>
  <c r="K81" i="2"/>
  <c r="I81" i="2"/>
  <c r="R81" i="2"/>
  <c r="L81" i="2"/>
  <c r="T81" i="2"/>
  <c r="Z81" i="2"/>
  <c r="AA81" i="2"/>
  <c r="Y81" i="2"/>
  <c r="W81" i="2"/>
  <c r="P81" i="2"/>
  <c r="M81" i="2"/>
  <c r="Y77" i="2"/>
  <c r="F77" i="2"/>
  <c r="V77" i="2"/>
  <c r="M77" i="2"/>
  <c r="D77" i="2"/>
  <c r="AA77" i="2"/>
  <c r="R77" i="2"/>
  <c r="I77" i="2"/>
  <c r="Z77" i="2"/>
  <c r="X77" i="2"/>
  <c r="E77" i="2"/>
  <c r="L77" i="2"/>
  <c r="R73" i="2"/>
  <c r="P73" i="2"/>
  <c r="T73" i="2"/>
  <c r="E73" i="2"/>
  <c r="M73" i="2"/>
  <c r="U73" i="2"/>
  <c r="F73" i="2"/>
  <c r="L73" i="2"/>
  <c r="Z73" i="2"/>
  <c r="G73" i="2"/>
  <c r="H73" i="2"/>
  <c r="W73" i="2"/>
  <c r="N25" i="2"/>
  <c r="Y25" i="2"/>
  <c r="I25" i="2"/>
  <c r="U25" i="2"/>
  <c r="R25" i="2"/>
  <c r="M25" i="2"/>
  <c r="O25" i="2"/>
  <c r="G25" i="2"/>
  <c r="W25" i="2"/>
  <c r="K25" i="2"/>
  <c r="V25" i="2"/>
  <c r="T21" i="2"/>
  <c r="P21" i="2"/>
  <c r="S21" i="2"/>
  <c r="H21" i="2"/>
  <c r="Z678" i="2"/>
  <c r="X678" i="2"/>
  <c r="W678" i="2"/>
  <c r="H678" i="2"/>
  <c r="T678" i="2"/>
  <c r="E678" i="2"/>
  <c r="L678" i="2"/>
  <c r="C685" i="2"/>
  <c r="S678" i="2"/>
  <c r="T553" i="2"/>
  <c r="K553" i="2"/>
  <c r="O553" i="2"/>
  <c r="J553" i="2"/>
  <c r="X553" i="2"/>
  <c r="R553" i="2"/>
  <c r="S289" i="2"/>
  <c r="V289" i="2"/>
  <c r="Q289" i="2"/>
  <c r="N289" i="2"/>
  <c r="E289" i="2"/>
  <c r="U289" i="2"/>
  <c r="O289" i="2"/>
  <c r="X295" i="2"/>
  <c r="L295" i="2"/>
  <c r="U295" i="2"/>
  <c r="J295" i="2"/>
  <c r="O295" i="2"/>
  <c r="Q295" i="2"/>
  <c r="W295" i="2"/>
  <c r="V295" i="2"/>
  <c r="D483" i="2"/>
  <c r="Y483" i="2"/>
  <c r="U483" i="2"/>
  <c r="T483" i="2"/>
  <c r="O483" i="2"/>
  <c r="J483" i="2"/>
  <c r="N483" i="2"/>
  <c r="M483" i="2"/>
  <c r="Z483" i="2"/>
  <c r="P483" i="2"/>
  <c r="X483" i="2"/>
  <c r="R483" i="2"/>
  <c r="H483" i="2"/>
  <c r="G483" i="2"/>
  <c r="E483" i="2"/>
  <c r="Q483" i="2"/>
  <c r="L483" i="2"/>
  <c r="W483" i="2"/>
  <c r="F483" i="2"/>
  <c r="Z503" i="2"/>
  <c r="W503" i="2"/>
  <c r="Q503" i="2"/>
  <c r="X503" i="2"/>
  <c r="F503" i="2"/>
  <c r="N521" i="2"/>
  <c r="M521" i="2"/>
  <c r="D521" i="2"/>
  <c r="I521" i="2"/>
  <c r="AA529" i="2"/>
  <c r="H529" i="2"/>
  <c r="X529" i="2"/>
  <c r="S529" i="2"/>
  <c r="M529" i="2"/>
  <c r="J529" i="2"/>
  <c r="T529" i="2"/>
  <c r="Q529" i="2"/>
  <c r="L529" i="2"/>
  <c r="U529" i="2"/>
  <c r="N525" i="2"/>
  <c r="H295" i="2"/>
  <c r="H553" i="2"/>
  <c r="U285" i="2"/>
  <c r="AA285" i="2"/>
  <c r="I483" i="2"/>
  <c r="E503" i="2"/>
  <c r="I503" i="2"/>
  <c r="G529" i="2"/>
  <c r="M525" i="2"/>
  <c r="D129" i="2"/>
  <c r="E129" i="2"/>
  <c r="O129" i="2"/>
  <c r="H129" i="2"/>
  <c r="T129" i="2"/>
  <c r="Z129" i="2"/>
  <c r="S129" i="2"/>
  <c r="N129" i="2"/>
  <c r="U129" i="2"/>
  <c r="Y129" i="2"/>
  <c r="J129" i="2"/>
  <c r="P129" i="2"/>
  <c r="I129" i="2"/>
  <c r="Q129" i="2"/>
  <c r="AA129" i="2"/>
  <c r="M125" i="2"/>
  <c r="X125" i="2"/>
  <c r="Q125" i="2"/>
  <c r="Y125" i="2"/>
  <c r="G125" i="2"/>
  <c r="R125" i="2"/>
  <c r="W125" i="2"/>
  <c r="AA125" i="2"/>
  <c r="T125" i="2"/>
  <c r="E125" i="2"/>
  <c r="S125" i="2"/>
  <c r="Z125" i="2"/>
  <c r="U125" i="2"/>
  <c r="V125" i="2"/>
  <c r="F125" i="2"/>
  <c r="J125" i="2"/>
  <c r="K125" i="2"/>
  <c r="O125" i="2"/>
  <c r="P125" i="2"/>
  <c r="L125" i="2"/>
  <c r="Z121" i="2"/>
  <c r="N121" i="2"/>
  <c r="F121" i="2"/>
  <c r="I121" i="2"/>
  <c r="Y121" i="2"/>
  <c r="O121" i="2"/>
  <c r="P121" i="2"/>
  <c r="V121" i="2"/>
  <c r="Q121" i="2"/>
  <c r="U121" i="2"/>
  <c r="T121" i="2"/>
  <c r="L121" i="2"/>
  <c r="X121" i="2"/>
  <c r="W121" i="2"/>
  <c r="K121" i="2"/>
  <c r="AA121" i="2"/>
  <c r="J121" i="2"/>
  <c r="G121" i="2"/>
  <c r="N117" i="2"/>
  <c r="L117" i="2"/>
  <c r="S117" i="2"/>
  <c r="T117" i="2"/>
  <c r="AA117" i="2"/>
  <c r="E117" i="2"/>
  <c r="Z117" i="2"/>
  <c r="K117" i="2"/>
  <c r="Y117" i="2"/>
  <c r="D117" i="2"/>
  <c r="Q117" i="2"/>
  <c r="J117" i="2"/>
  <c r="R117" i="2"/>
  <c r="U117" i="2"/>
  <c r="X117" i="2"/>
  <c r="P117" i="2"/>
  <c r="H117" i="2"/>
  <c r="M117" i="2"/>
  <c r="F113" i="2"/>
  <c r="I113" i="2"/>
  <c r="G113" i="2"/>
  <c r="E113" i="2"/>
  <c r="D113" i="2"/>
  <c r="W113" i="2"/>
  <c r="J113" i="2"/>
  <c r="T113" i="2"/>
  <c r="X113" i="2"/>
  <c r="V113" i="2"/>
  <c r="P113" i="2"/>
  <c r="Q113" i="2"/>
  <c r="Y113" i="2"/>
  <c r="Z113" i="2"/>
  <c r="AA113" i="2"/>
  <c r="S113" i="2"/>
  <c r="O113" i="2"/>
  <c r="N113" i="2"/>
  <c r="V109" i="2"/>
  <c r="Y109" i="2"/>
  <c r="M109" i="2"/>
  <c r="T109" i="2"/>
  <c r="K109" i="2"/>
  <c r="F109" i="2"/>
  <c r="J109" i="2"/>
  <c r="N109" i="2"/>
  <c r="H109" i="2"/>
  <c r="Z109" i="2"/>
  <c r="D109" i="2"/>
  <c r="S109" i="2"/>
  <c r="W109" i="2"/>
  <c r="U109" i="2"/>
  <c r="E109" i="2"/>
  <c r="R109" i="2"/>
  <c r="Q109" i="2"/>
  <c r="X109" i="2"/>
  <c r="AA109" i="2"/>
  <c r="P109" i="2"/>
  <c r="L109" i="2"/>
  <c r="E105" i="2"/>
  <c r="Z105" i="2"/>
  <c r="J105" i="2"/>
  <c r="W105" i="2"/>
  <c r="L105" i="2"/>
  <c r="T105" i="2"/>
  <c r="S105" i="2"/>
  <c r="AA105" i="2"/>
  <c r="M105" i="2"/>
  <c r="N105" i="2"/>
  <c r="K105" i="2"/>
  <c r="Q105" i="2"/>
  <c r="Y105" i="2"/>
  <c r="V105" i="2"/>
  <c r="X105" i="2"/>
  <c r="O105" i="2"/>
  <c r="U105" i="2"/>
  <c r="H105" i="2"/>
  <c r="F105" i="2"/>
  <c r="J99" i="2"/>
  <c r="Q99" i="2"/>
  <c r="S99" i="2"/>
  <c r="O99" i="2"/>
  <c r="M99" i="2"/>
  <c r="V99" i="2"/>
  <c r="AA99" i="2"/>
  <c r="G99" i="2"/>
  <c r="T99" i="2"/>
  <c r="Z99" i="2"/>
  <c r="H99" i="2"/>
  <c r="N95" i="2"/>
  <c r="J95" i="2"/>
  <c r="AA95" i="2"/>
  <c r="V95" i="2"/>
  <c r="Y95" i="2"/>
  <c r="S95" i="2"/>
  <c r="X95" i="2"/>
  <c r="G95" i="2"/>
  <c r="H95" i="2"/>
  <c r="T95" i="2"/>
  <c r="E95" i="2"/>
  <c r="O95" i="2"/>
  <c r="Z95" i="2"/>
  <c r="V91" i="2"/>
  <c r="U91" i="2"/>
  <c r="P91" i="2"/>
  <c r="M91" i="2"/>
  <c r="O91" i="2"/>
  <c r="F91" i="2"/>
  <c r="Q91" i="2"/>
  <c r="S91" i="2"/>
  <c r="H91" i="2"/>
  <c r="W91" i="2"/>
  <c r="N87" i="2"/>
  <c r="L87" i="2"/>
  <c r="I87" i="2"/>
  <c r="D87" i="2"/>
  <c r="J87" i="2"/>
  <c r="T87" i="2"/>
  <c r="K87" i="2"/>
  <c r="V87" i="2"/>
  <c r="Y87" i="2"/>
  <c r="M87" i="2"/>
  <c r="T83" i="2"/>
  <c r="O83" i="2"/>
  <c r="Y83" i="2"/>
  <c r="G83" i="2"/>
  <c r="L83" i="2"/>
  <c r="S83" i="2"/>
  <c r="R83" i="2"/>
  <c r="E83" i="2"/>
  <c r="AA83" i="2"/>
  <c r="X83" i="2"/>
  <c r="Y79" i="2"/>
  <c r="U79" i="2"/>
  <c r="K79" i="2"/>
  <c r="L79" i="2"/>
  <c r="G79" i="2"/>
  <c r="N79" i="2"/>
  <c r="W79" i="2"/>
  <c r="P79" i="2"/>
  <c r="R79" i="2"/>
  <c r="Z79" i="2"/>
  <c r="J75" i="2"/>
  <c r="X75" i="2"/>
  <c r="R75" i="2"/>
  <c r="T75" i="2"/>
  <c r="S75" i="2"/>
  <c r="H75" i="2"/>
  <c r="AA75" i="2"/>
  <c r="N75" i="2"/>
  <c r="Q75" i="2"/>
  <c r="U75" i="2"/>
  <c r="L63" i="2"/>
  <c r="H63" i="2"/>
  <c r="Y63" i="2"/>
  <c r="J63" i="2"/>
  <c r="Q63" i="2"/>
  <c r="M63" i="2"/>
  <c r="E63" i="2"/>
  <c r="K63" i="2"/>
  <c r="I63" i="2"/>
  <c r="F63" i="2"/>
  <c r="P63" i="2"/>
  <c r="V63" i="2"/>
  <c r="S49" i="2"/>
  <c r="V49" i="2"/>
  <c r="J49" i="2"/>
  <c r="M49" i="2"/>
  <c r="W49" i="2"/>
  <c r="H49" i="2"/>
  <c r="R49" i="2"/>
  <c r="L49" i="2"/>
  <c r="X49" i="2"/>
  <c r="X23" i="2"/>
  <c r="M23" i="2"/>
  <c r="AA23" i="2"/>
  <c r="L23" i="2"/>
  <c r="N23" i="2"/>
  <c r="H23" i="2"/>
  <c r="G23" i="2"/>
  <c r="J23" i="2"/>
  <c r="W23" i="2"/>
  <c r="I23" i="2"/>
  <c r="U23" i="2"/>
  <c r="O23" i="2"/>
  <c r="Z23" i="2"/>
  <c r="W337" i="2"/>
  <c r="O337" i="2"/>
  <c r="Q365" i="2"/>
  <c r="E365" i="2"/>
  <c r="N365" i="2"/>
  <c r="Y373" i="2"/>
  <c r="E373" i="2"/>
  <c r="Q373" i="2"/>
  <c r="F373" i="2"/>
  <c r="K373" i="2"/>
  <c r="U373" i="2"/>
  <c r="J373" i="2"/>
  <c r="R373" i="2"/>
  <c r="N373" i="2"/>
  <c r="W373" i="2"/>
  <c r="D373" i="2"/>
  <c r="O373" i="2"/>
  <c r="P373" i="2"/>
  <c r="N383" i="2"/>
  <c r="S383" i="2"/>
  <c r="E383" i="2"/>
  <c r="AA397" i="2"/>
  <c r="E397" i="2"/>
  <c r="I397" i="2"/>
  <c r="M397" i="2"/>
  <c r="N397" i="2"/>
  <c r="S397" i="2"/>
  <c r="J397" i="2"/>
  <c r="U397" i="2"/>
  <c r="P397" i="2"/>
  <c r="T397" i="2"/>
  <c r="H397" i="2"/>
  <c r="F397" i="2"/>
  <c r="N403" i="2"/>
  <c r="U403" i="2"/>
  <c r="R403" i="2"/>
  <c r="P403" i="2"/>
  <c r="X403" i="2"/>
  <c r="Q403" i="2"/>
  <c r="Z403" i="2"/>
  <c r="M403" i="2"/>
  <c r="V403" i="2"/>
  <c r="K403" i="2"/>
  <c r="I403" i="2"/>
  <c r="H403" i="2"/>
  <c r="G403" i="2"/>
  <c r="S403" i="2"/>
  <c r="Y403" i="2"/>
  <c r="O403" i="2"/>
  <c r="E403" i="2"/>
  <c r="I255" i="2"/>
  <c r="M255" i="2"/>
  <c r="H255" i="2"/>
  <c r="J255" i="2"/>
  <c r="Q255" i="2"/>
  <c r="T255" i="2"/>
  <c r="P255" i="2"/>
  <c r="R261" i="2"/>
  <c r="J261" i="2"/>
  <c r="L261" i="2"/>
  <c r="I387" i="2"/>
  <c r="P387" i="2"/>
  <c r="V141" i="2"/>
  <c r="V144" i="2"/>
  <c r="X141" i="2"/>
  <c r="T141" i="2"/>
  <c r="G141" i="2"/>
  <c r="W141" i="2"/>
  <c r="W144" i="2"/>
  <c r="Q141" i="2"/>
  <c r="C144" i="2"/>
  <c r="G155" i="2"/>
  <c r="Y155" i="2"/>
  <c r="V155" i="2"/>
  <c r="O155" i="2"/>
  <c r="N155" i="2"/>
  <c r="M341" i="2"/>
  <c r="G341" i="2"/>
  <c r="F341" i="2"/>
  <c r="N355" i="2"/>
  <c r="K355" i="2"/>
  <c r="G355" i="2"/>
  <c r="Q355" i="2"/>
  <c r="E355" i="2"/>
  <c r="W355" i="2"/>
  <c r="Z355" i="2"/>
  <c r="M355" i="2"/>
  <c r="L355" i="2"/>
  <c r="U355" i="2"/>
  <c r="I355" i="2"/>
  <c r="X355" i="2"/>
  <c r="T355" i="2"/>
  <c r="S355" i="2"/>
  <c r="T371" i="2"/>
  <c r="M371" i="2"/>
  <c r="F371" i="2"/>
  <c r="I447" i="2"/>
  <c r="N461" i="2"/>
  <c r="D461" i="2"/>
  <c r="Y461" i="2"/>
  <c r="H379" i="2"/>
  <c r="G379" i="2"/>
  <c r="P379" i="2"/>
  <c r="Q379" i="2"/>
  <c r="O379" i="2"/>
  <c r="Y379" i="2"/>
  <c r="K379" i="2"/>
  <c r="D379" i="2"/>
  <c r="M379" i="2"/>
  <c r="U379" i="2"/>
  <c r="D265" i="2"/>
  <c r="AA265" i="2"/>
  <c r="G265" i="2"/>
  <c r="Q265" i="2"/>
  <c r="I265" i="2"/>
  <c r="T265" i="2"/>
  <c r="N265" i="2"/>
  <c r="M265" i="2"/>
  <c r="J265" i="2"/>
  <c r="P265" i="2"/>
  <c r="Y265" i="2"/>
  <c r="L393" i="2"/>
  <c r="E393" i="2"/>
  <c r="I393" i="2"/>
  <c r="N393" i="2"/>
  <c r="Q393" i="2"/>
  <c r="X393" i="2"/>
  <c r="D393" i="2"/>
  <c r="U393" i="2"/>
  <c r="Y393" i="2"/>
  <c r="P393" i="2"/>
  <c r="E533" i="2"/>
  <c r="S533" i="2"/>
  <c r="F533" i="2"/>
  <c r="F411" i="2"/>
  <c r="Y411" i="2"/>
  <c r="V411" i="2"/>
  <c r="L411" i="2"/>
  <c r="W411" i="2"/>
  <c r="K411" i="2"/>
  <c r="Q411" i="2"/>
  <c r="AA411" i="2"/>
  <c r="N411" i="2"/>
  <c r="U411" i="2"/>
  <c r="J177" i="2"/>
  <c r="Y177" i="2"/>
  <c r="V487" i="2"/>
  <c r="N487" i="2"/>
  <c r="L487" i="2"/>
  <c r="E487" i="2"/>
  <c r="K487" i="2"/>
  <c r="M487" i="2"/>
  <c r="W487" i="2"/>
  <c r="I487" i="2"/>
  <c r="J487" i="2"/>
  <c r="O487" i="2"/>
  <c r="T487" i="2"/>
  <c r="Z487" i="2"/>
  <c r="T273" i="2"/>
  <c r="P273" i="2"/>
  <c r="O273" i="2"/>
  <c r="X273" i="2"/>
  <c r="S425" i="2"/>
  <c r="I425" i="2"/>
  <c r="AA425" i="2"/>
  <c r="K425" i="2"/>
  <c r="M425" i="2"/>
  <c r="Z423" i="2"/>
  <c r="X423" i="2"/>
  <c r="G561" i="2"/>
  <c r="R547" i="2"/>
  <c r="N161" i="2"/>
  <c r="N57" i="2"/>
  <c r="Q187" i="2"/>
  <c r="X187" i="2"/>
  <c r="P195" i="2"/>
  <c r="M195" i="2"/>
  <c r="L237" i="2"/>
  <c r="Q237" i="2"/>
  <c r="J237" i="2"/>
  <c r="P237" i="2"/>
  <c r="M237" i="2"/>
  <c r="Z237" i="2"/>
  <c r="I237" i="2"/>
  <c r="W237" i="2"/>
  <c r="AA237" i="2"/>
  <c r="O249" i="2"/>
  <c r="R249" i="2"/>
  <c r="N335" i="2"/>
  <c r="O495" i="2"/>
  <c r="Y495" i="2"/>
  <c r="E495" i="2"/>
  <c r="Z583" i="2"/>
  <c r="N583" i="2"/>
  <c r="X583" i="2"/>
  <c r="T611" i="2"/>
  <c r="X611" i="2"/>
  <c r="K611" i="2"/>
  <c r="I611" i="2"/>
  <c r="U611" i="2"/>
  <c r="M611" i="2"/>
  <c r="AA611" i="2"/>
  <c r="G629" i="2"/>
  <c r="I629" i="2"/>
  <c r="L629" i="2"/>
  <c r="Q439" i="2"/>
  <c r="K439" i="2"/>
  <c r="U439" i="2"/>
  <c r="L439" i="2"/>
  <c r="H439" i="2"/>
  <c r="T439" i="2"/>
  <c r="I439" i="2"/>
  <c r="X439" i="2"/>
  <c r="Z591" i="2"/>
  <c r="U591" i="2"/>
  <c r="V519" i="2"/>
  <c r="G161" i="2"/>
  <c r="AA161" i="2"/>
  <c r="X161" i="2"/>
  <c r="U161" i="2"/>
  <c r="R161" i="2"/>
  <c r="W161" i="2"/>
  <c r="E161" i="2"/>
  <c r="J161" i="2"/>
  <c r="K161" i="2"/>
  <c r="L161" i="2"/>
  <c r="Q161" i="2"/>
  <c r="H41" i="2"/>
  <c r="V41" i="2"/>
  <c r="N682" i="2"/>
  <c r="X682" i="2"/>
  <c r="E682" i="2"/>
  <c r="AA682" i="2"/>
  <c r="U682" i="2"/>
  <c r="M682" i="2"/>
  <c r="B132" i="2"/>
  <c r="Q189" i="2"/>
  <c r="I197" i="2"/>
  <c r="N259" i="2"/>
  <c r="K259" i="2"/>
  <c r="L267" i="2"/>
  <c r="D267" i="2"/>
  <c r="Y189" i="2"/>
  <c r="U189" i="2"/>
  <c r="I189" i="2"/>
  <c r="J189" i="2"/>
  <c r="R189" i="2"/>
  <c r="U197" i="2"/>
  <c r="N197" i="2"/>
  <c r="H197" i="2"/>
  <c r="O269" i="2"/>
  <c r="H269" i="2"/>
  <c r="P269" i="2"/>
  <c r="S269" i="2"/>
  <c r="J269" i="2"/>
  <c r="L269" i="2"/>
  <c r="J693" i="2"/>
  <c r="Z693" i="2"/>
  <c r="F693" i="2"/>
  <c r="K493" i="2"/>
  <c r="M493" i="2"/>
  <c r="V493" i="2"/>
  <c r="T493" i="2"/>
  <c r="L493" i="2"/>
  <c r="O493" i="2"/>
  <c r="H493" i="2"/>
  <c r="S493" i="2"/>
  <c r="G493" i="2"/>
  <c r="P493" i="2"/>
  <c r="D493" i="2"/>
  <c r="N493" i="2"/>
  <c r="Y493" i="2"/>
  <c r="AA493" i="2"/>
  <c r="R493" i="2"/>
  <c r="Q493" i="2"/>
  <c r="E493" i="2"/>
  <c r="Z493" i="2"/>
  <c r="J493" i="2"/>
  <c r="I493" i="2"/>
  <c r="F493" i="2"/>
  <c r="W493" i="2"/>
  <c r="G517" i="2"/>
  <c r="H517" i="2"/>
  <c r="O517" i="2"/>
  <c r="P499" i="2"/>
  <c r="D499" i="2"/>
  <c r="L499" i="2"/>
  <c r="R499" i="2"/>
  <c r="T517" i="2"/>
  <c r="E517" i="2"/>
  <c r="P517" i="2"/>
  <c r="J499" i="2"/>
  <c r="K499" i="2"/>
  <c r="N285" i="2"/>
  <c r="S285" i="2"/>
  <c r="K285" i="2"/>
  <c r="Q285" i="2"/>
  <c r="I285" i="2"/>
  <c r="Z285" i="2"/>
  <c r="H499" i="2"/>
  <c r="R331" i="2"/>
  <c r="X331" i="2"/>
  <c r="AA331" i="2"/>
  <c r="J331" i="2"/>
  <c r="T331" i="2"/>
  <c r="Q331" i="2"/>
  <c r="U331" i="2"/>
  <c r="W351" i="2"/>
  <c r="V351" i="2"/>
  <c r="P351" i="2"/>
  <c r="O351" i="2"/>
  <c r="H443" i="2"/>
  <c r="T443" i="2"/>
  <c r="M443" i="2"/>
  <c r="I443" i="2"/>
  <c r="R443" i="2"/>
  <c r="J443" i="2"/>
  <c r="U451" i="2"/>
  <c r="AA451" i="2"/>
  <c r="X451" i="2"/>
  <c r="S465" i="2"/>
  <c r="R465" i="2"/>
  <c r="E465" i="2"/>
  <c r="O465" i="2"/>
  <c r="P489" i="2"/>
  <c r="D489" i="2"/>
  <c r="Q489" i="2"/>
  <c r="U489" i="2"/>
  <c r="V513" i="2"/>
  <c r="W513" i="2"/>
  <c r="AA513" i="2"/>
  <c r="G513" i="2"/>
  <c r="D587" i="2"/>
  <c r="Y587" i="2"/>
  <c r="R625" i="2"/>
  <c r="M625" i="2"/>
  <c r="K625" i="2"/>
  <c r="G625" i="2"/>
  <c r="J625" i="2"/>
  <c r="Y625" i="2"/>
  <c r="E625" i="2"/>
  <c r="E633" i="2"/>
  <c r="P633" i="2"/>
  <c r="H633" i="2"/>
  <c r="O633" i="2"/>
  <c r="G633" i="2"/>
  <c r="N633" i="2"/>
  <c r="U641" i="2"/>
  <c r="X641" i="2"/>
  <c r="K641" i="2"/>
  <c r="N641" i="2"/>
  <c r="L641" i="2"/>
  <c r="D641" i="2"/>
  <c r="S641" i="2"/>
  <c r="I641" i="2"/>
  <c r="G641" i="2"/>
  <c r="R641" i="2"/>
  <c r="Q641" i="2"/>
  <c r="E641" i="2"/>
  <c r="W641" i="2"/>
  <c r="F641" i="2"/>
  <c r="K369" i="2"/>
  <c r="S369" i="2"/>
  <c r="D369" i="2"/>
  <c r="Z369" i="2"/>
  <c r="P369" i="2"/>
  <c r="L369" i="2"/>
  <c r="F369" i="2"/>
  <c r="J369" i="2"/>
  <c r="E369" i="2"/>
  <c r="G369" i="2"/>
  <c r="D383" i="2"/>
  <c r="L383" i="2"/>
  <c r="Q383" i="2"/>
  <c r="X383" i="2"/>
  <c r="Y383" i="2"/>
  <c r="T383" i="2"/>
  <c r="F383" i="2"/>
  <c r="AA383" i="2"/>
  <c r="U383" i="2"/>
  <c r="I383" i="2"/>
  <c r="V383" i="2"/>
  <c r="G383" i="2"/>
  <c r="K383" i="2"/>
  <c r="N261" i="2"/>
  <c r="Z261" i="2"/>
  <c r="Q261" i="2"/>
  <c r="E261" i="2"/>
  <c r="M261" i="2"/>
  <c r="O261" i="2"/>
  <c r="T261" i="2"/>
  <c r="P261" i="2"/>
  <c r="H261" i="2"/>
  <c r="I261" i="2"/>
  <c r="D261" i="2"/>
  <c r="U261" i="2"/>
  <c r="Y261" i="2"/>
  <c r="V261" i="2"/>
  <c r="G261" i="2"/>
  <c r="X387" i="2"/>
  <c r="G387" i="2"/>
  <c r="Z387" i="2"/>
  <c r="AA387" i="2"/>
  <c r="N387" i="2"/>
  <c r="Y387" i="2"/>
  <c r="R387" i="2"/>
  <c r="E387" i="2"/>
  <c r="M387" i="2"/>
  <c r="S387" i="2"/>
  <c r="W387" i="2"/>
  <c r="L387" i="2"/>
  <c r="T387" i="2"/>
  <c r="H423" i="2"/>
  <c r="Y423" i="2"/>
  <c r="P423" i="2"/>
  <c r="G423" i="2"/>
  <c r="M423" i="2"/>
  <c r="V423" i="2"/>
  <c r="U423" i="2"/>
  <c r="R423" i="2"/>
  <c r="W553" i="2"/>
  <c r="F553" i="2"/>
  <c r="E553" i="2"/>
  <c r="Z553" i="2"/>
  <c r="N553" i="2"/>
  <c r="G553" i="2"/>
  <c r="AA553" i="2"/>
  <c r="I553" i="2"/>
  <c r="Y553" i="2"/>
  <c r="L553" i="2"/>
  <c r="P553" i="2"/>
  <c r="M553" i="2"/>
  <c r="L289" i="2"/>
  <c r="AA289" i="2"/>
  <c r="D289" i="2"/>
  <c r="G289" i="2"/>
  <c r="Y289" i="2"/>
  <c r="H289" i="2"/>
  <c r="P289" i="2"/>
  <c r="X289" i="2"/>
  <c r="R289" i="2"/>
  <c r="J289" i="2"/>
  <c r="I289" i="2"/>
  <c r="M543" i="2"/>
  <c r="V543" i="2"/>
  <c r="I543" i="2"/>
  <c r="W551" i="2"/>
  <c r="X551" i="2"/>
  <c r="Y551" i="2"/>
  <c r="O551" i="2"/>
  <c r="S551" i="2"/>
  <c r="M551" i="2"/>
  <c r="U519" i="2"/>
  <c r="J519" i="2"/>
  <c r="D519" i="2"/>
  <c r="Z519" i="2"/>
  <c r="H519" i="2"/>
  <c r="AA519" i="2"/>
  <c r="V503" i="2"/>
  <c r="S503" i="2"/>
  <c r="P503" i="2"/>
  <c r="Y503" i="2"/>
  <c r="T503" i="2"/>
  <c r="J503" i="2"/>
  <c r="L503" i="2"/>
  <c r="D503" i="2"/>
  <c r="M503" i="2"/>
  <c r="N503" i="2"/>
  <c r="R503" i="2"/>
  <c r="S521" i="2"/>
  <c r="P521" i="2"/>
  <c r="Q521" i="2"/>
  <c r="E521" i="2"/>
  <c r="T521" i="2"/>
  <c r="G521" i="2"/>
  <c r="J521" i="2"/>
  <c r="X521" i="2"/>
  <c r="R521" i="2"/>
  <c r="Y521" i="2"/>
  <c r="H521" i="2"/>
  <c r="L521" i="2"/>
  <c r="K521" i="2"/>
  <c r="V521" i="2"/>
  <c r="X527" i="2"/>
  <c r="G527" i="2"/>
  <c r="T527" i="2"/>
  <c r="W527" i="2"/>
  <c r="O527" i="2"/>
  <c r="V467" i="2"/>
  <c r="I467" i="2"/>
  <c r="O467" i="2"/>
  <c r="U467" i="2"/>
  <c r="Q467" i="2"/>
  <c r="AA467" i="2"/>
  <c r="R467" i="2"/>
  <c r="Q163" i="2"/>
  <c r="U163" i="2"/>
  <c r="S163" i="2"/>
  <c r="H163" i="2"/>
  <c r="F163" i="2"/>
  <c r="O163" i="2"/>
  <c r="T163" i="2"/>
  <c r="J163" i="2"/>
  <c r="D553" i="2"/>
  <c r="U465" i="2"/>
  <c r="D465" i="2"/>
  <c r="T633" i="2"/>
  <c r="U625" i="2"/>
  <c r="Q625" i="2"/>
  <c r="Y513" i="2"/>
  <c r="L489" i="2"/>
  <c r="S467" i="2"/>
  <c r="P467" i="2"/>
  <c r="X467" i="2"/>
  <c r="S587" i="2"/>
  <c r="J513" i="2"/>
  <c r="V489" i="2"/>
  <c r="R489" i="2"/>
  <c r="V465" i="2"/>
  <c r="P451" i="2"/>
  <c r="L163" i="2"/>
  <c r="AA163" i="2"/>
  <c r="N163" i="2"/>
  <c r="M285" i="2"/>
  <c r="O285" i="2"/>
  <c r="W285" i="2"/>
  <c r="P285" i="2"/>
  <c r="D285" i="2"/>
  <c r="G285" i="2"/>
  <c r="W383" i="2"/>
  <c r="N519" i="2"/>
  <c r="U443" i="2"/>
  <c r="L551" i="2"/>
  <c r="F527" i="2"/>
  <c r="AA489" i="2"/>
  <c r="H527" i="2"/>
  <c r="N517" i="2"/>
  <c r="G451" i="2"/>
  <c r="AA443" i="2"/>
  <c r="Z527" i="2"/>
  <c r="N527" i="2"/>
  <c r="Q517" i="2"/>
  <c r="D551" i="2"/>
  <c r="K551" i="2"/>
  <c r="P551" i="2"/>
  <c r="L633" i="2"/>
  <c r="P625" i="2"/>
  <c r="I625" i="2"/>
  <c r="S625" i="2"/>
  <c r="O443" i="2"/>
  <c r="I331" i="2"/>
  <c r="M331" i="2"/>
  <c r="D331" i="2"/>
  <c r="E331" i="2"/>
  <c r="H543" i="2"/>
  <c r="M369" i="2"/>
  <c r="I369" i="2"/>
  <c r="K503" i="2"/>
  <c r="O503" i="2"/>
  <c r="E551" i="2"/>
  <c r="W499" i="2"/>
  <c r="J423" i="2"/>
  <c r="F423" i="2"/>
  <c r="S423" i="2"/>
  <c r="W467" i="2"/>
  <c r="Z543" i="2"/>
  <c r="E285" i="2"/>
  <c r="U369" i="2"/>
  <c r="N369" i="2"/>
  <c r="Q587" i="2"/>
  <c r="M641" i="2"/>
  <c r="M289" i="2"/>
  <c r="Q387" i="2"/>
  <c r="F261" i="2"/>
  <c r="S261" i="2"/>
  <c r="D387" i="2"/>
  <c r="X261" i="2"/>
  <c r="F351" i="2"/>
  <c r="H387" i="2"/>
  <c r="O387" i="2"/>
  <c r="Z641" i="2"/>
  <c r="AA641" i="2"/>
  <c r="Q553" i="2"/>
  <c r="V553" i="2"/>
  <c r="F521" i="2"/>
  <c r="W521" i="2"/>
  <c r="O521" i="2"/>
  <c r="U521" i="2"/>
  <c r="F289" i="2"/>
  <c r="Z289" i="2"/>
  <c r="G503" i="2"/>
  <c r="M519" i="2"/>
  <c r="P641" i="2"/>
  <c r="K289" i="2"/>
  <c r="I143" i="2"/>
  <c r="I144" i="2"/>
  <c r="X143" i="2"/>
  <c r="T143" i="2"/>
  <c r="J143" i="2"/>
  <c r="R143" i="2"/>
  <c r="G143" i="2"/>
  <c r="Y143" i="2"/>
  <c r="U185" i="2"/>
  <c r="F185" i="2"/>
  <c r="S185" i="2"/>
  <c r="J185" i="2"/>
  <c r="T193" i="2"/>
  <c r="Y193" i="2"/>
  <c r="D193" i="2"/>
  <c r="W193" i="2"/>
  <c r="Q207" i="2"/>
  <c r="S207" i="2"/>
  <c r="Z207" i="2"/>
  <c r="O207" i="2"/>
  <c r="P207" i="2"/>
  <c r="I207" i="2"/>
  <c r="K207" i="2"/>
  <c r="T207" i="2"/>
  <c r="D207" i="2"/>
  <c r="U207" i="2"/>
  <c r="R213" i="2"/>
  <c r="Z213" i="2"/>
  <c r="U213" i="2"/>
  <c r="L213" i="2"/>
  <c r="M213" i="2"/>
  <c r="AA213" i="2"/>
  <c r="G213" i="2"/>
  <c r="G221" i="2"/>
  <c r="W221" i="2"/>
  <c r="H221" i="2"/>
  <c r="N221" i="2"/>
  <c r="Z221" i="2"/>
  <c r="V221" i="2"/>
  <c r="T227" i="2"/>
  <c r="Q227" i="2"/>
  <c r="I227" i="2"/>
  <c r="E227" i="2"/>
  <c r="L227" i="2"/>
  <c r="G227" i="2"/>
  <c r="S227" i="2"/>
  <c r="X227" i="2"/>
  <c r="Z227" i="2"/>
  <c r="J227" i="2"/>
  <c r="P227" i="2"/>
  <c r="N227" i="2"/>
  <c r="R227" i="2"/>
  <c r="W227" i="2"/>
  <c r="V235" i="2"/>
  <c r="Z235" i="2"/>
  <c r="F235" i="2"/>
  <c r="D235" i="2"/>
  <c r="E235" i="2"/>
  <c r="M235" i="2"/>
  <c r="U235" i="2"/>
  <c r="P235" i="2"/>
  <c r="R235" i="2"/>
  <c r="O235" i="2"/>
  <c r="W235" i="2"/>
  <c r="S235" i="2"/>
  <c r="I235" i="2"/>
  <c r="H319" i="2"/>
  <c r="D319" i="2"/>
  <c r="M319" i="2"/>
  <c r="F319" i="2"/>
  <c r="F327" i="2"/>
  <c r="W327" i="2"/>
  <c r="D327" i="2"/>
  <c r="L475" i="2"/>
  <c r="G475" i="2"/>
  <c r="P475" i="2"/>
  <c r="R475" i="2"/>
  <c r="Q475" i="2"/>
  <c r="M475" i="2"/>
  <c r="X475" i="2"/>
  <c r="J475" i="2"/>
  <c r="S475" i="2"/>
  <c r="R523" i="2"/>
  <c r="J523" i="2"/>
  <c r="W529" i="2"/>
  <c r="F529" i="2"/>
  <c r="P529" i="2"/>
  <c r="N529" i="2"/>
  <c r="R529" i="2"/>
  <c r="D529" i="2"/>
  <c r="Z529" i="2"/>
  <c r="O529" i="2"/>
  <c r="V529" i="2"/>
  <c r="K529" i="2"/>
  <c r="Y529" i="2"/>
  <c r="E529" i="2"/>
  <c r="I529" i="2"/>
  <c r="O567" i="2"/>
  <c r="K567" i="2"/>
  <c r="S567" i="2"/>
  <c r="Q567" i="2"/>
  <c r="V567" i="2"/>
  <c r="Z567" i="2"/>
  <c r="AA571" i="2"/>
  <c r="W571" i="2"/>
  <c r="G571" i="2"/>
  <c r="I667" i="2"/>
  <c r="I668" i="2"/>
  <c r="F667" i="2"/>
  <c r="F668" i="2"/>
  <c r="O667" i="2"/>
  <c r="O668" i="2"/>
  <c r="K667" i="2"/>
  <c r="K668" i="2"/>
  <c r="K95" i="2"/>
  <c r="R95" i="2"/>
  <c r="I95" i="2"/>
  <c r="F95" i="2"/>
  <c r="M95" i="2"/>
  <c r="P95" i="2"/>
  <c r="Q95" i="2"/>
  <c r="N91" i="2"/>
  <c r="Z91" i="2"/>
  <c r="G91" i="2"/>
  <c r="Y91" i="2"/>
  <c r="J91" i="2"/>
  <c r="AA91" i="2"/>
  <c r="L91" i="2"/>
  <c r="X87" i="2"/>
  <c r="Q87" i="2"/>
  <c r="U87" i="2"/>
  <c r="AA87" i="2"/>
  <c r="E87" i="2"/>
  <c r="S87" i="2"/>
  <c r="R87" i="2"/>
  <c r="G87" i="2"/>
  <c r="F87" i="2"/>
  <c r="W87" i="2"/>
  <c r="V83" i="2"/>
  <c r="N83" i="2"/>
  <c r="J83" i="2"/>
  <c r="I83" i="2"/>
  <c r="M83" i="2"/>
  <c r="Q83" i="2"/>
  <c r="K83" i="2"/>
  <c r="D83" i="2"/>
  <c r="T79" i="2"/>
  <c r="S79" i="2"/>
  <c r="V79" i="2"/>
  <c r="Q79" i="2"/>
  <c r="AA79" i="2"/>
  <c r="G75" i="2"/>
  <c r="M75" i="2"/>
  <c r="E75" i="2"/>
  <c r="L75" i="2"/>
  <c r="K75" i="2"/>
  <c r="F75" i="2"/>
  <c r="P75" i="2"/>
  <c r="I75" i="2"/>
  <c r="W63" i="2"/>
  <c r="S63" i="2"/>
  <c r="N63" i="2"/>
  <c r="R63" i="2"/>
  <c r="T63" i="2"/>
  <c r="Z63" i="2"/>
  <c r="H51" i="2"/>
  <c r="I51" i="2"/>
  <c r="Z51" i="2"/>
  <c r="Q51" i="2"/>
  <c r="K51" i="2"/>
  <c r="AA51" i="2"/>
  <c r="S39" i="2"/>
  <c r="K39" i="2"/>
  <c r="Y39" i="2"/>
  <c r="Q39" i="2"/>
  <c r="H39" i="2"/>
  <c r="W39" i="2"/>
  <c r="I39" i="2"/>
  <c r="N39" i="2"/>
  <c r="E39" i="2"/>
  <c r="X39" i="2"/>
  <c r="J39" i="2"/>
  <c r="M39" i="2"/>
  <c r="Q21" i="2"/>
  <c r="V21" i="2"/>
  <c r="Z21" i="2"/>
  <c r="D21" i="2"/>
  <c r="O21" i="2"/>
  <c r="F21" i="2"/>
  <c r="R21" i="2"/>
  <c r="S11" i="2"/>
  <c r="H11" i="2"/>
  <c r="W11" i="2"/>
  <c r="E45" i="2"/>
  <c r="I45" i="2"/>
  <c r="L45" i="2"/>
  <c r="G45" i="2"/>
  <c r="W45" i="2"/>
  <c r="V499" i="2"/>
  <c r="F499" i="2"/>
  <c r="U499" i="2"/>
  <c r="M499" i="2"/>
  <c r="N499" i="2"/>
  <c r="G499" i="2"/>
  <c r="X499" i="2"/>
  <c r="E499" i="2"/>
  <c r="Z499" i="2"/>
  <c r="I499" i="2"/>
  <c r="Y517" i="2"/>
  <c r="M517" i="2"/>
  <c r="AA517" i="2"/>
  <c r="V517" i="2"/>
  <c r="F517" i="2"/>
  <c r="J517" i="2"/>
  <c r="L517" i="2"/>
  <c r="K517" i="2"/>
  <c r="Z517" i="2"/>
  <c r="P375" i="2"/>
  <c r="O141" i="2"/>
  <c r="S141" i="2"/>
  <c r="S144" i="2"/>
  <c r="R141" i="2"/>
  <c r="E141" i="2"/>
  <c r="E144" i="2"/>
  <c r="Y141" i="2"/>
  <c r="Z141" i="2"/>
  <c r="Z144" i="2"/>
  <c r="J141" i="2"/>
  <c r="N141" i="2"/>
  <c r="N144" i="2"/>
  <c r="AA141" i="2"/>
  <c r="E155" i="2"/>
  <c r="P155" i="2"/>
  <c r="X155" i="2"/>
  <c r="M155" i="2"/>
  <c r="J155" i="2"/>
  <c r="S225" i="2"/>
  <c r="H233" i="2"/>
  <c r="Q233" i="2"/>
  <c r="Z233" i="2"/>
  <c r="U317" i="2"/>
  <c r="P317" i="2"/>
  <c r="E317" i="2"/>
  <c r="F317" i="2"/>
  <c r="H317" i="2"/>
  <c r="V317" i="2"/>
  <c r="R343" i="2"/>
  <c r="AA343" i="2"/>
  <c r="T343" i="2"/>
  <c r="D343" i="2"/>
  <c r="N357" i="2"/>
  <c r="K357" i="2"/>
  <c r="J357" i="2"/>
  <c r="R441" i="2"/>
  <c r="AA441" i="2"/>
  <c r="Q623" i="2"/>
  <c r="S623" i="2"/>
  <c r="O623" i="2"/>
  <c r="G623" i="2"/>
  <c r="V623" i="2"/>
  <c r="E623" i="2"/>
  <c r="W623" i="2"/>
  <c r="Z623" i="2"/>
  <c r="I623" i="2"/>
  <c r="T623" i="2"/>
  <c r="P623" i="2"/>
  <c r="L623" i="2"/>
  <c r="M623" i="2"/>
  <c r="J623" i="2"/>
  <c r="I631" i="2"/>
  <c r="G631" i="2"/>
  <c r="U631" i="2"/>
  <c r="O631" i="2"/>
  <c r="D631" i="2"/>
  <c r="S631" i="2"/>
  <c r="N631" i="2"/>
  <c r="Q631" i="2"/>
  <c r="P631" i="2"/>
  <c r="V631" i="2"/>
  <c r="J631" i="2"/>
  <c r="K631" i="2"/>
  <c r="L631" i="2"/>
  <c r="R639" i="2"/>
  <c r="Z639" i="2"/>
  <c r="H639" i="2"/>
  <c r="E639" i="2"/>
  <c r="Q639" i="2"/>
  <c r="F639" i="2"/>
  <c r="S639" i="2"/>
  <c r="E381" i="2"/>
  <c r="I381" i="2"/>
  <c r="R381" i="2"/>
  <c r="U381" i="2"/>
  <c r="H411" i="2"/>
  <c r="O411" i="2"/>
  <c r="X411" i="2"/>
  <c r="J411" i="2"/>
  <c r="D411" i="2"/>
  <c r="W279" i="2"/>
  <c r="P279" i="2"/>
  <c r="R421" i="2"/>
  <c r="D421" i="2"/>
  <c r="V415" i="2"/>
  <c r="P415" i="2"/>
  <c r="I415" i="2"/>
  <c r="K415" i="2"/>
  <c r="R415" i="2"/>
  <c r="Y415" i="2"/>
  <c r="W415" i="2"/>
  <c r="S415" i="2"/>
  <c r="D415" i="2"/>
  <c r="AA415" i="2"/>
  <c r="Q501" i="2"/>
  <c r="U501" i="2"/>
  <c r="AA515" i="2"/>
  <c r="U515" i="2"/>
  <c r="Z515" i="2"/>
  <c r="M515" i="2"/>
  <c r="M473" i="2"/>
  <c r="V473" i="2"/>
  <c r="K473" i="2"/>
  <c r="F473" i="2"/>
  <c r="S637" i="2"/>
  <c r="Z637" i="2"/>
  <c r="M637" i="2"/>
  <c r="G637" i="2"/>
  <c r="R658" i="2"/>
  <c r="X658" i="2"/>
  <c r="H658" i="2"/>
  <c r="E658" i="2"/>
  <c r="W265" i="2"/>
  <c r="X265" i="2"/>
  <c r="E265" i="2"/>
  <c r="F265" i="2"/>
  <c r="AA409" i="2"/>
  <c r="X409" i="2"/>
  <c r="Q409" i="2"/>
  <c r="R409" i="2"/>
  <c r="E283" i="2"/>
  <c r="AA283" i="2"/>
  <c r="N283" i="2"/>
  <c r="D283" i="2"/>
  <c r="T283" i="2"/>
  <c r="O283" i="2"/>
  <c r="F283" i="2"/>
  <c r="M563" i="2"/>
  <c r="E563" i="2"/>
  <c r="O563" i="2"/>
  <c r="Y563" i="2"/>
  <c r="Y471" i="2"/>
  <c r="W471" i="2"/>
  <c r="F471" i="2"/>
  <c r="W27" i="2"/>
  <c r="AA27" i="2"/>
  <c r="G676" i="2"/>
  <c r="P676" i="2"/>
  <c r="D676" i="2"/>
  <c r="O676" i="2"/>
  <c r="L676" i="2"/>
  <c r="X676" i="2"/>
  <c r="Q680" i="2"/>
  <c r="I680" i="2"/>
  <c r="R680" i="2"/>
  <c r="E680" i="2"/>
  <c r="E685" i="2"/>
  <c r="W684" i="2"/>
  <c r="O684" i="2"/>
  <c r="G684" i="2"/>
  <c r="T684" i="2"/>
  <c r="K684" i="2"/>
  <c r="X684" i="2"/>
  <c r="H684" i="2"/>
  <c r="L684" i="2"/>
  <c r="H676" i="2"/>
  <c r="J680" i="2"/>
  <c r="P684" i="2"/>
  <c r="I333" i="2"/>
  <c r="L333" i="2"/>
  <c r="J363" i="2"/>
  <c r="S363" i="2"/>
  <c r="W363" i="2"/>
  <c r="F363" i="2"/>
  <c r="U363" i="2"/>
  <c r="M377" i="2"/>
  <c r="T377" i="2"/>
  <c r="T277" i="2"/>
  <c r="AA277" i="2"/>
  <c r="G277" i="2"/>
  <c r="S277" i="2"/>
  <c r="L277" i="2"/>
  <c r="Y277" i="2"/>
  <c r="R277" i="2"/>
  <c r="H277" i="2"/>
  <c r="W277" i="2"/>
  <c r="K277" i="2"/>
  <c r="N297" i="2"/>
  <c r="T297" i="2"/>
  <c r="O297" i="2"/>
  <c r="Q159" i="2"/>
  <c r="W159" i="2"/>
  <c r="X189" i="2"/>
  <c r="W189" i="2"/>
  <c r="AA189" i="2"/>
  <c r="V197" i="2"/>
  <c r="W197" i="2"/>
  <c r="AA197" i="2"/>
  <c r="J197" i="2"/>
  <c r="O656" i="2"/>
  <c r="F656" i="2"/>
  <c r="S359" i="2"/>
  <c r="Z359" i="2"/>
  <c r="L359" i="2"/>
  <c r="T359" i="2"/>
  <c r="Q359" i="2"/>
  <c r="Y359" i="2"/>
  <c r="G267" i="2"/>
  <c r="N267" i="2"/>
  <c r="J267" i="2"/>
  <c r="O267" i="2"/>
  <c r="D99" i="2"/>
  <c r="F99" i="2"/>
  <c r="M385" i="2"/>
  <c r="N385" i="2"/>
  <c r="Z161" i="2"/>
  <c r="O161" i="2"/>
  <c r="D161" i="2"/>
  <c r="T161" i="2"/>
  <c r="M161" i="2"/>
  <c r="F161" i="2"/>
  <c r="V161" i="2"/>
  <c r="N693" i="2"/>
  <c r="V693" i="2"/>
  <c r="Q678" i="2"/>
  <c r="G693" i="2"/>
  <c r="K693" i="2"/>
  <c r="O693" i="2"/>
  <c r="S693" i="2"/>
  <c r="W693" i="2"/>
  <c r="AA693" i="2"/>
  <c r="D693" i="2"/>
  <c r="H693" i="2"/>
  <c r="L693" i="2"/>
  <c r="P693" i="2"/>
  <c r="T693" i="2"/>
  <c r="X693" i="2"/>
  <c r="E693" i="2"/>
  <c r="I693" i="2"/>
  <c r="M693" i="2"/>
  <c r="Q693" i="2"/>
  <c r="U693" i="2"/>
  <c r="Y693" i="2"/>
  <c r="D715" i="2"/>
  <c r="M715" i="2"/>
  <c r="R375" i="2"/>
  <c r="D375" i="2"/>
  <c r="Q375" i="2"/>
  <c r="M375" i="2"/>
  <c r="L375" i="2"/>
  <c r="T375" i="2"/>
  <c r="F375" i="2"/>
  <c r="J375" i="2"/>
  <c r="S375" i="2"/>
  <c r="Y375" i="2"/>
  <c r="W375" i="2"/>
  <c r="U375" i="2"/>
  <c r="AA375" i="2"/>
  <c r="K375" i="2"/>
  <c r="X375" i="2"/>
  <c r="H375" i="2"/>
  <c r="V375" i="2"/>
  <c r="I375" i="2"/>
  <c r="E375" i="2"/>
  <c r="G375" i="2"/>
  <c r="Z375" i="2"/>
  <c r="U153" i="2"/>
  <c r="D153" i="2"/>
  <c r="I153" i="2"/>
  <c r="S153" i="2"/>
  <c r="E153" i="2"/>
  <c r="P153" i="2"/>
  <c r="X153" i="2"/>
  <c r="AA153" i="2"/>
  <c r="AA166" i="2"/>
  <c r="V153" i="2"/>
  <c r="V166" i="2"/>
  <c r="J153" i="2"/>
  <c r="G153" i="2"/>
  <c r="C166" i="2"/>
  <c r="H153" i="2"/>
  <c r="W153" i="2"/>
  <c r="M153" i="2"/>
  <c r="N153" i="2"/>
  <c r="Z153" i="2"/>
  <c r="K153" i="2"/>
  <c r="K166" i="2"/>
  <c r="Q153" i="2"/>
  <c r="K177" i="2"/>
  <c r="N177" i="2"/>
  <c r="M177" i="2"/>
  <c r="AA177" i="2"/>
  <c r="F177" i="2"/>
  <c r="Z177" i="2"/>
  <c r="W177" i="2"/>
  <c r="E177" i="2"/>
  <c r="H177" i="2"/>
  <c r="C298" i="2"/>
  <c r="C299" i="2"/>
  <c r="U177" i="2"/>
  <c r="D177" i="2"/>
  <c r="O177" i="2"/>
  <c r="G177" i="2"/>
  <c r="K185" i="2"/>
  <c r="Q185" i="2"/>
  <c r="D185" i="2"/>
  <c r="R185" i="2"/>
  <c r="O185" i="2"/>
  <c r="X185" i="2"/>
  <c r="Y185" i="2"/>
  <c r="I185" i="2"/>
  <c r="T185" i="2"/>
  <c r="Z185" i="2"/>
  <c r="H185" i="2"/>
  <c r="W185" i="2"/>
  <c r="P193" i="2"/>
  <c r="F193" i="2"/>
  <c r="S193" i="2"/>
  <c r="X193" i="2"/>
  <c r="O193" i="2"/>
  <c r="L193" i="2"/>
  <c r="I193" i="2"/>
  <c r="Z193" i="2"/>
  <c r="J193" i="2"/>
  <c r="E193" i="2"/>
  <c r="AA193" i="2"/>
  <c r="M193" i="2"/>
  <c r="J201" i="2"/>
  <c r="X201" i="2"/>
  <c r="I201" i="2"/>
  <c r="T201" i="2"/>
  <c r="P201" i="2"/>
  <c r="Y201" i="2"/>
  <c r="O201" i="2"/>
  <c r="G201" i="2"/>
  <c r="K201" i="2"/>
  <c r="L201" i="2"/>
  <c r="W201" i="2"/>
  <c r="U201" i="2"/>
  <c r="E201" i="2"/>
  <c r="Q201" i="2"/>
  <c r="D201" i="2"/>
  <c r="R201" i="2"/>
  <c r="T209" i="2"/>
  <c r="N209" i="2"/>
  <c r="H209" i="2"/>
  <c r="W209" i="2"/>
  <c r="U209" i="2"/>
  <c r="M209" i="2"/>
  <c r="V209" i="2"/>
  <c r="R209" i="2"/>
  <c r="Y209" i="2"/>
  <c r="X209" i="2"/>
  <c r="F209" i="2"/>
  <c r="AA209" i="2"/>
  <c r="G209" i="2"/>
  <c r="Z209" i="2"/>
  <c r="J209" i="2"/>
  <c r="S209" i="2"/>
  <c r="K209" i="2"/>
  <c r="D209" i="2"/>
  <c r="L209" i="2"/>
  <c r="AA217" i="2"/>
  <c r="I217" i="2"/>
  <c r="O217" i="2"/>
  <c r="X217" i="2"/>
  <c r="Z217" i="2"/>
  <c r="K217" i="2"/>
  <c r="Q217" i="2"/>
  <c r="H217" i="2"/>
  <c r="D217" i="2"/>
  <c r="F217" i="2"/>
  <c r="L217" i="2"/>
  <c r="T217" i="2"/>
  <c r="P217" i="2"/>
  <c r="V217" i="2"/>
  <c r="R217" i="2"/>
  <c r="O225" i="2"/>
  <c r="E225" i="2"/>
  <c r="V225" i="2"/>
  <c r="I225" i="2"/>
  <c r="U225" i="2"/>
  <c r="J225" i="2"/>
  <c r="R225" i="2"/>
  <c r="W225" i="2"/>
  <c r="K225" i="2"/>
  <c r="F225" i="2"/>
  <c r="L225" i="2"/>
  <c r="X225" i="2"/>
  <c r="F233" i="2"/>
  <c r="W233" i="2"/>
  <c r="U233" i="2"/>
  <c r="L233" i="2"/>
  <c r="J233" i="2"/>
  <c r="X233" i="2"/>
  <c r="N233" i="2"/>
  <c r="P233" i="2"/>
  <c r="I233" i="2"/>
  <c r="T233" i="2"/>
  <c r="K233" i="2"/>
  <c r="M233" i="2"/>
  <c r="D233" i="2"/>
  <c r="P249" i="2"/>
  <c r="Z249" i="2"/>
  <c r="E249" i="2"/>
  <c r="T249" i="2"/>
  <c r="J249" i="2"/>
  <c r="N249" i="2"/>
  <c r="I249" i="2"/>
  <c r="N311" i="2"/>
  <c r="M311" i="2"/>
  <c r="R311" i="2"/>
  <c r="F311" i="2"/>
  <c r="T311" i="2"/>
  <c r="J311" i="2"/>
  <c r="K311" i="2"/>
  <c r="S311" i="2"/>
  <c r="Q311" i="2"/>
  <c r="P311" i="2"/>
  <c r="W311" i="2"/>
  <c r="L311" i="2"/>
  <c r="I311" i="2"/>
  <c r="V311" i="2"/>
  <c r="H311" i="2"/>
  <c r="AA311" i="2"/>
  <c r="E311" i="2"/>
  <c r="D311" i="2"/>
  <c r="G311" i="2"/>
  <c r="Y311" i="2"/>
  <c r="Y319" i="2"/>
  <c r="R319" i="2"/>
  <c r="J319" i="2"/>
  <c r="G319" i="2"/>
  <c r="Q319" i="2"/>
  <c r="P319" i="2"/>
  <c r="T319" i="2"/>
  <c r="S319" i="2"/>
  <c r="X319" i="2"/>
  <c r="Z319" i="2"/>
  <c r="I319" i="2"/>
  <c r="K319" i="2"/>
  <c r="U319" i="2"/>
  <c r="J327" i="2"/>
  <c r="Y327" i="2"/>
  <c r="Q327" i="2"/>
  <c r="G327" i="2"/>
  <c r="I327" i="2"/>
  <c r="K327" i="2"/>
  <c r="R327" i="2"/>
  <c r="M327" i="2"/>
  <c r="V327" i="2"/>
  <c r="U327" i="2"/>
  <c r="AA327" i="2"/>
  <c r="S327" i="2"/>
  <c r="L327" i="2"/>
  <c r="X327" i="2"/>
  <c r="N327" i="2"/>
  <c r="J335" i="2"/>
  <c r="Z335" i="2"/>
  <c r="F335" i="2"/>
  <c r="D335" i="2"/>
  <c r="W335" i="2"/>
  <c r="F343" i="2"/>
  <c r="N343" i="2"/>
  <c r="K343" i="2"/>
  <c r="Z343" i="2"/>
  <c r="Q343" i="2"/>
  <c r="H343" i="2"/>
  <c r="E343" i="2"/>
  <c r="J343" i="2"/>
  <c r="L343" i="2"/>
  <c r="M343" i="2"/>
  <c r="Q351" i="2"/>
  <c r="J351" i="2"/>
  <c r="G351" i="2"/>
  <c r="X351" i="2"/>
  <c r="M351" i="2"/>
  <c r="R351" i="2"/>
  <c r="E351" i="2"/>
  <c r="AA365" i="2"/>
  <c r="H365" i="2"/>
  <c r="U365" i="2"/>
  <c r="V365" i="2"/>
  <c r="Z365" i="2"/>
  <c r="O365" i="2"/>
  <c r="P365" i="2"/>
  <c r="I365" i="2"/>
  <c r="J365" i="2"/>
  <c r="Y365" i="2"/>
  <c r="T365" i="2"/>
  <c r="D365" i="2"/>
  <c r="M365" i="2"/>
  <c r="R365" i="2"/>
  <c r="W365" i="2"/>
  <c r="Q441" i="2"/>
  <c r="Z441" i="2"/>
  <c r="U441" i="2"/>
  <c r="N441" i="2"/>
  <c r="T441" i="2"/>
  <c r="U259" i="2"/>
  <c r="AA259" i="2"/>
  <c r="X259" i="2"/>
  <c r="D259" i="2"/>
  <c r="T259" i="2"/>
  <c r="E259" i="2"/>
  <c r="Z259" i="2"/>
  <c r="S259" i="2"/>
  <c r="Q259" i="2"/>
  <c r="I259" i="2"/>
  <c r="G259" i="2"/>
  <c r="R259" i="2"/>
  <c r="Y259" i="2"/>
  <c r="V343" i="2"/>
  <c r="U343" i="2"/>
  <c r="O233" i="2"/>
  <c r="N225" i="2"/>
  <c r="P327" i="2"/>
  <c r="H327" i="2"/>
  <c r="N319" i="2"/>
  <c r="Q193" i="2"/>
  <c r="N193" i="2"/>
  <c r="G185" i="2"/>
  <c r="K351" i="2"/>
  <c r="V335" i="2"/>
  <c r="R233" i="2"/>
  <c r="G365" i="2"/>
  <c r="H193" i="2"/>
  <c r="O319" i="2"/>
  <c r="E327" i="2"/>
  <c r="L319" i="2"/>
  <c r="Y233" i="2"/>
  <c r="F201" i="2"/>
  <c r="M201" i="2"/>
  <c r="Z201" i="2"/>
  <c r="E209" i="2"/>
  <c r="P209" i="2"/>
  <c r="R153" i="2"/>
  <c r="Y153" i="2"/>
  <c r="G217" i="2"/>
  <c r="V193" i="2"/>
  <c r="H259" i="2"/>
  <c r="N609" i="2"/>
  <c r="K609" i="2"/>
  <c r="Z609" i="2"/>
  <c r="P609" i="2"/>
  <c r="G609" i="2"/>
  <c r="J609" i="2"/>
  <c r="T609" i="2"/>
  <c r="AA609" i="2"/>
  <c r="J643" i="2"/>
  <c r="Z643" i="2"/>
  <c r="S643" i="2"/>
  <c r="Y255" i="2"/>
  <c r="F255" i="2"/>
  <c r="V255" i="2"/>
  <c r="AA255" i="2"/>
  <c r="I678" i="2"/>
  <c r="D159" i="2"/>
  <c r="N658" i="2"/>
  <c r="Z658" i="2"/>
  <c r="C648" i="2"/>
  <c r="J144" i="2"/>
  <c r="R144" i="2"/>
  <c r="P513" i="2"/>
  <c r="AA587" i="2"/>
  <c r="X587" i="2"/>
  <c r="V587" i="2"/>
  <c r="H513" i="2"/>
  <c r="Z513" i="2"/>
  <c r="M57" i="2"/>
  <c r="S255" i="2"/>
  <c r="D255" i="2"/>
  <c r="R255" i="2"/>
  <c r="U255" i="2"/>
  <c r="O49" i="2"/>
  <c r="D49" i="2"/>
  <c r="E49" i="2"/>
  <c r="Y49" i="2"/>
  <c r="Y678" i="2"/>
  <c r="K678" i="2"/>
  <c r="K685" i="2"/>
  <c r="P678" i="2"/>
  <c r="D678" i="2"/>
  <c r="T159" i="2"/>
  <c r="F57" i="2"/>
  <c r="AA61" i="2"/>
  <c r="H361" i="2"/>
  <c r="E643" i="2"/>
  <c r="O635" i="2"/>
  <c r="H635" i="2"/>
  <c r="K635" i="2"/>
  <c r="K627" i="2"/>
  <c r="E627" i="2"/>
  <c r="H609" i="2"/>
  <c r="D609" i="2"/>
  <c r="N678" i="2"/>
  <c r="G159" i="2"/>
  <c r="G166" i="2"/>
  <c r="P144" i="2"/>
  <c r="R159" i="2"/>
  <c r="R166" i="2"/>
  <c r="N159" i="2"/>
  <c r="K159" i="2"/>
  <c r="V159" i="2"/>
  <c r="J587" i="2"/>
  <c r="K643" i="2"/>
  <c r="I643" i="2"/>
  <c r="D643" i="2"/>
  <c r="W587" i="2"/>
  <c r="U587" i="2"/>
  <c r="N513" i="2"/>
  <c r="Q513" i="2"/>
  <c r="U513" i="2"/>
  <c r="E371" i="2"/>
  <c r="J371" i="2"/>
  <c r="G357" i="2"/>
  <c r="P349" i="2"/>
  <c r="I349" i="2"/>
  <c r="Y527" i="2"/>
  <c r="Q527" i="2"/>
  <c r="W609" i="2"/>
  <c r="U377" i="2"/>
  <c r="R643" i="2"/>
  <c r="M477" i="2"/>
  <c r="W477" i="2"/>
  <c r="E477" i="2"/>
  <c r="AA389" i="2"/>
  <c r="T389" i="2"/>
  <c r="M389" i="2"/>
  <c r="J389" i="2"/>
  <c r="U389" i="2"/>
  <c r="I389" i="2"/>
  <c r="F389" i="2"/>
  <c r="W389" i="2"/>
  <c r="V389" i="2"/>
  <c r="H389" i="2"/>
  <c r="Q389" i="2"/>
  <c r="Y389" i="2"/>
  <c r="N389" i="2"/>
  <c r="P389" i="2"/>
  <c r="L389" i="2"/>
  <c r="S389" i="2"/>
  <c r="X389" i="2"/>
  <c r="S77" i="2"/>
  <c r="Q77" i="2"/>
  <c r="D69" i="2"/>
  <c r="H69" i="2"/>
  <c r="S69" i="2"/>
  <c r="AA69" i="2"/>
  <c r="N69" i="2"/>
  <c r="J69" i="2"/>
  <c r="E69" i="2"/>
  <c r="M69" i="2"/>
  <c r="X69" i="2"/>
  <c r="O69" i="2"/>
  <c r="F69" i="2"/>
  <c r="Q69" i="2"/>
  <c r="R69" i="2"/>
  <c r="T37" i="2"/>
  <c r="X37" i="2"/>
  <c r="AA25" i="2"/>
  <c r="T25" i="2"/>
  <c r="V627" i="2"/>
  <c r="Z627" i="2"/>
  <c r="R627" i="2"/>
  <c r="Q627" i="2"/>
  <c r="J627" i="2"/>
  <c r="X627" i="2"/>
  <c r="I627" i="2"/>
  <c r="X635" i="2"/>
  <c r="M635" i="2"/>
  <c r="Q635" i="2"/>
  <c r="L635" i="2"/>
  <c r="P635" i="2"/>
  <c r="Z635" i="2"/>
  <c r="G635" i="2"/>
  <c r="O658" i="2"/>
  <c r="S658" i="2"/>
  <c r="E377" i="2"/>
  <c r="N377" i="2"/>
  <c r="Q377" i="2"/>
  <c r="AA377" i="2"/>
  <c r="Z377" i="2"/>
  <c r="H377" i="2"/>
  <c r="S377" i="2"/>
  <c r="L377" i="2"/>
  <c r="R377" i="2"/>
  <c r="J377" i="2"/>
  <c r="F377" i="2"/>
  <c r="N401" i="2"/>
  <c r="Q401" i="2"/>
  <c r="U401" i="2"/>
  <c r="AA401" i="2"/>
  <c r="K401" i="2"/>
  <c r="E401" i="2"/>
  <c r="W401" i="2"/>
  <c r="I401" i="2"/>
  <c r="P401" i="2"/>
  <c r="G401" i="2"/>
  <c r="S401" i="2"/>
  <c r="D401" i="2"/>
  <c r="V65" i="2"/>
  <c r="K65" i="2"/>
  <c r="Q65" i="2"/>
  <c r="W65" i="2"/>
  <c r="Q695" i="2"/>
  <c r="R695" i="2"/>
  <c r="X709" i="2"/>
  <c r="J709" i="2"/>
  <c r="S709" i="2"/>
  <c r="Z159" i="2"/>
  <c r="V658" i="2"/>
  <c r="Y658" i="2"/>
  <c r="D513" i="2"/>
  <c r="H587" i="2"/>
  <c r="L587" i="2"/>
  <c r="G587" i="2"/>
  <c r="O513" i="2"/>
  <c r="I513" i="2"/>
  <c r="R57" i="2"/>
  <c r="Q144" i="2"/>
  <c r="O255" i="2"/>
  <c r="W255" i="2"/>
  <c r="Z255" i="2"/>
  <c r="X255" i="2"/>
  <c r="K49" i="2"/>
  <c r="F49" i="2"/>
  <c r="N49" i="2"/>
  <c r="U49" i="2"/>
  <c r="I49" i="2"/>
  <c r="J678" i="2"/>
  <c r="J685" i="2"/>
  <c r="R678" i="2"/>
  <c r="R685" i="2"/>
  <c r="V678" i="2"/>
  <c r="M678" i="2"/>
  <c r="H57" i="2"/>
  <c r="M61" i="2"/>
  <c r="Q643" i="2"/>
  <c r="AA635" i="2"/>
  <c r="Y635" i="2"/>
  <c r="N635" i="2"/>
  <c r="V635" i="2"/>
  <c r="G627" i="2"/>
  <c r="M627" i="2"/>
  <c r="U609" i="2"/>
  <c r="Q609" i="2"/>
  <c r="F678" i="2"/>
  <c r="F685" i="2"/>
  <c r="AA159" i="2"/>
  <c r="M159" i="2"/>
  <c r="P159" i="2"/>
  <c r="D144" i="2"/>
  <c r="T643" i="2"/>
  <c r="F643" i="2"/>
  <c r="G643" i="2"/>
  <c r="M587" i="2"/>
  <c r="E587" i="2"/>
  <c r="R513" i="2"/>
  <c r="S513" i="2"/>
  <c r="L609" i="2"/>
  <c r="R609" i="2"/>
  <c r="I377" i="2"/>
  <c r="H401" i="2"/>
  <c r="F349" i="2"/>
  <c r="Y349" i="2"/>
  <c r="V349" i="2"/>
  <c r="W349" i="2"/>
  <c r="O349" i="2"/>
  <c r="E349" i="2"/>
  <c r="L349" i="2"/>
  <c r="G349" i="2"/>
  <c r="R349" i="2"/>
  <c r="T349" i="2"/>
  <c r="U357" i="2"/>
  <c r="V357" i="2"/>
  <c r="AA357" i="2"/>
  <c r="M357" i="2"/>
  <c r="X357" i="2"/>
  <c r="E357" i="2"/>
  <c r="O357" i="2"/>
  <c r="D357" i="2"/>
  <c r="P357" i="2"/>
  <c r="Z357" i="2"/>
  <c r="L357" i="2"/>
  <c r="G371" i="2"/>
  <c r="Y371" i="2"/>
  <c r="X371" i="2"/>
  <c r="P371" i="2"/>
  <c r="Q371" i="2"/>
  <c r="R371" i="2"/>
  <c r="K371" i="2"/>
  <c r="Z371" i="2"/>
  <c r="AA371" i="2"/>
  <c r="N371" i="2"/>
  <c r="D447" i="2"/>
  <c r="U447" i="2"/>
  <c r="P447" i="2"/>
  <c r="F461" i="2"/>
  <c r="K461" i="2"/>
  <c r="V265" i="2"/>
  <c r="H265" i="2"/>
  <c r="K265" i="2"/>
  <c r="L265" i="2"/>
  <c r="J511" i="2"/>
  <c r="M511" i="2"/>
  <c r="E527" i="2"/>
  <c r="M527" i="2"/>
  <c r="R527" i="2"/>
  <c r="AA527" i="2"/>
  <c r="S527" i="2"/>
  <c r="V527" i="2"/>
  <c r="P527" i="2"/>
  <c r="G567" i="2"/>
  <c r="AA567" i="2"/>
  <c r="M567" i="2"/>
  <c r="R491" i="2"/>
  <c r="E491" i="2"/>
  <c r="Z491" i="2"/>
  <c r="T491" i="2"/>
  <c r="K144" i="2"/>
  <c r="U141" i="2"/>
  <c r="U144" i="2"/>
  <c r="F141" i="2"/>
  <c r="F144" i="2"/>
  <c r="D155" i="2"/>
  <c r="AA155" i="2"/>
  <c r="J179" i="2"/>
  <c r="X179" i="2"/>
  <c r="N179" i="2"/>
  <c r="U179" i="2"/>
  <c r="G179" i="2"/>
  <c r="D203" i="2"/>
  <c r="E203" i="2"/>
  <c r="Z203" i="2"/>
  <c r="H211" i="2"/>
  <c r="R211" i="2"/>
  <c r="O211" i="2"/>
  <c r="S211" i="2"/>
  <c r="U211" i="2"/>
  <c r="N211" i="2"/>
  <c r="G211" i="2"/>
  <c r="T235" i="2"/>
  <c r="K235" i="2"/>
  <c r="F321" i="2"/>
  <c r="AA321" i="2"/>
  <c r="W321" i="2"/>
  <c r="Z395" i="2"/>
  <c r="V395" i="2"/>
  <c r="F395" i="2"/>
  <c r="G593" i="2"/>
  <c r="AA593" i="2"/>
  <c r="Q593" i="2"/>
  <c r="T269" i="2"/>
  <c r="Q269" i="2"/>
  <c r="V277" i="2"/>
  <c r="F277" i="2"/>
  <c r="O539" i="2"/>
  <c r="Z539" i="2"/>
  <c r="AA539" i="2"/>
  <c r="K539" i="2"/>
  <c r="L539" i="2"/>
  <c r="W475" i="2"/>
  <c r="U475" i="2"/>
  <c r="X487" i="2"/>
  <c r="Y487" i="2"/>
  <c r="P656" i="2"/>
  <c r="Y656" i="2"/>
  <c r="Z383" i="2"/>
  <c r="H383" i="2"/>
  <c r="Y399" i="2"/>
  <c r="I399" i="2"/>
  <c r="K399" i="2"/>
  <c r="N399" i="2"/>
  <c r="P647" i="2"/>
  <c r="H647" i="2"/>
  <c r="Q535" i="2"/>
  <c r="G535" i="2"/>
  <c r="Z535" i="2"/>
  <c r="H271" i="2"/>
  <c r="X271" i="2"/>
  <c r="Q271" i="2"/>
  <c r="P283" i="2"/>
  <c r="G283" i="2"/>
  <c r="Z283" i="2"/>
  <c r="M415" i="2"/>
  <c r="U415" i="2"/>
  <c r="M165" i="2"/>
  <c r="G769" i="2"/>
  <c r="O769" i="2"/>
  <c r="Y523" i="2"/>
  <c r="B572" i="2"/>
  <c r="N596" i="2"/>
  <c r="T523" i="2"/>
  <c r="K523" i="2"/>
  <c r="M523" i="2"/>
  <c r="O287" i="2"/>
  <c r="T287" i="2"/>
  <c r="F287" i="2"/>
  <c r="S287" i="2"/>
  <c r="J287" i="2"/>
  <c r="G287" i="2"/>
  <c r="Z287" i="2"/>
  <c r="H287" i="2"/>
  <c r="M287" i="2"/>
  <c r="D287" i="2"/>
  <c r="V287" i="2"/>
  <c r="D511" i="2"/>
  <c r="K511" i="2"/>
  <c r="T511" i="2"/>
  <c r="Z511" i="2"/>
  <c r="X511" i="2"/>
  <c r="W511" i="2"/>
  <c r="U511" i="2"/>
  <c r="H511" i="2"/>
  <c r="I511" i="2"/>
  <c r="F565" i="2"/>
  <c r="Z565" i="2"/>
  <c r="P565" i="2"/>
  <c r="R565" i="2"/>
  <c r="N565" i="2"/>
  <c r="J565" i="2"/>
  <c r="T565" i="2"/>
  <c r="N13" i="2"/>
  <c r="T13" i="2"/>
  <c r="F701" i="2"/>
  <c r="T701" i="2"/>
  <c r="O701" i="2"/>
  <c r="I701" i="2"/>
  <c r="D701" i="2"/>
  <c r="M701" i="2"/>
  <c r="N717" i="2"/>
  <c r="S717" i="2"/>
  <c r="M166" i="2"/>
  <c r="M680" i="2"/>
  <c r="Y680" i="2"/>
  <c r="G563" i="2"/>
  <c r="N563" i="2"/>
  <c r="AA563" i="2"/>
  <c r="L473" i="2"/>
  <c r="H473" i="2"/>
  <c r="O144" i="2"/>
  <c r="T571" i="2"/>
  <c r="F523" i="2"/>
  <c r="D523" i="2"/>
  <c r="F519" i="2"/>
  <c r="T519" i="2"/>
  <c r="Y519" i="2"/>
  <c r="K519" i="2"/>
  <c r="X519" i="2"/>
  <c r="T144" i="2"/>
  <c r="B298" i="2"/>
  <c r="B299" i="2"/>
  <c r="K549" i="2"/>
  <c r="O497" i="2"/>
  <c r="J563" i="2"/>
  <c r="M9" i="2"/>
  <c r="R9" i="2"/>
  <c r="J9" i="2"/>
  <c r="Y13" i="2"/>
  <c r="L13" i="2"/>
  <c r="M13" i="2"/>
  <c r="H680" i="2"/>
  <c r="O680" i="2"/>
  <c r="F571" i="2"/>
  <c r="M571" i="2"/>
  <c r="U571" i="2"/>
  <c r="D9" i="2"/>
  <c r="O13" i="2"/>
  <c r="Q9" i="2"/>
  <c r="P9" i="2"/>
  <c r="L9" i="2"/>
  <c r="V13" i="2"/>
  <c r="AA537" i="2"/>
  <c r="R571" i="2"/>
  <c r="O571" i="2"/>
  <c r="L511" i="2"/>
  <c r="O519" i="2"/>
  <c r="O511" i="2"/>
  <c r="AA497" i="2"/>
  <c r="F497" i="2"/>
  <c r="E497" i="2"/>
  <c r="M497" i="2"/>
  <c r="U523" i="2"/>
  <c r="P523" i="2"/>
  <c r="G537" i="2"/>
  <c r="N287" i="2"/>
  <c r="N511" i="2"/>
  <c r="P547" i="2"/>
  <c r="I547" i="2"/>
  <c r="W287" i="2"/>
  <c r="R287" i="2"/>
  <c r="F511" i="2"/>
  <c r="S565" i="2"/>
  <c r="T153" i="2"/>
  <c r="F153" i="2"/>
  <c r="I177" i="2"/>
  <c r="P177" i="2"/>
  <c r="Q177" i="2"/>
  <c r="T177" i="2"/>
  <c r="R177" i="2"/>
  <c r="S177" i="2"/>
  <c r="V177" i="2"/>
  <c r="L177" i="2"/>
  <c r="P185" i="2"/>
  <c r="L185" i="2"/>
  <c r="N185" i="2"/>
  <c r="E185" i="2"/>
  <c r="U193" i="2"/>
  <c r="R193" i="2"/>
  <c r="K193" i="2"/>
  <c r="AA201" i="2"/>
  <c r="N201" i="2"/>
  <c r="S201" i="2"/>
  <c r="I209" i="2"/>
  <c r="O209" i="2"/>
  <c r="J217" i="2"/>
  <c r="E217" i="2"/>
  <c r="Q225" i="2"/>
  <c r="AA225" i="2"/>
  <c r="Y225" i="2"/>
  <c r="H225" i="2"/>
  <c r="T225" i="2"/>
  <c r="G225" i="2"/>
  <c r="D225" i="2"/>
  <c r="M225" i="2"/>
  <c r="Z225" i="2"/>
  <c r="S233" i="2"/>
  <c r="E233" i="2"/>
  <c r="K249" i="2"/>
  <c r="X249" i="2"/>
  <c r="D249" i="2"/>
  <c r="V249" i="2"/>
  <c r="AA249" i="2"/>
  <c r="L249" i="2"/>
  <c r="V319" i="2"/>
  <c r="AA319" i="2"/>
  <c r="E319" i="2"/>
  <c r="O335" i="2"/>
  <c r="X335" i="2"/>
  <c r="T335" i="2"/>
  <c r="L335" i="2"/>
  <c r="M335" i="2"/>
  <c r="P335" i="2"/>
  <c r="G335" i="2"/>
  <c r="E335" i="2"/>
  <c r="AA335" i="2"/>
  <c r="U335" i="2"/>
  <c r="H335" i="2"/>
  <c r="Y335" i="2"/>
  <c r="I335" i="2"/>
  <c r="Q335" i="2"/>
  <c r="K335" i="2"/>
  <c r="P343" i="2"/>
  <c r="O343" i="2"/>
  <c r="Y343" i="2"/>
  <c r="X343" i="2"/>
  <c r="I343" i="2"/>
  <c r="W343" i="2"/>
  <c r="G343" i="2"/>
  <c r="S343" i="2"/>
  <c r="U371" i="2"/>
  <c r="I371" i="2"/>
  <c r="L371" i="2"/>
  <c r="S371" i="2"/>
  <c r="S487" i="2"/>
  <c r="AA487" i="2"/>
  <c r="G487" i="2"/>
  <c r="R585" i="2"/>
  <c r="Q585" i="2"/>
  <c r="V607" i="2"/>
  <c r="O607" i="2"/>
  <c r="N607" i="2"/>
  <c r="Q607" i="2"/>
  <c r="Q614" i="2"/>
  <c r="O641" i="2"/>
  <c r="J641" i="2"/>
  <c r="R656" i="2"/>
  <c r="M656" i="2"/>
  <c r="E656" i="2"/>
  <c r="S656" i="2"/>
  <c r="E359" i="2"/>
  <c r="AA359" i="2"/>
  <c r="N359" i="2"/>
  <c r="O359" i="2"/>
  <c r="D359" i="2"/>
  <c r="V373" i="2"/>
  <c r="I373" i="2"/>
  <c r="Z373" i="2"/>
  <c r="M373" i="2"/>
  <c r="S373" i="2"/>
  <c r="G373" i="2"/>
  <c r="P383" i="2"/>
  <c r="J383" i="2"/>
  <c r="T399" i="2"/>
  <c r="G399" i="2"/>
  <c r="J399" i="2"/>
  <c r="AA399" i="2"/>
  <c r="H399" i="2"/>
  <c r="P399" i="2"/>
  <c r="E399" i="2"/>
  <c r="V399" i="2"/>
  <c r="D399" i="2"/>
  <c r="F399" i="2"/>
  <c r="U399" i="2"/>
  <c r="Z399" i="2"/>
  <c r="O399" i="2"/>
  <c r="G407" i="2"/>
  <c r="U407" i="2"/>
  <c r="J407" i="2"/>
  <c r="I407" i="2"/>
  <c r="F407" i="2"/>
  <c r="P407" i="2"/>
  <c r="K407" i="2"/>
  <c r="O395" i="2"/>
  <c r="L395" i="2"/>
  <c r="AA395" i="2"/>
  <c r="J395" i="2"/>
  <c r="N395" i="2"/>
  <c r="W395" i="2"/>
  <c r="E395" i="2"/>
  <c r="Q395" i="2"/>
  <c r="R395" i="2"/>
  <c r="V593" i="2"/>
  <c r="N593" i="2"/>
  <c r="J593" i="2"/>
  <c r="F593" i="2"/>
  <c r="R593" i="2"/>
  <c r="H593" i="2"/>
  <c r="K593" i="2"/>
  <c r="L593" i="2"/>
  <c r="P593" i="2"/>
  <c r="Z269" i="2"/>
  <c r="I269" i="2"/>
  <c r="F269" i="2"/>
  <c r="U269" i="2"/>
  <c r="D269" i="2"/>
  <c r="Y269" i="2"/>
  <c r="R269" i="2"/>
  <c r="X269" i="2"/>
  <c r="M269" i="2"/>
  <c r="K269" i="2"/>
  <c r="V269" i="2"/>
  <c r="M277" i="2"/>
  <c r="Q277" i="2"/>
  <c r="P277" i="2"/>
  <c r="I277" i="2"/>
  <c r="Z277" i="2"/>
  <c r="D277" i="2"/>
  <c r="E277" i="2"/>
  <c r="O277" i="2"/>
  <c r="J417" i="2"/>
  <c r="U417" i="2"/>
  <c r="R539" i="2"/>
  <c r="X539" i="2"/>
  <c r="T539" i="2"/>
  <c r="M539" i="2"/>
  <c r="Y539" i="2"/>
  <c r="I539" i="2"/>
  <c r="H539" i="2"/>
  <c r="S539" i="2"/>
  <c r="U539" i="2"/>
  <c r="E539" i="2"/>
  <c r="W539" i="2"/>
  <c r="G539" i="2"/>
  <c r="P539" i="2"/>
  <c r="J539" i="2"/>
  <c r="N539" i="2"/>
  <c r="Z165" i="2"/>
  <c r="R701" i="2"/>
  <c r="V715" i="2"/>
  <c r="O166" i="2"/>
  <c r="E523" i="2"/>
  <c r="I523" i="2"/>
  <c r="O707" i="2"/>
  <c r="H707" i="2"/>
  <c r="X707" i="2"/>
  <c r="Z715" i="2"/>
  <c r="S715" i="2"/>
  <c r="H715" i="2"/>
  <c r="X715" i="2"/>
  <c r="Q715" i="2"/>
  <c r="J715" i="2"/>
  <c r="G715" i="2"/>
  <c r="W715" i="2"/>
  <c r="L715" i="2"/>
  <c r="E715" i="2"/>
  <c r="U715" i="2"/>
  <c r="N715" i="2"/>
  <c r="K715" i="2"/>
  <c r="P715" i="2"/>
  <c r="Y715" i="2"/>
  <c r="O715" i="2"/>
  <c r="T715" i="2"/>
  <c r="F715" i="2"/>
  <c r="AA144" i="2"/>
  <c r="O523" i="2"/>
  <c r="W547" i="2"/>
  <c r="L523" i="2"/>
  <c r="Q523" i="2"/>
  <c r="D549" i="2"/>
  <c r="G549" i="2"/>
  <c r="P549" i="2"/>
  <c r="AA549" i="2"/>
  <c r="I549" i="2"/>
  <c r="H549" i="2"/>
  <c r="Y549" i="2"/>
  <c r="X549" i="2"/>
  <c r="U549" i="2"/>
  <c r="V549" i="2"/>
  <c r="Q549" i="2"/>
  <c r="T549" i="2"/>
  <c r="J549" i="2"/>
  <c r="S549" i="2"/>
  <c r="T563" i="2"/>
  <c r="S563" i="2"/>
  <c r="Y497" i="2"/>
  <c r="V497" i="2"/>
  <c r="S9" i="2"/>
  <c r="E9" i="2"/>
  <c r="I715" i="2"/>
  <c r="J695" i="2"/>
  <c r="H695" i="2"/>
  <c r="Z695" i="2"/>
  <c r="X695" i="2"/>
  <c r="D695" i="2"/>
  <c r="M695" i="2"/>
  <c r="G709" i="2"/>
  <c r="W709" i="2"/>
  <c r="L709" i="2"/>
  <c r="E709" i="2"/>
  <c r="U709" i="2"/>
  <c r="N709" i="2"/>
  <c r="K709" i="2"/>
  <c r="AA709" i="2"/>
  <c r="P709" i="2"/>
  <c r="I709" i="2"/>
  <c r="Y709" i="2"/>
  <c r="R709" i="2"/>
  <c r="H709" i="2"/>
  <c r="Q709" i="2"/>
  <c r="Z709" i="2"/>
  <c r="O709" i="2"/>
  <c r="T709" i="2"/>
  <c r="F709" i="2"/>
  <c r="N680" i="2"/>
  <c r="V680" i="2"/>
  <c r="V685" i="2"/>
  <c r="P685" i="2"/>
  <c r="V563" i="2"/>
  <c r="Q563" i="2"/>
  <c r="T473" i="2"/>
  <c r="E473" i="2"/>
  <c r="N571" i="2"/>
  <c r="W523" i="2"/>
  <c r="H523" i="2"/>
  <c r="G519" i="2"/>
  <c r="Q519" i="2"/>
  <c r="R519" i="2"/>
  <c r="S519" i="2"/>
  <c r="V9" i="2"/>
  <c r="O549" i="2"/>
  <c r="H497" i="2"/>
  <c r="H563" i="2"/>
  <c r="L563" i="2"/>
  <c r="Z9" i="2"/>
  <c r="F9" i="2"/>
  <c r="U9" i="2"/>
  <c r="F13" i="2"/>
  <c r="U13" i="2"/>
  <c r="T680" i="2"/>
  <c r="D680" i="2"/>
  <c r="AA680" i="2"/>
  <c r="AA685" i="2"/>
  <c r="V511" i="2"/>
  <c r="Y571" i="2"/>
  <c r="I571" i="2"/>
  <c r="E571" i="2"/>
  <c r="G9" i="2"/>
  <c r="AA13" i="2"/>
  <c r="P13" i="2"/>
  <c r="P537" i="2"/>
  <c r="AA565" i="2"/>
  <c r="Y511" i="2"/>
  <c r="E511" i="2"/>
  <c r="L497" i="2"/>
  <c r="Z497" i="2"/>
  <c r="N497" i="2"/>
  <c r="Q497" i="2"/>
  <c r="U497" i="2"/>
  <c r="X523" i="2"/>
  <c r="G523" i="2"/>
  <c r="S523" i="2"/>
  <c r="Q511" i="2"/>
  <c r="G511" i="2"/>
  <c r="P287" i="2"/>
  <c r="T547" i="2"/>
  <c r="E287" i="2"/>
  <c r="AA287" i="2"/>
  <c r="K565" i="2"/>
  <c r="K547" i="2"/>
  <c r="I565" i="2"/>
  <c r="S335" i="2"/>
  <c r="R335" i="2"/>
  <c r="H565" i="2"/>
  <c r="W549" i="2"/>
  <c r="Z563" i="2"/>
  <c r="J165" i="2"/>
  <c r="D165" i="2"/>
  <c r="Q165" i="2"/>
  <c r="V165" i="2"/>
  <c r="P165" i="2"/>
  <c r="K165" i="2"/>
  <c r="S165" i="2"/>
  <c r="U83" i="2"/>
  <c r="F83" i="2"/>
  <c r="S695" i="2"/>
  <c r="V709" i="2"/>
  <c r="D709" i="2"/>
  <c r="R715" i="2"/>
  <c r="AA715" i="2"/>
  <c r="T166" i="2"/>
  <c r="H144" i="2"/>
  <c r="L365" i="2"/>
  <c r="F365" i="2"/>
  <c r="X365" i="2"/>
  <c r="S365" i="2"/>
  <c r="N477" i="2"/>
  <c r="K477" i="2"/>
  <c r="L477" i="2"/>
  <c r="T627" i="2"/>
  <c r="W627" i="2"/>
  <c r="U627" i="2"/>
  <c r="D627" i="2"/>
  <c r="AA627" i="2"/>
  <c r="I635" i="2"/>
  <c r="W635" i="2"/>
  <c r="Y643" i="2"/>
  <c r="L643" i="2"/>
  <c r="U643" i="2"/>
  <c r="W377" i="2"/>
  <c r="D377" i="2"/>
  <c r="V385" i="2"/>
  <c r="F385" i="2"/>
  <c r="Y401" i="2"/>
  <c r="V401" i="2"/>
  <c r="T401" i="2"/>
  <c r="F401" i="2"/>
  <c r="X401" i="2"/>
  <c r="Z401" i="2"/>
  <c r="O401" i="2"/>
  <c r="M401" i="2"/>
  <c r="E255" i="2"/>
  <c r="L255" i="2"/>
  <c r="K255" i="2"/>
  <c r="N255" i="2"/>
  <c r="G255" i="2"/>
  <c r="F259" i="2"/>
  <c r="W259" i="2"/>
  <c r="J259" i="2"/>
  <c r="P259" i="2"/>
  <c r="M259" i="2"/>
  <c r="O259" i="2"/>
  <c r="L259" i="2"/>
  <c r="U271" i="2"/>
  <c r="N271" i="2"/>
  <c r="O281" i="2"/>
  <c r="E281" i="2"/>
  <c r="D684" i="2"/>
  <c r="AA684" i="2"/>
  <c r="S684" i="2"/>
  <c r="S685" i="2"/>
  <c r="Z69" i="2"/>
  <c r="U69" i="2"/>
  <c r="I69" i="2"/>
  <c r="L69" i="2"/>
  <c r="W69" i="2"/>
  <c r="C720" i="2"/>
  <c r="Y144" i="2"/>
  <c r="P197" i="2"/>
  <c r="L197" i="2"/>
  <c r="P205" i="2"/>
  <c r="W205" i="2"/>
  <c r="F205" i="2"/>
  <c r="Y205" i="2"/>
  <c r="I205" i="2"/>
  <c r="L205" i="2"/>
  <c r="E205" i="2"/>
  <c r="J205" i="2"/>
  <c r="N205" i="2"/>
  <c r="S205" i="2"/>
  <c r="Q205" i="2"/>
  <c r="U205" i="2"/>
  <c r="V213" i="2"/>
  <c r="E213" i="2"/>
  <c r="N213" i="2"/>
  <c r="F213" i="2"/>
  <c r="S213" i="2"/>
  <c r="X213" i="2"/>
  <c r="I213" i="2"/>
  <c r="J213" i="2"/>
  <c r="T213" i="2"/>
  <c r="M221" i="2"/>
  <c r="O221" i="2"/>
  <c r="X221" i="2"/>
  <c r="F221" i="2"/>
  <c r="S221" i="2"/>
  <c r="D221" i="2"/>
  <c r="K221" i="2"/>
  <c r="I221" i="2"/>
  <c r="Y221" i="2"/>
  <c r="T221" i="2"/>
  <c r="E221" i="2"/>
  <c r="P221" i="2"/>
  <c r="O237" i="2"/>
  <c r="G237" i="2"/>
  <c r="K237" i="2"/>
  <c r="Y237" i="2"/>
  <c r="E237" i="2"/>
  <c r="T237" i="2"/>
  <c r="S245" i="2"/>
  <c r="L245" i="2"/>
  <c r="O245" i="2"/>
  <c r="D253" i="2"/>
  <c r="F253" i="2"/>
  <c r="H253" i="2"/>
  <c r="I253" i="2"/>
  <c r="N253" i="2"/>
  <c r="G253" i="2"/>
  <c r="J253" i="2"/>
  <c r="L253" i="2"/>
  <c r="Z253" i="2"/>
  <c r="T253" i="2"/>
  <c r="W253" i="2"/>
  <c r="U253" i="2"/>
  <c r="M315" i="2"/>
  <c r="V315" i="2"/>
  <c r="G315" i="2"/>
  <c r="T339" i="2"/>
  <c r="J339" i="2"/>
  <c r="K449" i="2"/>
  <c r="V449" i="2"/>
  <c r="P449" i="2"/>
  <c r="M449" i="2"/>
  <c r="N449" i="2"/>
  <c r="L449" i="2"/>
  <c r="Y449" i="2"/>
  <c r="E449" i="2"/>
  <c r="S449" i="2"/>
  <c r="W449" i="2"/>
  <c r="R449" i="2"/>
  <c r="F449" i="2"/>
  <c r="S463" i="2"/>
  <c r="J463" i="2"/>
  <c r="V463" i="2"/>
  <c r="H463" i="2"/>
  <c r="G463" i="2"/>
  <c r="M463" i="2"/>
  <c r="X463" i="2"/>
  <c r="P463" i="2"/>
  <c r="P495" i="2"/>
  <c r="F495" i="2"/>
  <c r="R495" i="2"/>
  <c r="H495" i="2"/>
  <c r="T495" i="2"/>
  <c r="Z495" i="2"/>
  <c r="G495" i="2"/>
  <c r="U495" i="2"/>
  <c r="I495" i="2"/>
  <c r="Q495" i="2"/>
  <c r="D495" i="2"/>
  <c r="X495" i="2"/>
  <c r="M495" i="2"/>
  <c r="S495" i="2"/>
  <c r="R589" i="2"/>
  <c r="F589" i="2"/>
  <c r="J589" i="2"/>
  <c r="P589" i="2"/>
  <c r="D611" i="2"/>
  <c r="Z611" i="2"/>
  <c r="W611" i="2"/>
  <c r="L611" i="2"/>
  <c r="Y611" i="2"/>
  <c r="S611" i="2"/>
  <c r="F611" i="2"/>
  <c r="O611" i="2"/>
  <c r="R611" i="2"/>
  <c r="K629" i="2"/>
  <c r="M629" i="2"/>
  <c r="W629" i="2"/>
  <c r="H629" i="2"/>
  <c r="Q629" i="2"/>
  <c r="N637" i="2"/>
  <c r="T637" i="2"/>
  <c r="X363" i="2"/>
  <c r="V363" i="2"/>
  <c r="Q391" i="2"/>
  <c r="K391" i="2"/>
  <c r="D391" i="2"/>
  <c r="F391" i="2"/>
  <c r="U391" i="2"/>
  <c r="V391" i="2"/>
  <c r="E391" i="2"/>
  <c r="H391" i="2"/>
  <c r="L391" i="2"/>
  <c r="AA391" i="2"/>
  <c r="T403" i="2"/>
  <c r="AA403" i="2"/>
  <c r="F403" i="2"/>
  <c r="K261" i="2"/>
  <c r="AA261" i="2"/>
  <c r="H267" i="2"/>
  <c r="M267" i="2"/>
  <c r="Y267" i="2"/>
  <c r="U267" i="2"/>
  <c r="I267" i="2"/>
  <c r="K267" i="2"/>
  <c r="S409" i="2"/>
  <c r="Y409" i="2"/>
  <c r="D409" i="2"/>
  <c r="J409" i="2"/>
  <c r="V409" i="2"/>
  <c r="W409" i="2"/>
  <c r="F409" i="2"/>
  <c r="K409" i="2"/>
  <c r="P409" i="2"/>
  <c r="G409" i="2"/>
  <c r="E409" i="2"/>
  <c r="H409" i="2"/>
  <c r="T409" i="2"/>
  <c r="I409" i="2"/>
  <c r="F273" i="2"/>
  <c r="D273" i="2"/>
  <c r="Q273" i="2"/>
  <c r="G273" i="2"/>
  <c r="E273" i="2"/>
  <c r="N273" i="2"/>
  <c r="I273" i="2"/>
  <c r="M273" i="2"/>
  <c r="L273" i="2"/>
  <c r="K273" i="2"/>
  <c r="J273" i="2"/>
  <c r="Z273" i="2"/>
  <c r="L279" i="2"/>
  <c r="X279" i="2"/>
  <c r="Y279" i="2"/>
  <c r="N279" i="2"/>
  <c r="S279" i="2"/>
  <c r="H279" i="2"/>
  <c r="J279" i="2"/>
  <c r="V279" i="2"/>
  <c r="D279" i="2"/>
  <c r="R279" i="2"/>
  <c r="I279" i="2"/>
  <c r="K279" i="2"/>
  <c r="X425" i="2"/>
  <c r="D425" i="2"/>
  <c r="G425" i="2"/>
  <c r="H425" i="2"/>
  <c r="R425" i="2"/>
  <c r="V425" i="2"/>
  <c r="J425" i="2"/>
  <c r="O425" i="2"/>
  <c r="L425" i="2"/>
  <c r="W425" i="2"/>
  <c r="Z425" i="2"/>
  <c r="F425" i="2"/>
  <c r="P425" i="2"/>
  <c r="Q425" i="2"/>
  <c r="N425" i="2"/>
  <c r="D423" i="2"/>
  <c r="K423" i="2"/>
  <c r="O423" i="2"/>
  <c r="L423" i="2"/>
  <c r="W423" i="2"/>
  <c r="Q423" i="2"/>
  <c r="I423" i="2"/>
  <c r="T423" i="2"/>
  <c r="N423" i="2"/>
  <c r="J595" i="2"/>
  <c r="X595" i="2"/>
  <c r="Z595" i="2"/>
  <c r="Y595" i="2"/>
  <c r="Y596" i="2"/>
  <c r="H595" i="2"/>
  <c r="S595" i="2"/>
  <c r="S596" i="2"/>
  <c r="T595" i="2"/>
  <c r="T596" i="2"/>
  <c r="L595" i="2"/>
  <c r="W595" i="2"/>
  <c r="W596" i="2"/>
  <c r="P595" i="2"/>
  <c r="V595" i="2"/>
  <c r="V596" i="2"/>
  <c r="U595" i="2"/>
  <c r="AA595" i="2"/>
  <c r="F595" i="2"/>
  <c r="O595" i="2"/>
  <c r="O596" i="2"/>
  <c r="D595" i="2"/>
  <c r="I595" i="2"/>
  <c r="I596" i="2"/>
  <c r="L291" i="2"/>
  <c r="U291" i="2"/>
  <c r="AA291" i="2"/>
  <c r="J291" i="2"/>
  <c r="I291" i="2"/>
  <c r="G291" i="2"/>
  <c r="O291" i="2"/>
  <c r="R291" i="2"/>
  <c r="E291" i="2"/>
  <c r="Z291" i="2"/>
  <c r="W291" i="2"/>
  <c r="Q291" i="2"/>
  <c r="P291" i="2"/>
  <c r="X291" i="2"/>
  <c r="F291" i="2"/>
  <c r="AA503" i="2"/>
  <c r="H503" i="2"/>
  <c r="U503" i="2"/>
  <c r="U547" i="2"/>
  <c r="J547" i="2"/>
  <c r="S547" i="2"/>
  <c r="O547" i="2"/>
  <c r="M547" i="2"/>
  <c r="L547" i="2"/>
  <c r="H547" i="2"/>
  <c r="V547" i="2"/>
  <c r="D547" i="2"/>
  <c r="F547" i="2"/>
  <c r="Q547" i="2"/>
  <c r="AA547" i="2"/>
  <c r="E547" i="2"/>
  <c r="Y547" i="2"/>
  <c r="Z547" i="2"/>
  <c r="J65" i="2"/>
  <c r="E65" i="2"/>
  <c r="T65" i="2"/>
  <c r="X65" i="2"/>
  <c r="M65" i="2"/>
  <c r="R65" i="2"/>
  <c r="N65" i="2"/>
  <c r="U65" i="2"/>
  <c r="AA65" i="2"/>
  <c r="Z65" i="2"/>
  <c r="I65" i="2"/>
  <c r="L65" i="2"/>
  <c r="H43" i="2"/>
  <c r="AA43" i="2"/>
  <c r="F39" i="2"/>
  <c r="G39" i="2"/>
  <c r="AA35" i="2"/>
  <c r="D35" i="2"/>
  <c r="N35" i="2"/>
  <c r="Y35" i="2"/>
  <c r="J35" i="2"/>
  <c r="X35" i="2"/>
  <c r="U35" i="2"/>
  <c r="R35" i="2"/>
  <c r="D31" i="2"/>
  <c r="X31" i="2"/>
  <c r="O31" i="2"/>
  <c r="U27" i="2"/>
  <c r="H27" i="2"/>
  <c r="O27" i="2"/>
  <c r="X27" i="2"/>
  <c r="L27" i="2"/>
  <c r="S27" i="2"/>
  <c r="G27" i="2"/>
  <c r="V27" i="2"/>
  <c r="F27" i="2"/>
  <c r="M27" i="2"/>
  <c r="T23" i="2"/>
  <c r="V23" i="2"/>
  <c r="H19" i="2"/>
  <c r="L19" i="2"/>
  <c r="Y19" i="2"/>
  <c r="E19" i="2"/>
  <c r="D19" i="2"/>
  <c r="AA19" i="2"/>
  <c r="N19" i="2"/>
  <c r="U19" i="2"/>
  <c r="X19" i="2"/>
  <c r="V19" i="2"/>
  <c r="G19" i="2"/>
  <c r="T19" i="2"/>
  <c r="R19" i="2"/>
  <c r="Y685" i="2"/>
  <c r="G144" i="2"/>
  <c r="I166" i="2"/>
  <c r="Q245" i="2"/>
  <c r="R391" i="2"/>
  <c r="J719" i="2"/>
  <c r="Z719" i="2"/>
  <c r="O719" i="2"/>
  <c r="H719" i="2"/>
  <c r="X719" i="2"/>
  <c r="Q719" i="2"/>
  <c r="N719" i="2"/>
  <c r="R719" i="2"/>
  <c r="S719" i="2"/>
  <c r="L719" i="2"/>
  <c r="E719" i="2"/>
  <c r="U719" i="2"/>
  <c r="F719" i="2"/>
  <c r="D719" i="2"/>
  <c r="M719" i="2"/>
  <c r="V719" i="2"/>
  <c r="K719" i="2"/>
  <c r="T719" i="2"/>
  <c r="AA719" i="2"/>
  <c r="I719" i="2"/>
  <c r="L685" i="2"/>
  <c r="X144" i="2"/>
  <c r="E166" i="2"/>
  <c r="N685" i="2"/>
  <c r="D685" i="2"/>
  <c r="P719" i="2"/>
  <c r="Y565" i="2"/>
  <c r="L565" i="2"/>
  <c r="U565" i="2"/>
  <c r="G565" i="2"/>
  <c r="E565" i="2"/>
  <c r="O565" i="2"/>
  <c r="W565" i="2"/>
  <c r="J707" i="2"/>
  <c r="F707" i="2"/>
  <c r="R707" i="2"/>
  <c r="S707" i="2"/>
  <c r="L707" i="2"/>
  <c r="E707" i="2"/>
  <c r="U707" i="2"/>
  <c r="N707" i="2"/>
  <c r="V707" i="2"/>
  <c r="G707" i="2"/>
  <c r="AA707" i="2"/>
  <c r="P707" i="2"/>
  <c r="I707" i="2"/>
  <c r="Y707" i="2"/>
  <c r="U680" i="2"/>
  <c r="U685" i="2"/>
  <c r="Z680" i="2"/>
  <c r="Z707" i="2"/>
  <c r="T707" i="2"/>
  <c r="K707" i="2"/>
  <c r="Y695" i="2"/>
  <c r="F695" i="2"/>
  <c r="G695" i="2"/>
  <c r="W695" i="2"/>
  <c r="L695" i="2"/>
  <c r="E695" i="2"/>
  <c r="U695" i="2"/>
  <c r="V695" i="2"/>
  <c r="K695" i="2"/>
  <c r="AA695" i="2"/>
  <c r="P695" i="2"/>
  <c r="I695" i="2"/>
  <c r="N701" i="2"/>
  <c r="V701" i="2"/>
  <c r="S701" i="2"/>
  <c r="H701" i="2"/>
  <c r="X701" i="2"/>
  <c r="Q701" i="2"/>
  <c r="Z701" i="2"/>
  <c r="G701" i="2"/>
  <c r="W701" i="2"/>
  <c r="L701" i="2"/>
  <c r="E701" i="2"/>
  <c r="U701" i="2"/>
  <c r="D231" i="2"/>
  <c r="E231" i="2"/>
  <c r="T309" i="2"/>
  <c r="L309" i="2"/>
  <c r="F309" i="2"/>
  <c r="Y309" i="2"/>
  <c r="Q309" i="2"/>
  <c r="E309" i="2"/>
  <c r="I309" i="2"/>
  <c r="N309" i="2"/>
  <c r="Z309" i="2"/>
  <c r="H309" i="2"/>
  <c r="K309" i="2"/>
  <c r="J317" i="2"/>
  <c r="L317" i="2"/>
  <c r="N317" i="2"/>
  <c r="H505" i="2"/>
  <c r="F505" i="2"/>
  <c r="X505" i="2"/>
  <c r="N623" i="2"/>
  <c r="AA623" i="2"/>
  <c r="AA639" i="2"/>
  <c r="V639" i="2"/>
  <c r="U645" i="2"/>
  <c r="X645" i="2"/>
  <c r="K645" i="2"/>
  <c r="M645" i="2"/>
  <c r="R645" i="2"/>
  <c r="W439" i="2"/>
  <c r="V439" i="2"/>
  <c r="P439" i="2"/>
  <c r="M439" i="2"/>
  <c r="N439" i="2"/>
  <c r="J439" i="2"/>
  <c r="D439" i="2"/>
  <c r="S439" i="2"/>
  <c r="O439" i="2"/>
  <c r="K263" i="2"/>
  <c r="V263" i="2"/>
  <c r="F387" i="2"/>
  <c r="K387" i="2"/>
  <c r="V387" i="2"/>
  <c r="N293" i="2"/>
  <c r="Y293" i="2"/>
  <c r="T695" i="2"/>
  <c r="O695" i="2"/>
  <c r="N695" i="2"/>
  <c r="P701" i="2"/>
  <c r="K701" i="2"/>
  <c r="M707" i="2"/>
  <c r="D707" i="2"/>
  <c r="J713" i="2"/>
  <c r="G713" i="2"/>
  <c r="W713" i="2"/>
  <c r="L713" i="2"/>
  <c r="E713" i="2"/>
  <c r="U713" i="2"/>
  <c r="N713" i="2"/>
  <c r="F713" i="2"/>
  <c r="K713" i="2"/>
  <c r="AA713" i="2"/>
  <c r="P713" i="2"/>
  <c r="I713" i="2"/>
  <c r="M685" i="2"/>
  <c r="O471" i="2"/>
  <c r="D295" i="2"/>
  <c r="M501" i="2"/>
  <c r="I685" i="2"/>
  <c r="F166" i="2"/>
  <c r="AA471" i="2"/>
  <c r="U543" i="2"/>
  <c r="F543" i="2"/>
  <c r="Y543" i="2"/>
  <c r="T295" i="2"/>
  <c r="I295" i="2"/>
  <c r="P295" i="2"/>
  <c r="R295" i="2"/>
  <c r="J471" i="2"/>
  <c r="V471" i="2"/>
  <c r="R471" i="2"/>
  <c r="O491" i="2"/>
  <c r="X491" i="2"/>
  <c r="H491" i="2"/>
  <c r="N491" i="2"/>
  <c r="S491" i="2"/>
  <c r="Q491" i="2"/>
  <c r="P491" i="2"/>
  <c r="L491" i="2"/>
  <c r="I491" i="2"/>
  <c r="D491" i="2"/>
  <c r="V491" i="2"/>
  <c r="M491" i="2"/>
  <c r="K491" i="2"/>
  <c r="Y491" i="2"/>
  <c r="F491" i="2"/>
  <c r="AA491" i="2"/>
  <c r="J491" i="2"/>
  <c r="G491" i="2"/>
  <c r="L537" i="2"/>
  <c r="R537" i="2"/>
  <c r="E537" i="2"/>
  <c r="T537" i="2"/>
  <c r="N537" i="2"/>
  <c r="K537" i="2"/>
  <c r="M537" i="2"/>
  <c r="F537" i="2"/>
  <c r="V537" i="2"/>
  <c r="Q537" i="2"/>
  <c r="D537" i="2"/>
  <c r="I537" i="2"/>
  <c r="J537" i="2"/>
  <c r="H537" i="2"/>
  <c r="W537" i="2"/>
  <c r="X537" i="2"/>
  <c r="P93" i="2"/>
  <c r="W93" i="2"/>
  <c r="AA73" i="2"/>
  <c r="S73" i="2"/>
  <c r="V73" i="2"/>
  <c r="K73" i="2"/>
  <c r="O61" i="2"/>
  <c r="V61" i="2"/>
  <c r="T61" i="2"/>
  <c r="D57" i="2"/>
  <c r="S57" i="2"/>
  <c r="W57" i="2"/>
  <c r="D53" i="2"/>
  <c r="X53" i="2"/>
  <c r="E295" i="2"/>
  <c r="AA295" i="2"/>
  <c r="E543" i="2"/>
  <c r="D543" i="2"/>
  <c r="K543" i="2"/>
  <c r="G543" i="2"/>
  <c r="X543" i="2"/>
  <c r="AA543" i="2"/>
  <c r="L543" i="2"/>
  <c r="J543" i="2"/>
  <c r="R543" i="2"/>
  <c r="O543" i="2"/>
  <c r="V501" i="2"/>
  <c r="D501" i="2"/>
  <c r="W501" i="2"/>
  <c r="S501" i="2"/>
  <c r="Y501" i="2"/>
  <c r="R501" i="2"/>
  <c r="K501" i="2"/>
  <c r="G501" i="2"/>
  <c r="H501" i="2"/>
  <c r="X501" i="2"/>
  <c r="Z501" i="2"/>
  <c r="J501" i="2"/>
  <c r="P501" i="2"/>
  <c r="T501" i="2"/>
  <c r="I501" i="2"/>
  <c r="O501" i="2"/>
  <c r="I471" i="2"/>
  <c r="G471" i="2"/>
  <c r="K471" i="2"/>
  <c r="J507" i="2"/>
  <c r="M507" i="2"/>
  <c r="H507" i="2"/>
  <c r="F507" i="2"/>
  <c r="E507" i="2"/>
  <c r="L507" i="2"/>
  <c r="O507" i="2"/>
  <c r="R507" i="2"/>
  <c r="Y507" i="2"/>
  <c r="V507" i="2"/>
  <c r="X507" i="2"/>
  <c r="D507" i="2"/>
  <c r="W507" i="2"/>
  <c r="I507" i="2"/>
  <c r="Q507" i="2"/>
  <c r="G507" i="2"/>
  <c r="U507" i="2"/>
  <c r="K507" i="2"/>
  <c r="Z507" i="2"/>
  <c r="H685" i="2"/>
  <c r="O685" i="2"/>
  <c r="G685" i="2"/>
  <c r="M471" i="2"/>
  <c r="L471" i="2"/>
  <c r="F501" i="2"/>
  <c r="Q543" i="2"/>
  <c r="S543" i="2"/>
  <c r="Z295" i="2"/>
  <c r="K295" i="2"/>
  <c r="G295" i="2"/>
  <c r="M295" i="2"/>
  <c r="Y295" i="2"/>
  <c r="Z471" i="2"/>
  <c r="T471" i="2"/>
  <c r="U471" i="2"/>
  <c r="Q685" i="2"/>
  <c r="S295" i="2"/>
  <c r="AA507" i="2"/>
  <c r="L501" i="2"/>
  <c r="P507" i="2"/>
  <c r="AA501" i="2"/>
  <c r="N501" i="2"/>
  <c r="D157" i="2"/>
  <c r="N157" i="2"/>
  <c r="Q157" i="2"/>
  <c r="J157" i="2"/>
  <c r="S157" i="2"/>
  <c r="W157" i="2"/>
  <c r="X157" i="2"/>
  <c r="X166" i="2"/>
  <c r="U157" i="2"/>
  <c r="U166" i="2"/>
  <c r="H157" i="2"/>
  <c r="H181" i="2"/>
  <c r="T181" i="2"/>
  <c r="X203" i="2"/>
  <c r="V203" i="2"/>
  <c r="L203" i="2"/>
  <c r="I203" i="2"/>
  <c r="K203" i="2"/>
  <c r="N203" i="2"/>
  <c r="W203" i="2"/>
  <c r="O203" i="2"/>
  <c r="H203" i="2"/>
  <c r="M647" i="2"/>
  <c r="F647" i="2"/>
  <c r="N647" i="2"/>
  <c r="I647" i="2"/>
  <c r="V647" i="2"/>
  <c r="O647" i="2"/>
  <c r="J647" i="2"/>
  <c r="Q647" i="2"/>
  <c r="U647" i="2"/>
  <c r="L647" i="2"/>
  <c r="G647" i="2"/>
  <c r="G648" i="2"/>
  <c r="W647" i="2"/>
  <c r="X647" i="2"/>
  <c r="T647" i="2"/>
  <c r="K647" i="2"/>
  <c r="R647" i="2"/>
  <c r="S647" i="2"/>
  <c r="D647" i="2"/>
  <c r="W535" i="2"/>
  <c r="S535" i="2"/>
  <c r="N535" i="2"/>
  <c r="M535" i="2"/>
  <c r="K535" i="2"/>
  <c r="F535" i="2"/>
  <c r="X535" i="2"/>
  <c r="Y535" i="2"/>
  <c r="D535" i="2"/>
  <c r="P535" i="2"/>
  <c r="R535" i="2"/>
  <c r="AA535" i="2"/>
  <c r="U535" i="2"/>
  <c r="J535" i="2"/>
  <c r="O535" i="2"/>
  <c r="T535" i="2"/>
  <c r="I535" i="2"/>
  <c r="E535" i="2"/>
  <c r="V535" i="2"/>
  <c r="H535" i="2"/>
  <c r="J271" i="2"/>
  <c r="AA271" i="2"/>
  <c r="M271" i="2"/>
  <c r="O271" i="2"/>
  <c r="Z271" i="2"/>
  <c r="V271" i="2"/>
  <c r="L271" i="2"/>
  <c r="T271" i="2"/>
  <c r="F271" i="2"/>
  <c r="I271" i="2"/>
  <c r="E271" i="2"/>
  <c r="Y271" i="2"/>
  <c r="S271" i="2"/>
  <c r="W271" i="2"/>
  <c r="P271" i="2"/>
  <c r="K271" i="2"/>
  <c r="R271" i="2"/>
  <c r="D271" i="2"/>
  <c r="G271" i="2"/>
  <c r="I283" i="2"/>
  <c r="Q283" i="2"/>
  <c r="S283" i="2"/>
  <c r="U283" i="2"/>
  <c r="Y283" i="2"/>
  <c r="L283" i="2"/>
  <c r="K283" i="2"/>
  <c r="V283" i="2"/>
  <c r="H283" i="2"/>
  <c r="X283" i="2"/>
  <c r="W283" i="2"/>
  <c r="M283" i="2"/>
  <c r="J283" i="2"/>
  <c r="G421" i="2"/>
  <c r="I421" i="2"/>
  <c r="AA421" i="2"/>
  <c r="U421" i="2"/>
  <c r="S421" i="2"/>
  <c r="E421" i="2"/>
  <c r="Q421" i="2"/>
  <c r="F421" i="2"/>
  <c r="V421" i="2"/>
  <c r="W421" i="2"/>
  <c r="X421" i="2"/>
  <c r="Y421" i="2"/>
  <c r="N421" i="2"/>
  <c r="J421" i="2"/>
  <c r="T421" i="2"/>
  <c r="K421" i="2"/>
  <c r="G415" i="2"/>
  <c r="L415" i="2"/>
  <c r="T415" i="2"/>
  <c r="X415" i="2"/>
  <c r="Q415" i="2"/>
  <c r="Z415" i="2"/>
  <c r="F415" i="2"/>
  <c r="E415" i="2"/>
  <c r="J415" i="2"/>
  <c r="H415" i="2"/>
  <c r="G281" i="2"/>
  <c r="S281" i="2"/>
  <c r="U281" i="2"/>
  <c r="F281" i="2"/>
  <c r="X281" i="2"/>
  <c r="H281" i="2"/>
  <c r="Q281" i="2"/>
  <c r="M281" i="2"/>
  <c r="R281" i="2"/>
  <c r="P281" i="2"/>
  <c r="L281" i="2"/>
  <c r="P545" i="2"/>
  <c r="Y545" i="2"/>
  <c r="AA545" i="2"/>
  <c r="S545" i="2"/>
  <c r="K545" i="2"/>
  <c r="O545" i="2"/>
  <c r="Q545" i="2"/>
  <c r="M545" i="2"/>
  <c r="V545" i="2"/>
  <c r="G545" i="2"/>
  <c r="T545" i="2"/>
  <c r="E545" i="2"/>
  <c r="D545" i="2"/>
  <c r="U545" i="2"/>
  <c r="R545" i="2"/>
  <c r="Z545" i="2"/>
  <c r="I545" i="2"/>
  <c r="W545" i="2"/>
  <c r="J545" i="2"/>
  <c r="W289" i="2"/>
  <c r="T289" i="2"/>
  <c r="Y217" i="2"/>
  <c r="M217" i="2"/>
  <c r="U217" i="2"/>
  <c r="V233" i="2"/>
  <c r="G233" i="2"/>
  <c r="H249" i="2"/>
  <c r="F249" i="2"/>
  <c r="U249" i="2"/>
  <c r="G249" i="2"/>
  <c r="M249" i="2"/>
  <c r="S249" i="2"/>
  <c r="Y249" i="2"/>
  <c r="Q249" i="2"/>
  <c r="K349" i="2"/>
  <c r="M349" i="2"/>
  <c r="AA607" i="2"/>
  <c r="Y607" i="2"/>
  <c r="E607" i="2"/>
  <c r="W607" i="2"/>
  <c r="G607" i="2"/>
  <c r="AA656" i="2"/>
  <c r="T656" i="2"/>
  <c r="N656" i="2"/>
  <c r="Q656" i="2"/>
  <c r="J656" i="2"/>
  <c r="W656" i="2"/>
  <c r="Z656" i="2"/>
  <c r="I656" i="2"/>
  <c r="U656" i="2"/>
  <c r="K359" i="2"/>
  <c r="M359" i="2"/>
  <c r="H359" i="2"/>
  <c r="W359" i="2"/>
  <c r="G359" i="2"/>
  <c r="X373" i="2"/>
  <c r="T373" i="2"/>
  <c r="W399" i="2"/>
  <c r="X399" i="2"/>
  <c r="W541" i="2"/>
  <c r="V541" i="2"/>
  <c r="K483" i="2"/>
  <c r="S483" i="2"/>
  <c r="G547" i="2"/>
  <c r="X547" i="2"/>
  <c r="K31" i="2"/>
  <c r="Z31" i="2"/>
  <c r="I19" i="2"/>
  <c r="F19" i="2"/>
  <c r="H205" i="2"/>
  <c r="O205" i="2"/>
  <c r="R229" i="2"/>
  <c r="M229" i="2"/>
  <c r="T245" i="2"/>
  <c r="M245" i="2"/>
  <c r="K245" i="2"/>
  <c r="P253" i="2"/>
  <c r="E253" i="2"/>
  <c r="X253" i="2"/>
  <c r="I449" i="2"/>
  <c r="O449" i="2"/>
  <c r="AA449" i="2"/>
  <c r="Q449" i="2"/>
  <c r="Z449" i="2"/>
  <c r="T449" i="2"/>
  <c r="J449" i="2"/>
  <c r="X449" i="2"/>
  <c r="H449" i="2"/>
  <c r="G449" i="2"/>
  <c r="I463" i="2"/>
  <c r="U463" i="2"/>
  <c r="Q463" i="2"/>
  <c r="K463" i="2"/>
  <c r="E463" i="2"/>
  <c r="F463" i="2"/>
  <c r="N463" i="2"/>
  <c r="O463" i="2"/>
  <c r="Y463" i="2"/>
  <c r="D463" i="2"/>
  <c r="T463" i="2"/>
  <c r="P581" i="2"/>
  <c r="E581" i="2"/>
  <c r="Z589" i="2"/>
  <c r="D589" i="2"/>
  <c r="X589" i="2"/>
  <c r="J611" i="2"/>
  <c r="G611" i="2"/>
  <c r="G363" i="2"/>
  <c r="M363" i="2"/>
  <c r="X391" i="2"/>
  <c r="J391" i="2"/>
  <c r="Z391" i="2"/>
  <c r="I391" i="2"/>
  <c r="W391" i="2"/>
  <c r="P391" i="2"/>
  <c r="O391" i="2"/>
  <c r="M391" i="2"/>
  <c r="T391" i="2"/>
  <c r="Y391" i="2"/>
  <c r="S391" i="2"/>
  <c r="G391" i="2"/>
  <c r="D403" i="2"/>
  <c r="W403" i="2"/>
  <c r="E519" i="2"/>
  <c r="L519" i="2"/>
  <c r="P563" i="2"/>
  <c r="R563" i="2"/>
  <c r="U563" i="2"/>
  <c r="Z521" i="2"/>
  <c r="AA521" i="2"/>
  <c r="Q29" i="2"/>
  <c r="R29" i="2"/>
  <c r="K596" i="2"/>
  <c r="P245" i="2"/>
  <c r="W249" i="2"/>
  <c r="R253" i="2"/>
  <c r="I359" i="2"/>
  <c r="V185" i="2"/>
  <c r="M185" i="2"/>
  <c r="I555" i="2"/>
  <c r="X555" i="2"/>
  <c r="K293" i="2"/>
  <c r="H161" i="2"/>
  <c r="P161" i="2"/>
  <c r="Y161" i="2"/>
  <c r="Y166" i="2"/>
  <c r="X680" i="2"/>
  <c r="X685" i="2"/>
  <c r="Z684" i="2"/>
  <c r="Z685" i="2"/>
  <c r="J469" i="2"/>
  <c r="R469" i="2"/>
  <c r="AA183" i="2"/>
  <c r="N183" i="2"/>
  <c r="J183" i="2"/>
  <c r="V183" i="2"/>
  <c r="G183" i="2"/>
  <c r="Z183" i="2"/>
  <c r="T183" i="2"/>
  <c r="D183" i="2"/>
  <c r="K183" i="2"/>
  <c r="S183" i="2"/>
  <c r="P183" i="2"/>
  <c r="E183" i="2"/>
  <c r="W183" i="2"/>
  <c r="R183" i="2"/>
  <c r="H183" i="2"/>
  <c r="M183" i="2"/>
  <c r="U183" i="2"/>
  <c r="F183" i="2"/>
  <c r="Y183" i="2"/>
  <c r="Q183" i="2"/>
  <c r="I183" i="2"/>
  <c r="X183" i="2"/>
  <c r="L183" i="2"/>
  <c r="V219" i="2"/>
  <c r="J219" i="2"/>
  <c r="X219" i="2"/>
  <c r="W219" i="2"/>
  <c r="U219" i="2"/>
  <c r="Z219" i="2"/>
  <c r="M219" i="2"/>
  <c r="H219" i="2"/>
  <c r="K219" i="2"/>
  <c r="G219" i="2"/>
  <c r="E219" i="2"/>
  <c r="P219" i="2"/>
  <c r="F219" i="2"/>
  <c r="O219" i="2"/>
  <c r="L219" i="2"/>
  <c r="Y219" i="2"/>
  <c r="S219" i="2"/>
  <c r="N219" i="2"/>
  <c r="Q219" i="2"/>
  <c r="I219" i="2"/>
  <c r="D219" i="2"/>
  <c r="AA227" i="2"/>
  <c r="D227" i="2"/>
  <c r="M227" i="2"/>
  <c r="Y227" i="2"/>
  <c r="K227" i="2"/>
  <c r="H227" i="2"/>
  <c r="U227" i="2"/>
  <c r="V227" i="2"/>
  <c r="O227" i="2"/>
  <c r="Z243" i="2"/>
  <c r="P243" i="2"/>
  <c r="D243" i="2"/>
  <c r="L243" i="2"/>
  <c r="R243" i="2"/>
  <c r="E243" i="2"/>
  <c r="Y243" i="2"/>
  <c r="I243" i="2"/>
  <c r="N243" i="2"/>
  <c r="K243" i="2"/>
  <c r="X243" i="2"/>
  <c r="AA243" i="2"/>
  <c r="S243" i="2"/>
  <c r="U243" i="2"/>
  <c r="M243" i="2"/>
  <c r="H243" i="2"/>
  <c r="F243" i="2"/>
  <c r="T243" i="2"/>
  <c r="P251" i="2"/>
  <c r="R251" i="2"/>
  <c r="L251" i="2"/>
  <c r="G251" i="2"/>
  <c r="Y251" i="2"/>
  <c r="V251" i="2"/>
  <c r="X251" i="2"/>
  <c r="F251" i="2"/>
  <c r="D251" i="2"/>
  <c r="K251" i="2"/>
  <c r="Z251" i="2"/>
  <c r="J251" i="2"/>
  <c r="W251" i="2"/>
  <c r="N251" i="2"/>
  <c r="O251" i="2"/>
  <c r="I251" i="2"/>
  <c r="T251" i="2"/>
  <c r="H251" i="2"/>
  <c r="R313" i="2"/>
  <c r="E313" i="2"/>
  <c r="S313" i="2"/>
  <c r="L313" i="2"/>
  <c r="Y313" i="2"/>
  <c r="Z313" i="2"/>
  <c r="T313" i="2"/>
  <c r="O313" i="2"/>
  <c r="W313" i="2"/>
  <c r="I313" i="2"/>
  <c r="G313" i="2"/>
  <c r="D313" i="2"/>
  <c r="AA313" i="2"/>
  <c r="K313" i="2"/>
  <c r="H313" i="2"/>
  <c r="X313" i="2"/>
  <c r="M313" i="2"/>
  <c r="V313" i="2"/>
  <c r="N313" i="2"/>
  <c r="J313" i="2"/>
  <c r="F313" i="2"/>
  <c r="U313" i="2"/>
  <c r="C430" i="2"/>
  <c r="Q313" i="2"/>
  <c r="R329" i="2"/>
  <c r="I329" i="2"/>
  <c r="P329" i="2"/>
  <c r="Z329" i="2"/>
  <c r="H329" i="2"/>
  <c r="X329" i="2"/>
  <c r="F329" i="2"/>
  <c r="K329" i="2"/>
  <c r="L329" i="2"/>
  <c r="O329" i="2"/>
  <c r="Y329" i="2"/>
  <c r="E329" i="2"/>
  <c r="W329" i="2"/>
  <c r="V329" i="2"/>
  <c r="G329" i="2"/>
  <c r="D329" i="2"/>
  <c r="U329" i="2"/>
  <c r="T329" i="2"/>
  <c r="S329" i="2"/>
  <c r="M329" i="2"/>
  <c r="Q329" i="2"/>
  <c r="D351" i="2"/>
  <c r="L351" i="2"/>
  <c r="I351" i="2"/>
  <c r="N351" i="2"/>
  <c r="U351" i="2"/>
  <c r="Z351" i="2"/>
  <c r="T351" i="2"/>
  <c r="H351" i="2"/>
  <c r="S351" i="2"/>
  <c r="AA351" i="2"/>
  <c r="Y351" i="2"/>
  <c r="H447" i="2"/>
  <c r="J447" i="2"/>
  <c r="O447" i="2"/>
  <c r="Q447" i="2"/>
  <c r="N447" i="2"/>
  <c r="V447" i="2"/>
  <c r="L447" i="2"/>
  <c r="E447" i="2"/>
  <c r="Z447" i="2"/>
  <c r="W447" i="2"/>
  <c r="R447" i="2"/>
  <c r="S447" i="2"/>
  <c r="AA447" i="2"/>
  <c r="Y447" i="2"/>
  <c r="K447" i="2"/>
  <c r="G447" i="2"/>
  <c r="T447" i="2"/>
  <c r="X447" i="2"/>
  <c r="F447" i="2"/>
  <c r="W461" i="2"/>
  <c r="O461" i="2"/>
  <c r="M461" i="2"/>
  <c r="V461" i="2"/>
  <c r="T461" i="2"/>
  <c r="AA461" i="2"/>
  <c r="J461" i="2"/>
  <c r="I461" i="2"/>
  <c r="Z461" i="2"/>
  <c r="P461" i="2"/>
  <c r="S461" i="2"/>
  <c r="E461" i="2"/>
  <c r="R461" i="2"/>
  <c r="L461" i="2"/>
  <c r="H461" i="2"/>
  <c r="X461" i="2"/>
  <c r="G461" i="2"/>
  <c r="U461" i="2"/>
  <c r="G658" i="2"/>
  <c r="I658" i="2"/>
  <c r="J658" i="2"/>
  <c r="W658" i="2"/>
  <c r="K658" i="2"/>
  <c r="P658" i="2"/>
  <c r="L658" i="2"/>
  <c r="AA658" i="2"/>
  <c r="F658" i="2"/>
  <c r="F659" i="2"/>
  <c r="C659" i="2"/>
  <c r="D658" i="2"/>
  <c r="Q658" i="2"/>
  <c r="M658" i="2"/>
  <c r="T658" i="2"/>
  <c r="U361" i="2"/>
  <c r="I361" i="2"/>
  <c r="K361" i="2"/>
  <c r="Q361" i="2"/>
  <c r="J361" i="2"/>
  <c r="V361" i="2"/>
  <c r="AA361" i="2"/>
  <c r="T361" i="2"/>
  <c r="Z361" i="2"/>
  <c r="Y361" i="2"/>
  <c r="W361" i="2"/>
  <c r="R361" i="2"/>
  <c r="P361" i="2"/>
  <c r="O361" i="2"/>
  <c r="G361" i="2"/>
  <c r="L361" i="2"/>
  <c r="E361" i="2"/>
  <c r="D361" i="2"/>
  <c r="M361" i="2"/>
  <c r="N361" i="2"/>
  <c r="F361" i="2"/>
  <c r="J385" i="2"/>
  <c r="O385" i="2"/>
  <c r="AA385" i="2"/>
  <c r="T385" i="2"/>
  <c r="P385" i="2"/>
  <c r="E385" i="2"/>
  <c r="R385" i="2"/>
  <c r="W385" i="2"/>
  <c r="S385" i="2"/>
  <c r="G385" i="2"/>
  <c r="I385" i="2"/>
  <c r="X385" i="2"/>
  <c r="L385" i="2"/>
  <c r="K385" i="2"/>
  <c r="Y385" i="2"/>
  <c r="U385" i="2"/>
  <c r="Q385" i="2"/>
  <c r="Z385" i="2"/>
  <c r="D385" i="2"/>
  <c r="H385" i="2"/>
  <c r="U613" i="2"/>
  <c r="U614" i="2"/>
  <c r="S613" i="2"/>
  <c r="Z613" i="2"/>
  <c r="P613" i="2"/>
  <c r="P614" i="2"/>
  <c r="M613" i="2"/>
  <c r="M614" i="2"/>
  <c r="K613" i="2"/>
  <c r="Y613" i="2"/>
  <c r="X613" i="2"/>
  <c r="X614" i="2"/>
  <c r="J613" i="2"/>
  <c r="O613" i="2"/>
  <c r="I613" i="2"/>
  <c r="I614" i="2"/>
  <c r="N613" i="2"/>
  <c r="H613" i="2"/>
  <c r="H614" i="2"/>
  <c r="G613" i="2"/>
  <c r="V613" i="2"/>
  <c r="W613" i="2"/>
  <c r="W614" i="2"/>
  <c r="AA613" i="2"/>
  <c r="AA614" i="2"/>
  <c r="E613" i="2"/>
  <c r="T613" i="2"/>
  <c r="T614" i="2"/>
  <c r="F613" i="2"/>
  <c r="F614" i="2"/>
  <c r="D613" i="2"/>
  <c r="D614" i="2"/>
  <c r="L613" i="2"/>
  <c r="Q613" i="2"/>
  <c r="C614" i="2"/>
  <c r="Q533" i="2"/>
  <c r="T533" i="2"/>
  <c r="Z533" i="2"/>
  <c r="Y533" i="2"/>
  <c r="L533" i="2"/>
  <c r="U533" i="2"/>
  <c r="AA533" i="2"/>
  <c r="I533" i="2"/>
  <c r="R533" i="2"/>
  <c r="N533" i="2"/>
  <c r="M533" i="2"/>
  <c r="K533" i="2"/>
  <c r="H533" i="2"/>
  <c r="P533" i="2"/>
  <c r="D533" i="2"/>
  <c r="X533" i="2"/>
  <c r="J533" i="2"/>
  <c r="W533" i="2"/>
  <c r="V533" i="2"/>
  <c r="G533" i="2"/>
  <c r="R417" i="2"/>
  <c r="T417" i="2"/>
  <c r="F417" i="2"/>
  <c r="H417" i="2"/>
  <c r="L417" i="2"/>
  <c r="D417" i="2"/>
  <c r="Z417" i="2"/>
  <c r="K417" i="2"/>
  <c r="Q417" i="2"/>
  <c r="O417" i="2"/>
  <c r="X417" i="2"/>
  <c r="G417" i="2"/>
  <c r="Y417" i="2"/>
  <c r="M417" i="2"/>
  <c r="V417" i="2"/>
  <c r="S417" i="2"/>
  <c r="E417" i="2"/>
  <c r="I417" i="2"/>
  <c r="N417" i="2"/>
  <c r="AA417" i="2"/>
  <c r="P417" i="2"/>
  <c r="W417" i="2"/>
  <c r="L419" i="2"/>
  <c r="D419" i="2"/>
  <c r="Z419" i="2"/>
  <c r="H419" i="2"/>
  <c r="S419" i="2"/>
  <c r="AA419" i="2"/>
  <c r="O419" i="2"/>
  <c r="T419" i="2"/>
  <c r="Q419" i="2"/>
  <c r="V419" i="2"/>
  <c r="X419" i="2"/>
  <c r="I419" i="2"/>
  <c r="Y419" i="2"/>
  <c r="W419" i="2"/>
  <c r="M419" i="2"/>
  <c r="P419" i="2"/>
  <c r="F419" i="2"/>
  <c r="R419" i="2"/>
  <c r="E419" i="2"/>
  <c r="N419" i="2"/>
  <c r="K419" i="2"/>
  <c r="J419" i="2"/>
  <c r="U419" i="2"/>
  <c r="N559" i="2"/>
  <c r="T559" i="2"/>
  <c r="Y559" i="2"/>
  <c r="AA559" i="2"/>
  <c r="F559" i="2"/>
  <c r="I559" i="2"/>
  <c r="L559" i="2"/>
  <c r="O559" i="2"/>
  <c r="K559" i="2"/>
  <c r="M559" i="2"/>
  <c r="X559" i="2"/>
  <c r="V559" i="2"/>
  <c r="H559" i="2"/>
  <c r="P559" i="2"/>
  <c r="U559" i="2"/>
  <c r="E559" i="2"/>
  <c r="W559" i="2"/>
  <c r="G559" i="2"/>
  <c r="J559" i="2"/>
  <c r="D559" i="2"/>
  <c r="S559" i="2"/>
  <c r="W561" i="2"/>
  <c r="D561" i="2"/>
  <c r="K561" i="2"/>
  <c r="I561" i="2"/>
  <c r="E561" i="2"/>
  <c r="J561" i="2"/>
  <c r="F561" i="2"/>
  <c r="N561" i="2"/>
  <c r="AA561" i="2"/>
  <c r="X561" i="2"/>
  <c r="T561" i="2"/>
  <c r="L561" i="2"/>
  <c r="Y561" i="2"/>
  <c r="R561" i="2"/>
  <c r="Z561" i="2"/>
  <c r="M561" i="2"/>
  <c r="P561" i="2"/>
  <c r="O561" i="2"/>
  <c r="Q561" i="2"/>
  <c r="V561" i="2"/>
  <c r="U561" i="2"/>
  <c r="S499" i="2"/>
  <c r="AA499" i="2"/>
  <c r="Y499" i="2"/>
  <c r="T499" i="2"/>
  <c r="Q499" i="2"/>
  <c r="O499" i="2"/>
  <c r="D517" i="2"/>
  <c r="I517" i="2"/>
  <c r="S517" i="2"/>
  <c r="U517" i="2"/>
  <c r="R517" i="2"/>
  <c r="X517" i="2"/>
  <c r="W517" i="2"/>
  <c r="W473" i="2"/>
  <c r="P473" i="2"/>
  <c r="G473" i="2"/>
  <c r="O473" i="2"/>
  <c r="I473" i="2"/>
  <c r="S648" i="2"/>
  <c r="Y705" i="2"/>
  <c r="R705" i="2"/>
  <c r="Z705" i="2"/>
  <c r="S705" i="2"/>
  <c r="H705" i="2"/>
  <c r="X705" i="2"/>
  <c r="Q705" i="2"/>
  <c r="F705" i="2"/>
  <c r="G705" i="2"/>
  <c r="W705" i="2"/>
  <c r="L705" i="2"/>
  <c r="E705" i="2"/>
  <c r="U705" i="2"/>
  <c r="V705" i="2"/>
  <c r="K705" i="2"/>
  <c r="AA705" i="2"/>
  <c r="P705" i="2"/>
  <c r="I705" i="2"/>
  <c r="D705" i="2"/>
  <c r="J705" i="2"/>
  <c r="M705" i="2"/>
  <c r="O705" i="2"/>
  <c r="K711" i="2"/>
  <c r="N711" i="2"/>
  <c r="R711" i="2"/>
  <c r="Z711" i="2"/>
  <c r="W711" i="2"/>
  <c r="L711" i="2"/>
  <c r="E711" i="2"/>
  <c r="U711" i="2"/>
  <c r="F711" i="2"/>
  <c r="G711" i="2"/>
  <c r="AA711" i="2"/>
  <c r="P711" i="2"/>
  <c r="I711" i="2"/>
  <c r="Y711" i="2"/>
  <c r="V711" i="2"/>
  <c r="O711" i="2"/>
  <c r="D711" i="2"/>
  <c r="T711" i="2"/>
  <c r="M711" i="2"/>
  <c r="S711" i="2"/>
  <c r="X711" i="2"/>
  <c r="J711" i="2"/>
  <c r="Q711" i="2"/>
  <c r="AA717" i="2"/>
  <c r="G717" i="2"/>
  <c r="W717" i="2"/>
  <c r="P717" i="2"/>
  <c r="I717" i="2"/>
  <c r="Y717" i="2"/>
  <c r="R717" i="2"/>
  <c r="K717" i="2"/>
  <c r="D717" i="2"/>
  <c r="T717" i="2"/>
  <c r="M717" i="2"/>
  <c r="F717" i="2"/>
  <c r="V717" i="2"/>
  <c r="O717" i="2"/>
  <c r="H717" i="2"/>
  <c r="X717" i="2"/>
  <c r="Q717" i="2"/>
  <c r="J717" i="2"/>
  <c r="Z717" i="2"/>
  <c r="U717" i="2"/>
  <c r="L717" i="2"/>
  <c r="E717" i="2"/>
  <c r="E569" i="2"/>
  <c r="M569" i="2"/>
  <c r="J569" i="2"/>
  <c r="T569" i="2"/>
  <c r="F569" i="2"/>
  <c r="X569" i="2"/>
  <c r="H569" i="2"/>
  <c r="D569" i="2"/>
  <c r="Y569" i="2"/>
  <c r="L569" i="2"/>
  <c r="O569" i="2"/>
  <c r="AA115" i="2"/>
  <c r="U115" i="2"/>
  <c r="I73" i="2"/>
  <c r="J73" i="2"/>
  <c r="Q73" i="2"/>
  <c r="O73" i="2"/>
  <c r="N73" i="2"/>
  <c r="Y73" i="2"/>
  <c r="D73" i="2"/>
  <c r="X73" i="2"/>
  <c r="I61" i="2"/>
  <c r="Z61" i="2"/>
  <c r="W61" i="2"/>
  <c r="U61" i="2"/>
  <c r="H61" i="2"/>
  <c r="G61" i="2"/>
  <c r="D61" i="2"/>
  <c r="L61" i="2"/>
  <c r="K61" i="2"/>
  <c r="R61" i="2"/>
  <c r="F61" i="2"/>
  <c r="S61" i="2"/>
  <c r="J61" i="2"/>
  <c r="P61" i="2"/>
  <c r="X57" i="2"/>
  <c r="Y57" i="2"/>
  <c r="O57" i="2"/>
  <c r="I57" i="2"/>
  <c r="L57" i="2"/>
  <c r="E57" i="2"/>
  <c r="P57" i="2"/>
  <c r="T57" i="2"/>
  <c r="AA57" i="2"/>
  <c r="U57" i="2"/>
  <c r="Z57" i="2"/>
  <c r="K57" i="2"/>
  <c r="T53" i="2"/>
  <c r="K53" i="2"/>
  <c r="N53" i="2"/>
  <c r="S53" i="2"/>
  <c r="AA53" i="2"/>
  <c r="E53" i="2"/>
  <c r="H53" i="2"/>
  <c r="W53" i="2"/>
  <c r="Q53" i="2"/>
  <c r="Q49" i="2"/>
  <c r="Z49" i="2"/>
  <c r="G49" i="2"/>
  <c r="H711" i="2"/>
  <c r="U405" i="2"/>
  <c r="H405" i="2"/>
  <c r="M405" i="2"/>
  <c r="W405" i="2"/>
  <c r="G595" i="2"/>
  <c r="G596" i="2"/>
  <c r="M595" i="2"/>
  <c r="M596" i="2"/>
  <c r="R549" i="2"/>
  <c r="E549" i="2"/>
  <c r="Z549" i="2"/>
  <c r="F549" i="2"/>
  <c r="AA697" i="2"/>
  <c r="Z697" i="2"/>
  <c r="P697" i="2"/>
  <c r="I697" i="2"/>
  <c r="Y697" i="2"/>
  <c r="S697" i="2"/>
  <c r="J697" i="2"/>
  <c r="F697" i="2"/>
  <c r="D697" i="2"/>
  <c r="T697" i="2"/>
  <c r="M697" i="2"/>
  <c r="G697" i="2"/>
  <c r="W697" i="2"/>
  <c r="N697" i="2"/>
  <c r="R697" i="2"/>
  <c r="H697" i="2"/>
  <c r="X697" i="2"/>
  <c r="Q697" i="2"/>
  <c r="K697" i="2"/>
  <c r="O189" i="2"/>
  <c r="E189" i="2"/>
  <c r="P487" i="2"/>
  <c r="H487" i="2"/>
  <c r="R487" i="2"/>
  <c r="D487" i="2"/>
  <c r="Q487" i="2"/>
  <c r="U487" i="2"/>
  <c r="F487" i="2"/>
  <c r="L697" i="2"/>
  <c r="D237" i="2"/>
  <c r="H237" i="2"/>
  <c r="R237" i="2"/>
  <c r="N237" i="2"/>
  <c r="X237" i="2"/>
  <c r="V237" i="2"/>
  <c r="U237" i="2"/>
  <c r="AA323" i="2"/>
  <c r="T323" i="2"/>
  <c r="T267" i="2"/>
  <c r="W267" i="2"/>
  <c r="P267" i="2"/>
  <c r="X267" i="2"/>
  <c r="AA267" i="2"/>
  <c r="E267" i="2"/>
  <c r="V267" i="2"/>
  <c r="R267" i="2"/>
  <c r="Z267" i="2"/>
  <c r="F267" i="2"/>
  <c r="Q267" i="2"/>
  <c r="P297" i="2"/>
  <c r="J297" i="2"/>
  <c r="X297" i="2"/>
  <c r="S509" i="2"/>
  <c r="P509" i="2"/>
  <c r="S537" i="2"/>
  <c r="T676" i="2"/>
  <c r="T685" i="2"/>
  <c r="W676" i="2"/>
  <c r="W685" i="2"/>
  <c r="U697" i="2"/>
  <c r="W707" i="2"/>
  <c r="Y713" i="2"/>
  <c r="W719" i="2"/>
  <c r="J701" i="2"/>
  <c r="G728" i="2"/>
  <c r="K728" i="2"/>
  <c r="K769" i="2"/>
  <c r="O728" i="2"/>
  <c r="S728" i="2"/>
  <c r="S769" i="2"/>
  <c r="W728" i="2"/>
  <c r="W769" i="2"/>
  <c r="AA728" i="2"/>
  <c r="AA769" i="2"/>
  <c r="H728" i="2"/>
  <c r="H769" i="2"/>
  <c r="L728" i="2"/>
  <c r="L769" i="2"/>
  <c r="P728" i="2"/>
  <c r="P769" i="2"/>
  <c r="T728" i="2"/>
  <c r="T769" i="2"/>
  <c r="X728" i="2"/>
  <c r="X769" i="2"/>
  <c r="D728" i="2"/>
  <c r="D769" i="2"/>
  <c r="F728" i="2"/>
  <c r="F769" i="2"/>
  <c r="N728" i="2"/>
  <c r="N769" i="2"/>
  <c r="V728" i="2"/>
  <c r="V769" i="2"/>
  <c r="E728" i="2"/>
  <c r="E769" i="2"/>
  <c r="I728" i="2"/>
  <c r="I769" i="2"/>
  <c r="M728" i="2"/>
  <c r="M769" i="2"/>
  <c r="Q728" i="2"/>
  <c r="Q769" i="2"/>
  <c r="U728" i="2"/>
  <c r="U769" i="2"/>
  <c r="Y728" i="2"/>
  <c r="Y769" i="2"/>
  <c r="J728" i="2"/>
  <c r="J769" i="2"/>
  <c r="R728" i="2"/>
  <c r="R769" i="2"/>
  <c r="Z728" i="2"/>
  <c r="Z769" i="2"/>
  <c r="C572" i="2"/>
  <c r="S241" i="2"/>
  <c r="V241" i="2"/>
  <c r="Q241" i="2"/>
  <c r="Z241" i="2"/>
  <c r="P241" i="2"/>
  <c r="X241" i="2"/>
  <c r="J241" i="2"/>
  <c r="H241" i="2"/>
  <c r="M241" i="2"/>
  <c r="K241" i="2"/>
  <c r="D241" i="2"/>
  <c r="AA241" i="2"/>
  <c r="N241" i="2"/>
  <c r="U241" i="2"/>
  <c r="O241" i="2"/>
  <c r="W241" i="2"/>
  <c r="E241" i="2"/>
  <c r="T241" i="2"/>
  <c r="Y241" i="2"/>
  <c r="I241" i="2"/>
  <c r="R241" i="2"/>
  <c r="G241" i="2"/>
  <c r="U247" i="2"/>
  <c r="P247" i="2"/>
  <c r="X247" i="2"/>
  <c r="V247" i="2"/>
  <c r="Y247" i="2"/>
  <c r="J247" i="2"/>
  <c r="G247" i="2"/>
  <c r="Q247" i="2"/>
  <c r="H247" i="2"/>
  <c r="F247" i="2"/>
  <c r="W247" i="2"/>
  <c r="D247" i="2"/>
  <c r="E247" i="2"/>
  <c r="AA247" i="2"/>
  <c r="I247" i="2"/>
  <c r="O247" i="2"/>
  <c r="S247" i="2"/>
  <c r="L247" i="2"/>
  <c r="T247" i="2"/>
  <c r="K247" i="2"/>
  <c r="S451" i="2"/>
  <c r="Q451" i="2"/>
  <c r="J451" i="2"/>
  <c r="W451" i="2"/>
  <c r="L451" i="2"/>
  <c r="O451" i="2"/>
  <c r="K451" i="2"/>
  <c r="M451" i="2"/>
  <c r="D451" i="2"/>
  <c r="I451" i="2"/>
  <c r="V451" i="2"/>
  <c r="Y451" i="2"/>
  <c r="H451" i="2"/>
  <c r="F451" i="2"/>
  <c r="Z451" i="2"/>
  <c r="R451" i="2"/>
  <c r="N451" i="2"/>
  <c r="T479" i="2"/>
  <c r="W479" i="2"/>
  <c r="I479" i="2"/>
  <c r="AA479" i="2"/>
  <c r="H479" i="2"/>
  <c r="E479" i="2"/>
  <c r="X479" i="2"/>
  <c r="Q479" i="2"/>
  <c r="J479" i="2"/>
  <c r="F479" i="2"/>
  <c r="O479" i="2"/>
  <c r="D479" i="2"/>
  <c r="R479" i="2"/>
  <c r="K479" i="2"/>
  <c r="Y479" i="2"/>
  <c r="Z479" i="2"/>
  <c r="G479" i="2"/>
  <c r="U479" i="2"/>
  <c r="N479" i="2"/>
  <c r="L479" i="2"/>
  <c r="V479" i="2"/>
  <c r="M479" i="2"/>
  <c r="J55" i="2"/>
  <c r="U55" i="2"/>
  <c r="P55" i="2"/>
  <c r="R55" i="2"/>
  <c r="L55" i="2"/>
  <c r="S55" i="2"/>
  <c r="I55" i="2"/>
  <c r="Y55" i="2"/>
  <c r="Z55" i="2"/>
  <c r="W55" i="2"/>
  <c r="H55" i="2"/>
  <c r="O55" i="2"/>
  <c r="F55" i="2"/>
  <c r="D55" i="2"/>
  <c r="AA55" i="2"/>
  <c r="M55" i="2"/>
  <c r="V55" i="2"/>
  <c r="N55" i="2"/>
  <c r="K55" i="2"/>
  <c r="T55" i="2"/>
  <c r="X55" i="2"/>
  <c r="Q55" i="2"/>
  <c r="E55" i="2"/>
  <c r="S469" i="2"/>
  <c r="AA469" i="2"/>
  <c r="L469" i="2"/>
  <c r="K469" i="2"/>
  <c r="D469" i="2"/>
  <c r="Z469" i="2"/>
  <c r="Y469" i="2"/>
  <c r="Q469" i="2"/>
  <c r="V469" i="2"/>
  <c r="N469" i="2"/>
  <c r="F469" i="2"/>
  <c r="M469" i="2"/>
  <c r="T469" i="2"/>
  <c r="G469" i="2"/>
  <c r="I469" i="2"/>
  <c r="H469" i="2"/>
  <c r="O469" i="2"/>
  <c r="U469" i="2"/>
  <c r="X469" i="2"/>
  <c r="W469" i="2"/>
  <c r="E469" i="2"/>
  <c r="P469" i="2"/>
  <c r="J441" i="2"/>
  <c r="G441" i="2"/>
  <c r="K441" i="2"/>
  <c r="K452" i="2"/>
  <c r="F441" i="2"/>
  <c r="E441" i="2"/>
  <c r="D441" i="2"/>
  <c r="X441" i="2"/>
  <c r="Y441" i="2"/>
  <c r="H441" i="2"/>
  <c r="M441" i="2"/>
  <c r="O441" i="2"/>
  <c r="R445" i="2"/>
  <c r="X445" i="2"/>
  <c r="P445" i="2"/>
  <c r="S445" i="2"/>
  <c r="V445" i="2"/>
  <c r="D445" i="2"/>
  <c r="N445" i="2"/>
  <c r="E445" i="2"/>
  <c r="H445" i="2"/>
  <c r="M445" i="2"/>
  <c r="U445" i="2"/>
  <c r="U452" i="2"/>
  <c r="Y445" i="2"/>
  <c r="F445" i="2"/>
  <c r="Q465" i="2"/>
  <c r="P465" i="2"/>
  <c r="X465" i="2"/>
  <c r="G465" i="2"/>
  <c r="T465" i="2"/>
  <c r="I481" i="2"/>
  <c r="S481" i="2"/>
  <c r="P481" i="2"/>
  <c r="Z481" i="2"/>
  <c r="E481" i="2"/>
  <c r="H481" i="2"/>
  <c r="Q481" i="2"/>
  <c r="T481" i="2"/>
  <c r="O481" i="2"/>
  <c r="X481" i="2"/>
  <c r="U481" i="2"/>
  <c r="V481" i="2"/>
  <c r="Y481" i="2"/>
  <c r="AA485" i="2"/>
  <c r="Q485" i="2"/>
  <c r="H485" i="2"/>
  <c r="W485" i="2"/>
  <c r="I485" i="2"/>
  <c r="K485" i="2"/>
  <c r="X485" i="2"/>
  <c r="N485" i="2"/>
  <c r="D485" i="2"/>
  <c r="S485" i="2"/>
  <c r="M485" i="2"/>
  <c r="J485" i="2"/>
  <c r="O485" i="2"/>
  <c r="R485" i="2"/>
  <c r="V485" i="2"/>
  <c r="H67" i="2"/>
  <c r="N67" i="2"/>
  <c r="U67" i="2"/>
  <c r="K67" i="2"/>
  <c r="Z67" i="2"/>
  <c r="E67" i="2"/>
  <c r="T67" i="2"/>
  <c r="AA67" i="2"/>
  <c r="L67" i="2"/>
  <c r="N33" i="2"/>
  <c r="F33" i="2"/>
  <c r="L33" i="2"/>
  <c r="U33" i="2"/>
  <c r="Z33" i="2"/>
  <c r="D33" i="2"/>
  <c r="I33" i="2"/>
  <c r="S33" i="2"/>
  <c r="X33" i="2"/>
  <c r="W33" i="2"/>
  <c r="Y33" i="2"/>
  <c r="G33" i="2"/>
  <c r="V33" i="2"/>
  <c r="K11" i="2"/>
  <c r="P11" i="2"/>
  <c r="M11" i="2"/>
  <c r="J11" i="2"/>
  <c r="U11" i="2"/>
  <c r="G11" i="2"/>
  <c r="AA11" i="2"/>
  <c r="O11" i="2"/>
  <c r="V11" i="2"/>
  <c r="T11" i="2"/>
  <c r="N11" i="2"/>
  <c r="F11" i="2"/>
  <c r="C132" i="2"/>
  <c r="S441" i="2"/>
  <c r="Y11" i="2"/>
  <c r="R11" i="2"/>
  <c r="I465" i="2"/>
  <c r="W465" i="2"/>
  <c r="W445" i="2"/>
  <c r="M67" i="2"/>
  <c r="Y67" i="2"/>
  <c r="N481" i="2"/>
  <c r="T33" i="2"/>
  <c r="W441" i="2"/>
  <c r="T445" i="2"/>
  <c r="M465" i="2"/>
  <c r="J33" i="2"/>
  <c r="R67" i="2"/>
  <c r="W67" i="2"/>
  <c r="R33" i="2"/>
  <c r="Y485" i="2"/>
  <c r="F67" i="2"/>
  <c r="Q11" i="2"/>
  <c r="Z485" i="2"/>
  <c r="J481" i="2"/>
  <c r="K481" i="2"/>
  <c r="V441" i="2"/>
  <c r="P485" i="2"/>
  <c r="G445" i="2"/>
  <c r="I441" i="2"/>
  <c r="F481" i="2"/>
  <c r="O637" i="2"/>
  <c r="AA637" i="2"/>
  <c r="L637" i="2"/>
  <c r="K637" i="2"/>
  <c r="P637" i="2"/>
  <c r="E637" i="2"/>
  <c r="X637" i="2"/>
  <c r="I637" i="2"/>
  <c r="H637" i="2"/>
  <c r="Y637" i="2"/>
  <c r="Q637" i="2"/>
  <c r="J637" i="2"/>
  <c r="U637" i="2"/>
  <c r="D637" i="2"/>
  <c r="R637" i="2"/>
  <c r="W637" i="2"/>
  <c r="V637" i="2"/>
  <c r="R473" i="2"/>
  <c r="S473" i="2"/>
  <c r="N473" i="2"/>
  <c r="U473" i="2"/>
  <c r="Y473" i="2"/>
  <c r="D473" i="2"/>
  <c r="J473" i="2"/>
  <c r="X473" i="2"/>
  <c r="Z473" i="2"/>
  <c r="P441" i="2"/>
  <c r="L441" i="2"/>
  <c r="E11" i="2"/>
  <c r="X11" i="2"/>
  <c r="D11" i="2"/>
  <c r="N465" i="2"/>
  <c r="H465" i="2"/>
  <c r="C452" i="2"/>
  <c r="Q445" i="2"/>
  <c r="R481" i="2"/>
  <c r="D67" i="2"/>
  <c r="I445" i="2"/>
  <c r="S67" i="2"/>
  <c r="D481" i="2"/>
  <c r="AA481" i="2"/>
  <c r="Z445" i="2"/>
  <c r="P33" i="2"/>
  <c r="F465" i="2"/>
  <c r="L465" i="2"/>
  <c r="H33" i="2"/>
  <c r="Q33" i="2"/>
  <c r="J67" i="2"/>
  <c r="U485" i="2"/>
  <c r="I11" i="2"/>
  <c r="G485" i="2"/>
  <c r="O489" i="2"/>
  <c r="K489" i="2"/>
  <c r="Z489" i="2"/>
  <c r="N489" i="2"/>
  <c r="I489" i="2"/>
  <c r="T489" i="2"/>
  <c r="S489" i="2"/>
  <c r="Y489" i="2"/>
  <c r="Y623" i="2"/>
  <c r="K623" i="2"/>
  <c r="X623" i="2"/>
  <c r="R623" i="2"/>
  <c r="H623" i="2"/>
  <c r="F623" i="2"/>
  <c r="U623" i="2"/>
  <c r="X631" i="2"/>
  <c r="H631" i="2"/>
  <c r="M631" i="2"/>
  <c r="Y631" i="2"/>
  <c r="Z631" i="2"/>
  <c r="T631" i="2"/>
  <c r="Y641" i="2"/>
  <c r="H641" i="2"/>
  <c r="V641" i="2"/>
  <c r="I53" i="2"/>
  <c r="O53" i="2"/>
  <c r="G53" i="2"/>
  <c r="J53" i="2"/>
  <c r="M53" i="2"/>
  <c r="R53" i="2"/>
  <c r="L53" i="2"/>
  <c r="F53" i="2"/>
  <c r="V53" i="2"/>
  <c r="P53" i="2"/>
  <c r="Y53" i="2"/>
  <c r="Z53" i="2"/>
  <c r="U53" i="2"/>
  <c r="T49" i="2"/>
  <c r="P49" i="2"/>
  <c r="T39" i="2"/>
  <c r="V39" i="2"/>
  <c r="O39" i="2"/>
  <c r="U39" i="2"/>
  <c r="E29" i="2"/>
  <c r="Z29" i="2"/>
  <c r="L29" i="2"/>
  <c r="F629" i="2"/>
  <c r="X629" i="2"/>
  <c r="O629" i="2"/>
  <c r="N629" i="2"/>
  <c r="V629" i="2"/>
  <c r="T629" i="2"/>
  <c r="J629" i="2"/>
  <c r="Z629" i="2"/>
  <c r="E629" i="2"/>
  <c r="D471" i="2"/>
  <c r="N471" i="2"/>
  <c r="Y65" i="2"/>
  <c r="S65" i="2"/>
  <c r="D65" i="2"/>
  <c r="G65" i="2"/>
  <c r="H65" i="2"/>
  <c r="P65" i="2"/>
  <c r="O65" i="2"/>
  <c r="F65" i="2"/>
  <c r="D125" i="2"/>
  <c r="H125" i="2"/>
  <c r="N125" i="2"/>
  <c r="D121" i="2"/>
  <c r="E121" i="2"/>
  <c r="M121" i="2"/>
  <c r="G117" i="2"/>
  <c r="W117" i="2"/>
  <c r="U113" i="2"/>
  <c r="L113" i="2"/>
  <c r="K113" i="2"/>
  <c r="H113" i="2"/>
  <c r="G109" i="2"/>
  <c r="I109" i="2"/>
  <c r="I105" i="2"/>
  <c r="R105" i="2"/>
  <c r="X91" i="2"/>
  <c r="R91" i="2"/>
  <c r="D91" i="2"/>
  <c r="L35" i="2"/>
  <c r="K35" i="2"/>
  <c r="V35" i="2"/>
  <c r="P35" i="2"/>
  <c r="W35" i="2"/>
  <c r="O35" i="2"/>
  <c r="M35" i="2"/>
  <c r="F35" i="2"/>
  <c r="Z35" i="2"/>
  <c r="S35" i="2"/>
  <c r="T35" i="2"/>
  <c r="I35" i="2"/>
  <c r="G35" i="2"/>
  <c r="H35" i="2"/>
  <c r="E648" i="2"/>
  <c r="Q166" i="2"/>
  <c r="L596" i="2"/>
  <c r="Q596" i="2"/>
  <c r="P648" i="2"/>
  <c r="V614" i="2"/>
  <c r="E596" i="2"/>
  <c r="W166" i="2"/>
  <c r="N166" i="2"/>
  <c r="AA596" i="2"/>
  <c r="H596" i="2"/>
  <c r="R596" i="2"/>
  <c r="L614" i="2"/>
  <c r="E614" i="2"/>
  <c r="O614" i="2"/>
  <c r="K614" i="2"/>
  <c r="M659" i="2"/>
  <c r="P166" i="2"/>
  <c r="X596" i="2"/>
  <c r="S166" i="2"/>
  <c r="D166" i="2"/>
  <c r="U596" i="2"/>
  <c r="R614" i="2"/>
  <c r="Z166" i="2"/>
  <c r="N614" i="2"/>
  <c r="D596" i="2"/>
  <c r="H166" i="2"/>
  <c r="J596" i="2"/>
  <c r="M720" i="2"/>
  <c r="N648" i="2"/>
  <c r="J648" i="2"/>
  <c r="L452" i="2"/>
  <c r="W648" i="2"/>
  <c r="I648" i="2"/>
  <c r="AA720" i="2"/>
  <c r="J166" i="2"/>
  <c r="F596" i="2"/>
  <c r="AA648" i="2"/>
  <c r="N452" i="2"/>
  <c r="P720" i="2"/>
  <c r="S614" i="2"/>
  <c r="U720" i="2"/>
  <c r="Q720" i="2"/>
  <c r="N720" i="2"/>
  <c r="T720" i="2"/>
  <c r="S720" i="2"/>
  <c r="Z720" i="2"/>
  <c r="H720" i="2"/>
  <c r="F720" i="2"/>
  <c r="J614" i="2"/>
  <c r="AA452" i="2"/>
  <c r="P596" i="2"/>
  <c r="D572" i="2"/>
  <c r="R648" i="2"/>
  <c r="Q452" i="2"/>
  <c r="P452" i="2"/>
  <c r="Q648" i="2"/>
  <c r="L648" i="2"/>
  <c r="I452" i="2"/>
  <c r="O452" i="2"/>
  <c r="X452" i="2"/>
  <c r="Z614" i="2"/>
  <c r="Z596" i="2"/>
  <c r="N298" i="2"/>
  <c r="X720" i="2"/>
  <c r="Y720" i="2"/>
  <c r="M648" i="2"/>
  <c r="L298" i="2"/>
  <c r="F298" i="2"/>
  <c r="Z298" i="2"/>
  <c r="I720" i="2"/>
  <c r="Y614" i="2"/>
  <c r="T430" i="2"/>
  <c r="D648" i="2"/>
  <c r="S298" i="2"/>
  <c r="O648" i="2"/>
  <c r="Y648" i="2"/>
  <c r="T452" i="2"/>
  <c r="R452" i="2"/>
  <c r="K720" i="2"/>
  <c r="R720" i="2"/>
  <c r="G614" i="2"/>
  <c r="U430" i="2"/>
  <c r="V430" i="2"/>
  <c r="K430" i="2"/>
  <c r="Z430" i="2"/>
  <c r="E430" i="2"/>
  <c r="U648" i="2"/>
  <c r="H132" i="2"/>
  <c r="Z452" i="2"/>
  <c r="R572" i="2"/>
  <c r="AA132" i="2"/>
  <c r="D452" i="2"/>
  <c r="E572" i="2"/>
  <c r="U572" i="2"/>
  <c r="Z572" i="2"/>
  <c r="L720" i="2"/>
  <c r="W720" i="2"/>
  <c r="D720" i="2"/>
  <c r="O720" i="2"/>
  <c r="V720" i="2"/>
  <c r="F430" i="2"/>
  <c r="M430" i="2"/>
  <c r="AA430" i="2"/>
  <c r="W430" i="2"/>
  <c r="Y430" i="2"/>
  <c r="R430" i="2"/>
  <c r="Y572" i="2"/>
  <c r="I430" i="2"/>
  <c r="Z648" i="2"/>
  <c r="L132" i="2"/>
  <c r="E132" i="2"/>
  <c r="V572" i="2"/>
  <c r="O572" i="2"/>
  <c r="G298" i="2"/>
  <c r="T298" i="2"/>
  <c r="U298" i="2"/>
  <c r="X298" i="2"/>
  <c r="G720" i="2"/>
  <c r="Q430" i="2"/>
  <c r="J430" i="2"/>
  <c r="X430" i="2"/>
  <c r="D430" i="2"/>
  <c r="O430" i="2"/>
  <c r="L430" i="2"/>
  <c r="Z132" i="2"/>
  <c r="T648" i="2"/>
  <c r="F572" i="2"/>
  <c r="N572" i="2"/>
  <c r="J572" i="2"/>
  <c r="V452" i="2"/>
  <c r="Q132" i="2"/>
  <c r="Y132" i="2"/>
  <c r="V132" i="2"/>
  <c r="U132" i="2"/>
  <c r="K132" i="2"/>
  <c r="W132" i="2"/>
  <c r="G572" i="2"/>
  <c r="Y452" i="2"/>
  <c r="R298" i="2"/>
  <c r="E298" i="2"/>
  <c r="M298" i="2"/>
  <c r="P298" i="2"/>
  <c r="J720" i="2"/>
  <c r="E720" i="2"/>
  <c r="P430" i="2"/>
  <c r="N430" i="2"/>
  <c r="H430" i="2"/>
  <c r="G430" i="2"/>
  <c r="S430" i="2"/>
  <c r="I572" i="2"/>
  <c r="K298" i="2"/>
  <c r="D132" i="2"/>
  <c r="R132" i="2"/>
  <c r="O132" i="2"/>
  <c r="AA572" i="2"/>
  <c r="V648" i="2"/>
  <c r="X648" i="2"/>
  <c r="I132" i="2"/>
  <c r="X132" i="2"/>
  <c r="N132" i="2"/>
  <c r="M132" i="2"/>
  <c r="S132" i="2"/>
  <c r="P572" i="2"/>
  <c r="M452" i="2"/>
  <c r="G452" i="2"/>
  <c r="S572" i="2"/>
  <c r="I298" i="2"/>
  <c r="W298" i="2"/>
  <c r="AA298" i="2"/>
  <c r="H298" i="2"/>
  <c r="H648" i="2"/>
  <c r="F452" i="2"/>
  <c r="V298" i="2"/>
  <c r="W452" i="2"/>
  <c r="F132" i="2"/>
  <c r="J132" i="2"/>
  <c r="X572" i="2"/>
  <c r="F648" i="2"/>
  <c r="K648" i="2"/>
  <c r="L572" i="2"/>
  <c r="H572" i="2"/>
  <c r="M572" i="2"/>
  <c r="W572" i="2"/>
  <c r="S452" i="2"/>
  <c r="T132" i="2"/>
  <c r="G132" i="2"/>
  <c r="P132" i="2"/>
  <c r="T572" i="2"/>
  <c r="Q572" i="2"/>
  <c r="H452" i="2"/>
  <c r="E452" i="2"/>
  <c r="J452" i="2"/>
  <c r="K572" i="2"/>
  <c r="Y298" i="2"/>
  <c r="O298" i="2"/>
  <c r="D298" i="2"/>
  <c r="J298" i="2"/>
  <c r="Q298" i="2"/>
</calcChain>
</file>

<file path=xl/sharedStrings.xml><?xml version="1.0" encoding="utf-8"?>
<sst xmlns="http://schemas.openxmlformats.org/spreadsheetml/2006/main" count="976" uniqueCount="408">
  <si>
    <t>Transmission Enhancement Charges (PJM OATT Schedule 12) settlement worksheet</t>
  </si>
  <si>
    <t>Required Transmission Enhancements owned by:  Trans-Allegheny Interstate Line Company (TrAILCo)</t>
  </si>
  <si>
    <t>PJM</t>
  </si>
  <si>
    <t>Annual</t>
  </si>
  <si>
    <t>Monthly</t>
  </si>
  <si>
    <t>Responsible Customers'/Zones' allocation shares of monthly charges</t>
  </si>
  <si>
    <t>Upgrade</t>
  </si>
  <si>
    <t>Revenue</t>
  </si>
  <si>
    <t>East Coast</t>
  </si>
  <si>
    <t>ID</t>
  </si>
  <si>
    <t>Requirement</t>
  </si>
  <si>
    <t>AE</t>
  </si>
  <si>
    <t>AEP</t>
  </si>
  <si>
    <t>APS</t>
  </si>
  <si>
    <t>ATSI</t>
  </si>
  <si>
    <t>BGE</t>
  </si>
  <si>
    <t>ComEd</t>
  </si>
  <si>
    <t>ConEd</t>
  </si>
  <si>
    <t>Dayton</t>
  </si>
  <si>
    <t>Duke Energy OH/KY</t>
  </si>
  <si>
    <t>Duquesne</t>
  </si>
  <si>
    <t>Delmarva</t>
  </si>
  <si>
    <t>Dominion</t>
  </si>
  <si>
    <t>HTP</t>
  </si>
  <si>
    <t>JCPL</t>
  </si>
  <si>
    <t>MetEd</t>
  </si>
  <si>
    <t>Neptune</t>
  </si>
  <si>
    <t>PECO</t>
  </si>
  <si>
    <t>Penelec</t>
  </si>
  <si>
    <t>PEPCO</t>
  </si>
  <si>
    <t>PPL</t>
  </si>
  <si>
    <t>PSEG</t>
  </si>
  <si>
    <t>Rockland</t>
  </si>
  <si>
    <t>Power</t>
  </si>
  <si>
    <t>b0216</t>
  </si>
  <si>
    <t>b0218</t>
  </si>
  <si>
    <t>b0328.1</t>
  </si>
  <si>
    <t>b0328.2</t>
  </si>
  <si>
    <t>b0347.1</t>
  </si>
  <si>
    <t>b0347.2</t>
  </si>
  <si>
    <t>b0347.3</t>
  </si>
  <si>
    <t>b0347.4</t>
  </si>
  <si>
    <t>b0323</t>
  </si>
  <si>
    <t>b0230</t>
  </si>
  <si>
    <t>b0559</t>
  </si>
  <si>
    <t>b0229</t>
  </si>
  <si>
    <t>b0495</t>
  </si>
  <si>
    <t>b0343</t>
  </si>
  <si>
    <t>b0344</t>
  </si>
  <si>
    <t>b0345</t>
  </si>
  <si>
    <t>b0704</t>
  </si>
  <si>
    <t>b1243</t>
  </si>
  <si>
    <t>TOTAL</t>
  </si>
  <si>
    <t>Required Transmission Enhancements owned by:  Potomac-Appalachian Transmission Highline, L.L.C. (PATH)</t>
  </si>
  <si>
    <t>b0490</t>
  </si>
  <si>
    <t>b0491</t>
  </si>
  <si>
    <t>b0492</t>
  </si>
  <si>
    <t>b0560</t>
  </si>
  <si>
    <t>Required Transmission Enhancements owned by:  Baltimore Gas and Electric Company's Network Customers</t>
  </si>
  <si>
    <t>b0298</t>
  </si>
  <si>
    <t>b0244</t>
  </si>
  <si>
    <t>b0477</t>
  </si>
  <si>
    <t>b0217</t>
  </si>
  <si>
    <t>b0222</t>
  </si>
  <si>
    <t>b0226</t>
  </si>
  <si>
    <t>b0403</t>
  </si>
  <si>
    <t>b0328.3</t>
  </si>
  <si>
    <t>b0328.4</t>
  </si>
  <si>
    <t>b0768</t>
  </si>
  <si>
    <t>b0337</t>
  </si>
  <si>
    <t>b0311</t>
  </si>
  <si>
    <t>b0231</t>
  </si>
  <si>
    <t>b0456</t>
  </si>
  <si>
    <t>b0227</t>
  </si>
  <si>
    <t>b0455</t>
  </si>
  <si>
    <t>b0453.1</t>
  </si>
  <si>
    <t>b0453.2</t>
  </si>
  <si>
    <t>b0453.3</t>
  </si>
  <si>
    <t>b0837</t>
  </si>
  <si>
    <t>b0327</t>
  </si>
  <si>
    <t>b0329.2A</t>
  </si>
  <si>
    <t>b0329.2B</t>
  </si>
  <si>
    <t>b0467.2</t>
  </si>
  <si>
    <t>b1507</t>
  </si>
  <si>
    <t>b0457</t>
  </si>
  <si>
    <t>b0784</t>
  </si>
  <si>
    <t>b1224</t>
  </si>
  <si>
    <t>b1508.3</t>
  </si>
  <si>
    <t>b1647</t>
  </si>
  <si>
    <t>b1648</t>
  </si>
  <si>
    <t>b1649</t>
  </si>
  <si>
    <t>b1650</t>
  </si>
  <si>
    <t>w/out incentives</t>
  </si>
  <si>
    <t>Required Transmission Enhancements owned by:  PSE&amp;G's Network Customers</t>
  </si>
  <si>
    <t>b0130</t>
  </si>
  <si>
    <t>b0134</t>
  </si>
  <si>
    <t>b0145</t>
  </si>
  <si>
    <t>b0411</t>
  </si>
  <si>
    <t>b0498</t>
  </si>
  <si>
    <t>b0161</t>
  </si>
  <si>
    <t>b0169</t>
  </si>
  <si>
    <t>b0170</t>
  </si>
  <si>
    <t>b0274</t>
  </si>
  <si>
    <t>b0489</t>
  </si>
  <si>
    <t>b0489.4</t>
  </si>
  <si>
    <t>b0172.2</t>
  </si>
  <si>
    <t>b0813</t>
  </si>
  <si>
    <t>b1017</t>
  </si>
  <si>
    <t>b1018</t>
  </si>
  <si>
    <t>b0489.5-9</t>
  </si>
  <si>
    <t>b1410-1415</t>
  </si>
  <si>
    <t>b0290</t>
  </si>
  <si>
    <t>b0472</t>
  </si>
  <si>
    <t>b0664-665</t>
  </si>
  <si>
    <t>b0668</t>
  </si>
  <si>
    <t>b0814</t>
  </si>
  <si>
    <t>b1156</t>
  </si>
  <si>
    <t>b1154</t>
  </si>
  <si>
    <t>b1228</t>
  </si>
  <si>
    <t>b1304.1-4</t>
  </si>
  <si>
    <t>Required Transmission Enhancements owned by:  PPL Electric Utilities Corp. dba PPL Utilities</t>
  </si>
  <si>
    <t>b0487</t>
  </si>
  <si>
    <t>b0171.2</t>
  </si>
  <si>
    <t>b0172.1</t>
  </si>
  <si>
    <t>b0284.2</t>
  </si>
  <si>
    <t>b0487.1</t>
  </si>
  <si>
    <t>b0791</t>
  </si>
  <si>
    <t>b0468</t>
  </si>
  <si>
    <t>b0504</t>
  </si>
  <si>
    <t>b0318</t>
  </si>
  <si>
    <t>b0839</t>
  </si>
  <si>
    <t>b1231</t>
  </si>
  <si>
    <t>b0570</t>
  </si>
  <si>
    <t>b1465.2</t>
  </si>
  <si>
    <t>b1465.4</t>
  </si>
  <si>
    <t>Required Transmission Enhancements owned by:  Atlantic Electric's Network Customers</t>
  </si>
  <si>
    <t>b0265</t>
  </si>
  <si>
    <t>b0276</t>
  </si>
  <si>
    <t>b0211</t>
  </si>
  <si>
    <t>b0210.A</t>
  </si>
  <si>
    <t>b0210.B</t>
  </si>
  <si>
    <t>Required Transmission Enhancements owned by:  Delmarva's Network Customers</t>
  </si>
  <si>
    <t>b0241.3</t>
  </si>
  <si>
    <t>b0272.1</t>
  </si>
  <si>
    <t>b0751</t>
  </si>
  <si>
    <t>Required Transmission Enhancements owned by:  PEPCO's Network Customers</t>
  </si>
  <si>
    <t>b0367.1-2</t>
  </si>
  <si>
    <t>b0512.7</t>
  </si>
  <si>
    <t>b0512.8</t>
  </si>
  <si>
    <t>b0512.9</t>
  </si>
  <si>
    <t>b0512.12</t>
  </si>
  <si>
    <t>b0478</t>
  </si>
  <si>
    <t>b0499</t>
  </si>
  <si>
    <t>b0526</t>
  </si>
  <si>
    <t>b0701.1</t>
  </si>
  <si>
    <t>b0501-3</t>
  </si>
  <si>
    <t>b1022.2</t>
  </si>
  <si>
    <t>b0733</t>
  </si>
  <si>
    <t>b0496</t>
  </si>
  <si>
    <t>b0563</t>
  </si>
  <si>
    <t>b0564</t>
  </si>
  <si>
    <t>b1770</t>
  </si>
  <si>
    <t>b1990</t>
  </si>
  <si>
    <t>b1965</t>
  </si>
  <si>
    <t>b1839</t>
  </si>
  <si>
    <t>b1998</t>
  </si>
  <si>
    <t>b0556</t>
  </si>
  <si>
    <t>b1153</t>
  </si>
  <si>
    <t>b1023.1</t>
  </si>
  <si>
    <t xml:space="preserve"> </t>
  </si>
  <si>
    <t>b1034.1</t>
  </si>
  <si>
    <t>b1034.6</t>
  </si>
  <si>
    <t>b1465.3</t>
  </si>
  <si>
    <t>b1712.2</t>
  </si>
  <si>
    <t>b1864.1</t>
  </si>
  <si>
    <t>b1864.2</t>
  </si>
  <si>
    <t>b2048</t>
  </si>
  <si>
    <t>b1034.8</t>
  </si>
  <si>
    <t>b1870</t>
  </si>
  <si>
    <t>EKPC</t>
  </si>
  <si>
    <t>b1155</t>
  </si>
  <si>
    <t>b1399</t>
  </si>
  <si>
    <t>b1188.6</t>
  </si>
  <si>
    <t>b1188</t>
  </si>
  <si>
    <t>b1698.1</t>
  </si>
  <si>
    <t>b1321</t>
  </si>
  <si>
    <t>b0756.1</t>
  </si>
  <si>
    <t>b1797</t>
  </si>
  <si>
    <t>b1799</t>
  </si>
  <si>
    <t>b1798</t>
  </si>
  <si>
    <t>b1805</t>
  </si>
  <si>
    <t xml:space="preserve">b1398 </t>
  </si>
  <si>
    <t>b1125</t>
  </si>
  <si>
    <t>b0288</t>
  </si>
  <si>
    <t>b1941</t>
  </si>
  <si>
    <t>b1803</t>
  </si>
  <si>
    <t>b1800</t>
  </si>
  <si>
    <t>b2433.1-b.2433.3</t>
  </si>
  <si>
    <t>b1967</t>
  </si>
  <si>
    <t>b1609</t>
  </si>
  <si>
    <t>b1769</t>
  </si>
  <si>
    <t>b1945</t>
  </si>
  <si>
    <t>b1610</t>
  </si>
  <si>
    <t>b1801</t>
  </si>
  <si>
    <t>b1964</t>
  </si>
  <si>
    <t>b2342</t>
  </si>
  <si>
    <t>b1672</t>
  </si>
  <si>
    <t xml:space="preserve">b1032.2 </t>
  </si>
  <si>
    <t>b1034.2</t>
  </si>
  <si>
    <t>b1034.3</t>
  </si>
  <si>
    <t>b2020</t>
  </si>
  <si>
    <t>b2021</t>
  </si>
  <si>
    <t>b1659.14</t>
  </si>
  <si>
    <t>b2032</t>
  </si>
  <si>
    <t>b1034.7</t>
  </si>
  <si>
    <t>b1970</t>
  </si>
  <si>
    <t>b2018</t>
  </si>
  <si>
    <t>b1661</t>
  </si>
  <si>
    <t>b1255</t>
  </si>
  <si>
    <t>b1588</t>
  </si>
  <si>
    <t>b2436.21</t>
  </si>
  <si>
    <t>b2436.22</t>
  </si>
  <si>
    <t>b2436.50</t>
  </si>
  <si>
    <t>b2436.60</t>
  </si>
  <si>
    <t>b2436.70</t>
  </si>
  <si>
    <t>b2436.81</t>
  </si>
  <si>
    <t>b2436.83</t>
  </si>
  <si>
    <t>b2436.90</t>
  </si>
  <si>
    <t>b2437.10</t>
  </si>
  <si>
    <t>b2437.11</t>
  </si>
  <si>
    <t>b2437.20</t>
  </si>
  <si>
    <t>b2437.21</t>
  </si>
  <si>
    <t>b2437.30</t>
  </si>
  <si>
    <t>b2436.21_dfax</t>
  </si>
  <si>
    <t>b2436.22_dfax</t>
  </si>
  <si>
    <t>b2436.81_dfax</t>
  </si>
  <si>
    <t>b2436.83_dfax</t>
  </si>
  <si>
    <t>b2436.90_dfax</t>
  </si>
  <si>
    <t>b1508.1</t>
  </si>
  <si>
    <t>b1508.2</t>
  </si>
  <si>
    <t>b2053</t>
  </si>
  <si>
    <t>b1906.1</t>
  </si>
  <si>
    <t>b1908</t>
  </si>
  <si>
    <t>b1905.2</t>
  </si>
  <si>
    <t>b1328</t>
  </si>
  <si>
    <t>numbers in black</t>
  </si>
  <si>
    <t>numbers in red</t>
  </si>
  <si>
    <t>New Project</t>
  </si>
  <si>
    <t>highlighted rows</t>
  </si>
  <si>
    <t>No change for project from previous posting</t>
  </si>
  <si>
    <t>Value changed for project from previous posting</t>
  </si>
  <si>
    <t>b2139</t>
  </si>
  <si>
    <t>b1247</t>
  </si>
  <si>
    <t>b1398.5</t>
  </si>
  <si>
    <t>b2008</t>
  </si>
  <si>
    <t>b2343</t>
  </si>
  <si>
    <t>b1840</t>
  </si>
  <si>
    <t>b2235</t>
  </si>
  <si>
    <t>b2260</t>
  </si>
  <si>
    <t>b1802</t>
  </si>
  <si>
    <t>b0555</t>
  </si>
  <si>
    <t>b1943</t>
  </si>
  <si>
    <t>b0376</t>
  </si>
  <si>
    <t>b2364-b2364.1</t>
  </si>
  <si>
    <t>b2362</t>
  </si>
  <si>
    <t>b2156</t>
  </si>
  <si>
    <t>b2546</t>
  </si>
  <si>
    <t>b2017</t>
  </si>
  <si>
    <t>b1818</t>
  </si>
  <si>
    <t>b1819</t>
  </si>
  <si>
    <t>b1032.4</t>
  </si>
  <si>
    <t>b1666</t>
  </si>
  <si>
    <t>b1957</t>
  </si>
  <si>
    <t>b1962</t>
  </si>
  <si>
    <t>b2019</t>
  </si>
  <si>
    <t>b1032.1</t>
  </si>
  <si>
    <t>b1948</t>
  </si>
  <si>
    <t>b2022</t>
  </si>
  <si>
    <t>b1590</t>
  </si>
  <si>
    <t>b1787</t>
  </si>
  <si>
    <t>b1698</t>
  </si>
  <si>
    <t>b1907</t>
  </si>
  <si>
    <t>b1909</t>
  </si>
  <si>
    <t>b1912</t>
  </si>
  <si>
    <t>b1701</t>
  </si>
  <si>
    <t>b1694</t>
  </si>
  <si>
    <t>b1911</t>
  </si>
  <si>
    <t>b2471</t>
  </si>
  <si>
    <t>b2471_dfax</t>
  </si>
  <si>
    <t>Required Transmission Enhancements owned by:  Commonwealth Edison Company's Network Customers</t>
  </si>
  <si>
    <t>b2141</t>
  </si>
  <si>
    <t>b1791</t>
  </si>
  <si>
    <t>b2609.4</t>
  </si>
  <si>
    <t>Required Transmission Enhancements owned by:  AEP East Operating Companies , AEP Transmission Companies and Transource West Virginia, LLC</t>
  </si>
  <si>
    <t>b2436.10</t>
  </si>
  <si>
    <t>b2436.33</t>
  </si>
  <si>
    <t>b2436.34</t>
  </si>
  <si>
    <t>b2436.84</t>
  </si>
  <si>
    <t>b2436.85</t>
  </si>
  <si>
    <t>b2437.33</t>
  </si>
  <si>
    <t>b2436.10_dfax</t>
  </si>
  <si>
    <t>b2436.84_dfax</t>
  </si>
  <si>
    <t>b2436.85_dfax</t>
  </si>
  <si>
    <t>b1600</t>
  </si>
  <si>
    <t>b2545</t>
  </si>
  <si>
    <t>b2547.1</t>
  </si>
  <si>
    <t>b2475</t>
  </si>
  <si>
    <t>b1991</t>
  </si>
  <si>
    <t>b2441</t>
  </si>
  <si>
    <t>b1398.3.1</t>
  </si>
  <si>
    <t>b1660</t>
  </si>
  <si>
    <t>b1660.1</t>
  </si>
  <si>
    <t>b1663.2</t>
  </si>
  <si>
    <t>b1875</t>
  </si>
  <si>
    <t>b1797.1</t>
  </si>
  <si>
    <t>b1659</t>
  </si>
  <si>
    <t>b1659.13</t>
  </si>
  <si>
    <t>b1495</t>
  </si>
  <si>
    <t>b1660.1_dfax</t>
  </si>
  <si>
    <t>b1797.1_dfax</t>
  </si>
  <si>
    <t>b1032.3</t>
  </si>
  <si>
    <t>b1023.3</t>
  </si>
  <si>
    <t>b1905.1</t>
  </si>
  <si>
    <t>b1905.5</t>
  </si>
  <si>
    <t>b1696</t>
  </si>
  <si>
    <t>b2373</t>
  </si>
  <si>
    <t>b2582</t>
  </si>
  <si>
    <t>Preliminary Annual</t>
  </si>
  <si>
    <t>Preliminary Monthly</t>
  </si>
  <si>
    <t>Required Transmission Enhancements owned by:  Dominion Virginia Power's Network Customers</t>
  </si>
  <si>
    <t>incentives</t>
  </si>
  <si>
    <t>b1712.1</t>
  </si>
  <si>
    <t>b1465.1</t>
  </si>
  <si>
    <t>b2230</t>
  </si>
  <si>
    <t>b2423</t>
  </si>
  <si>
    <t>b2230_dfax</t>
  </si>
  <si>
    <t>b2423_dfax</t>
  </si>
  <si>
    <t>(May-Dec 2017)</t>
  </si>
  <si>
    <t>(June-Dec 2017)</t>
  </si>
  <si>
    <t>(June- May 2018)</t>
  </si>
  <si>
    <t>b0497</t>
  </si>
  <si>
    <t>b1016</t>
  </si>
  <si>
    <t>b1251</t>
  </si>
  <si>
    <t>b0512</t>
  </si>
  <si>
    <t>b1804</t>
  </si>
  <si>
    <t>b2261</t>
  </si>
  <si>
    <t>b2494</t>
  </si>
  <si>
    <t>s1041</t>
  </si>
  <si>
    <t>Preliminary Required Transmission Enhancements owned by:  Duquesne Light Company's Network Customers</t>
  </si>
  <si>
    <t>Required Transmission Enhancements owned by:  Jersey Central Power &amp; Light (Transmission)</t>
  </si>
  <si>
    <t>b0174</t>
  </si>
  <si>
    <t>b0268</t>
  </si>
  <si>
    <t>b0726</t>
  </si>
  <si>
    <t>b2015</t>
  </si>
  <si>
    <t>b1374</t>
  </si>
  <si>
    <t>b1608</t>
  </si>
  <si>
    <t>b0674</t>
  </si>
  <si>
    <t>b0674.1</t>
  </si>
  <si>
    <t>Required Transmission Enhancements owned by: Mid-Atlantic Interstate Transmission, LLC</t>
  </si>
  <si>
    <t>(July- Dec 2017)</t>
  </si>
  <si>
    <t>(June- Dec 2017)</t>
  </si>
  <si>
    <t>b0215</t>
  </si>
  <si>
    <t>b0284.3</t>
  </si>
  <si>
    <t>b0369</t>
  </si>
  <si>
    <t>b0549</t>
  </si>
  <si>
    <t>b0551</t>
  </si>
  <si>
    <t>b0552</t>
  </si>
  <si>
    <t>b0553</t>
  </si>
  <si>
    <t>b0557</t>
  </si>
  <si>
    <t>b1993</t>
  </si>
  <si>
    <t>b1994</t>
  </si>
  <si>
    <t>b2006.1.1</t>
  </si>
  <si>
    <t>b2006.1.1_dfax</t>
  </si>
  <si>
    <t>b2452</t>
  </si>
  <si>
    <t>b2452.1</t>
  </si>
  <si>
    <t>Required Transmission Enhancements owned by: PECO Energy Company</t>
  </si>
  <si>
    <t>b0269</t>
  </si>
  <si>
    <t>b0269.10</t>
  </si>
  <si>
    <t>b1591</t>
  </si>
  <si>
    <t>b0269.6</t>
  </si>
  <si>
    <t>b0171.1</t>
  </si>
  <si>
    <t>b1900</t>
  </si>
  <si>
    <t>b0727</t>
  </si>
  <si>
    <t>b2140</t>
  </si>
  <si>
    <t>b1182</t>
  </si>
  <si>
    <t>b1717</t>
  </si>
  <si>
    <t>b1178</t>
  </si>
  <si>
    <t>b0790</t>
  </si>
  <si>
    <t>b0506</t>
  </si>
  <si>
    <t>b0505</t>
  </si>
  <si>
    <t>b0789</t>
  </si>
  <si>
    <t>b0206</t>
  </si>
  <si>
    <t>b0207</t>
  </si>
  <si>
    <t>b0209</t>
  </si>
  <si>
    <t>b0264</t>
  </si>
  <si>
    <t>b0357</t>
  </si>
  <si>
    <t>b1590.1-b1590.2</t>
  </si>
  <si>
    <t>(Dec - May 2018)</t>
  </si>
  <si>
    <t>TrAIL + PATH:</t>
  </si>
  <si>
    <t>Original File Source before modifications:</t>
  </si>
  <si>
    <t>Values noted in testimony highlighted in green</t>
  </si>
  <si>
    <t>Transmission-enhacement-worksheet-dec-2017.xls</t>
  </si>
  <si>
    <t>To Correct for PJM Transmission Enhancement Charge:  EKPC Share of TrAIL &amp; PATH projects</t>
  </si>
  <si>
    <t>P144</t>
  </si>
  <si>
    <t>P146</t>
  </si>
  <si>
    <t>P132</t>
  </si>
  <si>
    <t xml:space="preserve">See tab Dec 2017 </t>
  </si>
  <si>
    <t>Cells: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</si>
</sst>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7">
    <numFmt numFmtId="5" formatCode="&quot;$&quot;#,##0_);\(&quot;$&quot;#,##0\)"/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0.0000"/>
    <numFmt numFmtId="167" formatCode="0.0%"/>
    <numFmt numFmtId="168" formatCode="0.000%"/>
    <numFmt numFmtId="169" formatCode="&quot;$&quot;#,##0"/>
    <numFmt numFmtId="170" formatCode="&quot;$&quot;#,##0.00"/>
    <numFmt numFmtId="171" formatCode="&quot;$&quot;#,##0.0"/>
    <numFmt numFmtId="172" formatCode="#,##0.0_);\(#,##0.0\)"/>
    <numFmt numFmtId="173" formatCode="&quot;$&quot;#,##0.000_);\(&quot;$&quot;#,##0.000\)"/>
    <numFmt numFmtId="174" formatCode="&quot;$&quot;#,##0.0_);\(&quot;$&quot;#,##0.0\)"/>
    <numFmt numFmtId="175" formatCode="#,##0.000_);\(#,##0.000\)"/>
    <numFmt numFmtId="176" formatCode="_(* #,##0.0\¢_m;[Red]_(* \-#,##0.0\¢_m;[Green]_(* 0.0\¢_m;_(@_)_%"/>
    <numFmt numFmtId="177" formatCode="_(* #,##0.00\¢_m;[Red]_(* \-#,##0.00\¢_m;[Green]_(* 0.00\¢_m;_(@_)_%"/>
    <numFmt numFmtId="178" formatCode="_(* #,##0.000\¢_m;[Red]_(* \-#,##0.000\¢_m;[Green]_(* 0.000\¢_m;_(@_)_%"/>
    <numFmt numFmtId="179" formatCode="_(_(\£* #,##0_)_%;[Red]_(\(\£* #,##0\)_%;[Green]_(_(\£* #,##0_)_%;_(@_)_%"/>
    <numFmt numFmtId="180" formatCode="_(_(\£* #,##0.0_)_%;[Red]_(\(\£* #,##0.0\)_%;[Green]_(_(\£* #,##0.0_)_%;_(@_)_%"/>
    <numFmt numFmtId="181" formatCode="_(_(\£* #,##0.00_)_%;[Red]_(\(\£* #,##0.00\)_%;[Green]_(_(\£* #,##0.00_)_%;_(@_)_%"/>
    <numFmt numFmtId="182" formatCode="0.0%_);\(0.0%\)"/>
    <numFmt numFmtId="183" formatCode="\•\ \ @"/>
    <numFmt numFmtId="184" formatCode="_(_(\•_ #0_)_%;[Red]_(_(\•_ \-#0\)_%;[Green]_(_(\•_ #0_)_%;_(_(\•_ @_)_%"/>
    <numFmt numFmtId="185" formatCode="_(_(_•_ \•_ #0_)_%;[Red]_(_(_•_ \•_ \-#0\)_%;[Green]_(_(_•_ \•_ #0_)_%;_(_(_•_ \•_ @_)_%"/>
    <numFmt numFmtId="186" formatCode="_(_(_•_ _•_ \•_ #0_)_%;[Red]_(_(_•_ _•_ \•_ \-#0\)_%;[Green]_(_(_•_ _•_ \•_ #0_)_%;_(_(_•_ \•_ @_)_%"/>
    <numFmt numFmtId="187" formatCode="#,##0,_);\(#,##0,\)"/>
    <numFmt numFmtId="188" formatCode="0.0,_);\(0.0,\)"/>
    <numFmt numFmtId="189" formatCode="0.00,_);\(0.00,\)"/>
    <numFmt numFmtId="190" formatCode="_(_(_$* #,##0.0_)_%;[Red]_(\(_$* #,##0.0\)_%;[Green]_(_(_$* #,##0.0_)_%;_(@_)_%"/>
    <numFmt numFmtId="191" formatCode="_(_(_$* #,##0.00_)_%;[Red]_(\(_$* #,##0.00\)_%;[Green]_(_(_$* #,##0.00_)_%;_(@_)_%"/>
    <numFmt numFmtId="192" formatCode="_(_(_$* #,##0.000_)_%;[Red]_(\(_$* #,##0.000\)_%;[Green]_(_(_$* #,##0.000_)_%;_(@_)_%"/>
    <numFmt numFmtId="193" formatCode="_._.* #,##0.0_)_%;_._.* \(#,##0.0\)_%;_._.* \ ?_)_%"/>
    <numFmt numFmtId="194" formatCode="_._.* #,##0.00_)_%;_._.* \(#,##0.00\)_%;_._.* \ ?_)_%"/>
    <numFmt numFmtId="195" formatCode="_._.* #,##0.000_)_%;_._.* \(#,##0.000\)_%;_._.* \ ?_)_%"/>
    <numFmt numFmtId="196" formatCode="_._.* #,##0.0000_)_%;_._.* \(#,##0.0000\)_%;_._.* \ ?_)_%"/>
    <numFmt numFmtId="197" formatCode="_(_(&quot;$&quot;* #,##0.0_)_%;[Red]_(\(&quot;$&quot;* #,##0.0\)_%;[Green]_(_(&quot;$&quot;* #,##0.0_)_%;_(@_)_%"/>
    <numFmt numFmtId="198" formatCode="_(_(&quot;$&quot;* #,##0.00_)_%;[Red]_(\(&quot;$&quot;* #,##0.00\)_%;[Green]_(_(&quot;$&quot;* #,##0.00_)_%;_(@_)_%"/>
    <numFmt numFmtId="199" formatCode="_(_(&quot;$&quot;* #,##0.000_)_%;[Red]_(\(&quot;$&quot;* #,##0.000\)_%;[Green]_(_(&quot;$&quot;* #,##0.000_)_%;_(@_)_%"/>
    <numFmt numFmtId="200" formatCode="_._.&quot;$&quot;* #,##0.0_)_%;_._.&quot;$&quot;* \(#,##0.0\)_%;_._.&quot;$&quot;* \ ?_)_%"/>
    <numFmt numFmtId="201" formatCode="_._.&quot;$&quot;* #,##0.00_)_%;_._.&quot;$&quot;* \(#,##0.00\)_%;_._.&quot;$&quot;* \ ?_)_%"/>
    <numFmt numFmtId="202" formatCode="_._.&quot;$&quot;* #,##0.000_)_%;_._.&quot;$&quot;* \(#,##0.000\)_%;_._.&quot;$&quot;* \ ?_)_%"/>
    <numFmt numFmtId="203" formatCode="_._.&quot;$&quot;* #,##0.0000_)_%;_._.&quot;$&quot;* \(#,##0.0000\)_%;_._.&quot;$&quot;* \ ?_)_%"/>
    <numFmt numFmtId="204" formatCode="&quot;$&quot;#,##0,_);\(&quot;$&quot;#,##0,\)"/>
    <numFmt numFmtId="205" formatCode="&quot;$&quot;0.0,_);\(&quot;$&quot;0.0,\)"/>
    <numFmt numFmtId="206" formatCode="&quot;$&quot;0.00,_);\(&quot;$&quot;0.00,\)"/>
    <numFmt numFmtId="207" formatCode="_(* dd\-mmm\-yy_)_%"/>
    <numFmt numFmtId="208" formatCode="_(* dd\ mmmm\ yyyy_)_%"/>
    <numFmt numFmtId="209" formatCode="_(* mmmm\ dd\,\ yyyy_)_%"/>
    <numFmt numFmtId="210" formatCode="_(* dd\.mm\.yyyy_)_%"/>
    <numFmt numFmtId="211" formatCode="_(* mm/dd/yyyy_)_%"/>
    <numFmt numFmtId="212" formatCode="m/d/yy;@"/>
    <numFmt numFmtId="213" formatCode="#,##0.0\x_);\(#,##0.0\x\)"/>
    <numFmt numFmtId="214" formatCode="#,##0.00\x_);\(#,##0.00\x\)"/>
    <numFmt numFmtId="215" formatCode="[$€-2]\ #,##0_);\([$€-2]\ #,##0\)"/>
    <numFmt numFmtId="216" formatCode="[$€-2]\ #,##0.0_);\([$€-2]\ #,##0.0\)"/>
    <numFmt numFmtId="217" formatCode="_([$€-2]* #,##0.00_);_([$€-2]* \(#,##0.00\);_([$€-2]* &quot;-&quot;??_)"/>
    <numFmt numFmtId="218" formatCode="General_)_%"/>
    <numFmt numFmtId="219" formatCode="_(_(#0_)_%;[Red]_(_(\-#0\)_%;[Green]_(_(#0_)_%;_(_(@_)_%"/>
    <numFmt numFmtId="220" formatCode="_(_(_•_ #0_)_%;[Red]_(_(_•_ \-#0\)_%;[Green]_(_(_•_ #0_)_%;_(_(_•_ @_)_%"/>
    <numFmt numFmtId="221" formatCode="_(_(_•_ _•_ #0_)_%;[Red]_(_(_•_ _•_ \-#0\)_%;[Green]_(_(_•_ _•_ #0_)_%;_(_(_•_ _•_ @_)_%"/>
    <numFmt numFmtId="222" formatCode="_(_(_•_ _•_ _•_ #0_)_%;[Red]_(_(_•_ _•_ _•_ \-#0\)_%;[Green]_(_(_•_ _•_ _•_ #0_)_%;_(_(_•_ _•_ _•_ @_)_%"/>
    <numFmt numFmtId="223" formatCode="#,##0\x;\(#,##0\x\)"/>
    <numFmt numFmtId="224" formatCode="0.0\x;\(0.0\x\)"/>
    <numFmt numFmtId="225" formatCode="#,##0.00\x;\(#,##0.00\x\)"/>
    <numFmt numFmtId="226" formatCode="#,##0.000\x;\(#,##0.000\x\)"/>
    <numFmt numFmtId="227" formatCode="0.0_);\(0.0\)"/>
    <numFmt numFmtId="228" formatCode="0%;\(0%\)"/>
    <numFmt numFmtId="229" formatCode="0.00\ \x_);\(0.00\ \x\)"/>
    <numFmt numFmtId="230" formatCode="_(* #,##0_);_(* \(#,##0\);_(* &quot;-&quot;????_);_(@_)"/>
    <numFmt numFmtId="231" formatCode="0__"/>
    <numFmt numFmtId="232" formatCode="h:mmAM/PM"/>
    <numFmt numFmtId="233" formatCode="0&quot; E&quot;"/>
    <numFmt numFmtId="234" formatCode="yyyy"/>
    <numFmt numFmtId="235" formatCode="0.0%;\(0.0%\)"/>
    <numFmt numFmtId="236" formatCode="0.00%_);\(0.00%\)"/>
    <numFmt numFmtId="237" formatCode="0.000%_);\(0.000%\)"/>
    <numFmt numFmtId="238" formatCode="_(0_)%;\(0\)%;\ \ ?_)%"/>
    <numFmt numFmtId="239" formatCode="_._._(* 0_)%;_._.* \(0\)%;_._._(* \ ?_)%"/>
    <numFmt numFmtId="240" formatCode="0%_);\(0%\)"/>
    <numFmt numFmtId="241" formatCode="_(* #,##0_)_%;[Red]_(* \(#,##0\)_%;[Green]_(* 0_)_%;_(@_)_%"/>
    <numFmt numFmtId="242" formatCode="_(* #,##0.0%_);[Red]_(* \-#,##0.0%_);[Green]_(* 0.0%_);_(@_)_%"/>
    <numFmt numFmtId="243" formatCode="_(* #,##0.00%_);[Red]_(* \-#,##0.00%_);[Green]_(* 0.00%_);_(@_)_%"/>
    <numFmt numFmtId="244" formatCode="_(* #,##0.000%_);[Red]_(* \-#,##0.000%_);[Green]_(* 0.000%_);_(@_)_%"/>
    <numFmt numFmtId="245" formatCode="_(0.0_)%;\(0.0\)%;\ \ ?_)%"/>
    <numFmt numFmtId="246" formatCode="_._._(* 0.0_)%;_._.* \(0.0\)%;_._._(* \ ?_)%"/>
    <numFmt numFmtId="247" formatCode="_(0.00_)%;\(0.00\)%;\ \ ?_)%"/>
    <numFmt numFmtId="248" formatCode="_._._(* 0.00_)%;_._.* \(0.00\)%;_._._(* \ ?_)%"/>
    <numFmt numFmtId="249" formatCode="_(0.000_)%;\(0.000\)%;\ \ ?_)%"/>
    <numFmt numFmtId="250" formatCode="_._._(* 0.000_)%;_._.* \(0.000\)%;_._._(* \ ?_)%"/>
    <numFmt numFmtId="251" formatCode="_(0.0000_)%;\(0.0000\)%;\ \ ?_)%"/>
    <numFmt numFmtId="252" formatCode="_._._(* 0.0000_)%;_._.* \(0.0000\)%;_._._(* \ ?_)%"/>
    <numFmt numFmtId="253" formatCode="mmmm\ dd\,\ yy"/>
    <numFmt numFmtId="254" formatCode="0.0\x"/>
    <numFmt numFmtId="255" formatCode="_(* #,##0_);_(* \(#,##0\);_(* \ ?_)"/>
    <numFmt numFmtId="256" formatCode="_(* #,##0.0_);_(* \(#,##0.0\);_(* \ ?_)"/>
    <numFmt numFmtId="257" formatCode="_(* #,##0.00_);_(* \(#,##0.00\);_(* \ ?_)"/>
    <numFmt numFmtId="258" formatCode="_(* #,##0.000_);_(* \(#,##0.000\);_(* \ ?_)"/>
    <numFmt numFmtId="259" formatCode="_(&quot;$&quot;* #,##0_);_(&quot;$&quot;* \(#,##0\);_(&quot;$&quot;* \ ?_)"/>
    <numFmt numFmtId="260" formatCode="_(&quot;$&quot;* #,##0.0_);_(&quot;$&quot;* \(#,##0.0\);_(&quot;$&quot;* \ ?_)"/>
    <numFmt numFmtId="261" formatCode="_(&quot;$&quot;* #,##0.00_);_(&quot;$&quot;* \(#,##0.00\);_(&quot;$&quot;* \ ?_)"/>
    <numFmt numFmtId="262" formatCode="_(&quot;$&quot;* #,##0.000_);_(&quot;$&quot;* \(#,##0.000\);_(&quot;$&quot;* \ ?_)"/>
    <numFmt numFmtId="263" formatCode="0000&quot;A&quot;"/>
    <numFmt numFmtId="264" formatCode="0&quot;E&quot;"/>
    <numFmt numFmtId="265" formatCode="0000&quot;E&quot;"/>
  </numFmts>
  <fonts count="9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2"/>
      <name val="Arial MT"/>
    </font>
    <font>
      <b/>
      <sz val="14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b/>
      <sz val="18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38"/>
      <name val="Arial"/>
      <family val="2"/>
    </font>
    <font>
      <b/>
      <sz val="9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0"/>
      <name val="Arial Narrow"/>
      <family val="2"/>
    </font>
    <font>
      <u/>
      <sz val="10"/>
      <color indexed="12"/>
      <name val="Arial"/>
      <family val="2"/>
    </font>
    <font>
      <b/>
      <sz val="10"/>
      <color indexed="8"/>
      <name val="Arial"/>
      <family val="2"/>
    </font>
    <font>
      <sz val="12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9"/>
      <color indexed="12"/>
      <name val="Arial"/>
      <family val="2"/>
    </font>
    <font>
      <sz val="9"/>
      <name val="Times New Roman"/>
      <family val="1"/>
    </font>
    <font>
      <sz val="12"/>
      <name val="Helv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color indexed="21"/>
      <name val="Arial"/>
      <family val="2"/>
    </font>
    <font>
      <sz val="9"/>
      <name val="Helv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  <bgColor indexed="6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38"/>
        <bgColor indexed="23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26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2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39">
    <xf numFmtId="0" fontId="0" fillId="0" borderId="0"/>
    <xf numFmtId="176" fontId="56" fillId="0" borderId="0" applyFont="0" applyFill="0" applyBorder="0" applyAlignment="0" applyProtection="0"/>
    <xf numFmtId="177" fontId="56" fillId="0" borderId="0" applyFont="0" applyFill="0" applyBorder="0" applyAlignment="0" applyProtection="0"/>
    <xf numFmtId="178" fontId="56" fillId="0" borderId="0" applyFont="0" applyFill="0" applyBorder="0" applyAlignment="0" applyProtection="0"/>
    <xf numFmtId="179" fontId="56" fillId="0" borderId="0" applyFont="0" applyFill="0" applyBorder="0" applyAlignment="0" applyProtection="0"/>
    <xf numFmtId="180" fontId="56" fillId="0" borderId="0" applyFont="0" applyFill="0" applyBorder="0" applyAlignment="0" applyProtection="0"/>
    <xf numFmtId="181" fontId="56" fillId="0" borderId="0" applyFont="0" applyFill="0" applyBorder="0" applyAlignment="0" applyProtection="0"/>
    <xf numFmtId="0" fontId="2" fillId="0" borderId="0"/>
    <xf numFmtId="0" fontId="7" fillId="2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4" borderId="0" applyNumberFormat="0" applyBorder="0" applyAlignment="0" applyProtection="0"/>
    <xf numFmtId="0" fontId="7" fillId="9" borderId="0" applyNumberFormat="0" applyBorder="0" applyAlignment="0" applyProtection="0"/>
    <xf numFmtId="0" fontId="7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3" borderId="0" applyNumberFormat="0" applyBorder="0" applyAlignment="0" applyProtection="0"/>
    <xf numFmtId="0" fontId="35" fillId="8" borderId="0" applyNumberFormat="0" applyBorder="0" applyAlignment="0" applyProtection="0"/>
    <xf numFmtId="0" fontId="35" fillId="4" borderId="0" applyNumberFormat="0" applyBorder="0" applyAlignment="0" applyProtection="0"/>
    <xf numFmtId="0" fontId="2" fillId="0" borderId="0"/>
    <xf numFmtId="0" fontId="35" fillId="13" borderId="0" applyNumberFormat="0" applyBorder="0" applyAlignment="0" applyProtection="0"/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14" borderId="0" applyNumberFormat="0" applyBorder="0" applyAlignment="0" applyProtection="0"/>
    <xf numFmtId="0" fontId="36" fillId="6" borderId="0" applyNumberFormat="0" applyBorder="0" applyAlignment="0" applyProtection="0"/>
    <xf numFmtId="0" fontId="17" fillId="0" borderId="0"/>
    <xf numFmtId="182" fontId="2" fillId="16" borderId="0" applyNumberFormat="0" applyFill="0" applyBorder="0" applyAlignment="0" applyProtection="0">
      <alignment horizontal="right" vertical="center"/>
    </xf>
    <xf numFmtId="182" fontId="52" fillId="0" borderId="0" applyNumberFormat="0" applyFill="0" applyBorder="0" applyAlignment="0" applyProtection="0"/>
    <xf numFmtId="0" fontId="2" fillId="0" borderId="1" applyNumberFormat="0" applyFont="0" applyFill="0" applyAlignment="0" applyProtection="0"/>
    <xf numFmtId="183" fontId="50" fillId="0" borderId="0" applyFont="0" applyFill="0" applyBorder="0" applyAlignment="0" applyProtection="0"/>
    <xf numFmtId="184" fontId="56" fillId="0" borderId="0" applyFont="0" applyFill="0" applyBorder="0" applyProtection="0">
      <alignment horizontal="left"/>
    </xf>
    <xf numFmtId="185" fontId="56" fillId="0" borderId="0" applyFont="0" applyFill="0" applyBorder="0" applyProtection="0">
      <alignment horizontal="left"/>
    </xf>
    <xf numFmtId="186" fontId="56" fillId="0" borderId="0" applyFont="0" applyFill="0" applyBorder="0" applyProtection="0">
      <alignment horizontal="left"/>
    </xf>
    <xf numFmtId="37" fontId="57" fillId="0" borderId="0" applyFont="0" applyFill="0" applyBorder="0" applyAlignment="0" applyProtection="0">
      <alignment vertical="center"/>
      <protection locked="0"/>
    </xf>
    <xf numFmtId="187" fontId="58" fillId="0" borderId="0" applyFont="0" applyFill="0" applyBorder="0" applyAlignment="0" applyProtection="0"/>
    <xf numFmtId="0" fontId="59" fillId="0" borderId="0"/>
    <xf numFmtId="0" fontId="59" fillId="0" borderId="0"/>
    <xf numFmtId="170" fontId="5" fillId="0" borderId="0" applyFill="0"/>
    <xf numFmtId="170" fontId="5" fillId="0" borderId="0">
      <alignment horizontal="center"/>
    </xf>
    <xf numFmtId="0" fontId="5" fillId="0" borderId="0" applyFill="0">
      <alignment horizontal="center"/>
    </xf>
    <xf numFmtId="170" fontId="9" fillId="0" borderId="2" applyFill="0"/>
    <xf numFmtId="0" fontId="2" fillId="0" borderId="0" applyFont="0" applyAlignment="0"/>
    <xf numFmtId="0" fontId="10" fillId="0" borderId="0" applyFill="0">
      <alignment vertical="top"/>
    </xf>
    <xf numFmtId="0" fontId="9" fillId="0" borderId="0" applyFill="0">
      <alignment horizontal="left" vertical="top"/>
    </xf>
    <xf numFmtId="170" fontId="11" fillId="0" borderId="3" applyFill="0"/>
    <xf numFmtId="170" fontId="11" fillId="0" borderId="3" applyFill="0"/>
    <xf numFmtId="0" fontId="2" fillId="0" borderId="0" applyNumberFormat="0" applyFont="0" applyAlignment="0"/>
    <xf numFmtId="0" fontId="10" fillId="0" borderId="0" applyFill="0">
      <alignment wrapText="1"/>
    </xf>
    <xf numFmtId="0" fontId="9" fillId="0" borderId="0" applyFill="0">
      <alignment horizontal="left" vertical="top" wrapText="1"/>
    </xf>
    <xf numFmtId="170" fontId="12" fillId="0" borderId="0" applyFill="0"/>
    <xf numFmtId="0" fontId="13" fillId="0" borderId="0" applyNumberFormat="0" applyFont="0" applyAlignment="0">
      <alignment horizontal="center"/>
    </xf>
    <xf numFmtId="0" fontId="14" fillId="0" borderId="0" applyFill="0">
      <alignment vertical="top" wrapText="1"/>
    </xf>
    <xf numFmtId="0" fontId="11" fillId="0" borderId="0" applyFill="0">
      <alignment horizontal="left" vertical="top" wrapText="1"/>
    </xf>
    <xf numFmtId="170" fontId="2" fillId="0" borderId="0" applyFill="0"/>
    <xf numFmtId="0" fontId="13" fillId="0" borderId="0" applyNumberFormat="0" applyFont="0" applyAlignment="0">
      <alignment horizontal="center"/>
    </xf>
    <xf numFmtId="0" fontId="15" fillId="0" borderId="0" applyFill="0">
      <alignment vertical="center" wrapText="1"/>
    </xf>
    <xf numFmtId="0" fontId="16" fillId="0" borderId="0">
      <alignment horizontal="left" vertical="center" wrapText="1"/>
    </xf>
    <xf numFmtId="170" fontId="17" fillId="0" borderId="0" applyFill="0"/>
    <xf numFmtId="0" fontId="13" fillId="0" borderId="0" applyNumberFormat="0" applyFont="0" applyAlignment="0">
      <alignment horizontal="center"/>
    </xf>
    <xf numFmtId="0" fontId="18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0" fontId="2" fillId="0" borderId="0" applyFill="0">
      <alignment horizontal="center" vertical="center" wrapText="1"/>
    </xf>
    <xf numFmtId="170" fontId="19" fillId="0" borderId="0" applyFill="0"/>
    <xf numFmtId="0" fontId="13" fillId="0" borderId="0" applyNumberFormat="0" applyFont="0" applyAlignment="0">
      <alignment horizontal="center"/>
    </xf>
    <xf numFmtId="0" fontId="20" fillId="0" borderId="0" applyFill="0">
      <alignment horizontal="center" vertical="center" wrapText="1"/>
    </xf>
    <xf numFmtId="0" fontId="21" fillId="0" borderId="0" applyFill="0">
      <alignment horizontal="center" vertical="center" wrapText="1"/>
    </xf>
    <xf numFmtId="170" fontId="22" fillId="0" borderId="0" applyFill="0"/>
    <xf numFmtId="0" fontId="13" fillId="0" borderId="0" applyNumberFormat="0" applyFont="0" applyAlignment="0">
      <alignment horizontal="center"/>
    </xf>
    <xf numFmtId="0" fontId="23" fillId="0" borderId="0">
      <alignment horizontal="center" wrapText="1"/>
    </xf>
    <xf numFmtId="0" fontId="19" fillId="0" borderId="0" applyFill="0">
      <alignment horizontal="center" wrapText="1"/>
    </xf>
    <xf numFmtId="172" fontId="60" fillId="0" borderId="0" applyFont="0" applyFill="0" applyBorder="0" applyAlignment="0" applyProtection="0">
      <protection locked="0"/>
    </xf>
    <xf numFmtId="188" fontId="60" fillId="0" borderId="0" applyFont="0" applyFill="0" applyBorder="0" applyAlignment="0" applyProtection="0">
      <protection locked="0"/>
    </xf>
    <xf numFmtId="39" fontId="2" fillId="0" borderId="0" applyFont="0" applyFill="0" applyBorder="0" applyAlignment="0" applyProtection="0"/>
    <xf numFmtId="189" fontId="61" fillId="0" borderId="0" applyFont="0" applyFill="0" applyBorder="0" applyAlignment="0" applyProtection="0"/>
    <xf numFmtId="175" fontId="58" fillId="0" borderId="0" applyFont="0" applyFill="0" applyBorder="0" applyAlignment="0" applyProtection="0"/>
    <xf numFmtId="0" fontId="37" fillId="17" borderId="4" applyNumberFormat="0" applyAlignment="0" applyProtection="0"/>
    <xf numFmtId="0" fontId="2" fillId="0" borderId="1" applyNumberFormat="0" applyFont="0" applyFill="0" applyBorder="0" applyProtection="0">
      <alignment horizontal="centerContinuous" vertical="center"/>
    </xf>
    <xf numFmtId="0" fontId="30" fillId="0" borderId="0" applyFill="0" applyBorder="0" applyProtection="0">
      <alignment horizontal="center"/>
      <protection locked="0"/>
    </xf>
    <xf numFmtId="0" fontId="38" fillId="18" borderId="5" applyNumberFormat="0" applyAlignment="0" applyProtection="0"/>
    <xf numFmtId="43" fontId="85" fillId="0" borderId="0" applyFont="0" applyFill="0" applyBorder="0" applyAlignment="0" applyProtection="0"/>
    <xf numFmtId="0" fontId="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41" fontId="2" fillId="0" borderId="0" applyFont="0" applyFill="0" applyBorder="0" applyAlignment="0" applyProtection="0"/>
    <xf numFmtId="41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41" fontId="86" fillId="0" borderId="0" applyFont="0" applyFill="0" applyBorder="0" applyAlignment="0" applyProtection="0"/>
    <xf numFmtId="190" fontId="56" fillId="0" borderId="0" applyFont="0" applyFill="0" applyBorder="0" applyAlignment="0" applyProtection="0"/>
    <xf numFmtId="191" fontId="56" fillId="0" borderId="0" applyFont="0" applyFill="0" applyBorder="0" applyAlignment="0" applyProtection="0"/>
    <xf numFmtId="192" fontId="56" fillId="0" borderId="0" applyFont="0" applyFill="0" applyBorder="0" applyAlignment="0" applyProtection="0"/>
    <xf numFmtId="193" fontId="54" fillId="0" borderId="0" applyFont="0" applyFill="0" applyBorder="0" applyAlignment="0" applyProtection="0"/>
    <xf numFmtId="194" fontId="63" fillId="0" borderId="0" applyFont="0" applyFill="0" applyBorder="0" applyAlignment="0" applyProtection="0"/>
    <xf numFmtId="195" fontId="63" fillId="0" borderId="0" applyFont="0" applyFill="0" applyBorder="0" applyAlignment="0" applyProtection="0"/>
    <xf numFmtId="196" fontId="12" fillId="0" borderId="0" applyFont="0" applyFill="0" applyBorder="0" applyAlignment="0" applyProtection="0">
      <protection locked="0"/>
    </xf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64" fillId="0" borderId="0" applyFill="0" applyBorder="0" applyAlignment="0" applyProtection="0"/>
    <xf numFmtId="3" fontId="2" fillId="0" borderId="0" applyFont="0" applyFill="0" applyBorder="0" applyAlignment="0" applyProtection="0"/>
    <xf numFmtId="0" fontId="9" fillId="0" borderId="0" applyFill="0" applyBorder="0" applyAlignment="0" applyProtection="0">
      <protection locked="0"/>
    </xf>
    <xf numFmtId="0" fontId="2" fillId="0" borderId="6"/>
    <xf numFmtId="44" fontId="85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56" fillId="0" borderId="0" applyFont="0" applyFill="0" applyBorder="0" applyAlignment="0" applyProtection="0"/>
    <xf numFmtId="199" fontId="56" fillId="0" borderId="0" applyFont="0" applyFill="0" applyBorder="0" applyAlignment="0" applyProtection="0"/>
    <xf numFmtId="200" fontId="63" fillId="0" borderId="0" applyFont="0" applyFill="0" applyBorder="0" applyAlignment="0" applyProtection="0"/>
    <xf numFmtId="201" fontId="63" fillId="0" borderId="0" applyFont="0" applyFill="0" applyBorder="0" applyAlignment="0" applyProtection="0"/>
    <xf numFmtId="202" fontId="63" fillId="0" borderId="0" applyFont="0" applyFill="0" applyBorder="0" applyAlignment="0" applyProtection="0"/>
    <xf numFmtId="203" fontId="12" fillId="0" borderId="0" applyFont="0" applyFill="0" applyBorder="0" applyAlignment="0" applyProtection="0">
      <protection locked="0"/>
    </xf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5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64" fillId="0" borderId="0" applyFill="0" applyBorder="0" applyAlignment="0" applyProtection="0"/>
    <xf numFmtId="5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204" fontId="58" fillId="0" borderId="0" applyFont="0" applyFill="0" applyBorder="0" applyAlignment="0" applyProtection="0"/>
    <xf numFmtId="174" fontId="2" fillId="0" borderId="0" applyFont="0" applyFill="0" applyBorder="0" applyAlignment="0" applyProtection="0"/>
    <xf numFmtId="205" fontId="60" fillId="0" borderId="0" applyFont="0" applyFill="0" applyBorder="0" applyAlignment="0" applyProtection="0">
      <protection locked="0"/>
    </xf>
    <xf numFmtId="7" fontId="5" fillId="0" borderId="0" applyFont="0" applyFill="0" applyBorder="0" applyAlignment="0" applyProtection="0"/>
    <xf numFmtId="206" fontId="61" fillId="0" borderId="0" applyFont="0" applyFill="0" applyBorder="0" applyAlignment="0" applyProtection="0"/>
    <xf numFmtId="173" fontId="65" fillId="0" borderId="0" applyFont="0" applyFill="0" applyBorder="0" applyAlignment="0" applyProtection="0"/>
    <xf numFmtId="0" fontId="66" fillId="19" borderId="7" applyNumberFormat="0" applyFont="0" applyFill="0" applyAlignment="0" applyProtection="0">
      <alignment horizontal="left" indent="1"/>
    </xf>
    <xf numFmtId="14" fontId="2" fillId="0" borderId="0" applyFont="0" applyFill="0" applyBorder="0" applyAlignment="0" applyProtection="0"/>
    <xf numFmtId="207" fontId="56" fillId="0" borderId="0" applyFont="0" applyFill="0" applyBorder="0" applyProtection="0"/>
    <xf numFmtId="208" fontId="56" fillId="0" borderId="0" applyFont="0" applyFill="0" applyBorder="0" applyProtection="0"/>
    <xf numFmtId="209" fontId="56" fillId="0" borderId="0" applyFont="0" applyFill="0" applyBorder="0" applyAlignment="0" applyProtection="0"/>
    <xf numFmtId="210" fontId="56" fillId="0" borderId="0" applyFont="0" applyFill="0" applyBorder="0" applyAlignment="0" applyProtection="0"/>
    <xf numFmtId="211" fontId="56" fillId="0" borderId="0" applyFont="0" applyFill="0" applyBorder="0" applyAlignment="0" applyProtection="0"/>
    <xf numFmtId="212" fontId="67" fillId="0" borderId="0" applyFont="0" applyFill="0" applyBorder="0" applyAlignment="0" applyProtection="0"/>
    <xf numFmtId="5" fontId="68" fillId="0" borderId="0" applyBorder="0"/>
    <xf numFmtId="174" fontId="68" fillId="0" borderId="0" applyBorder="0"/>
    <xf numFmtId="7" fontId="68" fillId="0" borderId="0" applyBorder="0"/>
    <xf numFmtId="37" fontId="68" fillId="0" borderId="0" applyBorder="0"/>
    <xf numFmtId="172" fontId="68" fillId="0" borderId="0" applyBorder="0"/>
    <xf numFmtId="213" fontId="68" fillId="0" borderId="0" applyBorder="0"/>
    <xf numFmtId="39" fontId="68" fillId="0" borderId="0" applyBorder="0"/>
    <xf numFmtId="214" fontId="68" fillId="0" borderId="0" applyBorder="0"/>
    <xf numFmtId="7" fontId="2" fillId="0" borderId="0" applyFont="0" applyFill="0" applyBorder="0" applyAlignment="0" applyProtection="0"/>
    <xf numFmtId="215" fontId="58" fillId="0" borderId="0" applyFont="0" applyFill="0" applyBorder="0" applyAlignment="0" applyProtection="0"/>
    <xf numFmtId="216" fontId="58" fillId="0" borderId="0" applyFont="0" applyFill="0" applyAlignment="0" applyProtection="0"/>
    <xf numFmtId="215" fontId="58" fillId="0" borderId="0" applyFont="0" applyFill="0" applyBorder="0" applyAlignment="0" applyProtection="0"/>
    <xf numFmtId="217" fontId="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69" fillId="0" borderId="0"/>
    <xf numFmtId="172" fontId="70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6" fillId="0" borderId="0" applyFont="0" applyFill="0" applyBorder="0" applyProtection="0">
      <alignment horizontal="center" wrapText="1"/>
    </xf>
    <xf numFmtId="218" fontId="56" fillId="0" borderId="0" applyFont="0" applyFill="0" applyBorder="0" applyProtection="0">
      <alignment horizontal="right"/>
    </xf>
    <xf numFmtId="0" fontId="40" fillId="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0" borderId="0" applyNumberFormat="0" applyFill="0" applyBorder="0" applyAlignment="0" applyProtection="0"/>
    <xf numFmtId="0" fontId="11" fillId="0" borderId="8" applyNumberFormat="0" applyAlignment="0" applyProtection="0">
      <alignment horizontal="left" vertical="center"/>
    </xf>
    <xf numFmtId="0" fontId="11" fillId="0" borderId="9">
      <alignment horizontal="left" vertical="center"/>
    </xf>
    <xf numFmtId="14" fontId="6" fillId="21" borderId="10">
      <alignment horizontal="center" vertical="center" wrapText="1"/>
    </xf>
    <xf numFmtId="0" fontId="24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41" fillId="0" borderId="11" applyNumberFormat="0" applyFill="0" applyAlignment="0" applyProtection="0"/>
    <xf numFmtId="0" fontId="41" fillId="0" borderId="0" applyNumberFormat="0" applyFill="0" applyBorder="0" applyAlignment="0" applyProtection="0"/>
    <xf numFmtId="0" fontId="30" fillId="0" borderId="0" applyFill="0" applyAlignment="0" applyProtection="0">
      <protection locked="0"/>
    </xf>
    <xf numFmtId="0" fontId="30" fillId="0" borderId="1" applyFill="0" applyAlignment="0" applyProtection="0">
      <protection locked="0"/>
    </xf>
    <xf numFmtId="0" fontId="25" fillId="0" borderId="10"/>
    <xf numFmtId="0" fontId="26" fillId="0" borderId="0"/>
    <xf numFmtId="0" fontId="72" fillId="0" borderId="1" applyNumberFormat="0" applyFill="0" applyAlignment="0" applyProtection="0"/>
    <xf numFmtId="0" fontId="67" fillId="22" borderId="0" applyNumberFormat="0" applyFont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53" fillId="23" borderId="12" applyNumberFormat="0" applyAlignment="0" applyProtection="0"/>
    <xf numFmtId="219" fontId="56" fillId="0" borderId="0" applyFont="0" applyFill="0" applyBorder="0" applyProtection="0">
      <alignment horizontal="left"/>
    </xf>
    <xf numFmtId="220" fontId="56" fillId="0" borderId="0" applyFont="0" applyFill="0" applyBorder="0" applyProtection="0">
      <alignment horizontal="left"/>
    </xf>
    <xf numFmtId="221" fontId="56" fillId="0" borderId="0" applyFont="0" applyFill="0" applyBorder="0" applyProtection="0">
      <alignment horizontal="left"/>
    </xf>
    <xf numFmtId="222" fontId="56" fillId="0" borderId="0" applyFont="0" applyFill="0" applyBorder="0" applyProtection="0">
      <alignment horizontal="left"/>
    </xf>
    <xf numFmtId="10" fontId="5" fillId="24" borderId="12" applyNumberFormat="0" applyBorder="0" applyAlignment="0" applyProtection="0"/>
    <xf numFmtId="0" fontId="42" fillId="9" borderId="4" applyNumberFormat="0" applyAlignment="0" applyProtection="0"/>
    <xf numFmtId="5" fontId="73" fillId="0" borderId="0" applyBorder="0"/>
    <xf numFmtId="174" fontId="73" fillId="0" borderId="0" applyBorder="0"/>
    <xf numFmtId="7" fontId="73" fillId="0" borderId="0" applyBorder="0"/>
    <xf numFmtId="37" fontId="73" fillId="0" borderId="0" applyBorder="0"/>
    <xf numFmtId="172" fontId="73" fillId="0" borderId="0" applyBorder="0"/>
    <xf numFmtId="213" fontId="73" fillId="0" borderId="0" applyBorder="0"/>
    <xf numFmtId="39" fontId="73" fillId="0" borderId="0" applyBorder="0"/>
    <xf numFmtId="214" fontId="73" fillId="0" borderId="0" applyBorder="0"/>
    <xf numFmtId="0" fontId="67" fillId="0" borderId="13" applyNumberFormat="0" applyFont="0" applyFill="0" applyAlignment="0" applyProtection="0"/>
    <xf numFmtId="0" fontId="74" fillId="0" borderId="0"/>
    <xf numFmtId="0" fontId="5" fillId="25" borderId="0"/>
    <xf numFmtId="0" fontId="43" fillId="0" borderId="14" applyNumberFormat="0" applyFill="0" applyAlignment="0" applyProtection="0"/>
    <xf numFmtId="223" fontId="2" fillId="0" borderId="0" applyFont="0" applyFill="0" applyBorder="0" applyAlignment="0" applyProtection="0"/>
    <xf numFmtId="224" fontId="2" fillId="0" borderId="0" applyFont="0" applyFill="0" applyBorder="0" applyAlignment="0" applyProtection="0"/>
    <xf numFmtId="225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0" fontId="2" fillId="0" borderId="0" applyFont="0" applyFill="0" applyBorder="0" applyAlignment="0" applyProtection="0">
      <alignment horizontal="right"/>
    </xf>
    <xf numFmtId="227" fontId="2" fillId="0" borderId="0" applyFont="0" applyFill="0" applyBorder="0" applyAlignment="0" applyProtection="0"/>
    <xf numFmtId="0" fontId="44" fillId="9" borderId="0" applyNumberFormat="0" applyBorder="0" applyAlignment="0" applyProtection="0"/>
    <xf numFmtId="37" fontId="75" fillId="0" borderId="0"/>
    <xf numFmtId="0" fontId="58" fillId="0" borderId="0"/>
    <xf numFmtId="0" fontId="86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70" fontId="8" fillId="0" borderId="0" applyProtection="0"/>
    <xf numFmtId="0" fontId="86" fillId="0" borderId="0"/>
    <xf numFmtId="0" fontId="86" fillId="0" borderId="0"/>
    <xf numFmtId="0" fontId="86" fillId="0" borderId="0"/>
    <xf numFmtId="7" fontId="84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70" fontId="8" fillId="0" borderId="0" applyProtection="0"/>
    <xf numFmtId="170" fontId="8" fillId="0" borderId="0" applyProtection="0"/>
    <xf numFmtId="170" fontId="8" fillId="0" borderId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70" fontId="8" fillId="0" borderId="0" applyProtection="0"/>
    <xf numFmtId="0" fontId="86" fillId="0" borderId="0"/>
    <xf numFmtId="0" fontId="86" fillId="0" borderId="0"/>
    <xf numFmtId="0" fontId="3" fillId="0" borderId="0"/>
    <xf numFmtId="0" fontId="2" fillId="0" borderId="0"/>
    <xf numFmtId="0" fontId="54" fillId="0" borderId="0"/>
    <xf numFmtId="0" fontId="47" fillId="0" borderId="0">
      <alignment vertical="top"/>
    </xf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86" fillId="0" borderId="0"/>
    <xf numFmtId="0" fontId="2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70" fontId="8" fillId="0" borderId="0" applyProtection="0"/>
    <xf numFmtId="0" fontId="85" fillId="0" borderId="0"/>
    <xf numFmtId="0" fontId="2" fillId="0" borderId="0"/>
    <xf numFmtId="170" fontId="8" fillId="0" borderId="0" applyProtection="0"/>
    <xf numFmtId="0" fontId="86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70" fontId="8" fillId="0" borderId="0" applyProtection="0"/>
    <xf numFmtId="0" fontId="8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170" fontId="8" fillId="0" borderId="0" applyProtection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" fillId="5" borderId="15" applyNumberFormat="0" applyFont="0" applyAlignment="0" applyProtection="0"/>
    <xf numFmtId="0" fontId="45" fillId="17" borderId="16" applyNumberFormat="0" applyAlignment="0" applyProtection="0"/>
    <xf numFmtId="0" fontId="50" fillId="26" borderId="0" applyNumberFormat="0" applyFont="0" applyBorder="0" applyAlignment="0"/>
    <xf numFmtId="228" fontId="2" fillId="0" borderId="0" applyFont="0" applyFill="0" applyBorder="0" applyAlignment="0" applyProtection="0"/>
    <xf numFmtId="229" fontId="76" fillId="0" borderId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30" fontId="2" fillId="0" borderId="0"/>
    <xf numFmtId="231" fontId="58" fillId="0" borderId="0"/>
    <xf numFmtId="231" fontId="58" fillId="0" borderId="0"/>
    <xf numFmtId="229" fontId="76" fillId="0" borderId="0"/>
    <xf numFmtId="0" fontId="58" fillId="0" borderId="0"/>
    <xf numFmtId="229" fontId="64" fillId="0" borderId="0"/>
    <xf numFmtId="230" fontId="2" fillId="0" borderId="0"/>
    <xf numFmtId="231" fontId="58" fillId="0" borderId="0"/>
    <xf numFmtId="231" fontId="58" fillId="0" borderId="0"/>
    <xf numFmtId="0" fontId="58" fillId="0" borderId="0"/>
    <xf numFmtId="0" fontId="58" fillId="0" borderId="0"/>
    <xf numFmtId="232" fontId="58" fillId="0" borderId="0"/>
    <xf numFmtId="169" fontId="58" fillId="0" borderId="0"/>
    <xf numFmtId="233" fontId="58" fillId="0" borderId="0"/>
    <xf numFmtId="232" fontId="58" fillId="0" borderId="0"/>
    <xf numFmtId="169" fontId="58" fillId="0" borderId="0"/>
    <xf numFmtId="234" fontId="58" fillId="0" borderId="0"/>
    <xf numFmtId="234" fontId="58" fillId="0" borderId="0"/>
    <xf numFmtId="171" fontId="58" fillId="0" borderId="0"/>
    <xf numFmtId="233" fontId="58" fillId="0" borderId="0"/>
    <xf numFmtId="166" fontId="58" fillId="0" borderId="0"/>
    <xf numFmtId="171" fontId="58" fillId="0" borderId="0"/>
    <xf numFmtId="171" fontId="58" fillId="0" borderId="0"/>
    <xf numFmtId="0" fontId="58" fillId="0" borderId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8" fontId="2" fillId="0" borderId="0" applyFont="0" applyFill="0" applyBorder="0" applyAlignment="0" applyProtection="0"/>
    <xf numFmtId="229" fontId="76" fillId="0" borderId="0"/>
    <xf numFmtId="229" fontId="76" fillId="0" borderId="0"/>
    <xf numFmtId="228" fontId="2" fillId="0" borderId="0" applyFont="0" applyFill="0" applyBorder="0" applyAlignment="0" applyProtection="0"/>
    <xf numFmtId="229" fontId="76" fillId="0" borderId="0"/>
    <xf numFmtId="229" fontId="76" fillId="0" borderId="0"/>
    <xf numFmtId="232" fontId="58" fillId="0" borderId="0"/>
    <xf numFmtId="169" fontId="58" fillId="0" borderId="0"/>
    <xf numFmtId="233" fontId="58" fillId="0" borderId="0"/>
    <xf numFmtId="232" fontId="58" fillId="0" borderId="0"/>
    <xf numFmtId="169" fontId="58" fillId="0" borderId="0"/>
    <xf numFmtId="234" fontId="58" fillId="0" borderId="0"/>
    <xf numFmtId="234" fontId="58" fillId="0" borderId="0"/>
    <xf numFmtId="171" fontId="58" fillId="0" borderId="0"/>
    <xf numFmtId="233" fontId="58" fillId="0" borderId="0"/>
    <xf numFmtId="166" fontId="58" fillId="0" borderId="0"/>
    <xf numFmtId="171" fontId="58" fillId="0" borderId="0"/>
    <xf numFmtId="171" fontId="58" fillId="0" borderId="0"/>
    <xf numFmtId="235" fontId="17" fillId="27" borderId="0" applyFont="0" applyFill="0" applyBorder="0" applyAlignment="0" applyProtection="0"/>
    <xf numFmtId="236" fontId="17" fillId="27" borderId="0" applyFont="0" applyFill="0" applyBorder="0" applyAlignment="0" applyProtection="0"/>
    <xf numFmtId="237" fontId="2" fillId="0" borderId="0" applyFont="0" applyFill="0" applyBorder="0" applyAlignment="0" applyProtection="0"/>
    <xf numFmtId="9" fontId="85" fillId="0" borderId="0" applyFont="0" applyFill="0" applyBorder="0" applyAlignment="0" applyProtection="0"/>
    <xf numFmtId="238" fontId="63" fillId="0" borderId="0" applyFont="0" applyFill="0" applyBorder="0" applyAlignment="0" applyProtection="0"/>
    <xf numFmtId="239" fontId="54" fillId="0" borderId="0" applyFont="0" applyFill="0" applyBorder="0" applyAlignment="0" applyProtection="0"/>
    <xf numFmtId="240" fontId="2" fillId="0" borderId="0" applyFont="0" applyFill="0" applyBorder="0" applyAlignment="0" applyProtection="0"/>
    <xf numFmtId="241" fontId="56" fillId="0" borderId="0" applyFont="0" applyFill="0" applyBorder="0" applyAlignment="0" applyProtection="0"/>
    <xf numFmtId="242" fontId="56" fillId="0" borderId="0" applyFont="0" applyFill="0" applyBorder="0" applyAlignment="0" applyProtection="0"/>
    <xf numFmtId="243" fontId="56" fillId="0" borderId="0" applyFont="0" applyFill="0" applyBorder="0" applyAlignment="0" applyProtection="0"/>
    <xf numFmtId="244" fontId="56" fillId="0" borderId="0" applyFont="0" applyFill="0" applyBorder="0" applyAlignment="0" applyProtection="0"/>
    <xf numFmtId="245" fontId="63" fillId="0" borderId="0" applyFont="0" applyFill="0" applyBorder="0" applyAlignment="0" applyProtection="0"/>
    <xf numFmtId="246" fontId="54" fillId="0" borderId="0" applyFont="0" applyFill="0" applyBorder="0" applyAlignment="0" applyProtection="0"/>
    <xf numFmtId="247" fontId="63" fillId="0" borderId="0" applyFont="0" applyFill="0" applyBorder="0" applyAlignment="0" applyProtection="0"/>
    <xf numFmtId="248" fontId="54" fillId="0" borderId="0" applyFont="0" applyFill="0" applyBorder="0" applyAlignment="0" applyProtection="0"/>
    <xf numFmtId="249" fontId="63" fillId="0" borderId="0" applyFont="0" applyFill="0" applyBorder="0" applyAlignment="0" applyProtection="0"/>
    <xf numFmtId="250" fontId="54" fillId="0" borderId="0" applyFont="0" applyFill="0" applyBorder="0" applyAlignment="0" applyProtection="0"/>
    <xf numFmtId="251" fontId="12" fillId="0" borderId="0" applyFont="0" applyFill="0" applyBorder="0" applyAlignment="0" applyProtection="0">
      <protection locked="0"/>
    </xf>
    <xf numFmtId="252" fontId="5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182" fontId="64" fillId="0" borderId="0" applyFill="0" applyBorder="0" applyAlignment="0" applyProtection="0"/>
    <xf numFmtId="9" fontId="68" fillId="0" borderId="0" applyBorder="0"/>
    <xf numFmtId="167" fontId="68" fillId="0" borderId="0" applyBorder="0"/>
    <xf numFmtId="10" fontId="68" fillId="0" borderId="0" applyBorder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3" fontId="2" fillId="0" borderId="0">
      <alignment horizontal="left" vertical="top"/>
    </xf>
    <xf numFmtId="0" fontId="28" fillId="0" borderId="10">
      <alignment horizontal="center"/>
    </xf>
    <xf numFmtId="3" fontId="27" fillId="0" borderId="0" applyFont="0" applyFill="0" applyBorder="0" applyAlignment="0" applyProtection="0"/>
    <xf numFmtId="0" fontId="27" fillId="28" borderId="0" applyNumberFormat="0" applyFont="0" applyBorder="0" applyAlignment="0" applyProtection="0"/>
    <xf numFmtId="3" fontId="2" fillId="0" borderId="0">
      <alignment horizontal="right" vertical="top"/>
    </xf>
    <xf numFmtId="41" fontId="16" fillId="25" borderId="17" applyFill="0"/>
    <xf numFmtId="0" fontId="29" fillId="0" borderId="0">
      <alignment horizontal="left" indent="7"/>
    </xf>
    <xf numFmtId="41" fontId="16" fillId="0" borderId="17" applyFill="0">
      <alignment horizontal="left" indent="2"/>
    </xf>
    <xf numFmtId="170" fontId="30" fillId="0" borderId="1" applyFill="0">
      <alignment horizontal="right"/>
    </xf>
    <xf numFmtId="0" fontId="6" fillId="0" borderId="12" applyNumberFormat="0" applyFont="0" applyBorder="0">
      <alignment horizontal="right"/>
    </xf>
    <xf numFmtId="0" fontId="31" fillId="0" borderId="0" applyFill="0"/>
    <xf numFmtId="0" fontId="11" fillId="0" borderId="0" applyFill="0"/>
    <xf numFmtId="4" fontId="30" fillId="0" borderId="1" applyFill="0"/>
    <xf numFmtId="0" fontId="2" fillId="0" borderId="0" applyNumberFormat="0" applyFont="0" applyBorder="0" applyAlignment="0"/>
    <xf numFmtId="0" fontId="14" fillId="0" borderId="0" applyFill="0">
      <alignment horizontal="left" indent="1"/>
    </xf>
    <xf numFmtId="0" fontId="32" fillId="0" borderId="0" applyFill="0">
      <alignment horizontal="left" indent="1"/>
    </xf>
    <xf numFmtId="4" fontId="17" fillId="0" borderId="0" applyFill="0"/>
    <xf numFmtId="0" fontId="2" fillId="0" borderId="0" applyNumberFormat="0" applyFont="0" applyFill="0" applyBorder="0" applyAlignment="0"/>
    <xf numFmtId="0" fontId="14" fillId="0" borderId="0" applyFill="0">
      <alignment horizontal="left" indent="2"/>
    </xf>
    <xf numFmtId="0" fontId="11" fillId="0" borderId="0" applyFill="0">
      <alignment horizontal="left" indent="2"/>
    </xf>
    <xf numFmtId="4" fontId="17" fillId="0" borderId="0" applyFill="0"/>
    <xf numFmtId="0" fontId="2" fillId="0" borderId="0" applyNumberFormat="0" applyFont="0" applyBorder="0" applyAlignment="0"/>
    <xf numFmtId="0" fontId="33" fillId="0" borderId="0">
      <alignment horizontal="left" indent="3"/>
    </xf>
    <xf numFmtId="0" fontId="34" fillId="0" borderId="0" applyFill="0">
      <alignment horizontal="left" indent="3"/>
    </xf>
    <xf numFmtId="4" fontId="17" fillId="0" borderId="0" applyFill="0"/>
    <xf numFmtId="0" fontId="2" fillId="0" borderId="0" applyNumberFormat="0" applyFont="0" applyBorder="0" applyAlignment="0"/>
    <xf numFmtId="0" fontId="18" fillId="0" borderId="0">
      <alignment horizontal="left" indent="4"/>
    </xf>
    <xf numFmtId="0" fontId="2" fillId="0" borderId="0" applyFill="0">
      <alignment horizontal="left" indent="4"/>
    </xf>
    <xf numFmtId="0" fontId="2" fillId="0" borderId="0" applyFill="0">
      <alignment horizontal="left" indent="4"/>
    </xf>
    <xf numFmtId="4" fontId="19" fillId="0" borderId="0" applyFill="0"/>
    <xf numFmtId="0" fontId="2" fillId="0" borderId="0" applyNumberFormat="0" applyFont="0" applyBorder="0" applyAlignment="0"/>
    <xf numFmtId="0" fontId="20" fillId="0" borderId="0">
      <alignment horizontal="left" indent="5"/>
    </xf>
    <xf numFmtId="0" fontId="21" fillId="0" borderId="0" applyFill="0">
      <alignment horizontal="left" indent="5"/>
    </xf>
    <xf numFmtId="4" fontId="22" fillId="0" borderId="0" applyFill="0"/>
    <xf numFmtId="0" fontId="2" fillId="0" borderId="0" applyNumberFormat="0" applyFont="0" applyFill="0" applyBorder="0" applyAlignment="0"/>
    <xf numFmtId="0" fontId="23" fillId="0" borderId="0" applyFill="0">
      <alignment horizontal="left" indent="6"/>
    </xf>
    <xf numFmtId="0" fontId="19" fillId="0" borderId="0" applyFill="0">
      <alignment horizontal="left" indent="6"/>
    </xf>
    <xf numFmtId="0" fontId="67" fillId="0" borderId="18" applyNumberFormat="0" applyFont="0" applyFill="0" applyAlignment="0" applyProtection="0"/>
    <xf numFmtId="0" fontId="77" fillId="0" borderId="0" applyNumberFormat="0" applyFill="0" applyBorder="0" applyAlignment="0" applyProtection="0"/>
    <xf numFmtId="0" fontId="78" fillId="0" borderId="0"/>
    <xf numFmtId="0" fontId="78" fillId="0" borderId="0"/>
    <xf numFmtId="0" fontId="55" fillId="0" borderId="10">
      <alignment horizontal="right"/>
    </xf>
    <xf numFmtId="0" fontId="9" fillId="29" borderId="0"/>
    <xf numFmtId="253" fontId="65" fillId="0" borderId="0">
      <alignment horizontal="center"/>
    </xf>
    <xf numFmtId="254" fontId="79" fillId="0" borderId="0">
      <alignment horizontal="center"/>
    </xf>
    <xf numFmtId="0" fontId="80" fillId="0" borderId="0" applyNumberFormat="0" applyFill="0" applyBorder="0" applyAlignment="0" applyProtection="0"/>
    <xf numFmtId="0" fontId="1" fillId="0" borderId="0" applyNumberFormat="0" applyBorder="0" applyAlignment="0"/>
    <xf numFmtId="0" fontId="49" fillId="0" borderId="0" applyNumberFormat="0" applyBorder="0" applyAlignment="0"/>
    <xf numFmtId="0" fontId="2" fillId="25" borderId="6" applyNumberFormat="0" applyFont="0" applyAlignment="0"/>
    <xf numFmtId="0" fontId="67" fillId="19" borderId="0" applyNumberFormat="0" applyFont="0" applyBorder="0" applyAlignment="0" applyProtection="0"/>
    <xf numFmtId="235" fontId="81" fillId="0" borderId="9" applyNumberFormat="0" applyFont="0" applyFill="0" applyAlignment="0" applyProtection="0"/>
    <xf numFmtId="0" fontId="51" fillId="0" borderId="0" applyFill="0" applyBorder="0" applyProtection="0">
      <alignment horizontal="left" vertical="top"/>
    </xf>
    <xf numFmtId="0" fontId="46" fillId="0" borderId="0" applyNumberFormat="0" applyFill="0" applyBorder="0" applyAlignment="0" applyProtection="0"/>
    <xf numFmtId="0" fontId="82" fillId="0" borderId="0" applyAlignment="0">
      <alignment horizontal="centerContinuous"/>
    </xf>
    <xf numFmtId="0" fontId="2" fillId="0" borderId="3" applyNumberFormat="0" applyFont="0" applyFill="0" applyAlignment="0" applyProtection="0"/>
    <xf numFmtId="0" fontId="2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55" fontId="54" fillId="0" borderId="0" applyFont="0" applyFill="0" applyBorder="0" applyAlignment="0" applyProtection="0"/>
    <xf numFmtId="256" fontId="54" fillId="0" borderId="0" applyFont="0" applyFill="0" applyBorder="0" applyAlignment="0" applyProtection="0"/>
    <xf numFmtId="257" fontId="54" fillId="0" borderId="0" applyFont="0" applyFill="0" applyBorder="0" applyAlignment="0" applyProtection="0"/>
    <xf numFmtId="258" fontId="54" fillId="0" borderId="0" applyFont="0" applyFill="0" applyBorder="0" applyAlignment="0" applyProtection="0"/>
    <xf numFmtId="259" fontId="54" fillId="0" borderId="0" applyFont="0" applyFill="0" applyBorder="0" applyAlignment="0" applyProtection="0"/>
    <xf numFmtId="260" fontId="54" fillId="0" borderId="0" applyFont="0" applyFill="0" applyBorder="0" applyAlignment="0" applyProtection="0"/>
    <xf numFmtId="261" fontId="54" fillId="0" borderId="0" applyFont="0" applyFill="0" applyBorder="0" applyAlignment="0" applyProtection="0"/>
    <xf numFmtId="262" fontId="54" fillId="0" borderId="0" applyFont="0" applyFill="0" applyBorder="0" applyAlignment="0" applyProtection="0"/>
    <xf numFmtId="263" fontId="4" fillId="19" borderId="19" applyFont="0" applyFill="0" applyBorder="0" applyAlignment="0" applyProtection="0"/>
    <xf numFmtId="263" fontId="58" fillId="0" borderId="0" applyFont="0" applyFill="0" applyBorder="0" applyAlignment="0" applyProtection="0"/>
    <xf numFmtId="264" fontId="61" fillId="0" borderId="0" applyFont="0" applyFill="0" applyBorder="0" applyAlignment="0" applyProtection="0"/>
    <xf numFmtId="265" fontId="65" fillId="0" borderId="9" applyFont="0" applyFill="0" applyBorder="0" applyAlignment="0" applyProtection="0">
      <alignment horizontal="right"/>
      <protection locked="0"/>
    </xf>
  </cellStyleXfs>
  <cellXfs count="157">
    <xf numFmtId="0" fontId="0" fillId="0" borderId="0" xfId="0"/>
    <xf numFmtId="0" fontId="4" fillId="0" borderId="3" xfId="313" applyFont="1" applyFill="1" applyBorder="1" applyAlignment="1">
      <alignment horizontal="center"/>
    </xf>
    <xf numFmtId="0" fontId="4" fillId="0" borderId="0" xfId="313" applyFont="1" applyFill="1" applyAlignment="1">
      <alignment horizontal="center"/>
    </xf>
    <xf numFmtId="0" fontId="5" fillId="0" borderId="0" xfId="313" applyFont="1" applyFill="1" applyAlignment="1">
      <alignment horizontal="center"/>
    </xf>
    <xf numFmtId="0" fontId="4" fillId="0" borderId="20" xfId="313" applyFont="1" applyFill="1" applyBorder="1" applyAlignment="1">
      <alignment horizontal="center"/>
    </xf>
    <xf numFmtId="0" fontId="4" fillId="0" borderId="13" xfId="313" applyFont="1" applyFill="1" applyBorder="1" applyAlignment="1">
      <alignment horizontal="center"/>
    </xf>
    <xf numFmtId="0" fontId="4" fillId="0" borderId="0" xfId="313" applyFont="1" applyFill="1" applyBorder="1" applyAlignment="1">
      <alignment horizontal="center"/>
    </xf>
    <xf numFmtId="0" fontId="4" fillId="0" borderId="17" xfId="313" applyFont="1" applyFill="1" applyBorder="1" applyAlignment="1">
      <alignment horizontal="center"/>
    </xf>
    <xf numFmtId="0" fontId="5" fillId="0" borderId="1" xfId="313" applyFont="1" applyFill="1" applyBorder="1" applyAlignment="1">
      <alignment horizontal="center"/>
    </xf>
    <xf numFmtId="10" fontId="5" fillId="0" borderId="3" xfId="541" applyNumberFormat="1" applyFont="1" applyFill="1" applyBorder="1" applyAlignment="1">
      <alignment horizontal="center"/>
    </xf>
    <xf numFmtId="0" fontId="5" fillId="0" borderId="21" xfId="313" applyFont="1" applyFill="1" applyBorder="1" applyAlignment="1">
      <alignment horizontal="center"/>
    </xf>
    <xf numFmtId="44" fontId="5" fillId="0" borderId="1" xfId="313" applyNumberFormat="1" applyFont="1" applyFill="1" applyBorder="1" applyAlignment="1">
      <alignment horizontal="center"/>
    </xf>
    <xf numFmtId="0" fontId="5" fillId="0" borderId="13" xfId="313" applyFont="1" applyFill="1" applyBorder="1" applyAlignment="1">
      <alignment horizontal="center"/>
    </xf>
    <xf numFmtId="44" fontId="5" fillId="0" borderId="0" xfId="313" applyNumberFormat="1" applyFont="1" applyFill="1" applyBorder="1" applyAlignment="1">
      <alignment horizontal="center"/>
    </xf>
    <xf numFmtId="0" fontId="5" fillId="0" borderId="0" xfId="313" applyFont="1" applyFill="1" applyBorder="1" applyAlignment="1">
      <alignment horizontal="center"/>
    </xf>
    <xf numFmtId="44" fontId="5" fillId="0" borderId="0" xfId="313" applyNumberFormat="1" applyFont="1" applyFill="1" applyAlignment="1">
      <alignment horizontal="center"/>
    </xf>
    <xf numFmtId="10" fontId="5" fillId="0" borderId="3" xfId="313" applyNumberFormat="1" applyFont="1" applyFill="1" applyBorder="1" applyAlignment="1">
      <alignment horizontal="center"/>
    </xf>
    <xf numFmtId="0" fontId="5" fillId="0" borderId="22" xfId="313" applyFont="1" applyFill="1" applyBorder="1" applyAlignment="1">
      <alignment horizontal="center"/>
    </xf>
    <xf numFmtId="44" fontId="5" fillId="0" borderId="0" xfId="168" applyFont="1" applyFill="1" applyBorder="1" applyAlignment="1">
      <alignment horizontal="center"/>
    </xf>
    <xf numFmtId="44" fontId="5" fillId="0" borderId="23" xfId="168" applyFont="1" applyFill="1" applyBorder="1" applyAlignment="1">
      <alignment horizontal="center"/>
    </xf>
    <xf numFmtId="44" fontId="5" fillId="0" borderId="1" xfId="168" applyFont="1" applyFill="1" applyBorder="1" applyAlignment="1">
      <alignment horizontal="center"/>
    </xf>
    <xf numFmtId="165" fontId="5" fillId="0" borderId="0" xfId="313" applyNumberFormat="1" applyFont="1" applyFill="1" applyAlignment="1">
      <alignment horizontal="center"/>
    </xf>
    <xf numFmtId="3" fontId="5" fillId="0" borderId="0" xfId="313" applyNumberFormat="1" applyFont="1" applyFill="1" applyAlignment="1">
      <alignment horizontal="center"/>
    </xf>
    <xf numFmtId="44" fontId="5" fillId="0" borderId="0" xfId="328" applyNumberFormat="1" applyFont="1" applyFill="1" applyAlignment="1">
      <alignment horizontal="center"/>
    </xf>
    <xf numFmtId="0" fontId="5" fillId="0" borderId="0" xfId="328" applyFont="1" applyFill="1" applyAlignment="1">
      <alignment horizontal="center"/>
    </xf>
    <xf numFmtId="0" fontId="4" fillId="0" borderId="0" xfId="313" applyFont="1" applyFill="1" applyAlignment="1">
      <alignment horizontal="left"/>
    </xf>
    <xf numFmtId="0" fontId="4" fillId="0" borderId="20" xfId="313" applyFont="1" applyFill="1" applyBorder="1" applyAlignment="1">
      <alignment horizontal="left"/>
    </xf>
    <xf numFmtId="0" fontId="4" fillId="0" borderId="13" xfId="313" applyFont="1" applyFill="1" applyBorder="1" applyAlignment="1">
      <alignment horizontal="left"/>
    </xf>
    <xf numFmtId="0" fontId="5" fillId="0" borderId="20" xfId="313" applyFont="1" applyFill="1" applyBorder="1" applyAlignment="1">
      <alignment horizontal="left"/>
    </xf>
    <xf numFmtId="0" fontId="5" fillId="0" borderId="21" xfId="313" applyFont="1" applyFill="1" applyBorder="1" applyAlignment="1">
      <alignment horizontal="left"/>
    </xf>
    <xf numFmtId="0" fontId="5" fillId="0" borderId="13" xfId="313" applyFont="1" applyFill="1" applyBorder="1" applyAlignment="1">
      <alignment horizontal="left"/>
    </xf>
    <xf numFmtId="0" fontId="5" fillId="0" borderId="0" xfId="313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/>
    <xf numFmtId="0" fontId="4" fillId="0" borderId="0" xfId="314" applyFont="1" applyFill="1" applyAlignment="1">
      <alignment horizontal="left"/>
    </xf>
    <xf numFmtId="0" fontId="5" fillId="0" borderId="20" xfId="314" applyFont="1" applyFill="1" applyBorder="1" applyAlignment="1">
      <alignment horizontal="left"/>
    </xf>
    <xf numFmtId="0" fontId="5" fillId="0" borderId="12" xfId="26" applyFont="1" applyFill="1" applyBorder="1" applyAlignment="1">
      <alignment horizontal="left" wrapText="1"/>
    </xf>
    <xf numFmtId="44" fontId="5" fillId="0" borderId="12" xfId="168" applyFont="1" applyFill="1" applyBorder="1" applyAlignment="1">
      <alignment horizontal="center"/>
    </xf>
    <xf numFmtId="10" fontId="5" fillId="0" borderId="0" xfId="541" applyNumberFormat="1" applyFont="1" applyFill="1" applyBorder="1" applyAlignment="1">
      <alignment horizontal="center"/>
    </xf>
    <xf numFmtId="0" fontId="5" fillId="0" borderId="17" xfId="313" applyFont="1" applyFill="1" applyBorder="1" applyAlignment="1">
      <alignment horizontal="center"/>
    </xf>
    <xf numFmtId="44" fontId="5" fillId="0" borderId="17" xfId="168" applyFont="1" applyFill="1" applyBorder="1" applyAlignment="1">
      <alignment horizontal="center"/>
    </xf>
    <xf numFmtId="10" fontId="5" fillId="0" borderId="0" xfId="313" applyNumberFormat="1" applyFont="1" applyFill="1" applyBorder="1" applyAlignment="1">
      <alignment horizontal="center"/>
    </xf>
    <xf numFmtId="0" fontId="0" fillId="30" borderId="21" xfId="0" applyFill="1" applyBorder="1" applyAlignment="1">
      <alignment horizontal="left" wrapText="1"/>
    </xf>
    <xf numFmtId="0" fontId="0" fillId="0" borderId="0" xfId="0" applyFill="1" applyBorder="1" applyAlignment="1">
      <alignment wrapText="1"/>
    </xf>
    <xf numFmtId="0" fontId="0" fillId="0" borderId="0" xfId="0" applyBorder="1"/>
    <xf numFmtId="0" fontId="0" fillId="0" borderId="0" xfId="0" applyFill="1" applyBorder="1" applyAlignment="1"/>
    <xf numFmtId="0" fontId="0" fillId="0" borderId="13" xfId="0" applyFill="1" applyBorder="1" applyAlignment="1">
      <alignment horizontal="left" wrapText="1"/>
    </xf>
    <xf numFmtId="0" fontId="88" fillId="0" borderId="13" xfId="0" applyFont="1" applyFill="1" applyBorder="1" applyAlignment="1">
      <alignment horizontal="left" wrapText="1"/>
    </xf>
    <xf numFmtId="0" fontId="0" fillId="0" borderId="1" xfId="0" applyFill="1" applyBorder="1" applyAlignment="1"/>
    <xf numFmtId="0" fontId="0" fillId="0" borderId="1" xfId="0" applyBorder="1"/>
    <xf numFmtId="0" fontId="2" fillId="0" borderId="0" xfId="342" applyFont="1" applyFill="1" applyAlignment="1">
      <alignment horizontal="left"/>
    </xf>
    <xf numFmtId="0" fontId="2" fillId="0" borderId="0" xfId="342" applyFont="1" applyFill="1"/>
    <xf numFmtId="44" fontId="6" fillId="0" borderId="0" xfId="342" applyNumberFormat="1" applyFont="1" applyFill="1" applyAlignment="1">
      <alignment horizontal="left"/>
    </xf>
    <xf numFmtId="44" fontId="5" fillId="0" borderId="0" xfId="158" applyFont="1" applyFill="1"/>
    <xf numFmtId="44" fontId="2" fillId="0" borderId="0" xfId="342" applyNumberFormat="1" applyFont="1" applyFill="1"/>
    <xf numFmtId="0" fontId="5" fillId="0" borderId="21" xfId="314" applyFont="1" applyFill="1" applyBorder="1" applyAlignment="1">
      <alignment horizontal="left"/>
    </xf>
    <xf numFmtId="0" fontId="5" fillId="0" borderId="22" xfId="314" applyFont="1" applyFill="1" applyBorder="1" applyAlignment="1">
      <alignment horizontal="center"/>
    </xf>
    <xf numFmtId="44" fontId="5" fillId="0" borderId="23" xfId="169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5" fillId="0" borderId="0" xfId="0" applyFont="1" applyFill="1"/>
    <xf numFmtId="44" fontId="2" fillId="0" borderId="0" xfId="0" applyNumberFormat="1" applyFont="1" applyFill="1"/>
    <xf numFmtId="10" fontId="5" fillId="0" borderId="20" xfId="313" applyNumberFormat="1" applyFont="1" applyFill="1" applyBorder="1" applyAlignment="1">
      <alignment horizontal="center"/>
    </xf>
    <xf numFmtId="166" fontId="5" fillId="0" borderId="0" xfId="541" applyNumberFormat="1" applyFont="1" applyFill="1" applyBorder="1" applyAlignment="1">
      <alignment horizontal="center"/>
    </xf>
    <xf numFmtId="44" fontId="5" fillId="0" borderId="1" xfId="168" applyNumberFormat="1" applyFont="1" applyFill="1" applyBorder="1" applyAlignment="1">
      <alignment horizontal="center"/>
    </xf>
    <xf numFmtId="44" fontId="5" fillId="0" borderId="12" xfId="158" applyFont="1" applyFill="1" applyBorder="1"/>
    <xf numFmtId="39" fontId="5" fillId="0" borderId="0" xfId="0" applyNumberFormat="1" applyFont="1" applyFill="1" applyBorder="1"/>
    <xf numFmtId="44" fontId="5" fillId="0" borderId="0" xfId="158" applyFont="1" applyFill="1" applyBorder="1" applyAlignment="1">
      <alignment horizontal="center"/>
    </xf>
    <xf numFmtId="44" fontId="5" fillId="0" borderId="12" xfId="169" applyFont="1" applyFill="1" applyBorder="1" applyAlignment="1">
      <alignment horizontal="center"/>
    </xf>
    <xf numFmtId="44" fontId="5" fillId="0" borderId="20" xfId="313" applyNumberFormat="1" applyFont="1" applyFill="1" applyBorder="1" applyAlignment="1">
      <alignment horizontal="center"/>
    </xf>
    <xf numFmtId="44" fontId="5" fillId="0" borderId="1" xfId="169" applyFont="1" applyFill="1" applyBorder="1" applyAlignment="1">
      <alignment horizontal="center"/>
    </xf>
    <xf numFmtId="0" fontId="5" fillId="0" borderId="3" xfId="313" applyFont="1" applyFill="1" applyBorder="1" applyAlignment="1">
      <alignment horizontal="left"/>
    </xf>
    <xf numFmtId="44" fontId="5" fillId="0" borderId="3" xfId="313" applyNumberFormat="1" applyFont="1" applyFill="1" applyBorder="1" applyAlignment="1">
      <alignment horizontal="center"/>
    </xf>
    <xf numFmtId="44" fontId="5" fillId="0" borderId="12" xfId="158" applyFont="1" applyFill="1" applyBorder="1" applyAlignment="1">
      <alignment horizontal="center"/>
    </xf>
    <xf numFmtId="44" fontId="5" fillId="0" borderId="23" xfId="168" applyNumberFormat="1" applyFont="1" applyFill="1" applyBorder="1" applyAlignment="1">
      <alignment horizontal="center"/>
    </xf>
    <xf numFmtId="44" fontId="5" fillId="0" borderId="0" xfId="168" applyNumberFormat="1" applyFont="1" applyFill="1" applyBorder="1" applyAlignment="1">
      <alignment horizontal="center"/>
    </xf>
    <xf numFmtId="44" fontId="5" fillId="0" borderId="12" xfId="0" applyNumberFormat="1" applyFont="1" applyFill="1" applyBorder="1"/>
    <xf numFmtId="0" fontId="5" fillId="0" borderId="3" xfId="0" applyFont="1" applyFill="1" applyBorder="1"/>
    <xf numFmtId="0" fontId="6" fillId="0" borderId="0" xfId="342" applyFont="1" applyFill="1" applyAlignment="1">
      <alignment horizontal="left"/>
    </xf>
    <xf numFmtId="44" fontId="5" fillId="0" borderId="18" xfId="158" applyFont="1" applyFill="1" applyBorder="1" applyAlignment="1">
      <alignment horizontal="center"/>
    </xf>
    <xf numFmtId="44" fontId="5" fillId="0" borderId="12" xfId="158" applyNumberFormat="1" applyFont="1" applyFill="1" applyBorder="1" applyAlignment="1">
      <alignment horizontal="center"/>
    </xf>
    <xf numFmtId="44" fontId="5" fillId="0" borderId="17" xfId="158" applyNumberFormat="1" applyFont="1" applyFill="1" applyBorder="1" applyAlignment="1">
      <alignment horizontal="center"/>
    </xf>
    <xf numFmtId="44" fontId="5" fillId="0" borderId="17" xfId="168" applyNumberFormat="1" applyFont="1" applyFill="1" applyBorder="1" applyAlignment="1">
      <alignment horizontal="center"/>
    </xf>
    <xf numFmtId="44" fontId="5" fillId="0" borderId="24" xfId="167" applyNumberFormat="1" applyFont="1" applyFill="1" applyBorder="1"/>
    <xf numFmtId="44" fontId="5" fillId="0" borderId="25" xfId="158" applyNumberFormat="1" applyFont="1" applyFill="1" applyBorder="1"/>
    <xf numFmtId="44" fontId="5" fillId="0" borderId="25" xfId="26" applyNumberFormat="1" applyFont="1" applyFill="1" applyBorder="1"/>
    <xf numFmtId="44" fontId="5" fillId="0" borderId="12" xfId="158" applyNumberFormat="1" applyFont="1" applyFill="1" applyBorder="1"/>
    <xf numFmtId="44" fontId="5" fillId="0" borderId="12" xfId="26" applyNumberFormat="1" applyFont="1" applyFill="1" applyBorder="1"/>
    <xf numFmtId="44" fontId="5" fillId="0" borderId="1" xfId="169" applyNumberFormat="1" applyFont="1" applyFill="1" applyBorder="1" applyAlignment="1">
      <alignment horizontal="center"/>
    </xf>
    <xf numFmtId="0" fontId="5" fillId="0" borderId="17" xfId="314" applyFont="1" applyFill="1" applyBorder="1" applyAlignment="1">
      <alignment horizontal="center"/>
    </xf>
    <xf numFmtId="0" fontId="5" fillId="0" borderId="12" xfId="314" applyFont="1" applyFill="1" applyBorder="1" applyAlignment="1">
      <alignment horizontal="center"/>
    </xf>
    <xf numFmtId="44" fontId="89" fillId="0" borderId="12" xfId="158" applyNumberFormat="1" applyFont="1" applyFill="1" applyBorder="1"/>
    <xf numFmtId="44" fontId="5" fillId="0" borderId="26" xfId="158" applyFont="1" applyFill="1" applyBorder="1" applyAlignment="1">
      <alignment horizontal="center"/>
    </xf>
    <xf numFmtId="0" fontId="5" fillId="0" borderId="3" xfId="314" applyFont="1" applyFill="1" applyBorder="1" applyAlignment="1">
      <alignment horizontal="left"/>
    </xf>
    <xf numFmtId="0" fontId="5" fillId="0" borderId="0" xfId="314" applyFont="1" applyFill="1" applyBorder="1" applyAlignment="1">
      <alignment horizontal="left"/>
    </xf>
    <xf numFmtId="44" fontId="5" fillId="0" borderId="0" xfId="169" applyFont="1" applyFill="1" applyBorder="1" applyAlignment="1">
      <alignment horizontal="center"/>
    </xf>
    <xf numFmtId="170" fontId="5" fillId="0" borderId="23" xfId="168" applyNumberFormat="1" applyFont="1" applyFill="1" applyBorder="1" applyAlignment="1">
      <alignment horizontal="right"/>
    </xf>
    <xf numFmtId="44" fontId="5" fillId="0" borderId="21" xfId="313" applyNumberFormat="1" applyFont="1" applyFill="1" applyBorder="1" applyAlignment="1">
      <alignment horizontal="center"/>
    </xf>
    <xf numFmtId="0" fontId="90" fillId="0" borderId="17" xfId="313" applyFont="1" applyFill="1" applyBorder="1" applyAlignment="1">
      <alignment horizontal="center"/>
    </xf>
    <xf numFmtId="10" fontId="5" fillId="0" borderId="27" xfId="313" applyNumberFormat="1" applyFont="1" applyFill="1" applyBorder="1" applyAlignment="1">
      <alignment horizontal="center"/>
    </xf>
    <xf numFmtId="44" fontId="91" fillId="30" borderId="12" xfId="168" applyFont="1" applyFill="1" applyBorder="1" applyAlignment="1">
      <alignment horizontal="center"/>
    </xf>
    <xf numFmtId="10" fontId="91" fillId="30" borderId="3" xfId="541" applyNumberFormat="1" applyFont="1" applyFill="1" applyBorder="1" applyAlignment="1">
      <alignment horizontal="center"/>
    </xf>
    <xf numFmtId="0" fontId="88" fillId="0" borderId="0" xfId="0" applyFont="1" applyFill="1" applyBorder="1"/>
    <xf numFmtId="43" fontId="5" fillId="0" borderId="0" xfId="88" applyFont="1" applyFill="1" applyAlignment="1">
      <alignment horizontal="center"/>
    </xf>
    <xf numFmtId="10" fontId="5" fillId="0" borderId="3" xfId="521" applyNumberFormat="1" applyFont="1" applyFill="1" applyBorder="1" applyAlignment="1">
      <alignment horizontal="center"/>
    </xf>
    <xf numFmtId="10" fontId="5" fillId="0" borderId="3" xfId="0" applyNumberFormat="1" applyFont="1" applyFill="1" applyBorder="1" applyAlignment="1">
      <alignment horizontal="center" vertical="center"/>
    </xf>
    <xf numFmtId="44" fontId="5" fillId="0" borderId="1" xfId="314" applyNumberFormat="1" applyFont="1" applyFill="1" applyBorder="1" applyAlignment="1">
      <alignment horizontal="center"/>
    </xf>
    <xf numFmtId="10" fontId="5" fillId="0" borderId="3" xfId="542" applyNumberFormat="1" applyFont="1" applyFill="1" applyBorder="1" applyAlignment="1">
      <alignment horizontal="center"/>
    </xf>
    <xf numFmtId="10" fontId="2" fillId="0" borderId="0" xfId="342" applyNumberFormat="1" applyFont="1" applyFill="1"/>
    <xf numFmtId="168" fontId="5" fillId="0" borderId="0" xfId="521" applyNumberFormat="1" applyFont="1" applyFill="1" applyBorder="1" applyAlignment="1">
      <alignment horizontal="center"/>
    </xf>
    <xf numFmtId="10" fontId="5" fillId="0" borderId="0" xfId="521" applyNumberFormat="1" applyFont="1" applyFill="1" applyBorder="1" applyAlignment="1">
      <alignment horizontal="center"/>
    </xf>
    <xf numFmtId="166" fontId="5" fillId="0" borderId="0" xfId="542" applyNumberFormat="1" applyFont="1" applyFill="1" applyBorder="1" applyAlignment="1">
      <alignment horizontal="center"/>
    </xf>
    <xf numFmtId="9" fontId="5" fillId="0" borderId="0" xfId="521" applyNumberFormat="1" applyFont="1" applyFill="1" applyBorder="1" applyAlignment="1">
      <alignment horizontal="center"/>
    </xf>
    <xf numFmtId="0" fontId="2" fillId="0" borderId="8" xfId="342" applyFont="1" applyFill="1" applyBorder="1"/>
    <xf numFmtId="44" fontId="5" fillId="0" borderId="0" xfId="314" applyNumberFormat="1" applyFont="1" applyFill="1" applyAlignment="1">
      <alignment horizontal="center"/>
    </xf>
    <xf numFmtId="44" fontId="5" fillId="0" borderId="0" xfId="314" applyNumberFormat="1" applyFont="1" applyFill="1" applyBorder="1" applyAlignment="1">
      <alignment horizontal="center"/>
    </xf>
    <xf numFmtId="9" fontId="5" fillId="0" borderId="3" xfId="521" applyFont="1" applyFill="1" applyBorder="1" applyAlignment="1">
      <alignment horizontal="center"/>
    </xf>
    <xf numFmtId="44" fontId="5" fillId="0" borderId="1" xfId="158" applyFont="1" applyFill="1" applyBorder="1" applyAlignment="1">
      <alignment horizontal="center"/>
    </xf>
    <xf numFmtId="0" fontId="2" fillId="0" borderId="18" xfId="0" applyFont="1" applyBorder="1"/>
    <xf numFmtId="0" fontId="2" fillId="0" borderId="0" xfId="0" applyFont="1"/>
    <xf numFmtId="44" fontId="2" fillId="0" borderId="0" xfId="0" applyNumberFormat="1" applyFont="1"/>
    <xf numFmtId="0" fontId="2" fillId="0" borderId="26" xfId="0" applyFont="1" applyBorder="1"/>
    <xf numFmtId="2" fontId="2" fillId="0" borderId="0" xfId="0" applyNumberFormat="1" applyFont="1"/>
    <xf numFmtId="44" fontId="91" fillId="30" borderId="0" xfId="158" applyFont="1" applyFill="1"/>
    <xf numFmtId="44" fontId="91" fillId="30" borderId="0" xfId="168" applyFont="1" applyFill="1" applyBorder="1" applyAlignment="1">
      <alignment horizontal="center"/>
    </xf>
    <xf numFmtId="0" fontId="91" fillId="30" borderId="0" xfId="0" applyFont="1" applyFill="1"/>
    <xf numFmtId="44" fontId="91" fillId="30" borderId="0" xfId="158" applyFont="1" applyFill="1" applyBorder="1" applyAlignment="1">
      <alignment horizontal="center"/>
    </xf>
    <xf numFmtId="44" fontId="91" fillId="30" borderId="12" xfId="158" applyFont="1" applyFill="1" applyBorder="1"/>
    <xf numFmtId="170" fontId="91" fillId="30" borderId="3" xfId="445" applyFont="1" applyFill="1" applyBorder="1" applyAlignment="1">
      <alignment horizontal="left"/>
    </xf>
    <xf numFmtId="10" fontId="91" fillId="30" borderId="3" xfId="313" applyNumberFormat="1" applyFont="1" applyFill="1" applyBorder="1" applyAlignment="1">
      <alignment horizontal="center"/>
    </xf>
    <xf numFmtId="10" fontId="91" fillId="30" borderId="3" xfId="521" applyNumberFormat="1" applyFont="1" applyFill="1" applyBorder="1" applyAlignment="1">
      <alignment horizontal="center"/>
    </xf>
    <xf numFmtId="0" fontId="4" fillId="0" borderId="3" xfId="313" applyFont="1" applyFill="1" applyBorder="1" applyAlignment="1">
      <alignment horizontal="left"/>
    </xf>
    <xf numFmtId="44" fontId="5" fillId="0" borderId="3" xfId="158" applyFont="1" applyFill="1" applyBorder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44" fontId="5" fillId="0" borderId="12" xfId="314" applyNumberFormat="1" applyFont="1" applyFill="1" applyBorder="1"/>
    <xf numFmtId="164" fontId="5" fillId="0" borderId="12" xfId="167" applyNumberFormat="1" applyFont="1" applyFill="1" applyBorder="1" applyAlignment="1">
      <alignment horizontal="right"/>
    </xf>
    <xf numFmtId="44" fontId="5" fillId="0" borderId="27" xfId="168" applyFont="1" applyFill="1" applyBorder="1" applyAlignment="1">
      <alignment horizontal="center"/>
    </xf>
    <xf numFmtId="3" fontId="2" fillId="0" borderId="0" xfId="0" applyNumberFormat="1" applyFont="1" applyFill="1"/>
    <xf numFmtId="170" fontId="5" fillId="0" borderId="3" xfId="445" applyFont="1" applyFill="1" applyBorder="1" applyAlignment="1">
      <alignment horizontal="left"/>
    </xf>
    <xf numFmtId="0" fontId="5" fillId="0" borderId="3" xfId="0" applyFont="1" applyFill="1" applyBorder="1" applyAlignment="1">
      <alignment horizontal="left"/>
    </xf>
    <xf numFmtId="0" fontId="4" fillId="0" borderId="0" xfId="313" applyFont="1" applyFill="1" applyBorder="1" applyAlignment="1">
      <alignment horizontal="left"/>
    </xf>
    <xf numFmtId="0" fontId="90" fillId="30" borderId="3" xfId="313" applyFont="1" applyFill="1" applyBorder="1" applyAlignment="1">
      <alignment horizontal="left"/>
    </xf>
    <xf numFmtId="44" fontId="91" fillId="30" borderId="3" xfId="313" applyNumberFormat="1" applyFont="1" applyFill="1" applyBorder="1" applyAlignment="1">
      <alignment horizontal="center"/>
    </xf>
    <xf numFmtId="44" fontId="91" fillId="30" borderId="3" xfId="158" applyFont="1" applyFill="1" applyBorder="1" applyAlignment="1">
      <alignment horizontal="center"/>
    </xf>
    <xf numFmtId="44" fontId="88" fillId="0" borderId="0" xfId="0" applyNumberFormat="1" applyFont="1" applyFill="1" applyBorder="1"/>
    <xf numFmtId="44" fontId="91" fillId="30" borderId="17" xfId="158" applyFont="1" applyFill="1" applyBorder="1" applyAlignment="1"/>
    <xf numFmtId="44" fontId="5" fillId="31" borderId="0" xfId="313" applyNumberFormat="1" applyFont="1" applyFill="1" applyAlignment="1">
      <alignment horizontal="center"/>
    </xf>
    <xf numFmtId="164" fontId="5" fillId="31" borderId="29" xfId="313" applyNumberFormat="1" applyFont="1" applyFill="1" applyBorder="1" applyAlignment="1">
      <alignment horizontal="center"/>
    </xf>
    <xf numFmtId="0" fontId="4" fillId="31" borderId="25" xfId="313" applyFont="1" applyFill="1" applyBorder="1" applyAlignment="1">
      <alignment horizontal="left"/>
    </xf>
    <xf numFmtId="0" fontId="0" fillId="0" borderId="0" xfId="0" applyAlignment="1">
      <alignment horizontal="center"/>
    </xf>
    <xf numFmtId="0" fontId="92" fillId="0" borderId="0" xfId="0" applyFont="1"/>
    <xf numFmtId="0" fontId="0" fillId="31" borderId="0" xfId="0" applyFill="1"/>
    <xf numFmtId="0" fontId="86" fillId="0" borderId="0" xfId="0" applyFont="1"/>
    <xf numFmtId="0" fontId="4" fillId="31" borderId="0" xfId="313" applyFont="1" applyFill="1" applyBorder="1" applyAlignment="1">
      <alignment horizontal="center"/>
    </xf>
    <xf numFmtId="0" fontId="4" fillId="0" borderId="0" xfId="313" applyFont="1" applyFill="1" applyAlignment="1">
      <alignment horizontal="center"/>
    </xf>
    <xf numFmtId="0" fontId="4" fillId="0" borderId="28" xfId="313" applyFont="1" applyFill="1" applyBorder="1" applyAlignment="1">
      <alignment horizontal="center"/>
    </xf>
    <xf numFmtId="0" fontId="4" fillId="0" borderId="8" xfId="313" applyFont="1" applyFill="1" applyBorder="1" applyAlignment="1">
      <alignment horizontal="center"/>
    </xf>
  </cellXfs>
  <cellStyles count="639">
    <cellStyle name="¢ Currency [1]" xfId="1"/>
    <cellStyle name="¢ Currency [2]" xfId="2"/>
    <cellStyle name="¢ Currency [3]" xfId="3"/>
    <cellStyle name="£ Currency [0]" xfId="4"/>
    <cellStyle name="£ Currency [1]" xfId="5"/>
    <cellStyle name="£ Currency [2]" xfId="6"/>
    <cellStyle name="=C:\WINNT35\SYSTEM32\COMMAND.COM" xfId="7"/>
    <cellStyle name="20% - Accent1 2" xfId="8"/>
    <cellStyle name="20% - Accent2 2" xfId="9"/>
    <cellStyle name="20% - Accent3 2" xfId="10"/>
    <cellStyle name="20% - Accent4 2" xfId="11"/>
    <cellStyle name="20% - Accent5 2" xfId="12"/>
    <cellStyle name="20% - Accent6 2" xfId="13"/>
    <cellStyle name="40% - Accent1 2" xfId="14"/>
    <cellStyle name="40% - Accent2 2" xfId="15"/>
    <cellStyle name="40% - Accent3 2" xfId="16"/>
    <cellStyle name="40% - Accent4 2" xfId="17"/>
    <cellStyle name="40% - Accent5 2" xfId="18"/>
    <cellStyle name="40% - Accent6 2" xfId="19"/>
    <cellStyle name="60% - Accent1 2" xfId="20"/>
    <cellStyle name="60% - Accent2 2" xfId="21"/>
    <cellStyle name="60% - Accent3 2" xfId="22"/>
    <cellStyle name="60% - Accent4 2" xfId="23"/>
    <cellStyle name="60% - Accent5 2" xfId="24"/>
    <cellStyle name="60% - Accent6 2" xfId="25"/>
    <cellStyle name="A3 297 x 420 mm 2" xfId="26"/>
    <cellStyle name="Accent1 2" xfId="27"/>
    <cellStyle name="Accent2 2" xfId="28"/>
    <cellStyle name="Accent3 2" xfId="29"/>
    <cellStyle name="Accent4 2" xfId="30"/>
    <cellStyle name="Accent5 2" xfId="31"/>
    <cellStyle name="Accent6 2" xfId="32"/>
    <cellStyle name="Bad 2" xfId="33"/>
    <cellStyle name="Basic" xfId="34"/>
    <cellStyle name="black" xfId="35"/>
    <cellStyle name="blu" xfId="36"/>
    <cellStyle name="bot" xfId="37"/>
    <cellStyle name="Bullet" xfId="38"/>
    <cellStyle name="Bullet [0]" xfId="39"/>
    <cellStyle name="Bullet [2]" xfId="40"/>
    <cellStyle name="Bullet [4]" xfId="41"/>
    <cellStyle name="c" xfId="42"/>
    <cellStyle name="c," xfId="43"/>
    <cellStyle name="c_HardInc " xfId="44"/>
    <cellStyle name="c_HardInc _ITC Great Plains Formula 1-12-09a" xfId="45"/>
    <cellStyle name="C00A" xfId="46"/>
    <cellStyle name="C00B" xfId="47"/>
    <cellStyle name="C00L" xfId="48"/>
    <cellStyle name="C01A" xfId="49"/>
    <cellStyle name="C01B" xfId="50"/>
    <cellStyle name="C01H" xfId="51"/>
    <cellStyle name="C01L" xfId="52"/>
    <cellStyle name="C02A" xfId="53"/>
    <cellStyle name="C02A 2" xfId="54"/>
    <cellStyle name="C02B" xfId="55"/>
    <cellStyle name="C02H" xfId="56"/>
    <cellStyle name="C02L" xfId="57"/>
    <cellStyle name="C03A" xfId="58"/>
    <cellStyle name="C03B" xfId="59"/>
    <cellStyle name="C03H" xfId="60"/>
    <cellStyle name="C03L" xfId="61"/>
    <cellStyle name="C04A" xfId="62"/>
    <cellStyle name="C04B" xfId="63"/>
    <cellStyle name="C04H" xfId="64"/>
    <cellStyle name="C04L" xfId="65"/>
    <cellStyle name="C05A" xfId="66"/>
    <cellStyle name="C05B" xfId="67"/>
    <cellStyle name="C05H" xfId="68"/>
    <cellStyle name="C05L" xfId="69"/>
    <cellStyle name="C05L 2" xfId="70"/>
    <cellStyle name="C06A" xfId="71"/>
    <cellStyle name="C06B" xfId="72"/>
    <cellStyle name="C06H" xfId="73"/>
    <cellStyle name="C06L" xfId="74"/>
    <cellStyle name="C07A" xfId="75"/>
    <cellStyle name="C07B" xfId="76"/>
    <cellStyle name="C07H" xfId="77"/>
    <cellStyle name="C07L" xfId="78"/>
    <cellStyle name="c1" xfId="79"/>
    <cellStyle name="c1," xfId="80"/>
    <cellStyle name="c2" xfId="81"/>
    <cellStyle name="c2," xfId="82"/>
    <cellStyle name="c3" xfId="83"/>
    <cellStyle name="Calculation 2" xfId="84"/>
    <cellStyle name="cas" xfId="85"/>
    <cellStyle name="Centered Heading" xfId="86"/>
    <cellStyle name="Check Cell 2" xfId="87"/>
    <cellStyle name="Comma" xfId="88" builtinId="3"/>
    <cellStyle name="Comma  - Style1" xfId="89"/>
    <cellStyle name="Comma  - Style2" xfId="90"/>
    <cellStyle name="Comma  - Style3" xfId="91"/>
    <cellStyle name="Comma  - Style4" xfId="92"/>
    <cellStyle name="Comma  - Style5" xfId="93"/>
    <cellStyle name="Comma  - Style6" xfId="94"/>
    <cellStyle name="Comma  - Style7" xfId="95"/>
    <cellStyle name="Comma  - Style8" xfId="96"/>
    <cellStyle name="Comma [0] 2" xfId="97"/>
    <cellStyle name="Comma [0] 3 2" xfId="98"/>
    <cellStyle name="Comma [0] 3 2 2" xfId="99"/>
    <cellStyle name="Comma [0] 3 2 2 2" xfId="100"/>
    <cellStyle name="Comma [0] 3 2 3" xfId="101"/>
    <cellStyle name="Comma [1]" xfId="102"/>
    <cellStyle name="Comma [2]" xfId="103"/>
    <cellStyle name="Comma [3]" xfId="104"/>
    <cellStyle name="Comma 0.0" xfId="105"/>
    <cellStyle name="Comma 0.00" xfId="106"/>
    <cellStyle name="Comma 0.000" xfId="107"/>
    <cellStyle name="Comma 0.0000" xfId="108"/>
    <cellStyle name="Comma 10" xfId="109"/>
    <cellStyle name="Comma 11" xfId="110"/>
    <cellStyle name="Comma 12" xfId="111"/>
    <cellStyle name="Comma 12 2" xfId="112"/>
    <cellStyle name="Comma 12 2 2" xfId="113"/>
    <cellStyle name="Comma 12 3" xfId="114"/>
    <cellStyle name="Comma 12 3 2" xfId="115"/>
    <cellStyle name="Comma 12 3 3" xfId="116"/>
    <cellStyle name="Comma 12 3 3 2" xfId="117"/>
    <cellStyle name="Comma 12 3 4" xfId="118"/>
    <cellStyle name="Comma 12 4" xfId="119"/>
    <cellStyle name="Comma 13" xfId="120"/>
    <cellStyle name="Comma 13 2" xfId="121"/>
    <cellStyle name="Comma 13 2 2" xfId="122"/>
    <cellStyle name="Comma 13 2 3" xfId="123"/>
    <cellStyle name="Comma 13 2 3 2" xfId="124"/>
    <cellStyle name="Comma 13 2 4" xfId="125"/>
    <cellStyle name="Comma 14" xfId="126"/>
    <cellStyle name="Comma 15" xfId="127"/>
    <cellStyle name="Comma 16" xfId="128"/>
    <cellStyle name="Comma 17" xfId="129"/>
    <cellStyle name="Comma 18" xfId="130"/>
    <cellStyle name="Comma 2" xfId="131"/>
    <cellStyle name="Comma 2 2" xfId="132"/>
    <cellStyle name="Comma 2 3" xfId="133"/>
    <cellStyle name="Comma 2 4" xfId="134"/>
    <cellStyle name="Comma 20" xfId="135"/>
    <cellStyle name="Comma 21" xfId="136"/>
    <cellStyle name="Comma 3" xfId="137"/>
    <cellStyle name="Comma 3 2" xfId="138"/>
    <cellStyle name="Comma 4" xfId="139"/>
    <cellStyle name="Comma 5" xfId="140"/>
    <cellStyle name="Comma 5 2" xfId="141"/>
    <cellStyle name="Comma 6" xfId="142"/>
    <cellStyle name="Comma 6 2" xfId="143"/>
    <cellStyle name="Comma 6 2 2" xfId="144"/>
    <cellStyle name="Comma 6 2 2 2" xfId="145"/>
    <cellStyle name="Comma 6 2 3" xfId="146"/>
    <cellStyle name="Comma 6 3" xfId="147"/>
    <cellStyle name="Comma 7" xfId="148"/>
    <cellStyle name="Comma 8" xfId="149"/>
    <cellStyle name="Comma 8 2" xfId="150"/>
    <cellStyle name="Comma 8 2 2" xfId="151"/>
    <cellStyle name="Comma 9" xfId="152"/>
    <cellStyle name="Comma 9 2" xfId="153"/>
    <cellStyle name="Comma Input" xfId="154"/>
    <cellStyle name="Comma0" xfId="155"/>
    <cellStyle name="Company Name" xfId="156"/>
    <cellStyle name="Config Data" xfId="157"/>
    <cellStyle name="Currency" xfId="158" builtinId="4"/>
    <cellStyle name="Currency [1]" xfId="159"/>
    <cellStyle name="Currency [2]" xfId="160"/>
    <cellStyle name="Currency [3]" xfId="161"/>
    <cellStyle name="Currency 0.0" xfId="162"/>
    <cellStyle name="Currency 0.00" xfId="163"/>
    <cellStyle name="Currency 0.000" xfId="164"/>
    <cellStyle name="Currency 0.0000" xfId="165"/>
    <cellStyle name="Currency 2" xfId="166"/>
    <cellStyle name="Currency 2 2" xfId="167"/>
    <cellStyle name="Currency 3" xfId="168"/>
    <cellStyle name="Currency 3 2" xfId="169"/>
    <cellStyle name="Currency 4" xfId="170"/>
    <cellStyle name="Currency 4 2" xfId="171"/>
    <cellStyle name="Currency 5" xfId="172"/>
    <cellStyle name="Currency 6" xfId="173"/>
    <cellStyle name="Currency 7" xfId="174"/>
    <cellStyle name="Currency 8" xfId="175"/>
    <cellStyle name="Currency 9" xfId="176"/>
    <cellStyle name="Currency Input" xfId="177"/>
    <cellStyle name="Currency0" xfId="178"/>
    <cellStyle name="d" xfId="179"/>
    <cellStyle name="d," xfId="180"/>
    <cellStyle name="d1" xfId="181"/>
    <cellStyle name="d1," xfId="182"/>
    <cellStyle name="d2" xfId="183"/>
    <cellStyle name="d2," xfId="184"/>
    <cellStyle name="d3" xfId="185"/>
    <cellStyle name="Dash" xfId="186"/>
    <cellStyle name="Date" xfId="187"/>
    <cellStyle name="Date [Abbreviated]" xfId="188"/>
    <cellStyle name="Date [Long Europe]" xfId="189"/>
    <cellStyle name="Date [Long U.S.]" xfId="190"/>
    <cellStyle name="Date [Short Europe]" xfId="191"/>
    <cellStyle name="Date [Short U.S.]" xfId="192"/>
    <cellStyle name="Date_ITCM 2010 Template" xfId="193"/>
    <cellStyle name="Define$0" xfId="194"/>
    <cellStyle name="Define$1" xfId="195"/>
    <cellStyle name="Define$2" xfId="196"/>
    <cellStyle name="Define0" xfId="197"/>
    <cellStyle name="Define1" xfId="198"/>
    <cellStyle name="Define1x" xfId="199"/>
    <cellStyle name="Define2" xfId="200"/>
    <cellStyle name="Define2x" xfId="201"/>
    <cellStyle name="Dollar" xfId="202"/>
    <cellStyle name="e" xfId="203"/>
    <cellStyle name="e1" xfId="204"/>
    <cellStyle name="e2" xfId="205"/>
    <cellStyle name="Euro" xfId="206"/>
    <cellStyle name="Explanatory Text 2" xfId="207"/>
    <cellStyle name="Fixed" xfId="208"/>
    <cellStyle name="FOOTER - Style1" xfId="209"/>
    <cellStyle name="g" xfId="210"/>
    <cellStyle name="general" xfId="211"/>
    <cellStyle name="General [C]" xfId="212"/>
    <cellStyle name="General [R]" xfId="213"/>
    <cellStyle name="Good 2" xfId="214"/>
    <cellStyle name="Green" xfId="215"/>
    <cellStyle name="grey" xfId="216"/>
    <cellStyle name="Header1" xfId="217"/>
    <cellStyle name="Header2" xfId="218"/>
    <cellStyle name="Heading" xfId="219"/>
    <cellStyle name="Heading 1 2" xfId="220"/>
    <cellStyle name="Heading 2 2" xfId="221"/>
    <cellStyle name="Heading 2 3" xfId="222"/>
    <cellStyle name="Heading 3 2" xfId="223"/>
    <cellStyle name="Heading 4 2" xfId="224"/>
    <cellStyle name="Heading No Underline" xfId="225"/>
    <cellStyle name="Heading With Underline" xfId="226"/>
    <cellStyle name="Heading1" xfId="227"/>
    <cellStyle name="Heading2" xfId="228"/>
    <cellStyle name="Headline" xfId="229"/>
    <cellStyle name="Highlight" xfId="230"/>
    <cellStyle name="Hyperlink 2" xfId="231"/>
    <cellStyle name="in" xfId="232"/>
    <cellStyle name="Indented [0]" xfId="233"/>
    <cellStyle name="Indented [2]" xfId="234"/>
    <cellStyle name="Indented [4]" xfId="235"/>
    <cellStyle name="Indented [6]" xfId="236"/>
    <cellStyle name="Input [yellow]" xfId="237"/>
    <cellStyle name="Input 2" xfId="238"/>
    <cellStyle name="Input$0" xfId="239"/>
    <cellStyle name="Input$1" xfId="240"/>
    <cellStyle name="Input$2" xfId="241"/>
    <cellStyle name="Input0" xfId="242"/>
    <cellStyle name="Input1" xfId="243"/>
    <cellStyle name="Input1x" xfId="244"/>
    <cellStyle name="Input2" xfId="245"/>
    <cellStyle name="Input2x" xfId="246"/>
    <cellStyle name="lborder" xfId="247"/>
    <cellStyle name="LeftSubtitle" xfId="248"/>
    <cellStyle name="Lines" xfId="249"/>
    <cellStyle name="Linked Cell 2" xfId="250"/>
    <cellStyle name="m" xfId="251"/>
    <cellStyle name="m1" xfId="252"/>
    <cellStyle name="m2" xfId="253"/>
    <cellStyle name="m3" xfId="254"/>
    <cellStyle name="Multiple" xfId="255"/>
    <cellStyle name="Negative" xfId="256"/>
    <cellStyle name="Neutral 2" xfId="257"/>
    <cellStyle name="no dec" xfId="258"/>
    <cellStyle name="Normal" xfId="0" builtinId="0"/>
    <cellStyle name="Normal - Style1" xfId="259"/>
    <cellStyle name="Normal 10" xfId="260"/>
    <cellStyle name="Normal 10 2" xfId="261"/>
    <cellStyle name="Normal 10 2 2" xfId="262"/>
    <cellStyle name="Normal 10 2 2 2" xfId="263"/>
    <cellStyle name="Normal 10 2 3" xfId="264"/>
    <cellStyle name="Normal 10 2 4" xfId="265"/>
    <cellStyle name="Normal 10 3" xfId="266"/>
    <cellStyle name="Normal 10 4" xfId="267"/>
    <cellStyle name="Normal 10 4 2" xfId="268"/>
    <cellStyle name="Normal 10 5" xfId="269"/>
    <cellStyle name="Normal 11" xfId="270"/>
    <cellStyle name="Normal 12" xfId="271"/>
    <cellStyle name="Normal 12 2" xfId="272"/>
    <cellStyle name="Normal 12 2 2" xfId="273"/>
    <cellStyle name="Normal 12 2 2 2" xfId="274"/>
    <cellStyle name="Normal 12 2 2 2 2" xfId="275"/>
    <cellStyle name="Normal 12 2 2 3" xfId="276"/>
    <cellStyle name="Normal 12 2 3" xfId="277"/>
    <cellStyle name="Normal 12 2 3 2" xfId="278"/>
    <cellStyle name="Normal 12 2 4" xfId="279"/>
    <cellStyle name="Normal 12 3" xfId="280"/>
    <cellStyle name="Normal 12 3 2" xfId="281"/>
    <cellStyle name="Normal 12 4" xfId="282"/>
    <cellStyle name="Normal 13" xfId="283"/>
    <cellStyle name="Normal 13 2" xfId="284"/>
    <cellStyle name="Normal 13 2 2" xfId="285"/>
    <cellStyle name="Normal 13 2 2 2" xfId="286"/>
    <cellStyle name="Normal 13 2 2 2 2" xfId="287"/>
    <cellStyle name="Normal 13 2 2 3" xfId="288"/>
    <cellStyle name="Normal 13 2 3" xfId="289"/>
    <cellStyle name="Normal 13 2 3 2" xfId="290"/>
    <cellStyle name="Normal 13 2 4" xfId="291"/>
    <cellStyle name="Normal 13 3" xfId="292"/>
    <cellStyle name="Normal 13 3 2" xfId="293"/>
    <cellStyle name="Normal 13 3 2 2" xfId="294"/>
    <cellStyle name="Normal 13 3 3" xfId="295"/>
    <cellStyle name="Normal 13 4" xfId="296"/>
    <cellStyle name="Normal 13 4 2" xfId="297"/>
    <cellStyle name="Normal 13 5" xfId="298"/>
    <cellStyle name="Normal 14" xfId="299"/>
    <cellStyle name="Normal 15" xfId="300"/>
    <cellStyle name="Normal 16" xfId="301"/>
    <cellStyle name="Normal 16 2" xfId="302"/>
    <cellStyle name="Normal 16 2 2" xfId="303"/>
    <cellStyle name="Normal 16 2 2 2" xfId="304"/>
    <cellStyle name="Normal 16 2 2 2 2" xfId="305"/>
    <cellStyle name="Normal 16 2 2 3" xfId="306"/>
    <cellStyle name="Normal 16 2 3" xfId="307"/>
    <cellStyle name="Normal 16 2 3 2" xfId="308"/>
    <cellStyle name="Normal 16 2 4" xfId="309"/>
    <cellStyle name="Normal 17" xfId="310"/>
    <cellStyle name="Normal 18" xfId="311"/>
    <cellStyle name="Normal 19" xfId="312"/>
    <cellStyle name="Normal 2" xfId="313"/>
    <cellStyle name="Normal 2 2" xfId="314"/>
    <cellStyle name="Normal 2 2 2" xfId="315"/>
    <cellStyle name="Normal 2 3" xfId="316"/>
    <cellStyle name="Normal 20" xfId="317"/>
    <cellStyle name="Normal 21" xfId="318"/>
    <cellStyle name="Normal 22" xfId="319"/>
    <cellStyle name="Normal 23" xfId="320"/>
    <cellStyle name="Normal 24" xfId="321"/>
    <cellStyle name="Normal 25" xfId="322"/>
    <cellStyle name="Normal 26" xfId="323"/>
    <cellStyle name="Normal 27" xfId="324"/>
    <cellStyle name="Normal 28" xfId="325"/>
    <cellStyle name="Normal 29" xfId="326"/>
    <cellStyle name="Normal 3" xfId="327"/>
    <cellStyle name="Normal 3 2" xfId="328"/>
    <cellStyle name="Normal 3 2 2" xfId="329"/>
    <cellStyle name="Normal 3 3" xfId="330"/>
    <cellStyle name="Normal 3_Attach O, GG, Support -New Method 2-14-11" xfId="331"/>
    <cellStyle name="Normal 30" xfId="332"/>
    <cellStyle name="Normal 31" xfId="333"/>
    <cellStyle name="Normal 32" xfId="334"/>
    <cellStyle name="Normal 33" xfId="335"/>
    <cellStyle name="Normal 34" xfId="336"/>
    <cellStyle name="Normal 35" xfId="337"/>
    <cellStyle name="Normal 36" xfId="338"/>
    <cellStyle name="Normal 37" xfId="339"/>
    <cellStyle name="Normal 38" xfId="340"/>
    <cellStyle name="Normal 39" xfId="341"/>
    <cellStyle name="Normal 4" xfId="342"/>
    <cellStyle name="Normal 4 2" xfId="343"/>
    <cellStyle name="Normal 4 2 2" xfId="344"/>
    <cellStyle name="Normal 4_Attach O, GG, Support -New Method 2-14-11" xfId="345"/>
    <cellStyle name="Normal 40" xfId="346"/>
    <cellStyle name="Normal 41" xfId="347"/>
    <cellStyle name="Normal 42" xfId="348"/>
    <cellStyle name="Normal 43" xfId="349"/>
    <cellStyle name="Normal 44" xfId="350"/>
    <cellStyle name="Normal 45" xfId="351"/>
    <cellStyle name="Normal 5" xfId="352"/>
    <cellStyle name="Normal 5 2" xfId="353"/>
    <cellStyle name="Normal 5 2 2" xfId="354"/>
    <cellStyle name="Normal 6" xfId="355"/>
    <cellStyle name="Normal 6 2" xfId="356"/>
    <cellStyle name="Normal 6 2 2" xfId="357"/>
    <cellStyle name="Normal 6 2 2 2" xfId="358"/>
    <cellStyle name="Normal 6 2 2 2 2" xfId="359"/>
    <cellStyle name="Normal 6 2 2 2 2 2" xfId="360"/>
    <cellStyle name="Normal 6 2 2 2 2 2 2" xfId="361"/>
    <cellStyle name="Normal 6 2 2 2 2 3" xfId="362"/>
    <cellStyle name="Normal 6 2 2 2 3" xfId="363"/>
    <cellStyle name="Normal 6 2 2 2 3 2" xfId="364"/>
    <cellStyle name="Normal 6 2 2 2 4" xfId="365"/>
    <cellStyle name="Normal 6 2 2 3" xfId="366"/>
    <cellStyle name="Normal 6 2 2 3 2" xfId="367"/>
    <cellStyle name="Normal 6 2 2 3 2 2" xfId="368"/>
    <cellStyle name="Normal 6 2 2 3 3" xfId="369"/>
    <cellStyle name="Normal 6 2 2 4" xfId="370"/>
    <cellStyle name="Normal 6 2 2 4 2" xfId="371"/>
    <cellStyle name="Normal 6 2 2 5" xfId="372"/>
    <cellStyle name="Normal 6 2 3" xfId="373"/>
    <cellStyle name="Normal 6 2 3 2" xfId="374"/>
    <cellStyle name="Normal 6 2 3 2 2" xfId="375"/>
    <cellStyle name="Normal 6 2 3 2 2 2" xfId="376"/>
    <cellStyle name="Normal 6 2 3 2 3" xfId="377"/>
    <cellStyle name="Normal 6 2 3 3" xfId="378"/>
    <cellStyle name="Normal 6 2 3 3 2" xfId="379"/>
    <cellStyle name="Normal 6 2 3 4" xfId="380"/>
    <cellStyle name="Normal 6 2 4" xfId="381"/>
    <cellStyle name="Normal 6 2 4 2" xfId="382"/>
    <cellStyle name="Normal 6 2 4 2 2" xfId="383"/>
    <cellStyle name="Normal 6 2 4 3" xfId="384"/>
    <cellStyle name="Normal 6 2 5" xfId="385"/>
    <cellStyle name="Normal 6 2 6" xfId="386"/>
    <cellStyle name="Normal 6 2 6 2" xfId="387"/>
    <cellStyle name="Normal 6 2 7" xfId="388"/>
    <cellStyle name="Normal 6 2 8" xfId="389"/>
    <cellStyle name="Normal 6 3" xfId="390"/>
    <cellStyle name="Normal 6 3 2" xfId="391"/>
    <cellStyle name="Normal 6 3 2 2" xfId="392"/>
    <cellStyle name="Normal 6 3 2 2 2" xfId="393"/>
    <cellStyle name="Normal 6 3 2 2 2 2" xfId="394"/>
    <cellStyle name="Normal 6 3 2 2 3" xfId="395"/>
    <cellStyle name="Normal 6 3 2 3" xfId="396"/>
    <cellStyle name="Normal 6 3 2 3 2" xfId="397"/>
    <cellStyle name="Normal 6 3 2 4" xfId="398"/>
    <cellStyle name="Normal 6 3 3" xfId="399"/>
    <cellStyle name="Normal 6 3 3 2" xfId="400"/>
    <cellStyle name="Normal 6 3 3 2 2" xfId="401"/>
    <cellStyle name="Normal 6 3 3 3" xfId="402"/>
    <cellStyle name="Normal 6 3 4" xfId="403"/>
    <cellStyle name="Normal 6 3 4 2" xfId="404"/>
    <cellStyle name="Normal 6 3 5" xfId="405"/>
    <cellStyle name="Normal 6 3 6" xfId="406"/>
    <cellStyle name="Normal 6 4" xfId="407"/>
    <cellStyle name="Normal 6 4 2" xfId="408"/>
    <cellStyle name="Normal 6 4 2 2" xfId="409"/>
    <cellStyle name="Normal 6 4 2 2 2" xfId="410"/>
    <cellStyle name="Normal 6 4 2 3" xfId="411"/>
    <cellStyle name="Normal 6 4 3" xfId="412"/>
    <cellStyle name="Normal 6 4 3 2" xfId="413"/>
    <cellStyle name="Normal 6 4 4" xfId="414"/>
    <cellStyle name="Normal 6 5" xfId="415"/>
    <cellStyle name="Normal 6 5 2" xfId="416"/>
    <cellStyle name="Normal 6 5 2 2" xfId="417"/>
    <cellStyle name="Normal 6 5 3" xfId="418"/>
    <cellStyle name="Normal 6 6" xfId="419"/>
    <cellStyle name="Normal 6 6 2" xfId="420"/>
    <cellStyle name="Normal 6 7" xfId="421"/>
    <cellStyle name="Normal 7" xfId="422"/>
    <cellStyle name="Normal 7 2" xfId="423"/>
    <cellStyle name="Normal 8" xfId="424"/>
    <cellStyle name="Normal 8 2" xfId="425"/>
    <cellStyle name="Normal 8 2 2" xfId="426"/>
    <cellStyle name="Normal 8 2 2 2" xfId="427"/>
    <cellStyle name="Normal 8 2 2 2 2" xfId="428"/>
    <cellStyle name="Normal 8 2 2 3" xfId="429"/>
    <cellStyle name="Normal 8 2 3" xfId="430"/>
    <cellStyle name="Normal 8 2 3 2" xfId="431"/>
    <cellStyle name="Normal 8 2 4" xfId="432"/>
    <cellStyle name="Normal 8 3" xfId="433"/>
    <cellStyle name="Normal 8 3 2" xfId="434"/>
    <cellStyle name="Normal 8 3 2 2" xfId="435"/>
    <cellStyle name="Normal 8 3 3" xfId="436"/>
    <cellStyle name="Normal 8 4" xfId="437"/>
    <cellStyle name="Normal 8 4 2" xfId="438"/>
    <cellStyle name="Normal 8 4 2 2" xfId="439"/>
    <cellStyle name="Normal 8 4 3" xfId="440"/>
    <cellStyle name="Normal 8 5" xfId="441"/>
    <cellStyle name="Normal 8 5 2" xfId="442"/>
    <cellStyle name="Normal 8 6" xfId="443"/>
    <cellStyle name="Normal 8 7" xfId="444"/>
    <cellStyle name="Normal 9" xfId="445"/>
    <cellStyle name="Normal 9 2" xfId="446"/>
    <cellStyle name="Normal 9 2 2" xfId="447"/>
    <cellStyle name="Normal 9 2 2 2" xfId="448"/>
    <cellStyle name="Normal 9 2 2 2 2" xfId="449"/>
    <cellStyle name="Normal 9 2 2 3" xfId="450"/>
    <cellStyle name="Normal 9 2 3" xfId="451"/>
    <cellStyle name="Normal 9 2 3 2" xfId="452"/>
    <cellStyle name="Normal 9 2 4" xfId="453"/>
    <cellStyle name="Normal 9 3" xfId="454"/>
    <cellStyle name="Normal 9 3 2" xfId="455"/>
    <cellStyle name="Normal 9 3 2 2" xfId="456"/>
    <cellStyle name="Normal 9 3 3" xfId="457"/>
    <cellStyle name="Normal 9 4" xfId="458"/>
    <cellStyle name="Normal 9 4 2" xfId="459"/>
    <cellStyle name="Normal 9 4 2 2" xfId="460"/>
    <cellStyle name="Normal 9 4 3" xfId="461"/>
    <cellStyle name="Normal 9 5" xfId="462"/>
    <cellStyle name="Normal 9 5 2" xfId="463"/>
    <cellStyle name="Normal 9 6" xfId="464"/>
    <cellStyle name="Normal 9 7" xfId="465"/>
    <cellStyle name="Note 2" xfId="466"/>
    <cellStyle name="Output 2" xfId="467"/>
    <cellStyle name="Output1_Back" xfId="468"/>
    <cellStyle name="p" xfId="469"/>
    <cellStyle name="p_2010 Attachment O  GG_082709" xfId="470"/>
    <cellStyle name="p_2010 Attachment O Template Supporting Work Papers_ITC Midwest" xfId="471"/>
    <cellStyle name="p_2010 Attachment O Template Supporting Work Papers_ITCTransmission" xfId="472"/>
    <cellStyle name="p_2010 Attachment O Template Supporting Work Papers_METC" xfId="473"/>
    <cellStyle name="p_2Mod11" xfId="474"/>
    <cellStyle name="p_aavidmod11.xls Chart 1" xfId="475"/>
    <cellStyle name="p_aavidmod11.xls Chart 2" xfId="476"/>
    <cellStyle name="p_Attachment O &amp; GG" xfId="477"/>
    <cellStyle name="p_charts for capm" xfId="478"/>
    <cellStyle name="p_DCF" xfId="479"/>
    <cellStyle name="p_DCF_2Mod11" xfId="480"/>
    <cellStyle name="p_DCF_aavidmod11.xls Chart 1" xfId="481"/>
    <cellStyle name="p_DCF_aavidmod11.xls Chart 2" xfId="482"/>
    <cellStyle name="p_DCF_charts for capm" xfId="483"/>
    <cellStyle name="p_DCF_DCF5" xfId="484"/>
    <cellStyle name="p_DCF_Template2" xfId="485"/>
    <cellStyle name="p_DCF_Template2_1" xfId="486"/>
    <cellStyle name="p_DCF_VERA" xfId="487"/>
    <cellStyle name="p_DCF_VERA_1" xfId="488"/>
    <cellStyle name="p_DCF_VERA_1_Template2" xfId="489"/>
    <cellStyle name="p_DCF_VERA_aavidmod11.xls Chart 2" xfId="490"/>
    <cellStyle name="p_DCF_VERA_Model02" xfId="491"/>
    <cellStyle name="p_DCF_VERA_Template2" xfId="492"/>
    <cellStyle name="p_DCF_VERA_VERA" xfId="493"/>
    <cellStyle name="p_DCF_VERA_VERA_1" xfId="494"/>
    <cellStyle name="p_DCF_VERA_VERA_2" xfId="495"/>
    <cellStyle name="p_DCF_VERA_VERA_Template2" xfId="496"/>
    <cellStyle name="p_DCF5" xfId="497"/>
    <cellStyle name="p_ITC Great Plains Formula 1-12-09a" xfId="498"/>
    <cellStyle name="p_ITCM 2010 Template" xfId="499"/>
    <cellStyle name="p_ITCMW 2009 Rate" xfId="500"/>
    <cellStyle name="p_ITCMW 2010 Rate_083109" xfId="501"/>
    <cellStyle name="p_ITCOP 2010 Rate_083109" xfId="502"/>
    <cellStyle name="p_ITCT 2009 Rate" xfId="503"/>
    <cellStyle name="p_ITCT New 2010 Attachment O &amp; GG_111209NL" xfId="504"/>
    <cellStyle name="p_METC 2010 Rate_083109" xfId="505"/>
    <cellStyle name="p_Template2" xfId="506"/>
    <cellStyle name="p_Template2_1" xfId="507"/>
    <cellStyle name="p_VERA" xfId="508"/>
    <cellStyle name="p_VERA_1" xfId="509"/>
    <cellStyle name="p_VERA_1_Template2" xfId="510"/>
    <cellStyle name="p_VERA_aavidmod11.xls Chart 2" xfId="511"/>
    <cellStyle name="p_VERA_Model02" xfId="512"/>
    <cellStyle name="p_VERA_Template2" xfId="513"/>
    <cellStyle name="p_VERA_VERA" xfId="514"/>
    <cellStyle name="p_VERA_VERA_1" xfId="515"/>
    <cellStyle name="p_VERA_VERA_2" xfId="516"/>
    <cellStyle name="p_VERA_VERA_Template2" xfId="517"/>
    <cellStyle name="p1" xfId="518"/>
    <cellStyle name="p2" xfId="519"/>
    <cellStyle name="p3" xfId="520"/>
    <cellStyle name="Percent" xfId="521" builtinId="5"/>
    <cellStyle name="Percent %" xfId="522"/>
    <cellStyle name="Percent % Long Underline" xfId="523"/>
    <cellStyle name="Percent (0)" xfId="524"/>
    <cellStyle name="Percent [0]" xfId="525"/>
    <cellStyle name="Percent [1]" xfId="526"/>
    <cellStyle name="Percent [2]" xfId="527"/>
    <cellStyle name="Percent [3]" xfId="528"/>
    <cellStyle name="Percent 0.0%" xfId="529"/>
    <cellStyle name="Percent 0.0% Long Underline" xfId="530"/>
    <cellStyle name="Percent 0.00%" xfId="531"/>
    <cellStyle name="Percent 0.00% Long Underline" xfId="532"/>
    <cellStyle name="Percent 0.000%" xfId="533"/>
    <cellStyle name="Percent 0.000% Long Underline" xfId="534"/>
    <cellStyle name="Percent 0.0000%" xfId="535"/>
    <cellStyle name="Percent 0.0000% Long Underline" xfId="536"/>
    <cellStyle name="Percent 10" xfId="537"/>
    <cellStyle name="Percent 11" xfId="538"/>
    <cellStyle name="Percent 12" xfId="539"/>
    <cellStyle name="Percent 13" xfId="540"/>
    <cellStyle name="Percent 2" xfId="541"/>
    <cellStyle name="Percent 2 2" xfId="542"/>
    <cellStyle name="Percent 2 2 2" xfId="543"/>
    <cellStyle name="Percent 2 3" xfId="544"/>
    <cellStyle name="Percent 3" xfId="545"/>
    <cellStyle name="Percent 3 2" xfId="546"/>
    <cellStyle name="Percent 4" xfId="547"/>
    <cellStyle name="Percent 4 2" xfId="548"/>
    <cellStyle name="Percent 5" xfId="549"/>
    <cellStyle name="Percent 6" xfId="550"/>
    <cellStyle name="Percent 7" xfId="551"/>
    <cellStyle name="Percent 8" xfId="552"/>
    <cellStyle name="Percent 8 2" xfId="553"/>
    <cellStyle name="Percent 8 2 2" xfId="554"/>
    <cellStyle name="Percent 8 3" xfId="555"/>
    <cellStyle name="Percent 9" xfId="556"/>
    <cellStyle name="Percent 9 2 2" xfId="557"/>
    <cellStyle name="Percent 9 2 2 2" xfId="558"/>
    <cellStyle name="Percent 9 2 2 3" xfId="559"/>
    <cellStyle name="Percent 9 2 2 3 2" xfId="560"/>
    <cellStyle name="Percent 9 2 2 4" xfId="561"/>
    <cellStyle name="Percent Input" xfId="562"/>
    <cellStyle name="Percent0" xfId="563"/>
    <cellStyle name="Percent1" xfId="564"/>
    <cellStyle name="Percent2" xfId="565"/>
    <cellStyle name="PSChar" xfId="566"/>
    <cellStyle name="PSDate" xfId="567"/>
    <cellStyle name="PSDec" xfId="568"/>
    <cellStyle name="PSdesc" xfId="569"/>
    <cellStyle name="PSHeading" xfId="570"/>
    <cellStyle name="PSInt" xfId="571"/>
    <cellStyle name="PSSpacer" xfId="572"/>
    <cellStyle name="PStest" xfId="573"/>
    <cellStyle name="R00A" xfId="574"/>
    <cellStyle name="R00B" xfId="575"/>
    <cellStyle name="R00L" xfId="576"/>
    <cellStyle name="R01A" xfId="577"/>
    <cellStyle name="R01B" xfId="578"/>
    <cellStyle name="R01H" xfId="579"/>
    <cellStyle name="R01L" xfId="580"/>
    <cellStyle name="R02A" xfId="581"/>
    <cellStyle name="R02B" xfId="582"/>
    <cellStyle name="R02H" xfId="583"/>
    <cellStyle name="R02L" xfId="584"/>
    <cellStyle name="R03A" xfId="585"/>
    <cellStyle name="R03B" xfId="586"/>
    <cellStyle name="R03H" xfId="587"/>
    <cellStyle name="R03L" xfId="588"/>
    <cellStyle name="R04A" xfId="589"/>
    <cellStyle name="R04B" xfId="590"/>
    <cellStyle name="R04H" xfId="591"/>
    <cellStyle name="R04L" xfId="592"/>
    <cellStyle name="R05A" xfId="593"/>
    <cellStyle name="R05B" xfId="594"/>
    <cellStyle name="R05H" xfId="595"/>
    <cellStyle name="R05L" xfId="596"/>
    <cellStyle name="R05L 2" xfId="597"/>
    <cellStyle name="R06A" xfId="598"/>
    <cellStyle name="R06B" xfId="599"/>
    <cellStyle name="R06H" xfId="600"/>
    <cellStyle name="R06L" xfId="601"/>
    <cellStyle name="R07A" xfId="602"/>
    <cellStyle name="R07B" xfId="603"/>
    <cellStyle name="R07H" xfId="604"/>
    <cellStyle name="R07L" xfId="605"/>
    <cellStyle name="rborder" xfId="606"/>
    <cellStyle name="red" xfId="607"/>
    <cellStyle name="s_HardInc " xfId="608"/>
    <cellStyle name="s_HardInc _ITC Great Plains Formula 1-12-09a" xfId="609"/>
    <cellStyle name="scenario" xfId="610"/>
    <cellStyle name="SECTION" xfId="611"/>
    <cellStyle name="Sheetmult" xfId="612"/>
    <cellStyle name="Shtmultx" xfId="613"/>
    <cellStyle name="Style 1" xfId="614"/>
    <cellStyle name="STYLE1" xfId="615"/>
    <cellStyle name="STYLE2" xfId="616"/>
    <cellStyle name="System Defined" xfId="617"/>
    <cellStyle name="TableHeading" xfId="618"/>
    <cellStyle name="tb" xfId="619"/>
    <cellStyle name="Tickmark" xfId="620"/>
    <cellStyle name="Title 2" xfId="621"/>
    <cellStyle name="Title1" xfId="622"/>
    <cellStyle name="top" xfId="623"/>
    <cellStyle name="Total 2" xfId="624"/>
    <cellStyle name="w" xfId="625"/>
    <cellStyle name="Warning Text 2" xfId="626"/>
    <cellStyle name="XComma" xfId="627"/>
    <cellStyle name="XComma 0.0" xfId="628"/>
    <cellStyle name="XComma 0.00" xfId="629"/>
    <cellStyle name="XComma 0.000" xfId="630"/>
    <cellStyle name="XCurrency" xfId="631"/>
    <cellStyle name="XCurrency 0.0" xfId="632"/>
    <cellStyle name="XCurrency 0.00" xfId="633"/>
    <cellStyle name="XCurrency 0.000" xfId="634"/>
    <cellStyle name="yra" xfId="635"/>
    <cellStyle name="yrActual" xfId="636"/>
    <cellStyle name="yre" xfId="637"/>
    <cellStyle name="yrExpect" xfId="63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19"/>
  <sheetViews>
    <sheetView topLeftCell="D130" zoomScaleNormal="100" workbookViewId="0">
      <selection activeCell="P6" sqref="P6"/>
    </sheetView>
  </sheetViews>
  <sheetFormatPr defaultRowHeight="12.75"/>
  <cols>
    <col min="1" max="1" width="17" style="32" customWidth="1"/>
    <col min="2" max="2" width="18" customWidth="1"/>
    <col min="3" max="3" width="17.42578125" customWidth="1"/>
    <col min="4" max="4" width="13.7109375" style="118" customWidth="1"/>
    <col min="5" max="6" width="15.140625" style="118" customWidth="1"/>
    <col min="7" max="7" width="13" style="118" customWidth="1"/>
    <col min="8" max="9" width="14" style="118" customWidth="1"/>
    <col min="10" max="10" width="12.42578125" style="118" customWidth="1"/>
    <col min="11" max="11" width="12.5703125" style="118" customWidth="1"/>
    <col min="12" max="12" width="15.5703125" style="118" customWidth="1"/>
    <col min="13" max="13" width="13.7109375" style="118" customWidth="1"/>
    <col min="14" max="14" width="14.28515625" style="118" customWidth="1"/>
    <col min="15" max="15" width="13.28515625" style="118" customWidth="1"/>
    <col min="16" max="16" width="10.5703125" style="118" customWidth="1"/>
    <col min="17" max="18" width="12" style="118" bestFit="1" customWidth="1"/>
    <col min="19" max="19" width="10.85546875" style="118" customWidth="1"/>
    <col min="20" max="20" width="12" style="118" customWidth="1"/>
    <col min="21" max="21" width="15.28515625" style="118" customWidth="1"/>
    <col min="22" max="22" width="12.28515625" style="118" bestFit="1" customWidth="1"/>
    <col min="23" max="23" width="13.42578125" style="118" customWidth="1"/>
    <col min="24" max="24" width="10.5703125" style="118" customWidth="1"/>
    <col min="25" max="25" width="15.28515625" style="118" customWidth="1"/>
    <col min="26" max="26" width="10.42578125" style="118" customWidth="1"/>
    <col min="27" max="27" width="12" style="118" bestFit="1" customWidth="1"/>
    <col min="28" max="28" width="12.42578125" style="101" bestFit="1" customWidth="1"/>
    <col min="29" max="29" width="12.140625" style="101" bestFit="1" customWidth="1"/>
    <col min="30" max="16384" width="9.140625" style="101"/>
  </cols>
  <sheetData>
    <row r="1" spans="1:27" s="132" customFormat="1" ht="13.5" customHeight="1">
      <c r="A1" s="154" t="s">
        <v>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50"/>
    </row>
    <row r="2" spans="1:27" s="132" customFormat="1">
      <c r="A2" s="25"/>
      <c r="B2" s="2"/>
      <c r="C2" s="2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</row>
    <row r="3" spans="1:27" s="132" customFormat="1" ht="13.5" thickBot="1">
      <c r="A3" s="25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</row>
    <row r="4" spans="1:27" s="132" customFormat="1" ht="13.5" thickBot="1">
      <c r="A4" s="26" t="s">
        <v>2</v>
      </c>
      <c r="B4" s="1" t="s">
        <v>3</v>
      </c>
      <c r="C4" s="4" t="s">
        <v>4</v>
      </c>
      <c r="D4" s="155" t="s">
        <v>5</v>
      </c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12"/>
    </row>
    <row r="5" spans="1:27" s="132" customFormat="1">
      <c r="A5" s="27" t="s">
        <v>6</v>
      </c>
      <c r="B5" s="6" t="s">
        <v>7</v>
      </c>
      <c r="C5" s="7" t="s">
        <v>7</v>
      </c>
      <c r="D5" s="12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33"/>
      <c r="AA5" s="6" t="s">
        <v>8</v>
      </c>
    </row>
    <row r="6" spans="1:27" s="132" customFormat="1">
      <c r="A6" s="27" t="s">
        <v>9</v>
      </c>
      <c r="B6" s="6" t="s">
        <v>10</v>
      </c>
      <c r="C6" s="7" t="s">
        <v>10</v>
      </c>
      <c r="D6" s="5" t="s">
        <v>11</v>
      </c>
      <c r="E6" s="6" t="s">
        <v>12</v>
      </c>
      <c r="F6" s="6" t="s">
        <v>13</v>
      </c>
      <c r="G6" s="6" t="s">
        <v>14</v>
      </c>
      <c r="H6" s="6" t="s">
        <v>15</v>
      </c>
      <c r="I6" s="6" t="s">
        <v>16</v>
      </c>
      <c r="J6" s="6" t="s">
        <v>17</v>
      </c>
      <c r="K6" s="6" t="s">
        <v>18</v>
      </c>
      <c r="L6" s="6" t="s">
        <v>19</v>
      </c>
      <c r="M6" s="6" t="s">
        <v>20</v>
      </c>
      <c r="N6" s="6" t="s">
        <v>21</v>
      </c>
      <c r="O6" s="6" t="s">
        <v>22</v>
      </c>
      <c r="P6" s="153" t="s">
        <v>179</v>
      </c>
      <c r="Q6" s="6" t="s">
        <v>23</v>
      </c>
      <c r="R6" s="6" t="s">
        <v>24</v>
      </c>
      <c r="S6" s="6" t="s">
        <v>25</v>
      </c>
      <c r="T6" s="6" t="s">
        <v>26</v>
      </c>
      <c r="U6" s="6" t="s">
        <v>27</v>
      </c>
      <c r="V6" s="6" t="s">
        <v>28</v>
      </c>
      <c r="W6" s="6" t="s">
        <v>29</v>
      </c>
      <c r="X6" s="6" t="s">
        <v>30</v>
      </c>
      <c r="Y6" s="6" t="s">
        <v>31</v>
      </c>
      <c r="Z6" s="6" t="s">
        <v>32</v>
      </c>
      <c r="AA6" s="6" t="s">
        <v>33</v>
      </c>
    </row>
    <row r="7" spans="1:27" s="132" customFormat="1">
      <c r="A7" s="27"/>
      <c r="B7" s="6"/>
      <c r="C7" s="7" t="s">
        <v>338</v>
      </c>
      <c r="D7" s="12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</row>
    <row r="8" spans="1:27" s="132" customFormat="1">
      <c r="A8" s="28" t="s">
        <v>34</v>
      </c>
      <c r="B8" s="37">
        <v>5754277.4498984683</v>
      </c>
      <c r="C8" s="19">
        <f t="shared" ref="C8:C73" si="0">B8/12</f>
        <v>479523.12082487234</v>
      </c>
      <c r="D8" s="104">
        <v>1.7000000000000001E-2</v>
      </c>
      <c r="E8" s="104">
        <v>0.14249999999999999</v>
      </c>
      <c r="F8" s="104">
        <v>5.5300000000000002E-2</v>
      </c>
      <c r="G8" s="104">
        <v>8.09E-2</v>
      </c>
      <c r="H8" s="104">
        <v>4.19E-2</v>
      </c>
      <c r="I8" s="104">
        <v>0.1343</v>
      </c>
      <c r="J8" s="104">
        <v>0</v>
      </c>
      <c r="K8" s="104">
        <v>2.12E-2</v>
      </c>
      <c r="L8" s="104">
        <v>3.3700000000000001E-2</v>
      </c>
      <c r="M8" s="104">
        <v>1.77E-2</v>
      </c>
      <c r="N8" s="104">
        <v>2.6200000000000001E-2</v>
      </c>
      <c r="O8" s="104">
        <v>0.1239</v>
      </c>
      <c r="P8" s="104">
        <v>1.8200000000000001E-2</v>
      </c>
      <c r="Q8" s="104">
        <v>2E-3</v>
      </c>
      <c r="R8" s="104">
        <v>3.78E-2</v>
      </c>
      <c r="S8" s="104">
        <v>1.8700000000000001E-2</v>
      </c>
      <c r="T8" s="104">
        <v>4.1999999999999997E-3</v>
      </c>
      <c r="U8" s="104">
        <v>5.2999999999999999E-2</v>
      </c>
      <c r="V8" s="104">
        <v>1.84E-2</v>
      </c>
      <c r="W8" s="104">
        <v>4.1799999999999997E-2</v>
      </c>
      <c r="X8" s="104">
        <v>4.4600000000000001E-2</v>
      </c>
      <c r="Y8" s="104">
        <v>6.2199999999999998E-2</v>
      </c>
      <c r="Z8" s="104">
        <v>2.5000000000000001E-3</v>
      </c>
      <c r="AA8" s="9">
        <v>2E-3</v>
      </c>
    </row>
    <row r="9" spans="1:27" s="132" customFormat="1">
      <c r="A9" s="29"/>
      <c r="B9" s="20"/>
      <c r="C9" s="19">
        <f t="shared" si="0"/>
        <v>0</v>
      </c>
      <c r="D9" s="11">
        <f>$C8*D8</f>
        <v>8151.8930540228303</v>
      </c>
      <c r="E9" s="11">
        <f>$C8*E8</f>
        <v>68332.044717544297</v>
      </c>
      <c r="F9" s="11">
        <f>$C8*F8</f>
        <v>26517.628581615441</v>
      </c>
      <c r="G9" s="11">
        <f t="shared" ref="G9:AA9" si="1">$C8*G8</f>
        <v>38793.420474732171</v>
      </c>
      <c r="H9" s="11">
        <f t="shared" si="1"/>
        <v>20092.018762562151</v>
      </c>
      <c r="I9" s="11">
        <f t="shared" si="1"/>
        <v>64399.955126780354</v>
      </c>
      <c r="J9" s="11">
        <f t="shared" si="1"/>
        <v>0</v>
      </c>
      <c r="K9" s="11">
        <f t="shared" si="1"/>
        <v>10165.890161487294</v>
      </c>
      <c r="L9" s="11">
        <f t="shared" si="1"/>
        <v>16159.929171798198</v>
      </c>
      <c r="M9" s="11">
        <f t="shared" si="1"/>
        <v>8487.5592386002409</v>
      </c>
      <c r="N9" s="11">
        <f t="shared" si="1"/>
        <v>12563.505765611655</v>
      </c>
      <c r="O9" s="11">
        <f t="shared" si="1"/>
        <v>59412.914670201681</v>
      </c>
      <c r="P9" s="11">
        <f>$C8*P8</f>
        <v>8727.3207990126775</v>
      </c>
      <c r="Q9" s="11">
        <f t="shared" si="1"/>
        <v>959.04624164974473</v>
      </c>
      <c r="R9" s="11">
        <f t="shared" si="1"/>
        <v>18125.973967180176</v>
      </c>
      <c r="S9" s="11">
        <f t="shared" si="1"/>
        <v>8967.0823594251142</v>
      </c>
      <c r="T9" s="11">
        <f t="shared" si="1"/>
        <v>2013.9971074644636</v>
      </c>
      <c r="U9" s="11">
        <f t="shared" si="1"/>
        <v>25414.725403718232</v>
      </c>
      <c r="V9" s="11">
        <f t="shared" si="1"/>
        <v>8823.2254231776515</v>
      </c>
      <c r="W9" s="11">
        <f t="shared" si="1"/>
        <v>20044.066450479662</v>
      </c>
      <c r="X9" s="11">
        <f t="shared" si="1"/>
        <v>21386.731188789308</v>
      </c>
      <c r="Y9" s="11">
        <f t="shared" si="1"/>
        <v>29826.338115307059</v>
      </c>
      <c r="Z9" s="11">
        <f t="shared" si="1"/>
        <v>1198.8078020621808</v>
      </c>
      <c r="AA9" s="11">
        <f t="shared" si="1"/>
        <v>959.04624164974473</v>
      </c>
    </row>
    <row r="10" spans="1:27" s="132" customFormat="1">
      <c r="A10" s="28" t="s">
        <v>35</v>
      </c>
      <c r="B10" s="37">
        <v>2884641.7261040299</v>
      </c>
      <c r="C10" s="19">
        <f t="shared" si="0"/>
        <v>240386.81050866915</v>
      </c>
      <c r="D10" s="9">
        <v>0.1183</v>
      </c>
      <c r="E10" s="9"/>
      <c r="F10" s="9"/>
      <c r="G10" s="9"/>
      <c r="H10" s="9"/>
      <c r="I10" s="9"/>
      <c r="J10" s="9">
        <v>0</v>
      </c>
      <c r="K10" s="9"/>
      <c r="L10" s="9"/>
      <c r="M10" s="9"/>
      <c r="N10" s="9">
        <v>0.19400000000000001</v>
      </c>
      <c r="O10" s="9">
        <v>0.1381</v>
      </c>
      <c r="P10" s="9"/>
      <c r="Q10" s="9"/>
      <c r="R10" s="9">
        <v>0.15559999999999999</v>
      </c>
      <c r="S10" s="9"/>
      <c r="T10" s="9"/>
      <c r="U10" s="9">
        <v>0.39400000000000002</v>
      </c>
      <c r="V10" s="9"/>
      <c r="W10" s="9"/>
      <c r="X10" s="9"/>
      <c r="Y10" s="9"/>
      <c r="Z10" s="9"/>
      <c r="AA10" s="9"/>
    </row>
    <row r="11" spans="1:27" s="132" customFormat="1">
      <c r="A11" s="29"/>
      <c r="B11" s="18"/>
      <c r="C11" s="19">
        <f t="shared" si="0"/>
        <v>0</v>
      </c>
      <c r="D11" s="11">
        <f t="shared" ref="D11:AA11" si="2">$C10*D10</f>
        <v>28437.759683175562</v>
      </c>
      <c r="E11" s="11">
        <f t="shared" si="2"/>
        <v>0</v>
      </c>
      <c r="F11" s="11">
        <f t="shared" si="2"/>
        <v>0</v>
      </c>
      <c r="G11" s="11">
        <f t="shared" si="2"/>
        <v>0</v>
      </c>
      <c r="H11" s="11">
        <f t="shared" si="2"/>
        <v>0</v>
      </c>
      <c r="I11" s="11">
        <f t="shared" si="2"/>
        <v>0</v>
      </c>
      <c r="J11" s="11">
        <f t="shared" si="2"/>
        <v>0</v>
      </c>
      <c r="K11" s="11">
        <f t="shared" si="2"/>
        <v>0</v>
      </c>
      <c r="L11" s="11">
        <f t="shared" si="2"/>
        <v>0</v>
      </c>
      <c r="M11" s="11">
        <f t="shared" si="2"/>
        <v>0</v>
      </c>
      <c r="N11" s="11">
        <f t="shared" si="2"/>
        <v>46635.041238681813</v>
      </c>
      <c r="O11" s="11">
        <f t="shared" si="2"/>
        <v>33197.418531247211</v>
      </c>
      <c r="P11" s="11">
        <f>$C10*P10</f>
        <v>0</v>
      </c>
      <c r="Q11" s="11">
        <f t="shared" si="2"/>
        <v>0</v>
      </c>
      <c r="R11" s="11">
        <f t="shared" si="2"/>
        <v>37404.187715148917</v>
      </c>
      <c r="S11" s="11">
        <f t="shared" si="2"/>
        <v>0</v>
      </c>
      <c r="T11" s="11">
        <f t="shared" si="2"/>
        <v>0</v>
      </c>
      <c r="U11" s="11">
        <f t="shared" si="2"/>
        <v>94712.403340415651</v>
      </c>
      <c r="V11" s="11">
        <f t="shared" si="2"/>
        <v>0</v>
      </c>
      <c r="W11" s="11">
        <f t="shared" si="2"/>
        <v>0</v>
      </c>
      <c r="X11" s="11">
        <f t="shared" si="2"/>
        <v>0</v>
      </c>
      <c r="Y11" s="11">
        <f t="shared" si="2"/>
        <v>0</v>
      </c>
      <c r="Z11" s="11">
        <f t="shared" si="2"/>
        <v>0</v>
      </c>
      <c r="AA11" s="11">
        <f t="shared" si="2"/>
        <v>0</v>
      </c>
    </row>
    <row r="12" spans="1:27" s="132" customFormat="1">
      <c r="A12" s="28" t="s">
        <v>36</v>
      </c>
      <c r="B12" s="19">
        <v>142698296.8769775</v>
      </c>
      <c r="C12" s="19">
        <f t="shared" si="0"/>
        <v>11891524.739748126</v>
      </c>
      <c r="D12" s="104">
        <v>1.7000000000000001E-2</v>
      </c>
      <c r="E12" s="104">
        <v>0.14249999999999999</v>
      </c>
      <c r="F12" s="104">
        <v>5.5300000000000002E-2</v>
      </c>
      <c r="G12" s="104">
        <v>8.09E-2</v>
      </c>
      <c r="H12" s="104">
        <v>4.19E-2</v>
      </c>
      <c r="I12" s="104">
        <v>0.1343</v>
      </c>
      <c r="J12" s="104">
        <v>0</v>
      </c>
      <c r="K12" s="104">
        <v>2.12E-2</v>
      </c>
      <c r="L12" s="104">
        <v>3.3700000000000001E-2</v>
      </c>
      <c r="M12" s="104">
        <v>1.77E-2</v>
      </c>
      <c r="N12" s="104">
        <v>2.6200000000000001E-2</v>
      </c>
      <c r="O12" s="104">
        <v>0.1239</v>
      </c>
      <c r="P12" s="104">
        <v>1.8200000000000001E-2</v>
      </c>
      <c r="Q12" s="104">
        <v>2E-3</v>
      </c>
      <c r="R12" s="104">
        <v>3.78E-2</v>
      </c>
      <c r="S12" s="104">
        <v>1.8700000000000001E-2</v>
      </c>
      <c r="T12" s="104">
        <v>4.1999999999999997E-3</v>
      </c>
      <c r="U12" s="104">
        <v>5.2999999999999999E-2</v>
      </c>
      <c r="V12" s="104">
        <v>1.84E-2</v>
      </c>
      <c r="W12" s="104">
        <v>4.1799999999999997E-2</v>
      </c>
      <c r="X12" s="104">
        <v>4.4600000000000001E-2</v>
      </c>
      <c r="Y12" s="104">
        <v>6.2199999999999998E-2</v>
      </c>
      <c r="Z12" s="104">
        <v>2.5000000000000001E-3</v>
      </c>
      <c r="AA12" s="9">
        <v>2E-3</v>
      </c>
    </row>
    <row r="13" spans="1:27" s="132" customFormat="1">
      <c r="A13" s="30" t="s">
        <v>37</v>
      </c>
      <c r="B13" s="39"/>
      <c r="C13" s="19">
        <f t="shared" si="0"/>
        <v>0</v>
      </c>
      <c r="D13" s="11">
        <f t="shared" ref="D13:P13" si="3">$C12*D12</f>
        <v>202155.92057571816</v>
      </c>
      <c r="E13" s="11">
        <f t="shared" si="3"/>
        <v>1694542.2754141078</v>
      </c>
      <c r="F13" s="11">
        <f t="shared" si="3"/>
        <v>657601.31810807134</v>
      </c>
      <c r="G13" s="11">
        <f t="shared" si="3"/>
        <v>962024.35144562332</v>
      </c>
      <c r="H13" s="11">
        <f t="shared" si="3"/>
        <v>498254.8865954465</v>
      </c>
      <c r="I13" s="11">
        <f t="shared" si="3"/>
        <v>1597031.7725481733</v>
      </c>
      <c r="J13" s="11">
        <f t="shared" si="3"/>
        <v>0</v>
      </c>
      <c r="K13" s="11">
        <f t="shared" si="3"/>
        <v>252100.32448266027</v>
      </c>
      <c r="L13" s="11">
        <f t="shared" si="3"/>
        <v>400744.38372951187</v>
      </c>
      <c r="M13" s="11">
        <f t="shared" si="3"/>
        <v>210479.98789354184</v>
      </c>
      <c r="N13" s="11">
        <f t="shared" si="3"/>
        <v>311557.94818140089</v>
      </c>
      <c r="O13" s="11">
        <f t="shared" si="3"/>
        <v>1473359.9152547927</v>
      </c>
      <c r="P13" s="11">
        <f t="shared" si="3"/>
        <v>216425.75026341589</v>
      </c>
      <c r="Q13" s="11">
        <f t="shared" ref="Q13:AA13" si="4">$C12*Q12</f>
        <v>23783.049479496251</v>
      </c>
      <c r="R13" s="11">
        <f t="shared" si="4"/>
        <v>449499.63516247919</v>
      </c>
      <c r="S13" s="11">
        <f t="shared" si="4"/>
        <v>222371.51263328997</v>
      </c>
      <c r="T13" s="11">
        <f t="shared" si="4"/>
        <v>49944.403906942127</v>
      </c>
      <c r="U13" s="11">
        <f t="shared" si="4"/>
        <v>630250.81120665069</v>
      </c>
      <c r="V13" s="11">
        <f t="shared" si="4"/>
        <v>218804.05521136551</v>
      </c>
      <c r="W13" s="11">
        <f t="shared" si="4"/>
        <v>497065.73412147164</v>
      </c>
      <c r="X13" s="11">
        <f t="shared" si="4"/>
        <v>530362.00339276646</v>
      </c>
      <c r="Y13" s="11">
        <f t="shared" si="4"/>
        <v>739652.83881233342</v>
      </c>
      <c r="Z13" s="11">
        <f t="shared" si="4"/>
        <v>29728.811849370315</v>
      </c>
      <c r="AA13" s="11">
        <f t="shared" si="4"/>
        <v>23783.049479496251</v>
      </c>
    </row>
    <row r="14" spans="1:27" s="132" customFormat="1">
      <c r="A14" s="30" t="s">
        <v>38</v>
      </c>
      <c r="B14" s="39"/>
      <c r="C14" s="19">
        <f t="shared" si="0"/>
        <v>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</row>
    <row r="15" spans="1:27" s="132" customFormat="1">
      <c r="A15" s="30" t="s">
        <v>39</v>
      </c>
      <c r="B15" s="39"/>
      <c r="C15" s="19">
        <f t="shared" si="0"/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</row>
    <row r="16" spans="1:27" s="132" customFormat="1">
      <c r="A16" s="30" t="s">
        <v>40</v>
      </c>
      <c r="B16" s="39"/>
      <c r="C16" s="19">
        <f t="shared" si="0"/>
        <v>0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s="132" customFormat="1">
      <c r="A17" s="29" t="s">
        <v>41</v>
      </c>
      <c r="B17" s="17"/>
      <c r="C17" s="19">
        <f t="shared" si="0"/>
        <v>0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</row>
    <row r="18" spans="1:27" s="132" customFormat="1">
      <c r="A18" s="28" t="s">
        <v>42</v>
      </c>
      <c r="B18" s="37">
        <v>104129.13803420411</v>
      </c>
      <c r="C18" s="19">
        <f t="shared" si="0"/>
        <v>8677.4281695170084</v>
      </c>
      <c r="D18" s="9"/>
      <c r="E18" s="9"/>
      <c r="F18" s="9">
        <v>1</v>
      </c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</row>
    <row r="19" spans="1:27" s="132" customFormat="1">
      <c r="A19" s="29"/>
      <c r="B19" s="20"/>
      <c r="C19" s="19">
        <f t="shared" si="0"/>
        <v>0</v>
      </c>
      <c r="D19" s="11">
        <f t="shared" ref="D19:AA19" si="5">$C18*D18</f>
        <v>0</v>
      </c>
      <c r="E19" s="11">
        <f t="shared" si="5"/>
        <v>0</v>
      </c>
      <c r="F19" s="11">
        <f t="shared" si="5"/>
        <v>8677.4281695170084</v>
      </c>
      <c r="G19" s="11">
        <f t="shared" si="5"/>
        <v>0</v>
      </c>
      <c r="H19" s="11">
        <f t="shared" si="5"/>
        <v>0</v>
      </c>
      <c r="I19" s="11">
        <f t="shared" si="5"/>
        <v>0</v>
      </c>
      <c r="J19" s="11">
        <f t="shared" si="5"/>
        <v>0</v>
      </c>
      <c r="K19" s="11">
        <f t="shared" si="5"/>
        <v>0</v>
      </c>
      <c r="L19" s="11">
        <f t="shared" si="5"/>
        <v>0</v>
      </c>
      <c r="M19" s="11">
        <f t="shared" si="5"/>
        <v>0</v>
      </c>
      <c r="N19" s="11">
        <f t="shared" si="5"/>
        <v>0</v>
      </c>
      <c r="O19" s="11">
        <f t="shared" si="5"/>
        <v>0</v>
      </c>
      <c r="P19" s="11">
        <f>$C18*P18</f>
        <v>0</v>
      </c>
      <c r="Q19" s="11">
        <f t="shared" si="5"/>
        <v>0</v>
      </c>
      <c r="R19" s="11">
        <f t="shared" si="5"/>
        <v>0</v>
      </c>
      <c r="S19" s="11">
        <f t="shared" si="5"/>
        <v>0</v>
      </c>
      <c r="T19" s="11">
        <f t="shared" si="5"/>
        <v>0</v>
      </c>
      <c r="U19" s="11">
        <f t="shared" si="5"/>
        <v>0</v>
      </c>
      <c r="V19" s="11">
        <f t="shared" si="5"/>
        <v>0</v>
      </c>
      <c r="W19" s="11">
        <f t="shared" si="5"/>
        <v>0</v>
      </c>
      <c r="X19" s="11">
        <f t="shared" si="5"/>
        <v>0</v>
      </c>
      <c r="Y19" s="11">
        <f t="shared" si="5"/>
        <v>0</v>
      </c>
      <c r="Z19" s="11">
        <f t="shared" si="5"/>
        <v>0</v>
      </c>
      <c r="AA19" s="11">
        <f t="shared" si="5"/>
        <v>0</v>
      </c>
    </row>
    <row r="20" spans="1:27" s="132" customFormat="1">
      <c r="A20" s="28" t="s">
        <v>43</v>
      </c>
      <c r="B20" s="37">
        <v>977009.0039683769</v>
      </c>
      <c r="C20" s="19">
        <f t="shared" si="0"/>
        <v>81417.416997364737</v>
      </c>
      <c r="D20" s="9"/>
      <c r="E20" s="9"/>
      <c r="F20" s="9">
        <v>0.79159999999999997</v>
      </c>
      <c r="G20" s="9"/>
      <c r="H20" s="9">
        <v>3.61E-2</v>
      </c>
      <c r="I20" s="9"/>
      <c r="J20" s="9"/>
      <c r="K20" s="9"/>
      <c r="L20" s="9"/>
      <c r="M20" s="9"/>
      <c r="N20" s="9">
        <v>8.6E-3</v>
      </c>
      <c r="O20" s="9">
        <v>0.11749999999999999</v>
      </c>
      <c r="P20" s="9"/>
      <c r="Q20" s="9"/>
      <c r="R20" s="9"/>
      <c r="S20" s="9">
        <v>6.7000000000000002E-3</v>
      </c>
      <c r="T20" s="9"/>
      <c r="U20" s="9"/>
      <c r="V20" s="9"/>
      <c r="W20" s="9">
        <v>3.95E-2</v>
      </c>
      <c r="X20" s="9"/>
      <c r="Y20" s="9"/>
      <c r="Z20" s="9"/>
      <c r="AA20" s="9"/>
    </row>
    <row r="21" spans="1:27" s="132" customFormat="1">
      <c r="A21" s="29"/>
      <c r="B21" s="20"/>
      <c r="C21" s="19">
        <f t="shared" si="0"/>
        <v>0</v>
      </c>
      <c r="D21" s="11">
        <f t="shared" ref="D21:AA21" si="6">$C20*D20</f>
        <v>0</v>
      </c>
      <c r="E21" s="11">
        <f t="shared" si="6"/>
        <v>0</v>
      </c>
      <c r="F21" s="11">
        <f t="shared" si="6"/>
        <v>64450.027295113927</v>
      </c>
      <c r="G21" s="11">
        <f t="shared" si="6"/>
        <v>0</v>
      </c>
      <c r="H21" s="11">
        <f t="shared" si="6"/>
        <v>2939.1687536048671</v>
      </c>
      <c r="I21" s="11">
        <f t="shared" si="6"/>
        <v>0</v>
      </c>
      <c r="J21" s="11">
        <f t="shared" si="6"/>
        <v>0</v>
      </c>
      <c r="K21" s="11">
        <f t="shared" si="6"/>
        <v>0</v>
      </c>
      <c r="L21" s="11">
        <f t="shared" si="6"/>
        <v>0</v>
      </c>
      <c r="M21" s="11">
        <f t="shared" si="6"/>
        <v>0</v>
      </c>
      <c r="N21" s="11">
        <f t="shared" si="6"/>
        <v>700.18978617733671</v>
      </c>
      <c r="O21" s="11">
        <f t="shared" si="6"/>
        <v>9566.5464971903566</v>
      </c>
      <c r="P21" s="11">
        <f>$C20*P20</f>
        <v>0</v>
      </c>
      <c r="Q21" s="11">
        <f t="shared" si="6"/>
        <v>0</v>
      </c>
      <c r="R21" s="11">
        <f t="shared" si="6"/>
        <v>0</v>
      </c>
      <c r="S21" s="11">
        <f t="shared" si="6"/>
        <v>545.49669388234372</v>
      </c>
      <c r="T21" s="11">
        <f t="shared" si="6"/>
        <v>0</v>
      </c>
      <c r="U21" s="11">
        <f t="shared" si="6"/>
        <v>0</v>
      </c>
      <c r="V21" s="11">
        <f t="shared" si="6"/>
        <v>0</v>
      </c>
      <c r="W21" s="11">
        <f t="shared" si="6"/>
        <v>3215.9879713959072</v>
      </c>
      <c r="X21" s="11">
        <f t="shared" si="6"/>
        <v>0</v>
      </c>
      <c r="Y21" s="11">
        <f t="shared" si="6"/>
        <v>0</v>
      </c>
      <c r="Z21" s="11">
        <f t="shared" si="6"/>
        <v>0</v>
      </c>
      <c r="AA21" s="11">
        <f t="shared" si="6"/>
        <v>0</v>
      </c>
    </row>
    <row r="22" spans="1:27" s="132" customFormat="1">
      <c r="A22" s="28" t="s">
        <v>44</v>
      </c>
      <c r="B22" s="37">
        <v>794379.64278960973</v>
      </c>
      <c r="C22" s="19">
        <f t="shared" si="0"/>
        <v>66198.303565800816</v>
      </c>
      <c r="D22" s="104">
        <v>1.7000000000000001E-2</v>
      </c>
      <c r="E22" s="104">
        <v>0.14249999999999999</v>
      </c>
      <c r="F22" s="104">
        <v>5.5300000000000002E-2</v>
      </c>
      <c r="G22" s="104">
        <v>8.09E-2</v>
      </c>
      <c r="H22" s="104">
        <v>4.19E-2</v>
      </c>
      <c r="I22" s="104">
        <v>0.1343</v>
      </c>
      <c r="J22" s="104">
        <v>0</v>
      </c>
      <c r="K22" s="104">
        <v>2.12E-2</v>
      </c>
      <c r="L22" s="104">
        <v>3.3700000000000001E-2</v>
      </c>
      <c r="M22" s="104">
        <v>1.77E-2</v>
      </c>
      <c r="N22" s="104">
        <v>2.6200000000000001E-2</v>
      </c>
      <c r="O22" s="104">
        <v>0.1239</v>
      </c>
      <c r="P22" s="104">
        <v>1.8200000000000001E-2</v>
      </c>
      <c r="Q22" s="104">
        <v>2E-3</v>
      </c>
      <c r="R22" s="104">
        <v>3.78E-2</v>
      </c>
      <c r="S22" s="104">
        <v>1.8700000000000001E-2</v>
      </c>
      <c r="T22" s="104">
        <v>4.1999999999999997E-3</v>
      </c>
      <c r="U22" s="104">
        <v>5.2999999999999999E-2</v>
      </c>
      <c r="V22" s="104">
        <v>1.84E-2</v>
      </c>
      <c r="W22" s="104">
        <v>4.1799999999999997E-2</v>
      </c>
      <c r="X22" s="104">
        <v>4.4600000000000001E-2</v>
      </c>
      <c r="Y22" s="104">
        <v>6.2199999999999998E-2</v>
      </c>
      <c r="Z22" s="104">
        <v>2.5000000000000001E-3</v>
      </c>
      <c r="AA22" s="9">
        <v>2E-3</v>
      </c>
    </row>
    <row r="23" spans="1:27" s="132" customFormat="1">
      <c r="A23" s="29"/>
      <c r="B23" s="20"/>
      <c r="C23" s="19">
        <f t="shared" si="0"/>
        <v>0</v>
      </c>
      <c r="D23" s="11">
        <f t="shared" ref="D23:P23" si="7">$C22*D22</f>
        <v>1125.3711606186139</v>
      </c>
      <c r="E23" s="11">
        <f t="shared" si="7"/>
        <v>9433.2582581266161</v>
      </c>
      <c r="F23" s="11">
        <f t="shared" si="7"/>
        <v>3660.7661871887854</v>
      </c>
      <c r="G23" s="11">
        <f t="shared" si="7"/>
        <v>5355.4427584732857</v>
      </c>
      <c r="H23" s="11">
        <f t="shared" si="7"/>
        <v>2773.7089194070541</v>
      </c>
      <c r="I23" s="11">
        <f t="shared" si="7"/>
        <v>8890.4321688870496</v>
      </c>
      <c r="J23" s="11">
        <f t="shared" si="7"/>
        <v>0</v>
      </c>
      <c r="K23" s="11">
        <f t="shared" si="7"/>
        <v>1403.4040355949774</v>
      </c>
      <c r="L23" s="11">
        <f t="shared" si="7"/>
        <v>2230.8828301674876</v>
      </c>
      <c r="M23" s="11">
        <f t="shared" si="7"/>
        <v>1171.7099731146745</v>
      </c>
      <c r="N23" s="11">
        <f t="shared" si="7"/>
        <v>1734.3955534239815</v>
      </c>
      <c r="O23" s="11">
        <f t="shared" si="7"/>
        <v>8201.9698118027209</v>
      </c>
      <c r="P23" s="11">
        <f t="shared" si="7"/>
        <v>1204.809124897575</v>
      </c>
      <c r="Q23" s="11">
        <f t="shared" ref="Q23:AA23" si="8">$C22*Q22</f>
        <v>132.39660713160163</v>
      </c>
      <c r="R23" s="11">
        <f t="shared" si="8"/>
        <v>2502.2958747872708</v>
      </c>
      <c r="S23" s="11">
        <f t="shared" si="8"/>
        <v>1237.9082766804754</v>
      </c>
      <c r="T23" s="11">
        <f t="shared" si="8"/>
        <v>278.03287497636342</v>
      </c>
      <c r="U23" s="11">
        <f t="shared" si="8"/>
        <v>3508.5100889874429</v>
      </c>
      <c r="V23" s="11">
        <f t="shared" si="8"/>
        <v>1218.048785610735</v>
      </c>
      <c r="W23" s="11">
        <f t="shared" si="8"/>
        <v>2767.0890890504738</v>
      </c>
      <c r="X23" s="11">
        <f t="shared" si="8"/>
        <v>2952.4443390347164</v>
      </c>
      <c r="Y23" s="11">
        <f t="shared" si="8"/>
        <v>4117.5344817928108</v>
      </c>
      <c r="Z23" s="11">
        <f t="shared" si="8"/>
        <v>165.49575891450203</v>
      </c>
      <c r="AA23" s="11">
        <f t="shared" si="8"/>
        <v>132.39660713160163</v>
      </c>
    </row>
    <row r="24" spans="1:27" s="132" customFormat="1">
      <c r="A24" s="28" t="s">
        <v>45</v>
      </c>
      <c r="B24" s="37">
        <v>927492.14892803028</v>
      </c>
      <c r="C24" s="19">
        <f t="shared" si="0"/>
        <v>77291.012410669195</v>
      </c>
      <c r="D24" s="9"/>
      <c r="E24" s="9"/>
      <c r="F24" s="9">
        <v>0.50980000000000003</v>
      </c>
      <c r="G24" s="9"/>
      <c r="H24" s="9">
        <v>0.13420000000000001</v>
      </c>
      <c r="I24" s="9"/>
      <c r="J24" s="9"/>
      <c r="K24" s="9"/>
      <c r="L24" s="9"/>
      <c r="M24" s="9"/>
      <c r="N24" s="9">
        <v>2.0299999999999999E-2</v>
      </c>
      <c r="O24" s="9">
        <v>0.14499999999999999</v>
      </c>
      <c r="P24" s="9"/>
      <c r="Q24" s="9"/>
      <c r="R24" s="9"/>
      <c r="S24" s="9">
        <v>1.43E-2</v>
      </c>
      <c r="T24" s="9"/>
      <c r="U24" s="9"/>
      <c r="V24" s="9"/>
      <c r="W24" s="9">
        <v>0.1764</v>
      </c>
      <c r="X24" s="9"/>
      <c r="Y24" s="9"/>
      <c r="Z24" s="9"/>
      <c r="AA24" s="9"/>
    </row>
    <row r="25" spans="1:27" s="132" customFormat="1">
      <c r="A25" s="29"/>
      <c r="B25" s="20"/>
      <c r="C25" s="19">
        <f t="shared" si="0"/>
        <v>0</v>
      </c>
      <c r="D25" s="11"/>
      <c r="E25" s="11"/>
      <c r="F25" s="11">
        <f t="shared" ref="F25:AA25" si="9">$C24*F24</f>
        <v>39402.958126959158</v>
      </c>
      <c r="G25" s="11">
        <f t="shared" si="9"/>
        <v>0</v>
      </c>
      <c r="H25" s="11">
        <f t="shared" si="9"/>
        <v>10372.453865511807</v>
      </c>
      <c r="I25" s="11">
        <f t="shared" si="9"/>
        <v>0</v>
      </c>
      <c r="J25" s="11">
        <f t="shared" si="9"/>
        <v>0</v>
      </c>
      <c r="K25" s="11">
        <f t="shared" si="9"/>
        <v>0</v>
      </c>
      <c r="L25" s="11">
        <f t="shared" si="9"/>
        <v>0</v>
      </c>
      <c r="M25" s="11">
        <f t="shared" si="9"/>
        <v>0</v>
      </c>
      <c r="N25" s="11">
        <f t="shared" si="9"/>
        <v>1569.0075519365846</v>
      </c>
      <c r="O25" s="11">
        <f t="shared" si="9"/>
        <v>11207.196799547033</v>
      </c>
      <c r="P25" s="11">
        <f t="shared" si="9"/>
        <v>0</v>
      </c>
      <c r="Q25" s="11">
        <f t="shared" si="9"/>
        <v>0</v>
      </c>
      <c r="R25" s="11">
        <f t="shared" si="9"/>
        <v>0</v>
      </c>
      <c r="S25" s="11">
        <f t="shared" si="9"/>
        <v>1105.2614774725696</v>
      </c>
      <c r="T25" s="11">
        <f t="shared" si="9"/>
        <v>0</v>
      </c>
      <c r="U25" s="11">
        <f t="shared" si="9"/>
        <v>0</v>
      </c>
      <c r="V25" s="11">
        <f t="shared" si="9"/>
        <v>0</v>
      </c>
      <c r="W25" s="11">
        <f t="shared" si="9"/>
        <v>13634.134589242047</v>
      </c>
      <c r="X25" s="11">
        <f t="shared" si="9"/>
        <v>0</v>
      </c>
      <c r="Y25" s="11">
        <f t="shared" si="9"/>
        <v>0</v>
      </c>
      <c r="Z25" s="11">
        <f t="shared" si="9"/>
        <v>0</v>
      </c>
      <c r="AA25" s="11">
        <f t="shared" si="9"/>
        <v>0</v>
      </c>
    </row>
    <row r="26" spans="1:27" s="132" customFormat="1">
      <c r="A26" s="28" t="s">
        <v>46</v>
      </c>
      <c r="B26" s="37">
        <v>4802279.442613747</v>
      </c>
      <c r="C26" s="19">
        <f t="shared" si="0"/>
        <v>400189.95355114556</v>
      </c>
      <c r="D26" s="104">
        <v>1.7000000000000001E-2</v>
      </c>
      <c r="E26" s="104">
        <v>0.14249999999999999</v>
      </c>
      <c r="F26" s="104">
        <v>5.5300000000000002E-2</v>
      </c>
      <c r="G26" s="104">
        <v>8.09E-2</v>
      </c>
      <c r="H26" s="104">
        <v>4.19E-2</v>
      </c>
      <c r="I26" s="104">
        <v>0.1343</v>
      </c>
      <c r="J26" s="104">
        <v>0</v>
      </c>
      <c r="K26" s="104">
        <v>2.12E-2</v>
      </c>
      <c r="L26" s="104">
        <v>3.3700000000000001E-2</v>
      </c>
      <c r="M26" s="104">
        <v>1.77E-2</v>
      </c>
      <c r="N26" s="104">
        <v>2.6200000000000001E-2</v>
      </c>
      <c r="O26" s="104">
        <v>0.1239</v>
      </c>
      <c r="P26" s="104">
        <v>1.8200000000000001E-2</v>
      </c>
      <c r="Q26" s="104">
        <v>2E-3</v>
      </c>
      <c r="R26" s="104">
        <v>3.78E-2</v>
      </c>
      <c r="S26" s="104">
        <v>1.8700000000000001E-2</v>
      </c>
      <c r="T26" s="104">
        <v>4.1999999999999997E-3</v>
      </c>
      <c r="U26" s="104">
        <v>5.2999999999999999E-2</v>
      </c>
      <c r="V26" s="104">
        <v>1.84E-2</v>
      </c>
      <c r="W26" s="104">
        <v>4.1799999999999997E-2</v>
      </c>
      <c r="X26" s="104">
        <v>4.4600000000000001E-2</v>
      </c>
      <c r="Y26" s="104">
        <v>6.2199999999999998E-2</v>
      </c>
      <c r="Z26" s="104">
        <v>2.5000000000000001E-3</v>
      </c>
      <c r="AA26" s="9">
        <v>2E-3</v>
      </c>
    </row>
    <row r="27" spans="1:27" s="132" customFormat="1">
      <c r="A27" s="29"/>
      <c r="B27" s="20"/>
      <c r="C27" s="19">
        <f t="shared" si="0"/>
        <v>0</v>
      </c>
      <c r="D27" s="11">
        <f t="shared" ref="D27:P27" si="10">$C26*D26</f>
        <v>6803.2292103694754</v>
      </c>
      <c r="E27" s="11">
        <f t="shared" si="10"/>
        <v>57027.06838103824</v>
      </c>
      <c r="F27" s="11">
        <f t="shared" si="10"/>
        <v>22130.504431378351</v>
      </c>
      <c r="G27" s="11">
        <f t="shared" si="10"/>
        <v>32375.367242287677</v>
      </c>
      <c r="H27" s="11">
        <f t="shared" si="10"/>
        <v>16767.959053792998</v>
      </c>
      <c r="I27" s="11">
        <f t="shared" si="10"/>
        <v>53745.510761918849</v>
      </c>
      <c r="J27" s="11">
        <f t="shared" si="10"/>
        <v>0</v>
      </c>
      <c r="K27" s="11">
        <f t="shared" si="10"/>
        <v>8484.0270152842859</v>
      </c>
      <c r="L27" s="11">
        <f t="shared" si="10"/>
        <v>13486.401434673606</v>
      </c>
      <c r="M27" s="11">
        <f t="shared" si="10"/>
        <v>7083.362177855277</v>
      </c>
      <c r="N27" s="11">
        <f t="shared" si="10"/>
        <v>10484.976783040014</v>
      </c>
      <c r="O27" s="11">
        <f t="shared" si="10"/>
        <v>49583.535244986932</v>
      </c>
      <c r="P27" s="11">
        <f t="shared" si="10"/>
        <v>7283.4571546308498</v>
      </c>
      <c r="Q27" s="11">
        <f t="shared" ref="Q27:AA27" si="11">$C26*Q26</f>
        <v>800.3799071022911</v>
      </c>
      <c r="R27" s="11">
        <f t="shared" si="11"/>
        <v>15127.180244233303</v>
      </c>
      <c r="S27" s="11">
        <f t="shared" si="11"/>
        <v>7483.5521314064226</v>
      </c>
      <c r="T27" s="11">
        <f t="shared" si="11"/>
        <v>1680.7978049148112</v>
      </c>
      <c r="U27" s="11">
        <f t="shared" si="11"/>
        <v>21210.067538210715</v>
      </c>
      <c r="V27" s="11">
        <f t="shared" si="11"/>
        <v>7363.4951453410786</v>
      </c>
      <c r="W27" s="11">
        <f t="shared" si="11"/>
        <v>16727.940058437882</v>
      </c>
      <c r="X27" s="11">
        <f t="shared" si="11"/>
        <v>17848.471928381092</v>
      </c>
      <c r="Y27" s="11">
        <f t="shared" si="11"/>
        <v>24891.815110881253</v>
      </c>
      <c r="Z27" s="11">
        <f t="shared" si="11"/>
        <v>1000.4748838778639</v>
      </c>
      <c r="AA27" s="11">
        <f t="shared" si="11"/>
        <v>800.3799071022911</v>
      </c>
    </row>
    <row r="28" spans="1:27" s="132" customFormat="1">
      <c r="A28" s="28" t="s">
        <v>47</v>
      </c>
      <c r="B28" s="37">
        <v>635524.85643300368</v>
      </c>
      <c r="C28" s="19">
        <f t="shared" si="0"/>
        <v>52960.404702750304</v>
      </c>
      <c r="D28" s="9">
        <v>1.8499999999999999E-2</v>
      </c>
      <c r="E28" s="9"/>
      <c r="F28" s="9"/>
      <c r="G28" s="9"/>
      <c r="H28" s="9">
        <v>0.21490000000000001</v>
      </c>
      <c r="I28" s="9"/>
      <c r="J28" s="9"/>
      <c r="K28" s="9"/>
      <c r="L28" s="9"/>
      <c r="M28" s="9"/>
      <c r="N28" s="9">
        <v>3.9100000000000003E-2</v>
      </c>
      <c r="O28" s="9">
        <v>0.28860000000000002</v>
      </c>
      <c r="P28" s="9"/>
      <c r="Q28" s="9"/>
      <c r="R28" s="9"/>
      <c r="S28" s="9">
        <v>2.9700000000000001E-2</v>
      </c>
      <c r="T28" s="9"/>
      <c r="U28" s="9">
        <v>5.7299999999999997E-2</v>
      </c>
      <c r="V28" s="9"/>
      <c r="W28" s="9">
        <v>0.35189999999999999</v>
      </c>
      <c r="X28" s="9"/>
      <c r="Y28" s="9"/>
      <c r="Z28" s="9"/>
      <c r="AA28" s="9"/>
    </row>
    <row r="29" spans="1:27" s="132" customFormat="1">
      <c r="A29" s="29"/>
      <c r="B29" s="20"/>
      <c r="C29" s="19">
        <f t="shared" si="0"/>
        <v>0</v>
      </c>
      <c r="D29" s="11">
        <f t="shared" ref="D29:AA29" si="12">$C28*D28</f>
        <v>979.76748700088058</v>
      </c>
      <c r="E29" s="11">
        <f t="shared" si="12"/>
        <v>0</v>
      </c>
      <c r="F29" s="11">
        <f t="shared" si="12"/>
        <v>0</v>
      </c>
      <c r="G29" s="11">
        <f t="shared" si="12"/>
        <v>0</v>
      </c>
      <c r="H29" s="11">
        <f t="shared" si="12"/>
        <v>11381.190970621041</v>
      </c>
      <c r="I29" s="11">
        <f t="shared" si="12"/>
        <v>0</v>
      </c>
      <c r="J29" s="11">
        <f t="shared" si="12"/>
        <v>0</v>
      </c>
      <c r="K29" s="11">
        <f t="shared" si="12"/>
        <v>0</v>
      </c>
      <c r="L29" s="11">
        <f t="shared" si="12"/>
        <v>0</v>
      </c>
      <c r="M29" s="11">
        <f t="shared" si="12"/>
        <v>0</v>
      </c>
      <c r="N29" s="11">
        <f t="shared" si="12"/>
        <v>2070.7518238775369</v>
      </c>
      <c r="O29" s="11">
        <f t="shared" si="12"/>
        <v>15284.372797213739</v>
      </c>
      <c r="P29" s="11">
        <f>$C28*P28</f>
        <v>0</v>
      </c>
      <c r="Q29" s="11">
        <f t="shared" si="12"/>
        <v>0</v>
      </c>
      <c r="R29" s="11">
        <f t="shared" si="12"/>
        <v>0</v>
      </c>
      <c r="S29" s="11">
        <f t="shared" si="12"/>
        <v>1572.9240196716842</v>
      </c>
      <c r="T29" s="11">
        <f t="shared" si="12"/>
        <v>0</v>
      </c>
      <c r="U29" s="11">
        <f t="shared" si="12"/>
        <v>3034.6311894675923</v>
      </c>
      <c r="V29" s="11">
        <f t="shared" si="12"/>
        <v>0</v>
      </c>
      <c r="W29" s="11">
        <f t="shared" si="12"/>
        <v>18636.766414897833</v>
      </c>
      <c r="X29" s="11">
        <f t="shared" si="12"/>
        <v>0</v>
      </c>
      <c r="Y29" s="11">
        <f t="shared" si="12"/>
        <v>0</v>
      </c>
      <c r="Z29" s="11">
        <f t="shared" si="12"/>
        <v>0</v>
      </c>
      <c r="AA29" s="11">
        <f t="shared" si="12"/>
        <v>0</v>
      </c>
    </row>
    <row r="30" spans="1:27" s="132" customFormat="1">
      <c r="A30" s="28" t="s">
        <v>48</v>
      </c>
      <c r="B30" s="37">
        <v>582767.79198521166</v>
      </c>
      <c r="C30" s="19">
        <f t="shared" si="0"/>
        <v>48563.982665434305</v>
      </c>
      <c r="D30" s="9">
        <v>1.8599999999999998E-2</v>
      </c>
      <c r="E30" s="9"/>
      <c r="F30" s="9"/>
      <c r="G30" s="9"/>
      <c r="H30" s="9">
        <v>0.215</v>
      </c>
      <c r="I30" s="9"/>
      <c r="J30" s="9"/>
      <c r="K30" s="9"/>
      <c r="L30" s="9"/>
      <c r="M30" s="9"/>
      <c r="N30" s="9">
        <v>3.9100000000000003E-2</v>
      </c>
      <c r="O30" s="9">
        <v>0.28820000000000001</v>
      </c>
      <c r="P30" s="9"/>
      <c r="Q30" s="9"/>
      <c r="R30" s="9"/>
      <c r="S30" s="9">
        <v>2.9700000000000001E-2</v>
      </c>
      <c r="T30" s="9"/>
      <c r="U30" s="9">
        <v>5.74E-2</v>
      </c>
      <c r="V30" s="9"/>
      <c r="W30" s="9">
        <v>0.35199999999999998</v>
      </c>
      <c r="X30" s="9"/>
      <c r="Y30" s="9"/>
      <c r="Z30" s="9"/>
      <c r="AA30" s="9"/>
    </row>
    <row r="31" spans="1:27" s="132" customFormat="1">
      <c r="A31" s="29"/>
      <c r="B31" s="20"/>
      <c r="C31" s="19">
        <f t="shared" si="0"/>
        <v>0</v>
      </c>
      <c r="D31" s="11">
        <f t="shared" ref="D31:AA31" si="13">$C30*D30</f>
        <v>903.29007757707802</v>
      </c>
      <c r="E31" s="11">
        <f t="shared" si="13"/>
        <v>0</v>
      </c>
      <c r="F31" s="11">
        <f t="shared" si="13"/>
        <v>0</v>
      </c>
      <c r="G31" s="11">
        <f t="shared" si="13"/>
        <v>0</v>
      </c>
      <c r="H31" s="11">
        <f t="shared" si="13"/>
        <v>10441.256273068375</v>
      </c>
      <c r="I31" s="11">
        <f t="shared" si="13"/>
        <v>0</v>
      </c>
      <c r="J31" s="11">
        <f t="shared" si="13"/>
        <v>0</v>
      </c>
      <c r="K31" s="11">
        <f t="shared" si="13"/>
        <v>0</v>
      </c>
      <c r="L31" s="11">
        <f t="shared" si="13"/>
        <v>0</v>
      </c>
      <c r="M31" s="11">
        <f t="shared" si="13"/>
        <v>0</v>
      </c>
      <c r="N31" s="11">
        <f t="shared" si="13"/>
        <v>1898.8517222184814</v>
      </c>
      <c r="O31" s="11">
        <f t="shared" si="13"/>
        <v>13996.139804178167</v>
      </c>
      <c r="P31" s="11">
        <f>$C30*P30</f>
        <v>0</v>
      </c>
      <c r="Q31" s="11">
        <f t="shared" si="13"/>
        <v>0</v>
      </c>
      <c r="R31" s="11">
        <f t="shared" si="13"/>
        <v>0</v>
      </c>
      <c r="S31" s="11">
        <f t="shared" si="13"/>
        <v>1442.3502851633989</v>
      </c>
      <c r="T31" s="11">
        <f t="shared" si="13"/>
        <v>0</v>
      </c>
      <c r="U31" s="11">
        <f t="shared" si="13"/>
        <v>2787.5726049959289</v>
      </c>
      <c r="V31" s="11">
        <f t="shared" si="13"/>
        <v>0</v>
      </c>
      <c r="W31" s="11">
        <f t="shared" si="13"/>
        <v>17094.521898232873</v>
      </c>
      <c r="X31" s="11">
        <f t="shared" si="13"/>
        <v>0</v>
      </c>
      <c r="Y31" s="11">
        <f t="shared" si="13"/>
        <v>0</v>
      </c>
      <c r="Z31" s="11">
        <f t="shared" si="13"/>
        <v>0</v>
      </c>
      <c r="AA31" s="11">
        <f t="shared" si="13"/>
        <v>0</v>
      </c>
    </row>
    <row r="32" spans="1:27" s="132" customFormat="1">
      <c r="A32" s="28" t="s">
        <v>49</v>
      </c>
      <c r="B32" s="37">
        <v>717765.45802419237</v>
      </c>
      <c r="C32" s="19">
        <f t="shared" si="0"/>
        <v>59813.788168682695</v>
      </c>
      <c r="D32" s="9">
        <v>1.8499999999999999E-2</v>
      </c>
      <c r="E32" s="9"/>
      <c r="F32" s="9"/>
      <c r="G32" s="9"/>
      <c r="H32" s="9">
        <v>0.21490000000000001</v>
      </c>
      <c r="I32" s="9"/>
      <c r="J32" s="9"/>
      <c r="K32" s="9"/>
      <c r="L32" s="9"/>
      <c r="M32" s="9"/>
      <c r="N32" s="9">
        <v>3.9E-2</v>
      </c>
      <c r="O32" s="9">
        <v>0.2883</v>
      </c>
      <c r="P32" s="9"/>
      <c r="Q32" s="9"/>
      <c r="R32" s="9"/>
      <c r="S32" s="9">
        <v>2.98E-2</v>
      </c>
      <c r="T32" s="9"/>
      <c r="U32" s="9">
        <v>5.7500000000000002E-2</v>
      </c>
      <c r="V32" s="9"/>
      <c r="W32" s="9">
        <v>0.35199999999999998</v>
      </c>
      <c r="X32" s="9"/>
      <c r="Y32" s="9"/>
      <c r="Z32" s="9"/>
      <c r="AA32" s="9"/>
    </row>
    <row r="33" spans="1:27" s="132" customFormat="1">
      <c r="A33" s="29"/>
      <c r="B33" s="20"/>
      <c r="C33" s="19">
        <f t="shared" si="0"/>
        <v>0</v>
      </c>
      <c r="D33" s="11">
        <f t="shared" ref="D33:AA33" si="14">$C32*D32</f>
        <v>1106.5550811206299</v>
      </c>
      <c r="E33" s="11">
        <f t="shared" si="14"/>
        <v>0</v>
      </c>
      <c r="F33" s="11">
        <f t="shared" si="14"/>
        <v>0</v>
      </c>
      <c r="G33" s="11">
        <f t="shared" si="14"/>
        <v>0</v>
      </c>
      <c r="H33" s="11">
        <f t="shared" si="14"/>
        <v>12853.983077449911</v>
      </c>
      <c r="I33" s="11">
        <f t="shared" si="14"/>
        <v>0</v>
      </c>
      <c r="J33" s="11">
        <f t="shared" si="14"/>
        <v>0</v>
      </c>
      <c r="K33" s="11">
        <f t="shared" si="14"/>
        <v>0</v>
      </c>
      <c r="L33" s="11">
        <f t="shared" si="14"/>
        <v>0</v>
      </c>
      <c r="M33" s="11">
        <f t="shared" si="14"/>
        <v>0</v>
      </c>
      <c r="N33" s="11">
        <f t="shared" si="14"/>
        <v>2332.7377385786249</v>
      </c>
      <c r="O33" s="11">
        <f t="shared" si="14"/>
        <v>17244.31512903122</v>
      </c>
      <c r="P33" s="11">
        <f>$C32*P32</f>
        <v>0</v>
      </c>
      <c r="Q33" s="11">
        <f t="shared" si="14"/>
        <v>0</v>
      </c>
      <c r="R33" s="11">
        <f t="shared" si="14"/>
        <v>0</v>
      </c>
      <c r="S33" s="11">
        <f t="shared" si="14"/>
        <v>1782.4508874267442</v>
      </c>
      <c r="T33" s="11">
        <f t="shared" si="14"/>
        <v>0</v>
      </c>
      <c r="U33" s="11">
        <f t="shared" si="14"/>
        <v>3439.2928196992552</v>
      </c>
      <c r="V33" s="11">
        <f t="shared" si="14"/>
        <v>0</v>
      </c>
      <c r="W33" s="11">
        <f t="shared" si="14"/>
        <v>21054.453435376308</v>
      </c>
      <c r="X33" s="11">
        <f t="shared" si="14"/>
        <v>0</v>
      </c>
      <c r="Y33" s="11">
        <f t="shared" si="14"/>
        <v>0</v>
      </c>
      <c r="Z33" s="11">
        <f t="shared" si="14"/>
        <v>0</v>
      </c>
      <c r="AA33" s="11">
        <f t="shared" si="14"/>
        <v>0</v>
      </c>
    </row>
    <row r="34" spans="1:27" s="132" customFormat="1">
      <c r="A34" s="28" t="s">
        <v>50</v>
      </c>
      <c r="B34" s="37">
        <v>908043.34654128738</v>
      </c>
      <c r="C34" s="19">
        <f t="shared" si="0"/>
        <v>75670.278878440615</v>
      </c>
      <c r="D34" s="9"/>
      <c r="E34" s="9"/>
      <c r="F34" s="9">
        <v>0.74360000000000004</v>
      </c>
      <c r="G34" s="9"/>
      <c r="H34" s="9"/>
      <c r="I34" s="9"/>
      <c r="J34" s="9"/>
      <c r="K34" s="9"/>
      <c r="L34" s="9"/>
      <c r="M34" s="9">
        <v>2.7300000000000001E-2</v>
      </c>
      <c r="N34" s="9"/>
      <c r="O34" s="9"/>
      <c r="P34" s="9"/>
      <c r="Q34" s="9"/>
      <c r="R34" s="9"/>
      <c r="S34" s="9"/>
      <c r="T34" s="9"/>
      <c r="U34" s="9"/>
      <c r="V34" s="9">
        <v>0.2291</v>
      </c>
      <c r="W34" s="9"/>
      <c r="X34" s="9"/>
      <c r="Y34" s="9"/>
      <c r="Z34" s="9"/>
      <c r="AA34" s="9"/>
    </row>
    <row r="35" spans="1:27" s="132" customFormat="1">
      <c r="A35" s="29"/>
      <c r="B35" s="20"/>
      <c r="C35" s="19">
        <f t="shared" si="0"/>
        <v>0</v>
      </c>
      <c r="D35" s="11">
        <f t="shared" ref="D35:AA35" si="15">$C34*D34</f>
        <v>0</v>
      </c>
      <c r="E35" s="11">
        <f t="shared" si="15"/>
        <v>0</v>
      </c>
      <c r="F35" s="11">
        <f t="shared" si="15"/>
        <v>56268.419374008445</v>
      </c>
      <c r="G35" s="11">
        <f t="shared" si="15"/>
        <v>0</v>
      </c>
      <c r="H35" s="11">
        <f t="shared" si="15"/>
        <v>0</v>
      </c>
      <c r="I35" s="11">
        <f t="shared" si="15"/>
        <v>0</v>
      </c>
      <c r="J35" s="11">
        <f t="shared" si="15"/>
        <v>0</v>
      </c>
      <c r="K35" s="11">
        <f t="shared" si="15"/>
        <v>0</v>
      </c>
      <c r="L35" s="11">
        <f t="shared" si="15"/>
        <v>0</v>
      </c>
      <c r="M35" s="11">
        <f t="shared" si="15"/>
        <v>2065.7986133814288</v>
      </c>
      <c r="N35" s="11">
        <f t="shared" si="15"/>
        <v>0</v>
      </c>
      <c r="O35" s="11">
        <f t="shared" si="15"/>
        <v>0</v>
      </c>
      <c r="P35" s="11">
        <f>$C34*P34</f>
        <v>0</v>
      </c>
      <c r="Q35" s="11">
        <f t="shared" si="15"/>
        <v>0</v>
      </c>
      <c r="R35" s="11">
        <f t="shared" si="15"/>
        <v>0</v>
      </c>
      <c r="S35" s="11">
        <f t="shared" si="15"/>
        <v>0</v>
      </c>
      <c r="T35" s="11">
        <f t="shared" si="15"/>
        <v>0</v>
      </c>
      <c r="U35" s="11">
        <f t="shared" si="15"/>
        <v>0</v>
      </c>
      <c r="V35" s="11">
        <f t="shared" si="15"/>
        <v>17336.060891050744</v>
      </c>
      <c r="W35" s="11">
        <f t="shared" si="15"/>
        <v>0</v>
      </c>
      <c r="X35" s="11">
        <f t="shared" si="15"/>
        <v>0</v>
      </c>
      <c r="Y35" s="11">
        <f t="shared" si="15"/>
        <v>0</v>
      </c>
      <c r="Z35" s="11">
        <f t="shared" si="15"/>
        <v>0</v>
      </c>
      <c r="AA35" s="11">
        <f t="shared" si="15"/>
        <v>0</v>
      </c>
    </row>
    <row r="36" spans="1:27" s="132" customFormat="1">
      <c r="A36" s="28" t="s">
        <v>51</v>
      </c>
      <c r="B36" s="37">
        <v>258578.94060288044</v>
      </c>
      <c r="C36" s="19">
        <f t="shared" si="0"/>
        <v>21548.245050240035</v>
      </c>
      <c r="D36" s="9"/>
      <c r="E36" s="9"/>
      <c r="F36" s="9">
        <v>1</v>
      </c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</row>
    <row r="37" spans="1:27" s="132" customFormat="1">
      <c r="A37" s="29"/>
      <c r="B37" s="20"/>
      <c r="C37" s="19">
        <f t="shared" si="0"/>
        <v>0</v>
      </c>
      <c r="D37" s="11">
        <f t="shared" ref="D37:AA37" si="16">$C36*D36</f>
        <v>0</v>
      </c>
      <c r="E37" s="11">
        <f t="shared" si="16"/>
        <v>0</v>
      </c>
      <c r="F37" s="11">
        <f t="shared" si="16"/>
        <v>21548.245050240035</v>
      </c>
      <c r="G37" s="11">
        <f t="shared" si="16"/>
        <v>0</v>
      </c>
      <c r="H37" s="11">
        <f t="shared" si="16"/>
        <v>0</v>
      </c>
      <c r="I37" s="11">
        <f t="shared" si="16"/>
        <v>0</v>
      </c>
      <c r="J37" s="11">
        <f t="shared" si="16"/>
        <v>0</v>
      </c>
      <c r="K37" s="11">
        <f t="shared" si="16"/>
        <v>0</v>
      </c>
      <c r="L37" s="11">
        <f t="shared" si="16"/>
        <v>0</v>
      </c>
      <c r="M37" s="11">
        <f t="shared" si="16"/>
        <v>0</v>
      </c>
      <c r="N37" s="11">
        <f t="shared" si="16"/>
        <v>0</v>
      </c>
      <c r="O37" s="11">
        <f t="shared" si="16"/>
        <v>0</v>
      </c>
      <c r="P37" s="11">
        <f>$C36*P36</f>
        <v>0</v>
      </c>
      <c r="Q37" s="11">
        <f t="shared" si="16"/>
        <v>0</v>
      </c>
      <c r="R37" s="11">
        <f t="shared" si="16"/>
        <v>0</v>
      </c>
      <c r="S37" s="11">
        <f t="shared" si="16"/>
        <v>0</v>
      </c>
      <c r="T37" s="11">
        <f t="shared" si="16"/>
        <v>0</v>
      </c>
      <c r="U37" s="11">
        <f t="shared" si="16"/>
        <v>0</v>
      </c>
      <c r="V37" s="11">
        <f t="shared" si="16"/>
        <v>0</v>
      </c>
      <c r="W37" s="11">
        <f t="shared" si="16"/>
        <v>0</v>
      </c>
      <c r="X37" s="11">
        <f t="shared" si="16"/>
        <v>0</v>
      </c>
      <c r="Y37" s="11">
        <f t="shared" si="16"/>
        <v>0</v>
      </c>
      <c r="Z37" s="11">
        <f t="shared" si="16"/>
        <v>0</v>
      </c>
      <c r="AA37" s="11">
        <f t="shared" si="16"/>
        <v>0</v>
      </c>
    </row>
    <row r="38" spans="1:27" s="132" customFormat="1">
      <c r="A38" s="28" t="s">
        <v>159</v>
      </c>
      <c r="B38" s="37">
        <v>229037.00204419071</v>
      </c>
      <c r="C38" s="19">
        <f t="shared" si="0"/>
        <v>19086.416837015891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>
        <v>1</v>
      </c>
      <c r="W38" s="9"/>
      <c r="X38" s="9"/>
      <c r="Y38" s="9"/>
      <c r="Z38" s="9"/>
      <c r="AA38" s="9"/>
    </row>
    <row r="39" spans="1:27" s="132" customFormat="1">
      <c r="A39" s="29"/>
      <c r="B39" s="20"/>
      <c r="C39" s="19">
        <f t="shared" si="0"/>
        <v>0</v>
      </c>
      <c r="D39" s="11">
        <f t="shared" ref="D39:AA39" si="17">$C38*D38</f>
        <v>0</v>
      </c>
      <c r="E39" s="11">
        <f t="shared" si="17"/>
        <v>0</v>
      </c>
      <c r="F39" s="11">
        <f t="shared" si="17"/>
        <v>0</v>
      </c>
      <c r="G39" s="11">
        <f t="shared" si="17"/>
        <v>0</v>
      </c>
      <c r="H39" s="11">
        <f t="shared" si="17"/>
        <v>0</v>
      </c>
      <c r="I39" s="11">
        <f t="shared" si="17"/>
        <v>0</v>
      </c>
      <c r="J39" s="11">
        <f t="shared" si="17"/>
        <v>0</v>
      </c>
      <c r="K39" s="11">
        <f t="shared" si="17"/>
        <v>0</v>
      </c>
      <c r="L39" s="11">
        <f t="shared" si="17"/>
        <v>0</v>
      </c>
      <c r="M39" s="11">
        <f t="shared" si="17"/>
        <v>0</v>
      </c>
      <c r="N39" s="11">
        <f t="shared" si="17"/>
        <v>0</v>
      </c>
      <c r="O39" s="11">
        <f t="shared" si="17"/>
        <v>0</v>
      </c>
      <c r="P39" s="11">
        <f>$C38*P38</f>
        <v>0</v>
      </c>
      <c r="Q39" s="11">
        <f t="shared" si="17"/>
        <v>0</v>
      </c>
      <c r="R39" s="11">
        <f t="shared" si="17"/>
        <v>0</v>
      </c>
      <c r="S39" s="11">
        <f t="shared" si="17"/>
        <v>0</v>
      </c>
      <c r="T39" s="11">
        <f t="shared" si="17"/>
        <v>0</v>
      </c>
      <c r="U39" s="11">
        <f t="shared" si="17"/>
        <v>0</v>
      </c>
      <c r="V39" s="11">
        <f t="shared" si="17"/>
        <v>19086.416837015891</v>
      </c>
      <c r="W39" s="11">
        <f t="shared" si="17"/>
        <v>0</v>
      </c>
      <c r="X39" s="11">
        <f t="shared" si="17"/>
        <v>0</v>
      </c>
      <c r="Y39" s="11">
        <f t="shared" si="17"/>
        <v>0</v>
      </c>
      <c r="Z39" s="11">
        <f t="shared" si="17"/>
        <v>0</v>
      </c>
      <c r="AA39" s="11">
        <f t="shared" si="17"/>
        <v>0</v>
      </c>
    </row>
    <row r="40" spans="1:27" s="132" customFormat="1">
      <c r="A40" s="28" t="s">
        <v>160</v>
      </c>
      <c r="B40" s="37">
        <v>110585.15795460975</v>
      </c>
      <c r="C40" s="19">
        <f t="shared" si="0"/>
        <v>9215.4298295508124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>
        <v>1</v>
      </c>
      <c r="W40" s="9"/>
      <c r="X40" s="9"/>
      <c r="Y40" s="9"/>
      <c r="Z40" s="9"/>
      <c r="AA40" s="9"/>
    </row>
    <row r="41" spans="1:27" s="132" customFormat="1">
      <c r="A41" s="29"/>
      <c r="B41" s="20"/>
      <c r="C41" s="19">
        <f t="shared" si="0"/>
        <v>0</v>
      </c>
      <c r="D41" s="11">
        <f t="shared" ref="D41:AA41" si="18">$C40*D40</f>
        <v>0</v>
      </c>
      <c r="E41" s="11">
        <f t="shared" si="18"/>
        <v>0</v>
      </c>
      <c r="F41" s="11">
        <f t="shared" si="18"/>
        <v>0</v>
      </c>
      <c r="G41" s="11">
        <f t="shared" si="18"/>
        <v>0</v>
      </c>
      <c r="H41" s="11">
        <f t="shared" si="18"/>
        <v>0</v>
      </c>
      <c r="I41" s="11">
        <f t="shared" si="18"/>
        <v>0</v>
      </c>
      <c r="J41" s="11">
        <f t="shared" si="18"/>
        <v>0</v>
      </c>
      <c r="K41" s="11">
        <f t="shared" si="18"/>
        <v>0</v>
      </c>
      <c r="L41" s="11">
        <f t="shared" si="18"/>
        <v>0</v>
      </c>
      <c r="M41" s="11">
        <f t="shared" si="18"/>
        <v>0</v>
      </c>
      <c r="N41" s="11">
        <f t="shared" si="18"/>
        <v>0</v>
      </c>
      <c r="O41" s="11">
        <f t="shared" si="18"/>
        <v>0</v>
      </c>
      <c r="P41" s="11">
        <f>$C40*P40</f>
        <v>0</v>
      </c>
      <c r="Q41" s="11">
        <f t="shared" si="18"/>
        <v>0</v>
      </c>
      <c r="R41" s="11">
        <f t="shared" si="18"/>
        <v>0</v>
      </c>
      <c r="S41" s="11">
        <f t="shared" si="18"/>
        <v>0</v>
      </c>
      <c r="T41" s="11">
        <f t="shared" si="18"/>
        <v>0</v>
      </c>
      <c r="U41" s="11">
        <f t="shared" si="18"/>
        <v>0</v>
      </c>
      <c r="V41" s="11">
        <f t="shared" si="18"/>
        <v>9215.4298295508124</v>
      </c>
      <c r="W41" s="11">
        <f t="shared" si="18"/>
        <v>0</v>
      </c>
      <c r="X41" s="11">
        <f t="shared" si="18"/>
        <v>0</v>
      </c>
      <c r="Y41" s="11">
        <f t="shared" si="18"/>
        <v>0</v>
      </c>
      <c r="Z41" s="11">
        <f t="shared" si="18"/>
        <v>0</v>
      </c>
      <c r="AA41" s="11">
        <f t="shared" si="18"/>
        <v>0</v>
      </c>
    </row>
    <row r="42" spans="1:27" s="132" customFormat="1">
      <c r="A42" s="28" t="s">
        <v>356</v>
      </c>
      <c r="B42" s="37">
        <v>2451582.02</v>
      </c>
      <c r="C42" s="19">
        <f t="shared" si="0"/>
        <v>204298.50166666668</v>
      </c>
      <c r="D42" s="9"/>
      <c r="E42" s="9"/>
      <c r="F42" s="9">
        <v>0.9768</v>
      </c>
      <c r="G42" s="9"/>
      <c r="H42" s="9"/>
      <c r="I42" s="9"/>
      <c r="J42" s="9"/>
      <c r="K42" s="9"/>
      <c r="L42" s="9"/>
      <c r="M42" s="9">
        <v>9.5999999999999992E-3</v>
      </c>
      <c r="N42" s="9"/>
      <c r="O42" s="9"/>
      <c r="P42" s="9"/>
      <c r="Q42" s="9"/>
      <c r="R42" s="9"/>
      <c r="S42" s="9"/>
      <c r="T42" s="9"/>
      <c r="U42" s="9"/>
      <c r="V42" s="9">
        <v>1.09E-2</v>
      </c>
      <c r="W42" s="9"/>
      <c r="X42" s="9"/>
      <c r="Y42" s="9">
        <v>2.5000000000000001E-3</v>
      </c>
      <c r="Z42" s="9">
        <v>1E-4</v>
      </c>
      <c r="AA42" s="9">
        <v>1E-4</v>
      </c>
    </row>
    <row r="43" spans="1:27" s="132" customFormat="1">
      <c r="A43" s="30"/>
      <c r="B43" s="20"/>
      <c r="C43" s="19">
        <f t="shared" si="0"/>
        <v>0</v>
      </c>
      <c r="D43" s="11">
        <f t="shared" ref="D43:AA43" si="19">$C42*D42</f>
        <v>0</v>
      </c>
      <c r="E43" s="11">
        <f t="shared" si="19"/>
        <v>0</v>
      </c>
      <c r="F43" s="11">
        <f>$C42*F42</f>
        <v>199558.77642800001</v>
      </c>
      <c r="G43" s="11">
        <f t="shared" si="19"/>
        <v>0</v>
      </c>
      <c r="H43" s="11">
        <f t="shared" si="19"/>
        <v>0</v>
      </c>
      <c r="I43" s="11">
        <f t="shared" si="19"/>
        <v>0</v>
      </c>
      <c r="J43" s="11">
        <f t="shared" si="19"/>
        <v>0</v>
      </c>
      <c r="K43" s="11">
        <f t="shared" si="19"/>
        <v>0</v>
      </c>
      <c r="L43" s="11">
        <f t="shared" si="19"/>
        <v>0</v>
      </c>
      <c r="M43" s="11">
        <f t="shared" si="19"/>
        <v>1961.2656159999999</v>
      </c>
      <c r="N43" s="11">
        <f t="shared" si="19"/>
        <v>0</v>
      </c>
      <c r="O43" s="11">
        <f t="shared" si="19"/>
        <v>0</v>
      </c>
      <c r="P43" s="11">
        <f>$C42*P42</f>
        <v>0</v>
      </c>
      <c r="Q43" s="11">
        <f t="shared" si="19"/>
        <v>0</v>
      </c>
      <c r="R43" s="11">
        <f t="shared" si="19"/>
        <v>0</v>
      </c>
      <c r="S43" s="11">
        <f t="shared" si="19"/>
        <v>0</v>
      </c>
      <c r="T43" s="11">
        <f t="shared" si="19"/>
        <v>0</v>
      </c>
      <c r="U43" s="11">
        <f t="shared" si="19"/>
        <v>0</v>
      </c>
      <c r="V43" s="11">
        <f t="shared" si="19"/>
        <v>2226.8536681666669</v>
      </c>
      <c r="W43" s="11">
        <f t="shared" si="19"/>
        <v>0</v>
      </c>
      <c r="X43" s="11">
        <f t="shared" si="19"/>
        <v>0</v>
      </c>
      <c r="Y43" s="11">
        <f t="shared" si="19"/>
        <v>510.74625416666669</v>
      </c>
      <c r="Z43" s="11">
        <f t="shared" si="19"/>
        <v>20.429850166666668</v>
      </c>
      <c r="AA43" s="11">
        <f t="shared" si="19"/>
        <v>20.429850166666668</v>
      </c>
    </row>
    <row r="44" spans="1:27" s="132" customFormat="1">
      <c r="A44" s="28" t="s">
        <v>357</v>
      </c>
      <c r="B44" s="37">
        <v>22699.83</v>
      </c>
      <c r="C44" s="19">
        <f>B44/12</f>
        <v>1891.6525000000001</v>
      </c>
      <c r="D44" s="9"/>
      <c r="E44" s="9"/>
      <c r="F44" s="9">
        <v>1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</row>
    <row r="45" spans="1:27" s="132" customFormat="1">
      <c r="A45" s="30"/>
      <c r="B45" s="20"/>
      <c r="C45" s="19">
        <f>B45/12</f>
        <v>0</v>
      </c>
      <c r="D45" s="11">
        <f t="shared" ref="D45:AA45" si="20">$C44*D44</f>
        <v>0</v>
      </c>
      <c r="E45" s="11">
        <f t="shared" si="20"/>
        <v>0</v>
      </c>
      <c r="F45" s="11">
        <f t="shared" si="20"/>
        <v>1891.6525000000001</v>
      </c>
      <c r="G45" s="11">
        <f t="shared" si="20"/>
        <v>0</v>
      </c>
      <c r="H45" s="11">
        <f t="shared" si="20"/>
        <v>0</v>
      </c>
      <c r="I45" s="11">
        <f t="shared" si="20"/>
        <v>0</v>
      </c>
      <c r="J45" s="11">
        <f t="shared" si="20"/>
        <v>0</v>
      </c>
      <c r="K45" s="11">
        <f t="shared" si="20"/>
        <v>0</v>
      </c>
      <c r="L45" s="11">
        <f t="shared" si="20"/>
        <v>0</v>
      </c>
      <c r="M45" s="11">
        <f t="shared" si="20"/>
        <v>0</v>
      </c>
      <c r="N45" s="11">
        <f t="shared" si="20"/>
        <v>0</v>
      </c>
      <c r="O45" s="11">
        <f t="shared" si="20"/>
        <v>0</v>
      </c>
      <c r="P45" s="11">
        <f t="shared" si="20"/>
        <v>0</v>
      </c>
      <c r="Q45" s="11">
        <f t="shared" si="20"/>
        <v>0</v>
      </c>
      <c r="R45" s="11">
        <f t="shared" si="20"/>
        <v>0</v>
      </c>
      <c r="S45" s="11">
        <f t="shared" si="20"/>
        <v>0</v>
      </c>
      <c r="T45" s="11">
        <f t="shared" si="20"/>
        <v>0</v>
      </c>
      <c r="U45" s="11">
        <f t="shared" si="20"/>
        <v>0</v>
      </c>
      <c r="V45" s="11">
        <f t="shared" si="20"/>
        <v>0</v>
      </c>
      <c r="W45" s="11">
        <f t="shared" si="20"/>
        <v>0</v>
      </c>
      <c r="X45" s="11">
        <f t="shared" si="20"/>
        <v>0</v>
      </c>
      <c r="Y45" s="11">
        <f t="shared" si="20"/>
        <v>0</v>
      </c>
      <c r="Z45" s="11">
        <f t="shared" si="20"/>
        <v>0</v>
      </c>
      <c r="AA45" s="11">
        <f t="shared" si="20"/>
        <v>0</v>
      </c>
    </row>
    <row r="46" spans="1:27" s="132" customFormat="1">
      <c r="A46" s="35" t="s">
        <v>321</v>
      </c>
      <c r="B46" s="37">
        <v>768551.51</v>
      </c>
      <c r="C46" s="19">
        <f t="shared" si="0"/>
        <v>64045.959166666667</v>
      </c>
      <c r="D46" s="106"/>
      <c r="E46" s="106"/>
      <c r="F46" s="106">
        <v>1</v>
      </c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</row>
    <row r="47" spans="1:27" s="132" customFormat="1">
      <c r="A47" s="55"/>
      <c r="B47" s="69"/>
      <c r="C47" s="19">
        <f t="shared" si="0"/>
        <v>0</v>
      </c>
      <c r="D47" s="105">
        <f>$C46*D46</f>
        <v>0</v>
      </c>
      <c r="E47" s="105">
        <f>$C46*E46</f>
        <v>0</v>
      </c>
      <c r="F47" s="105">
        <f>$C46*F46</f>
        <v>64045.959166666667</v>
      </c>
      <c r="G47" s="105">
        <f t="shared" ref="G47:AA47" si="21">$C46*G46</f>
        <v>0</v>
      </c>
      <c r="H47" s="105">
        <f t="shared" si="21"/>
        <v>0</v>
      </c>
      <c r="I47" s="105">
        <f t="shared" si="21"/>
        <v>0</v>
      </c>
      <c r="J47" s="105">
        <f t="shared" si="21"/>
        <v>0</v>
      </c>
      <c r="K47" s="105">
        <f t="shared" si="21"/>
        <v>0</v>
      </c>
      <c r="L47" s="105">
        <f t="shared" si="21"/>
        <v>0</v>
      </c>
      <c r="M47" s="105">
        <f t="shared" si="21"/>
        <v>0</v>
      </c>
      <c r="N47" s="105">
        <f t="shared" si="21"/>
        <v>0</v>
      </c>
      <c r="O47" s="105">
        <f t="shared" si="21"/>
        <v>0</v>
      </c>
      <c r="P47" s="105">
        <f>$C46*P46</f>
        <v>0</v>
      </c>
      <c r="Q47" s="105">
        <f t="shared" si="21"/>
        <v>0</v>
      </c>
      <c r="R47" s="105">
        <f t="shared" si="21"/>
        <v>0</v>
      </c>
      <c r="S47" s="105">
        <f t="shared" si="21"/>
        <v>0</v>
      </c>
      <c r="T47" s="105">
        <f t="shared" si="21"/>
        <v>0</v>
      </c>
      <c r="U47" s="105">
        <f t="shared" si="21"/>
        <v>0</v>
      </c>
      <c r="V47" s="105">
        <f t="shared" si="21"/>
        <v>0</v>
      </c>
      <c r="W47" s="105">
        <f t="shared" si="21"/>
        <v>0</v>
      </c>
      <c r="X47" s="105">
        <f t="shared" si="21"/>
        <v>0</v>
      </c>
      <c r="Y47" s="105">
        <f t="shared" si="21"/>
        <v>0</v>
      </c>
      <c r="Z47" s="105">
        <f t="shared" si="21"/>
        <v>0</v>
      </c>
      <c r="AA47" s="105">
        <f t="shared" si="21"/>
        <v>0</v>
      </c>
    </row>
    <row r="48" spans="1:27" s="132" customFormat="1">
      <c r="A48" s="28" t="s">
        <v>161</v>
      </c>
      <c r="B48" s="37">
        <v>38204.844112522354</v>
      </c>
      <c r="C48" s="19">
        <f t="shared" si="0"/>
        <v>3183.7370093768627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>
        <v>1</v>
      </c>
      <c r="W48" s="9"/>
      <c r="X48" s="9"/>
      <c r="Y48" s="9"/>
      <c r="Z48" s="9"/>
      <c r="AA48" s="9"/>
    </row>
    <row r="49" spans="1:27" s="132" customFormat="1">
      <c r="A49" s="29"/>
      <c r="B49" s="20"/>
      <c r="C49" s="19">
        <f t="shared" si="0"/>
        <v>0</v>
      </c>
      <c r="D49" s="11">
        <f t="shared" ref="D49:AA49" si="22">$C48*D48</f>
        <v>0</v>
      </c>
      <c r="E49" s="11">
        <f t="shared" si="22"/>
        <v>0</v>
      </c>
      <c r="F49" s="11">
        <f t="shared" si="22"/>
        <v>0</v>
      </c>
      <c r="G49" s="11">
        <f t="shared" si="22"/>
        <v>0</v>
      </c>
      <c r="H49" s="11">
        <f t="shared" si="22"/>
        <v>0</v>
      </c>
      <c r="I49" s="11">
        <f t="shared" si="22"/>
        <v>0</v>
      </c>
      <c r="J49" s="11">
        <f t="shared" si="22"/>
        <v>0</v>
      </c>
      <c r="K49" s="11">
        <f t="shared" si="22"/>
        <v>0</v>
      </c>
      <c r="L49" s="11">
        <f t="shared" si="22"/>
        <v>0</v>
      </c>
      <c r="M49" s="11">
        <f t="shared" si="22"/>
        <v>0</v>
      </c>
      <c r="N49" s="11">
        <f t="shared" si="22"/>
        <v>0</v>
      </c>
      <c r="O49" s="11">
        <f t="shared" si="22"/>
        <v>0</v>
      </c>
      <c r="P49" s="11">
        <f>$C48*P48</f>
        <v>0</v>
      </c>
      <c r="Q49" s="11">
        <f t="shared" si="22"/>
        <v>0</v>
      </c>
      <c r="R49" s="11">
        <f t="shared" si="22"/>
        <v>0</v>
      </c>
      <c r="S49" s="11">
        <f t="shared" si="22"/>
        <v>0</v>
      </c>
      <c r="T49" s="11">
        <f t="shared" si="22"/>
        <v>0</v>
      </c>
      <c r="U49" s="11">
        <f t="shared" si="22"/>
        <v>0</v>
      </c>
      <c r="V49" s="11">
        <f t="shared" si="22"/>
        <v>3183.7370093768627</v>
      </c>
      <c r="W49" s="11">
        <f t="shared" si="22"/>
        <v>0</v>
      </c>
      <c r="X49" s="11">
        <f t="shared" si="22"/>
        <v>0</v>
      </c>
      <c r="Y49" s="11">
        <f t="shared" si="22"/>
        <v>0</v>
      </c>
      <c r="Z49" s="11">
        <f t="shared" si="22"/>
        <v>0</v>
      </c>
      <c r="AA49" s="11">
        <f t="shared" si="22"/>
        <v>0</v>
      </c>
    </row>
    <row r="50" spans="1:27" s="132" customFormat="1">
      <c r="A50" s="28" t="s">
        <v>162</v>
      </c>
      <c r="B50" s="37">
        <v>86556.166878442586</v>
      </c>
      <c r="C50" s="19">
        <f t="shared" si="0"/>
        <v>7213.0139065368821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>
        <v>1</v>
      </c>
      <c r="W50" s="9"/>
      <c r="X50" s="9"/>
      <c r="Y50" s="9"/>
      <c r="Z50" s="9"/>
      <c r="AA50" s="9"/>
    </row>
    <row r="51" spans="1:27" s="132" customFormat="1">
      <c r="A51" s="29"/>
      <c r="B51" s="20"/>
      <c r="C51" s="19">
        <f t="shared" si="0"/>
        <v>0</v>
      </c>
      <c r="D51" s="11">
        <f t="shared" ref="D51:AA51" si="23">$C50*D50</f>
        <v>0</v>
      </c>
      <c r="E51" s="11">
        <f t="shared" si="23"/>
        <v>0</v>
      </c>
      <c r="F51" s="11">
        <f t="shared" si="23"/>
        <v>0</v>
      </c>
      <c r="G51" s="11">
        <f t="shared" si="23"/>
        <v>0</v>
      </c>
      <c r="H51" s="11">
        <f t="shared" si="23"/>
        <v>0</v>
      </c>
      <c r="I51" s="11">
        <f t="shared" si="23"/>
        <v>0</v>
      </c>
      <c r="J51" s="11">
        <f t="shared" si="23"/>
        <v>0</v>
      </c>
      <c r="K51" s="11">
        <f t="shared" si="23"/>
        <v>0</v>
      </c>
      <c r="L51" s="11">
        <f t="shared" si="23"/>
        <v>0</v>
      </c>
      <c r="M51" s="11">
        <f t="shared" si="23"/>
        <v>0</v>
      </c>
      <c r="N51" s="11">
        <f t="shared" si="23"/>
        <v>0</v>
      </c>
      <c r="O51" s="11">
        <f t="shared" si="23"/>
        <v>0</v>
      </c>
      <c r="P51" s="11">
        <f>$C50*P50</f>
        <v>0</v>
      </c>
      <c r="Q51" s="11">
        <f t="shared" si="23"/>
        <v>0</v>
      </c>
      <c r="R51" s="11">
        <f t="shared" si="23"/>
        <v>0</v>
      </c>
      <c r="S51" s="11">
        <f t="shared" si="23"/>
        <v>0</v>
      </c>
      <c r="T51" s="11">
        <f t="shared" si="23"/>
        <v>0</v>
      </c>
      <c r="U51" s="11">
        <f t="shared" si="23"/>
        <v>0</v>
      </c>
      <c r="V51" s="11">
        <f t="shared" si="23"/>
        <v>7213.0139065368821</v>
      </c>
      <c r="W51" s="11">
        <f t="shared" si="23"/>
        <v>0</v>
      </c>
      <c r="X51" s="11">
        <f t="shared" si="23"/>
        <v>0</v>
      </c>
      <c r="Y51" s="11">
        <f t="shared" si="23"/>
        <v>0</v>
      </c>
      <c r="Z51" s="11">
        <f t="shared" si="23"/>
        <v>0</v>
      </c>
      <c r="AA51" s="11">
        <f t="shared" si="23"/>
        <v>0</v>
      </c>
    </row>
    <row r="52" spans="1:27" s="132" customFormat="1">
      <c r="A52" s="28" t="s">
        <v>163</v>
      </c>
      <c r="B52" s="37">
        <v>161057.02826679798</v>
      </c>
      <c r="C52" s="19">
        <f t="shared" si="0"/>
        <v>13421.419022233165</v>
      </c>
      <c r="D52" s="9"/>
      <c r="E52" s="9"/>
      <c r="F52" s="9">
        <v>1</v>
      </c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</row>
    <row r="53" spans="1:27" s="132" customFormat="1">
      <c r="A53" s="29"/>
      <c r="B53" s="20"/>
      <c r="C53" s="19">
        <f t="shared" si="0"/>
        <v>0</v>
      </c>
      <c r="D53" s="11">
        <f t="shared" ref="D53:AA53" si="24">$C52*D52</f>
        <v>0</v>
      </c>
      <c r="E53" s="11">
        <f t="shared" si="24"/>
        <v>0</v>
      </c>
      <c r="F53" s="11">
        <f t="shared" si="24"/>
        <v>13421.419022233165</v>
      </c>
      <c r="G53" s="11">
        <f t="shared" si="24"/>
        <v>0</v>
      </c>
      <c r="H53" s="11">
        <f t="shared" si="24"/>
        <v>0</v>
      </c>
      <c r="I53" s="11">
        <f t="shared" si="24"/>
        <v>0</v>
      </c>
      <c r="J53" s="11">
        <f t="shared" si="24"/>
        <v>0</v>
      </c>
      <c r="K53" s="11">
        <f t="shared" si="24"/>
        <v>0</v>
      </c>
      <c r="L53" s="11">
        <f t="shared" si="24"/>
        <v>0</v>
      </c>
      <c r="M53" s="11">
        <f t="shared" si="24"/>
        <v>0</v>
      </c>
      <c r="N53" s="11">
        <f t="shared" si="24"/>
        <v>0</v>
      </c>
      <c r="O53" s="11">
        <f t="shared" si="24"/>
        <v>0</v>
      </c>
      <c r="P53" s="11">
        <f>$C52*P52</f>
        <v>0</v>
      </c>
      <c r="Q53" s="11">
        <f t="shared" si="24"/>
        <v>0</v>
      </c>
      <c r="R53" s="11">
        <f t="shared" si="24"/>
        <v>0</v>
      </c>
      <c r="S53" s="11">
        <f t="shared" si="24"/>
        <v>0</v>
      </c>
      <c r="T53" s="11">
        <f t="shared" si="24"/>
        <v>0</v>
      </c>
      <c r="U53" s="11">
        <f t="shared" si="24"/>
        <v>0</v>
      </c>
      <c r="V53" s="11">
        <f t="shared" si="24"/>
        <v>0</v>
      </c>
      <c r="W53" s="11">
        <f t="shared" si="24"/>
        <v>0</v>
      </c>
      <c r="X53" s="11">
        <f t="shared" si="24"/>
        <v>0</v>
      </c>
      <c r="Y53" s="11">
        <f t="shared" si="24"/>
        <v>0</v>
      </c>
      <c r="Z53" s="11">
        <f t="shared" si="24"/>
        <v>0</v>
      </c>
      <c r="AA53" s="11">
        <f t="shared" si="24"/>
        <v>0</v>
      </c>
    </row>
    <row r="54" spans="1:27" s="132" customFormat="1">
      <c r="A54" s="28" t="s">
        <v>164</v>
      </c>
      <c r="B54" s="37">
        <v>237730.72300649414</v>
      </c>
      <c r="C54" s="19">
        <f t="shared" si="0"/>
        <v>19810.893583874513</v>
      </c>
      <c r="D54" s="9"/>
      <c r="E54" s="9"/>
      <c r="F54" s="9">
        <v>1</v>
      </c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</row>
    <row r="55" spans="1:27" s="132" customFormat="1">
      <c r="A55" s="29"/>
      <c r="B55" s="20"/>
      <c r="C55" s="19">
        <f t="shared" si="0"/>
        <v>0</v>
      </c>
      <c r="D55" s="11">
        <f t="shared" ref="D55:AA55" si="25">$C54*D54</f>
        <v>0</v>
      </c>
      <c r="E55" s="11">
        <f t="shared" si="25"/>
        <v>0</v>
      </c>
      <c r="F55" s="11">
        <f t="shared" si="25"/>
        <v>19810.893583874513</v>
      </c>
      <c r="G55" s="11">
        <f t="shared" si="25"/>
        <v>0</v>
      </c>
      <c r="H55" s="11">
        <f t="shared" si="25"/>
        <v>0</v>
      </c>
      <c r="I55" s="11">
        <f t="shared" si="25"/>
        <v>0</v>
      </c>
      <c r="J55" s="11">
        <f t="shared" si="25"/>
        <v>0</v>
      </c>
      <c r="K55" s="11">
        <f t="shared" si="25"/>
        <v>0</v>
      </c>
      <c r="L55" s="11">
        <f t="shared" si="25"/>
        <v>0</v>
      </c>
      <c r="M55" s="11">
        <f t="shared" si="25"/>
        <v>0</v>
      </c>
      <c r="N55" s="11">
        <f t="shared" si="25"/>
        <v>0</v>
      </c>
      <c r="O55" s="11">
        <f t="shared" si="25"/>
        <v>0</v>
      </c>
      <c r="P55" s="11">
        <f>$C54*P54</f>
        <v>0</v>
      </c>
      <c r="Q55" s="11">
        <f t="shared" si="25"/>
        <v>0</v>
      </c>
      <c r="R55" s="11">
        <f t="shared" si="25"/>
        <v>0</v>
      </c>
      <c r="S55" s="11">
        <f t="shared" si="25"/>
        <v>0</v>
      </c>
      <c r="T55" s="11">
        <f t="shared" si="25"/>
        <v>0</v>
      </c>
      <c r="U55" s="11">
        <f t="shared" si="25"/>
        <v>0</v>
      </c>
      <c r="V55" s="11">
        <f t="shared" si="25"/>
        <v>0</v>
      </c>
      <c r="W55" s="11">
        <f t="shared" si="25"/>
        <v>0</v>
      </c>
      <c r="X55" s="11">
        <f t="shared" si="25"/>
        <v>0</v>
      </c>
      <c r="Y55" s="11">
        <f t="shared" si="25"/>
        <v>0</v>
      </c>
      <c r="Z55" s="11">
        <f t="shared" si="25"/>
        <v>0</v>
      </c>
      <c r="AA55" s="11">
        <f t="shared" si="25"/>
        <v>0</v>
      </c>
    </row>
    <row r="56" spans="1:27" s="132" customFormat="1">
      <c r="A56" s="28" t="s">
        <v>165</v>
      </c>
      <c r="B56" s="37">
        <v>327036.82429836848</v>
      </c>
      <c r="C56" s="19">
        <f t="shared" si="0"/>
        <v>27253.068691530705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>
        <v>1</v>
      </c>
      <c r="W56" s="9"/>
      <c r="X56" s="9"/>
      <c r="Y56" s="9"/>
      <c r="Z56" s="9"/>
      <c r="AA56" s="9"/>
    </row>
    <row r="57" spans="1:27" s="132" customFormat="1">
      <c r="A57" s="29"/>
      <c r="B57" s="20"/>
      <c r="C57" s="19">
        <f t="shared" si="0"/>
        <v>0</v>
      </c>
      <c r="D57" s="11">
        <f t="shared" ref="D57:AA57" si="26">$C56*D56</f>
        <v>0</v>
      </c>
      <c r="E57" s="11">
        <f t="shared" si="26"/>
        <v>0</v>
      </c>
      <c r="F57" s="11">
        <f t="shared" si="26"/>
        <v>0</v>
      </c>
      <c r="G57" s="11">
        <f t="shared" si="26"/>
        <v>0</v>
      </c>
      <c r="H57" s="11">
        <f t="shared" si="26"/>
        <v>0</v>
      </c>
      <c r="I57" s="11">
        <f t="shared" si="26"/>
        <v>0</v>
      </c>
      <c r="J57" s="11">
        <f t="shared" si="26"/>
        <v>0</v>
      </c>
      <c r="K57" s="11">
        <f t="shared" si="26"/>
        <v>0</v>
      </c>
      <c r="L57" s="11">
        <f t="shared" si="26"/>
        <v>0</v>
      </c>
      <c r="M57" s="11">
        <f t="shared" si="26"/>
        <v>0</v>
      </c>
      <c r="N57" s="11">
        <f t="shared" si="26"/>
        <v>0</v>
      </c>
      <c r="O57" s="11">
        <f t="shared" si="26"/>
        <v>0</v>
      </c>
      <c r="P57" s="11">
        <f>$C56*P56</f>
        <v>0</v>
      </c>
      <c r="Q57" s="11">
        <f t="shared" si="26"/>
        <v>0</v>
      </c>
      <c r="R57" s="11">
        <f t="shared" si="26"/>
        <v>0</v>
      </c>
      <c r="S57" s="11">
        <f t="shared" si="26"/>
        <v>0</v>
      </c>
      <c r="T57" s="11">
        <f t="shared" si="26"/>
        <v>0</v>
      </c>
      <c r="U57" s="11">
        <f t="shared" si="26"/>
        <v>0</v>
      </c>
      <c r="V57" s="11">
        <f t="shared" si="26"/>
        <v>27253.068691530705</v>
      </c>
      <c r="W57" s="11">
        <f t="shared" si="26"/>
        <v>0</v>
      </c>
      <c r="X57" s="11">
        <f t="shared" si="26"/>
        <v>0</v>
      </c>
      <c r="Y57" s="11">
        <f t="shared" si="26"/>
        <v>0</v>
      </c>
      <c r="Z57" s="11">
        <f t="shared" si="26"/>
        <v>0</v>
      </c>
      <c r="AA57" s="11">
        <f t="shared" si="26"/>
        <v>0</v>
      </c>
    </row>
    <row r="58" spans="1:27" s="132" customFormat="1">
      <c r="A58" s="28" t="s">
        <v>166</v>
      </c>
      <c r="B58" s="37">
        <v>121286.38838073405</v>
      </c>
      <c r="C58" s="19">
        <f t="shared" si="0"/>
        <v>10107.199031727838</v>
      </c>
      <c r="D58" s="9">
        <v>8.5800000000000001E-2</v>
      </c>
      <c r="E58" s="9"/>
      <c r="F58" s="9">
        <v>1.6899999999999998E-2</v>
      </c>
      <c r="G58" s="9"/>
      <c r="H58" s="9"/>
      <c r="I58" s="9"/>
      <c r="J58" s="9"/>
      <c r="K58" s="9"/>
      <c r="L58" s="9"/>
      <c r="M58" s="9"/>
      <c r="N58" s="9">
        <v>0.12239999999999999</v>
      </c>
      <c r="O58" s="9"/>
      <c r="P58" s="9"/>
      <c r="Q58" s="9"/>
      <c r="R58" s="9">
        <v>0.18160000000000001</v>
      </c>
      <c r="S58" s="9">
        <v>1.55E-2</v>
      </c>
      <c r="T58" s="9">
        <v>1.77E-2</v>
      </c>
      <c r="U58" s="9">
        <v>0.21779999999999999</v>
      </c>
      <c r="V58" s="9"/>
      <c r="W58" s="9"/>
      <c r="X58" s="9">
        <v>6.4000000000000001E-2</v>
      </c>
      <c r="Y58" s="9">
        <v>0.26129999999999998</v>
      </c>
      <c r="Z58" s="9">
        <v>9.7000000000000003E-3</v>
      </c>
      <c r="AA58" s="9">
        <v>7.3000000000000001E-3</v>
      </c>
    </row>
    <row r="59" spans="1:27" s="132" customFormat="1">
      <c r="A59" s="29"/>
      <c r="B59" s="20"/>
      <c r="C59" s="19">
        <f t="shared" si="0"/>
        <v>0</v>
      </c>
      <c r="D59" s="11">
        <f t="shared" ref="D59:AA59" si="27">$C58*D58</f>
        <v>867.19767692224855</v>
      </c>
      <c r="E59" s="11">
        <f t="shared" si="27"/>
        <v>0</v>
      </c>
      <c r="F59" s="11">
        <f t="shared" si="27"/>
        <v>170.81166363620045</v>
      </c>
      <c r="G59" s="11">
        <f t="shared" si="27"/>
        <v>0</v>
      </c>
      <c r="H59" s="11">
        <f t="shared" si="27"/>
        <v>0</v>
      </c>
      <c r="I59" s="11">
        <f t="shared" si="27"/>
        <v>0</v>
      </c>
      <c r="J59" s="11">
        <f t="shared" si="27"/>
        <v>0</v>
      </c>
      <c r="K59" s="11">
        <f t="shared" si="27"/>
        <v>0</v>
      </c>
      <c r="L59" s="11">
        <f t="shared" si="27"/>
        <v>0</v>
      </c>
      <c r="M59" s="11">
        <f t="shared" si="27"/>
        <v>0</v>
      </c>
      <c r="N59" s="11">
        <f t="shared" si="27"/>
        <v>1237.1211614834872</v>
      </c>
      <c r="O59" s="11">
        <f t="shared" si="27"/>
        <v>0</v>
      </c>
      <c r="P59" s="11">
        <f>$C58*P58</f>
        <v>0</v>
      </c>
      <c r="Q59" s="11">
        <f t="shared" si="27"/>
        <v>0</v>
      </c>
      <c r="R59" s="11">
        <f t="shared" si="27"/>
        <v>1835.4673441617754</v>
      </c>
      <c r="S59" s="11">
        <f t="shared" si="27"/>
        <v>156.6615849917815</v>
      </c>
      <c r="T59" s="11">
        <f t="shared" si="27"/>
        <v>178.89742286158273</v>
      </c>
      <c r="U59" s="11">
        <f t="shared" si="27"/>
        <v>2201.347949110323</v>
      </c>
      <c r="V59" s="11">
        <f t="shared" si="27"/>
        <v>0</v>
      </c>
      <c r="W59" s="11">
        <f t="shared" si="27"/>
        <v>0</v>
      </c>
      <c r="X59" s="11">
        <f t="shared" si="27"/>
        <v>646.86073803058162</v>
      </c>
      <c r="Y59" s="11">
        <f t="shared" si="27"/>
        <v>2641.0111069904838</v>
      </c>
      <c r="Z59" s="11">
        <f t="shared" si="27"/>
        <v>98.039830607760024</v>
      </c>
      <c r="AA59" s="11">
        <f t="shared" si="27"/>
        <v>73.78255293161321</v>
      </c>
    </row>
    <row r="60" spans="1:27" s="132" customFormat="1">
      <c r="A60" s="28" t="s">
        <v>167</v>
      </c>
      <c r="B60" s="37">
        <v>3743231.4973083534</v>
      </c>
      <c r="C60" s="19">
        <f t="shared" si="0"/>
        <v>311935.95810902945</v>
      </c>
      <c r="D60" s="9">
        <v>3.7400000000000003E-2</v>
      </c>
      <c r="E60" s="9"/>
      <c r="F60" s="9">
        <v>6.2600000000000003E-2</v>
      </c>
      <c r="G60" s="9"/>
      <c r="H60" s="9">
        <v>0.16819999999999999</v>
      </c>
      <c r="I60" s="9"/>
      <c r="J60" s="9">
        <v>0</v>
      </c>
      <c r="K60" s="9"/>
      <c r="L60" s="9"/>
      <c r="M60" s="9">
        <v>3.2000000000000002E-3</v>
      </c>
      <c r="N60" s="9"/>
      <c r="O60" s="9"/>
      <c r="P60" s="9"/>
      <c r="Q60" s="9"/>
      <c r="R60" s="9">
        <v>0.12570000000000001</v>
      </c>
      <c r="S60" s="9">
        <v>6.8900000000000003E-2</v>
      </c>
      <c r="T60" s="9">
        <v>1.7000000000000001E-2</v>
      </c>
      <c r="U60" s="9">
        <v>0.1153</v>
      </c>
      <c r="V60" s="9"/>
      <c r="W60" s="9">
        <v>5.4999999999999997E-3</v>
      </c>
      <c r="X60" s="9">
        <v>0.1542</v>
      </c>
      <c r="Y60" s="9">
        <v>0.20519999999999999</v>
      </c>
      <c r="Z60" s="9">
        <v>7.1999999999999998E-3</v>
      </c>
      <c r="AA60" s="9">
        <v>2.9600000000000001E-2</v>
      </c>
    </row>
    <row r="61" spans="1:27" s="132" customFormat="1">
      <c r="A61" s="29"/>
      <c r="B61" s="20"/>
      <c r="C61" s="19">
        <f t="shared" si="0"/>
        <v>0</v>
      </c>
      <c r="D61" s="11">
        <f t="shared" ref="D61:AA61" si="28">$C60*D60</f>
        <v>11666.404833277702</v>
      </c>
      <c r="E61" s="11">
        <f t="shared" si="28"/>
        <v>0</v>
      </c>
      <c r="F61" s="11">
        <f t="shared" si="28"/>
        <v>19527.190977625243</v>
      </c>
      <c r="G61" s="11">
        <f t="shared" si="28"/>
        <v>0</v>
      </c>
      <c r="H61" s="11">
        <f t="shared" si="28"/>
        <v>52467.628153938749</v>
      </c>
      <c r="I61" s="11">
        <f t="shared" si="28"/>
        <v>0</v>
      </c>
      <c r="J61" s="11">
        <f t="shared" si="28"/>
        <v>0</v>
      </c>
      <c r="K61" s="11">
        <f t="shared" si="28"/>
        <v>0</v>
      </c>
      <c r="L61" s="11">
        <f t="shared" si="28"/>
        <v>0</v>
      </c>
      <c r="M61" s="11">
        <f t="shared" si="28"/>
        <v>998.19506594889424</v>
      </c>
      <c r="N61" s="11">
        <f t="shared" si="28"/>
        <v>0</v>
      </c>
      <c r="O61" s="11">
        <f t="shared" si="28"/>
        <v>0</v>
      </c>
      <c r="P61" s="11">
        <f>$C60*P60</f>
        <v>0</v>
      </c>
      <c r="Q61" s="11">
        <f t="shared" si="28"/>
        <v>0</v>
      </c>
      <c r="R61" s="11">
        <f t="shared" si="28"/>
        <v>39210.349934305006</v>
      </c>
      <c r="S61" s="11">
        <f t="shared" si="28"/>
        <v>21492.387513712129</v>
      </c>
      <c r="T61" s="11">
        <f t="shared" si="28"/>
        <v>5302.9112878535007</v>
      </c>
      <c r="U61" s="11">
        <f t="shared" si="28"/>
        <v>35966.215969971097</v>
      </c>
      <c r="V61" s="11">
        <f t="shared" si="28"/>
        <v>0</v>
      </c>
      <c r="W61" s="11">
        <f t="shared" si="28"/>
        <v>1715.6477695996618</v>
      </c>
      <c r="X61" s="11">
        <f t="shared" si="28"/>
        <v>48100.524740412344</v>
      </c>
      <c r="Y61" s="11">
        <f t="shared" si="28"/>
        <v>64009.258603972841</v>
      </c>
      <c r="Z61" s="11">
        <f t="shared" si="28"/>
        <v>2245.9388983850122</v>
      </c>
      <c r="AA61" s="11">
        <f t="shared" si="28"/>
        <v>9233.3043600272722</v>
      </c>
    </row>
    <row r="62" spans="1:27" s="132" customFormat="1">
      <c r="A62" s="30" t="s">
        <v>168</v>
      </c>
      <c r="B62" s="37">
        <v>1274414.9854458692</v>
      </c>
      <c r="C62" s="19">
        <f t="shared" si="0"/>
        <v>106201.24878715577</v>
      </c>
      <c r="D62" s="9"/>
      <c r="E62" s="9"/>
      <c r="F62" s="9">
        <v>1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</row>
    <row r="63" spans="1:27" s="132" customFormat="1">
      <c r="A63" s="29"/>
      <c r="B63" s="20"/>
      <c r="C63" s="19">
        <f t="shared" si="0"/>
        <v>0</v>
      </c>
      <c r="D63" s="11">
        <f>$C62*D62</f>
        <v>0</v>
      </c>
      <c r="E63" s="11">
        <f>$C62*E62</f>
        <v>0</v>
      </c>
      <c r="F63" s="11">
        <f>$C62*F62</f>
        <v>106201.24878715577</v>
      </c>
      <c r="G63" s="11">
        <f t="shared" ref="G63:AA63" si="29">$C62*G62</f>
        <v>0</v>
      </c>
      <c r="H63" s="11">
        <f t="shared" si="29"/>
        <v>0</v>
      </c>
      <c r="I63" s="11">
        <f t="shared" si="29"/>
        <v>0</v>
      </c>
      <c r="J63" s="11">
        <f t="shared" si="29"/>
        <v>0</v>
      </c>
      <c r="K63" s="11">
        <f t="shared" si="29"/>
        <v>0</v>
      </c>
      <c r="L63" s="11">
        <f t="shared" si="29"/>
        <v>0</v>
      </c>
      <c r="M63" s="11">
        <f t="shared" si="29"/>
        <v>0</v>
      </c>
      <c r="N63" s="11">
        <f t="shared" si="29"/>
        <v>0</v>
      </c>
      <c r="O63" s="11">
        <f t="shared" si="29"/>
        <v>0</v>
      </c>
      <c r="P63" s="11">
        <f>$C62*P62</f>
        <v>0</v>
      </c>
      <c r="Q63" s="11">
        <f t="shared" si="29"/>
        <v>0</v>
      </c>
      <c r="R63" s="11">
        <f t="shared" si="29"/>
        <v>0</v>
      </c>
      <c r="S63" s="11">
        <f t="shared" si="29"/>
        <v>0</v>
      </c>
      <c r="T63" s="11">
        <f t="shared" si="29"/>
        <v>0</v>
      </c>
      <c r="U63" s="11">
        <f t="shared" si="29"/>
        <v>0</v>
      </c>
      <c r="V63" s="11">
        <f t="shared" si="29"/>
        <v>0</v>
      </c>
      <c r="W63" s="11">
        <f t="shared" si="29"/>
        <v>0</v>
      </c>
      <c r="X63" s="11">
        <f t="shared" si="29"/>
        <v>0</v>
      </c>
      <c r="Y63" s="11">
        <f t="shared" si="29"/>
        <v>0</v>
      </c>
      <c r="Z63" s="11">
        <f t="shared" si="29"/>
        <v>0</v>
      </c>
      <c r="AA63" s="11">
        <f t="shared" si="29"/>
        <v>0</v>
      </c>
    </row>
    <row r="64" spans="1:27" s="132" customFormat="1">
      <c r="A64" s="30" t="s">
        <v>194</v>
      </c>
      <c r="B64" s="37">
        <f>2070249.86+1724170.51</f>
        <v>3794420.37</v>
      </c>
      <c r="C64" s="19">
        <f t="shared" si="0"/>
        <v>316201.69750000001</v>
      </c>
      <c r="D64" s="9"/>
      <c r="E64" s="9"/>
      <c r="F64" s="9">
        <v>0.67859999999999998</v>
      </c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>
        <v>0.32140000000000002</v>
      </c>
      <c r="W64" s="9"/>
      <c r="X64" s="9"/>
      <c r="Y64" s="9"/>
      <c r="Z64" s="9"/>
      <c r="AA64" s="9"/>
    </row>
    <row r="65" spans="1:27" s="132" customFormat="1">
      <c r="A65" s="29"/>
      <c r="B65" s="20"/>
      <c r="C65" s="19">
        <f t="shared" si="0"/>
        <v>0</v>
      </c>
      <c r="D65" s="11">
        <f t="shared" ref="D65:AA65" si="30">$C64*D64</f>
        <v>0</v>
      </c>
      <c r="E65" s="11">
        <f t="shared" si="30"/>
        <v>0</v>
      </c>
      <c r="F65" s="11">
        <f t="shared" si="30"/>
        <v>214574.47192350001</v>
      </c>
      <c r="G65" s="11">
        <f t="shared" si="30"/>
        <v>0</v>
      </c>
      <c r="H65" s="11">
        <f t="shared" si="30"/>
        <v>0</v>
      </c>
      <c r="I65" s="11">
        <f t="shared" si="30"/>
        <v>0</v>
      </c>
      <c r="J65" s="11">
        <f t="shared" si="30"/>
        <v>0</v>
      </c>
      <c r="K65" s="11">
        <f t="shared" si="30"/>
        <v>0</v>
      </c>
      <c r="L65" s="11">
        <f t="shared" si="30"/>
        <v>0</v>
      </c>
      <c r="M65" s="11">
        <f t="shared" si="30"/>
        <v>0</v>
      </c>
      <c r="N65" s="11">
        <f t="shared" si="30"/>
        <v>0</v>
      </c>
      <c r="O65" s="11">
        <f t="shared" si="30"/>
        <v>0</v>
      </c>
      <c r="P65" s="11">
        <f t="shared" si="30"/>
        <v>0</v>
      </c>
      <c r="Q65" s="11">
        <f t="shared" si="30"/>
        <v>0</v>
      </c>
      <c r="R65" s="11">
        <f t="shared" si="30"/>
        <v>0</v>
      </c>
      <c r="S65" s="11">
        <f t="shared" si="30"/>
        <v>0</v>
      </c>
      <c r="T65" s="11">
        <f t="shared" si="30"/>
        <v>0</v>
      </c>
      <c r="U65" s="11">
        <f t="shared" si="30"/>
        <v>0</v>
      </c>
      <c r="V65" s="11">
        <f t="shared" si="30"/>
        <v>101627.22557650002</v>
      </c>
      <c r="W65" s="11">
        <f t="shared" si="30"/>
        <v>0</v>
      </c>
      <c r="X65" s="11">
        <f t="shared" si="30"/>
        <v>0</v>
      </c>
      <c r="Y65" s="11">
        <f t="shared" si="30"/>
        <v>0</v>
      </c>
      <c r="Z65" s="11">
        <f t="shared" si="30"/>
        <v>0</v>
      </c>
      <c r="AA65" s="11">
        <f t="shared" si="30"/>
        <v>0</v>
      </c>
    </row>
    <row r="66" spans="1:27" s="132" customFormat="1">
      <c r="A66" s="30" t="s">
        <v>195</v>
      </c>
      <c r="B66" s="37">
        <v>662641.56955968752</v>
      </c>
      <c r="C66" s="19">
        <f t="shared" si="0"/>
        <v>55220.130796640624</v>
      </c>
      <c r="D66" s="104">
        <v>1.7000000000000001E-2</v>
      </c>
      <c r="E66" s="104">
        <v>0.14249999999999999</v>
      </c>
      <c r="F66" s="104">
        <v>5.5300000000000002E-2</v>
      </c>
      <c r="G66" s="104">
        <v>8.09E-2</v>
      </c>
      <c r="H66" s="104">
        <v>4.19E-2</v>
      </c>
      <c r="I66" s="104">
        <v>0.1343</v>
      </c>
      <c r="J66" s="104">
        <v>0</v>
      </c>
      <c r="K66" s="104">
        <v>2.12E-2</v>
      </c>
      <c r="L66" s="104">
        <v>3.3700000000000001E-2</v>
      </c>
      <c r="M66" s="104">
        <v>1.77E-2</v>
      </c>
      <c r="N66" s="104">
        <v>2.6200000000000001E-2</v>
      </c>
      <c r="O66" s="104">
        <v>0.1239</v>
      </c>
      <c r="P66" s="104">
        <v>1.8200000000000001E-2</v>
      </c>
      <c r="Q66" s="104">
        <v>2E-3</v>
      </c>
      <c r="R66" s="104">
        <v>3.78E-2</v>
      </c>
      <c r="S66" s="104">
        <v>1.8700000000000001E-2</v>
      </c>
      <c r="T66" s="104">
        <v>4.1999999999999997E-3</v>
      </c>
      <c r="U66" s="104">
        <v>5.2999999999999999E-2</v>
      </c>
      <c r="V66" s="104">
        <v>1.84E-2</v>
      </c>
      <c r="W66" s="104">
        <v>4.1799999999999997E-2</v>
      </c>
      <c r="X66" s="104">
        <v>4.4600000000000001E-2</v>
      </c>
      <c r="Y66" s="104">
        <v>6.2199999999999998E-2</v>
      </c>
      <c r="Z66" s="104">
        <v>2.5000000000000001E-3</v>
      </c>
      <c r="AA66" s="9">
        <v>2E-3</v>
      </c>
    </row>
    <row r="67" spans="1:27" s="132" customFormat="1">
      <c r="A67" s="29"/>
      <c r="B67" s="20"/>
      <c r="C67" s="19">
        <f t="shared" si="0"/>
        <v>0</v>
      </c>
      <c r="D67" s="11">
        <f t="shared" ref="D67:P67" si="31">$C66*D66</f>
        <v>938.74222354289066</v>
      </c>
      <c r="E67" s="11">
        <f t="shared" si="31"/>
        <v>7868.8686385212886</v>
      </c>
      <c r="F67" s="11">
        <f t="shared" si="31"/>
        <v>3053.6732330542268</v>
      </c>
      <c r="G67" s="11">
        <f t="shared" si="31"/>
        <v>4467.3085814482265</v>
      </c>
      <c r="H67" s="11">
        <f t="shared" si="31"/>
        <v>2313.7234803792421</v>
      </c>
      <c r="I67" s="11">
        <f t="shared" si="31"/>
        <v>7416.0635659888358</v>
      </c>
      <c r="J67" s="11">
        <f t="shared" si="31"/>
        <v>0</v>
      </c>
      <c r="K67" s="11">
        <f t="shared" si="31"/>
        <v>1170.6667728887812</v>
      </c>
      <c r="L67" s="11">
        <f t="shared" si="31"/>
        <v>1860.918407846789</v>
      </c>
      <c r="M67" s="11">
        <f t="shared" si="31"/>
        <v>977.39631510053903</v>
      </c>
      <c r="N67" s="11">
        <f t="shared" si="31"/>
        <v>1446.7674268719843</v>
      </c>
      <c r="O67" s="11">
        <f t="shared" si="31"/>
        <v>6841.7742057037731</v>
      </c>
      <c r="P67" s="11">
        <f t="shared" si="31"/>
        <v>1005.0063804988594</v>
      </c>
      <c r="Q67" s="11">
        <f t="shared" ref="Q67:AA67" si="32">$C66*Q66</f>
        <v>110.44026159328125</v>
      </c>
      <c r="R67" s="11">
        <f t="shared" si="32"/>
        <v>2087.3209441130157</v>
      </c>
      <c r="S67" s="11">
        <f t="shared" si="32"/>
        <v>1032.6164458971798</v>
      </c>
      <c r="T67" s="11">
        <f t="shared" si="32"/>
        <v>231.9245493458906</v>
      </c>
      <c r="U67" s="11">
        <f t="shared" si="32"/>
        <v>2926.6669322219532</v>
      </c>
      <c r="V67" s="11">
        <f t="shared" si="32"/>
        <v>1016.0504066581875</v>
      </c>
      <c r="W67" s="11">
        <f t="shared" si="32"/>
        <v>2308.2014672995779</v>
      </c>
      <c r="X67" s="11">
        <f t="shared" si="32"/>
        <v>2462.8178335301718</v>
      </c>
      <c r="Y67" s="11">
        <f t="shared" si="32"/>
        <v>3434.6921355510467</v>
      </c>
      <c r="Z67" s="11">
        <f t="shared" si="32"/>
        <v>138.05032699160157</v>
      </c>
      <c r="AA67" s="11">
        <f t="shared" si="32"/>
        <v>110.44026159328125</v>
      </c>
    </row>
    <row r="68" spans="1:27" s="132" customFormat="1">
      <c r="A68" s="30" t="s">
        <v>196</v>
      </c>
      <c r="B68" s="37">
        <v>5875239.8135048449</v>
      </c>
      <c r="C68" s="19">
        <f t="shared" si="0"/>
        <v>489603.31779207039</v>
      </c>
      <c r="D68" s="104">
        <v>1.7000000000000001E-2</v>
      </c>
      <c r="E68" s="104">
        <v>0.14249999999999999</v>
      </c>
      <c r="F68" s="104">
        <v>5.5300000000000002E-2</v>
      </c>
      <c r="G68" s="104">
        <v>8.09E-2</v>
      </c>
      <c r="H68" s="104">
        <v>4.19E-2</v>
      </c>
      <c r="I68" s="104">
        <v>0.1343</v>
      </c>
      <c r="J68" s="104">
        <v>0</v>
      </c>
      <c r="K68" s="104">
        <v>2.12E-2</v>
      </c>
      <c r="L68" s="104">
        <v>3.3700000000000001E-2</v>
      </c>
      <c r="M68" s="104">
        <v>1.77E-2</v>
      </c>
      <c r="N68" s="104">
        <v>2.6200000000000001E-2</v>
      </c>
      <c r="O68" s="104">
        <v>0.1239</v>
      </c>
      <c r="P68" s="104">
        <v>1.8200000000000001E-2</v>
      </c>
      <c r="Q68" s="104">
        <v>2E-3</v>
      </c>
      <c r="R68" s="104">
        <v>3.78E-2</v>
      </c>
      <c r="S68" s="104">
        <v>1.8700000000000001E-2</v>
      </c>
      <c r="T68" s="104">
        <v>4.1999999999999997E-3</v>
      </c>
      <c r="U68" s="104">
        <v>5.2999999999999999E-2</v>
      </c>
      <c r="V68" s="104">
        <v>1.84E-2</v>
      </c>
      <c r="W68" s="104">
        <v>4.1799999999999997E-2</v>
      </c>
      <c r="X68" s="104">
        <v>4.4600000000000001E-2</v>
      </c>
      <c r="Y68" s="104">
        <v>6.2199999999999998E-2</v>
      </c>
      <c r="Z68" s="104">
        <v>2.5000000000000001E-3</v>
      </c>
      <c r="AA68" s="9">
        <v>2E-3</v>
      </c>
    </row>
    <row r="69" spans="1:27" s="132" customFormat="1">
      <c r="A69" s="29"/>
      <c r="B69" s="20"/>
      <c r="C69" s="19">
        <f t="shared" si="0"/>
        <v>0</v>
      </c>
      <c r="D69" s="11">
        <f t="shared" ref="D69:P69" si="33">$C68*D68</f>
        <v>8323.2564024651965</v>
      </c>
      <c r="E69" s="11">
        <f t="shared" si="33"/>
        <v>69768.472785370031</v>
      </c>
      <c r="F69" s="11">
        <f t="shared" si="33"/>
        <v>27075.063473901493</v>
      </c>
      <c r="G69" s="11">
        <f t="shared" si="33"/>
        <v>39608.908409378491</v>
      </c>
      <c r="H69" s="11">
        <f t="shared" si="33"/>
        <v>20514.37901548775</v>
      </c>
      <c r="I69" s="11">
        <f t="shared" si="33"/>
        <v>65753.725579475053</v>
      </c>
      <c r="J69" s="11">
        <f t="shared" si="33"/>
        <v>0</v>
      </c>
      <c r="K69" s="11">
        <f t="shared" si="33"/>
        <v>10379.590337191892</v>
      </c>
      <c r="L69" s="11">
        <f t="shared" si="33"/>
        <v>16499.631809592771</v>
      </c>
      <c r="M69" s="11">
        <f t="shared" si="33"/>
        <v>8665.978724919647</v>
      </c>
      <c r="N69" s="11">
        <f t="shared" si="33"/>
        <v>12827.606926152244</v>
      </c>
      <c r="O69" s="11">
        <f t="shared" si="33"/>
        <v>60661.851074437516</v>
      </c>
      <c r="P69" s="11">
        <f t="shared" si="33"/>
        <v>8910.7803838156815</v>
      </c>
      <c r="Q69" s="11">
        <f t="shared" ref="Q69:AA69" si="34">$C68*Q68</f>
        <v>979.20663558414083</v>
      </c>
      <c r="R69" s="11">
        <f t="shared" si="34"/>
        <v>18507.00541254026</v>
      </c>
      <c r="S69" s="11">
        <f t="shared" si="34"/>
        <v>9155.5820427117178</v>
      </c>
      <c r="T69" s="11">
        <f t="shared" si="34"/>
        <v>2056.3339347266956</v>
      </c>
      <c r="U69" s="11">
        <f t="shared" si="34"/>
        <v>25948.975842979729</v>
      </c>
      <c r="V69" s="11">
        <f t="shared" si="34"/>
        <v>9008.7010473740957</v>
      </c>
      <c r="W69" s="11">
        <f t="shared" si="34"/>
        <v>20465.41868370854</v>
      </c>
      <c r="X69" s="11">
        <f t="shared" si="34"/>
        <v>21836.307973526338</v>
      </c>
      <c r="Y69" s="11">
        <f t="shared" si="34"/>
        <v>30453.326366666777</v>
      </c>
      <c r="Z69" s="11">
        <f t="shared" si="34"/>
        <v>1224.0082944801759</v>
      </c>
      <c r="AA69" s="11">
        <f t="shared" si="34"/>
        <v>979.20663558414083</v>
      </c>
    </row>
    <row r="70" spans="1:27" s="132" customFormat="1">
      <c r="A70" s="30" t="s">
        <v>344</v>
      </c>
      <c r="B70" s="37">
        <v>8162156.6756998226</v>
      </c>
      <c r="C70" s="19">
        <f t="shared" si="0"/>
        <v>680179.72297498526</v>
      </c>
      <c r="D70" s="104">
        <v>1.7000000000000001E-2</v>
      </c>
      <c r="E70" s="104">
        <v>0.14249999999999999</v>
      </c>
      <c r="F70" s="104">
        <v>5.5300000000000002E-2</v>
      </c>
      <c r="G70" s="104">
        <v>8.09E-2</v>
      </c>
      <c r="H70" s="104">
        <v>4.19E-2</v>
      </c>
      <c r="I70" s="104">
        <v>0.1343</v>
      </c>
      <c r="J70" s="104">
        <v>0</v>
      </c>
      <c r="K70" s="104">
        <v>2.12E-2</v>
      </c>
      <c r="L70" s="104">
        <v>3.3700000000000001E-2</v>
      </c>
      <c r="M70" s="104">
        <v>1.77E-2</v>
      </c>
      <c r="N70" s="104">
        <v>2.6200000000000001E-2</v>
      </c>
      <c r="O70" s="104">
        <v>0.1239</v>
      </c>
      <c r="P70" s="104">
        <v>1.8200000000000001E-2</v>
      </c>
      <c r="Q70" s="104">
        <v>2E-3</v>
      </c>
      <c r="R70" s="104">
        <v>3.78E-2</v>
      </c>
      <c r="S70" s="104">
        <v>1.8700000000000001E-2</v>
      </c>
      <c r="T70" s="104">
        <v>4.1999999999999997E-3</v>
      </c>
      <c r="U70" s="104">
        <v>5.2999999999999999E-2</v>
      </c>
      <c r="V70" s="104">
        <v>1.84E-2</v>
      </c>
      <c r="W70" s="104">
        <v>4.1799999999999997E-2</v>
      </c>
      <c r="X70" s="104">
        <v>4.4600000000000001E-2</v>
      </c>
      <c r="Y70" s="104">
        <v>6.2199999999999998E-2</v>
      </c>
      <c r="Z70" s="104">
        <v>2.5000000000000001E-3</v>
      </c>
      <c r="AA70" s="9">
        <v>2E-3</v>
      </c>
    </row>
    <row r="71" spans="1:27" s="132" customFormat="1">
      <c r="A71" s="29"/>
      <c r="B71" s="20"/>
      <c r="C71" s="19">
        <f t="shared" si="0"/>
        <v>0</v>
      </c>
      <c r="D71" s="11">
        <f t="shared" ref="D71:AA71" si="35">$C70*D70</f>
        <v>11563.05529057475</v>
      </c>
      <c r="E71" s="11">
        <f t="shared" si="35"/>
        <v>96925.610523935393</v>
      </c>
      <c r="F71" s="11">
        <f t="shared" si="35"/>
        <v>37613.938680516687</v>
      </c>
      <c r="G71" s="11">
        <f t="shared" si="35"/>
        <v>55026.539588676307</v>
      </c>
      <c r="H71" s="11">
        <f t="shared" si="35"/>
        <v>28499.530392651883</v>
      </c>
      <c r="I71" s="11">
        <f t="shared" si="35"/>
        <v>91348.136795540515</v>
      </c>
      <c r="J71" s="11">
        <f t="shared" si="35"/>
        <v>0</v>
      </c>
      <c r="K71" s="11">
        <f t="shared" si="35"/>
        <v>14419.810127069688</v>
      </c>
      <c r="L71" s="11">
        <f t="shared" si="35"/>
        <v>22922.056664257005</v>
      </c>
      <c r="M71" s="11">
        <f t="shared" si="35"/>
        <v>12039.181096657239</v>
      </c>
      <c r="N71" s="11">
        <f t="shared" si="35"/>
        <v>17820.708741944614</v>
      </c>
      <c r="O71" s="11">
        <f t="shared" si="35"/>
        <v>84274.267676600677</v>
      </c>
      <c r="P71" s="11">
        <f t="shared" si="35"/>
        <v>12379.270958144733</v>
      </c>
      <c r="Q71" s="11">
        <f t="shared" si="35"/>
        <v>1360.3594459499704</v>
      </c>
      <c r="R71" s="11">
        <f t="shared" si="35"/>
        <v>25710.793528454444</v>
      </c>
      <c r="S71" s="11">
        <f t="shared" si="35"/>
        <v>12719.360819632226</v>
      </c>
      <c r="T71" s="11">
        <f t="shared" si="35"/>
        <v>2856.754836494938</v>
      </c>
      <c r="U71" s="11">
        <f t="shared" si="35"/>
        <v>36049.525317674219</v>
      </c>
      <c r="V71" s="11">
        <f t="shared" si="35"/>
        <v>12515.306902739729</v>
      </c>
      <c r="W71" s="11">
        <f t="shared" si="35"/>
        <v>28431.512420354382</v>
      </c>
      <c r="X71" s="11">
        <f t="shared" si="35"/>
        <v>30336.015644684343</v>
      </c>
      <c r="Y71" s="11">
        <f t="shared" si="35"/>
        <v>42307.178769044083</v>
      </c>
      <c r="Z71" s="11">
        <f t="shared" si="35"/>
        <v>1700.4493074374632</v>
      </c>
      <c r="AA71" s="11">
        <f t="shared" si="35"/>
        <v>1360.3594459499704</v>
      </c>
    </row>
    <row r="72" spans="1:27" s="132" customFormat="1">
      <c r="A72" s="30" t="s">
        <v>197</v>
      </c>
      <c r="B72" s="37">
        <v>7831232.4169065356</v>
      </c>
      <c r="C72" s="19">
        <f t="shared" si="0"/>
        <v>652602.70140887797</v>
      </c>
      <c r="D72" s="9"/>
      <c r="E72" s="9"/>
      <c r="F72" s="9">
        <v>1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</row>
    <row r="73" spans="1:27" s="132" customFormat="1">
      <c r="A73" s="29"/>
      <c r="B73" s="20"/>
      <c r="C73" s="19">
        <f t="shared" si="0"/>
        <v>0</v>
      </c>
      <c r="D73" s="11">
        <f t="shared" ref="D73:AA73" si="36">$C72*D72</f>
        <v>0</v>
      </c>
      <c r="E73" s="11">
        <f t="shared" si="36"/>
        <v>0</v>
      </c>
      <c r="F73" s="11">
        <f t="shared" si="36"/>
        <v>652602.70140887797</v>
      </c>
      <c r="G73" s="11">
        <f t="shared" si="36"/>
        <v>0</v>
      </c>
      <c r="H73" s="11">
        <f t="shared" si="36"/>
        <v>0</v>
      </c>
      <c r="I73" s="11">
        <f t="shared" si="36"/>
        <v>0</v>
      </c>
      <c r="J73" s="11">
        <f t="shared" si="36"/>
        <v>0</v>
      </c>
      <c r="K73" s="11">
        <f t="shared" si="36"/>
        <v>0</v>
      </c>
      <c r="L73" s="11">
        <f t="shared" si="36"/>
        <v>0</v>
      </c>
      <c r="M73" s="11">
        <f t="shared" si="36"/>
        <v>0</v>
      </c>
      <c r="N73" s="11">
        <f t="shared" si="36"/>
        <v>0</v>
      </c>
      <c r="O73" s="11">
        <f t="shared" si="36"/>
        <v>0</v>
      </c>
      <c r="P73" s="11">
        <f t="shared" si="36"/>
        <v>0</v>
      </c>
      <c r="Q73" s="11">
        <f t="shared" si="36"/>
        <v>0</v>
      </c>
      <c r="R73" s="11">
        <f t="shared" si="36"/>
        <v>0</v>
      </c>
      <c r="S73" s="11">
        <f t="shared" si="36"/>
        <v>0</v>
      </c>
      <c r="T73" s="11">
        <f t="shared" si="36"/>
        <v>0</v>
      </c>
      <c r="U73" s="11">
        <f t="shared" si="36"/>
        <v>0</v>
      </c>
      <c r="V73" s="11">
        <f t="shared" si="36"/>
        <v>0</v>
      </c>
      <c r="W73" s="11">
        <f t="shared" si="36"/>
        <v>0</v>
      </c>
      <c r="X73" s="11">
        <f t="shared" si="36"/>
        <v>0</v>
      </c>
      <c r="Y73" s="11">
        <f t="shared" si="36"/>
        <v>0</v>
      </c>
      <c r="Z73" s="11">
        <f t="shared" si="36"/>
        <v>0</v>
      </c>
      <c r="AA73" s="11">
        <f t="shared" si="36"/>
        <v>0</v>
      </c>
    </row>
    <row r="74" spans="1:27" s="132" customFormat="1">
      <c r="A74" s="30" t="s">
        <v>198</v>
      </c>
      <c r="B74" s="37">
        <v>444560.62174703728</v>
      </c>
      <c r="C74" s="19">
        <f t="shared" ref="C74:C129" si="37">B74/12</f>
        <v>37046.718478919771</v>
      </c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>
        <v>1</v>
      </c>
      <c r="W74" s="9"/>
      <c r="X74" s="9"/>
      <c r="Y74" s="9"/>
      <c r="Z74" s="9"/>
      <c r="AA74" s="9"/>
    </row>
    <row r="75" spans="1:27" s="132" customFormat="1">
      <c r="A75" s="29"/>
      <c r="B75" s="20"/>
      <c r="C75" s="19">
        <f t="shared" si="37"/>
        <v>0</v>
      </c>
      <c r="D75" s="11">
        <f t="shared" ref="D75:AA75" si="38">$C74*D74</f>
        <v>0</v>
      </c>
      <c r="E75" s="11">
        <f t="shared" si="38"/>
        <v>0</v>
      </c>
      <c r="F75" s="11">
        <f t="shared" si="38"/>
        <v>0</v>
      </c>
      <c r="G75" s="11">
        <f t="shared" si="38"/>
        <v>0</v>
      </c>
      <c r="H75" s="11">
        <f t="shared" si="38"/>
        <v>0</v>
      </c>
      <c r="I75" s="11">
        <f t="shared" si="38"/>
        <v>0</v>
      </c>
      <c r="J75" s="11">
        <f t="shared" si="38"/>
        <v>0</v>
      </c>
      <c r="K75" s="11">
        <f t="shared" si="38"/>
        <v>0</v>
      </c>
      <c r="L75" s="11">
        <f t="shared" si="38"/>
        <v>0</v>
      </c>
      <c r="M75" s="11">
        <f t="shared" si="38"/>
        <v>0</v>
      </c>
      <c r="N75" s="11">
        <f t="shared" si="38"/>
        <v>0</v>
      </c>
      <c r="O75" s="11">
        <f t="shared" si="38"/>
        <v>0</v>
      </c>
      <c r="P75" s="11">
        <f t="shared" si="38"/>
        <v>0</v>
      </c>
      <c r="Q75" s="11">
        <f t="shared" si="38"/>
        <v>0</v>
      </c>
      <c r="R75" s="11">
        <f t="shared" si="38"/>
        <v>0</v>
      </c>
      <c r="S75" s="11">
        <f t="shared" si="38"/>
        <v>0</v>
      </c>
      <c r="T75" s="11">
        <f t="shared" si="38"/>
        <v>0</v>
      </c>
      <c r="U75" s="11">
        <f t="shared" si="38"/>
        <v>0</v>
      </c>
      <c r="V75" s="11">
        <f t="shared" si="38"/>
        <v>37046.718478919771</v>
      </c>
      <c r="W75" s="11">
        <f t="shared" si="38"/>
        <v>0</v>
      </c>
      <c r="X75" s="11">
        <f t="shared" si="38"/>
        <v>0</v>
      </c>
      <c r="Y75" s="11">
        <f t="shared" si="38"/>
        <v>0</v>
      </c>
      <c r="Z75" s="11">
        <f t="shared" si="38"/>
        <v>0</v>
      </c>
      <c r="AA75" s="11">
        <f t="shared" si="38"/>
        <v>0</v>
      </c>
    </row>
    <row r="76" spans="1:27" s="132" customFormat="1">
      <c r="A76" s="30" t="s">
        <v>199</v>
      </c>
      <c r="B76" s="37">
        <v>1296990.5774198335</v>
      </c>
      <c r="C76" s="19">
        <f t="shared" si="37"/>
        <v>108082.54811831946</v>
      </c>
      <c r="D76" s="9"/>
      <c r="E76" s="9"/>
      <c r="F76" s="9">
        <v>4.8599999999999997E-2</v>
      </c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>
        <v>0.95140000000000002</v>
      </c>
      <c r="W76" s="9"/>
      <c r="X76" s="9"/>
      <c r="Y76" s="9"/>
      <c r="Z76" s="9"/>
      <c r="AA76" s="9"/>
    </row>
    <row r="77" spans="1:27" s="132" customFormat="1">
      <c r="A77" s="29" t="s">
        <v>200</v>
      </c>
      <c r="B77" s="20"/>
      <c r="C77" s="19">
        <f t="shared" si="37"/>
        <v>0</v>
      </c>
      <c r="D77" s="11">
        <f t="shared" ref="D77:AA77" si="39">$C76*D76</f>
        <v>0</v>
      </c>
      <c r="E77" s="11">
        <f t="shared" si="39"/>
        <v>0</v>
      </c>
      <c r="F77" s="11">
        <f t="shared" si="39"/>
        <v>5252.8118385503258</v>
      </c>
      <c r="G77" s="11">
        <f t="shared" si="39"/>
        <v>0</v>
      </c>
      <c r="H77" s="11">
        <f t="shared" si="39"/>
        <v>0</v>
      </c>
      <c r="I77" s="11">
        <f t="shared" si="39"/>
        <v>0</v>
      </c>
      <c r="J77" s="11">
        <f t="shared" si="39"/>
        <v>0</v>
      </c>
      <c r="K77" s="11">
        <f t="shared" si="39"/>
        <v>0</v>
      </c>
      <c r="L77" s="11">
        <f t="shared" si="39"/>
        <v>0</v>
      </c>
      <c r="M77" s="11">
        <f t="shared" si="39"/>
        <v>0</v>
      </c>
      <c r="N77" s="11">
        <f t="shared" si="39"/>
        <v>0</v>
      </c>
      <c r="O77" s="11">
        <f t="shared" si="39"/>
        <v>0</v>
      </c>
      <c r="P77" s="11">
        <f t="shared" si="39"/>
        <v>0</v>
      </c>
      <c r="Q77" s="11">
        <f t="shared" si="39"/>
        <v>0</v>
      </c>
      <c r="R77" s="11">
        <f t="shared" si="39"/>
        <v>0</v>
      </c>
      <c r="S77" s="11">
        <f t="shared" si="39"/>
        <v>0</v>
      </c>
      <c r="T77" s="11">
        <f t="shared" si="39"/>
        <v>0</v>
      </c>
      <c r="U77" s="11">
        <f t="shared" si="39"/>
        <v>0</v>
      </c>
      <c r="V77" s="11">
        <f t="shared" si="39"/>
        <v>102829.73627976915</v>
      </c>
      <c r="W77" s="11">
        <f t="shared" si="39"/>
        <v>0</v>
      </c>
      <c r="X77" s="11">
        <f t="shared" si="39"/>
        <v>0</v>
      </c>
      <c r="Y77" s="11">
        <f t="shared" si="39"/>
        <v>0</v>
      </c>
      <c r="Z77" s="11">
        <f t="shared" si="39"/>
        <v>0</v>
      </c>
      <c r="AA77" s="11">
        <f t="shared" si="39"/>
        <v>0</v>
      </c>
    </row>
    <row r="78" spans="1:27" s="132" customFormat="1">
      <c r="A78" s="30" t="s">
        <v>201</v>
      </c>
      <c r="B78" s="37">
        <v>660639.3744080374</v>
      </c>
      <c r="C78" s="19">
        <f t="shared" si="37"/>
        <v>55053.281200669786</v>
      </c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>
        <v>1</v>
      </c>
      <c r="W78" s="9"/>
      <c r="X78" s="9"/>
      <c r="Y78" s="9"/>
      <c r="Z78" s="9"/>
      <c r="AA78" s="9"/>
    </row>
    <row r="79" spans="1:27" s="132" customFormat="1">
      <c r="A79" s="29"/>
      <c r="B79" s="20"/>
      <c r="C79" s="19">
        <f t="shared" si="37"/>
        <v>0</v>
      </c>
      <c r="D79" s="11">
        <f t="shared" ref="D79:AA79" si="40">$C78*D78</f>
        <v>0</v>
      </c>
      <c r="E79" s="11">
        <f t="shared" si="40"/>
        <v>0</v>
      </c>
      <c r="F79" s="11">
        <f t="shared" si="40"/>
        <v>0</v>
      </c>
      <c r="G79" s="11">
        <f t="shared" si="40"/>
        <v>0</v>
      </c>
      <c r="H79" s="11">
        <f t="shared" si="40"/>
        <v>0</v>
      </c>
      <c r="I79" s="11">
        <f t="shared" si="40"/>
        <v>0</v>
      </c>
      <c r="J79" s="11">
        <f t="shared" si="40"/>
        <v>0</v>
      </c>
      <c r="K79" s="11">
        <f t="shared" si="40"/>
        <v>0</v>
      </c>
      <c r="L79" s="11">
        <f t="shared" si="40"/>
        <v>0</v>
      </c>
      <c r="M79" s="11">
        <f t="shared" si="40"/>
        <v>0</v>
      </c>
      <c r="N79" s="11">
        <f t="shared" si="40"/>
        <v>0</v>
      </c>
      <c r="O79" s="11">
        <f t="shared" si="40"/>
        <v>0</v>
      </c>
      <c r="P79" s="11">
        <f t="shared" si="40"/>
        <v>0</v>
      </c>
      <c r="Q79" s="11">
        <f t="shared" si="40"/>
        <v>0</v>
      </c>
      <c r="R79" s="11">
        <f t="shared" si="40"/>
        <v>0</v>
      </c>
      <c r="S79" s="11">
        <f t="shared" si="40"/>
        <v>0</v>
      </c>
      <c r="T79" s="11">
        <f t="shared" si="40"/>
        <v>0</v>
      </c>
      <c r="U79" s="11">
        <f t="shared" si="40"/>
        <v>0</v>
      </c>
      <c r="V79" s="11">
        <f t="shared" si="40"/>
        <v>55053.281200669786</v>
      </c>
      <c r="W79" s="11">
        <f t="shared" si="40"/>
        <v>0</v>
      </c>
      <c r="X79" s="11">
        <f t="shared" si="40"/>
        <v>0</v>
      </c>
      <c r="Y79" s="11">
        <f t="shared" si="40"/>
        <v>0</v>
      </c>
      <c r="Z79" s="11">
        <f t="shared" si="40"/>
        <v>0</v>
      </c>
      <c r="AA79" s="11">
        <f t="shared" si="40"/>
        <v>0</v>
      </c>
    </row>
    <row r="80" spans="1:27" s="132" customFormat="1">
      <c r="A80" s="30" t="s">
        <v>202</v>
      </c>
      <c r="B80" s="37">
        <v>192252.03424367719</v>
      </c>
      <c r="C80" s="19">
        <f t="shared" si="37"/>
        <v>16021.002853639766</v>
      </c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>
        <v>1</v>
      </c>
      <c r="W80" s="9"/>
      <c r="X80" s="9"/>
      <c r="Y80" s="9"/>
      <c r="Z80" s="9"/>
      <c r="AA80" s="9"/>
    </row>
    <row r="81" spans="1:27" s="132" customFormat="1">
      <c r="A81" s="29"/>
      <c r="B81" s="20"/>
      <c r="C81" s="19">
        <f t="shared" si="37"/>
        <v>0</v>
      </c>
      <c r="D81" s="11">
        <f t="shared" ref="D81:AA81" si="41">$C80*D80</f>
        <v>0</v>
      </c>
      <c r="E81" s="11">
        <f t="shared" si="41"/>
        <v>0</v>
      </c>
      <c r="F81" s="11">
        <f t="shared" si="41"/>
        <v>0</v>
      </c>
      <c r="G81" s="11">
        <f t="shared" si="41"/>
        <v>0</v>
      </c>
      <c r="H81" s="11">
        <f t="shared" si="41"/>
        <v>0</v>
      </c>
      <c r="I81" s="11">
        <f t="shared" si="41"/>
        <v>0</v>
      </c>
      <c r="J81" s="11">
        <f t="shared" si="41"/>
        <v>0</v>
      </c>
      <c r="K81" s="11">
        <f t="shared" si="41"/>
        <v>0</v>
      </c>
      <c r="L81" s="11">
        <f t="shared" si="41"/>
        <v>0</v>
      </c>
      <c r="M81" s="11">
        <f t="shared" si="41"/>
        <v>0</v>
      </c>
      <c r="N81" s="11">
        <f t="shared" si="41"/>
        <v>0</v>
      </c>
      <c r="O81" s="11">
        <f t="shared" si="41"/>
        <v>0</v>
      </c>
      <c r="P81" s="11">
        <f t="shared" si="41"/>
        <v>0</v>
      </c>
      <c r="Q81" s="11">
        <f t="shared" si="41"/>
        <v>0</v>
      </c>
      <c r="R81" s="11">
        <f t="shared" si="41"/>
        <v>0</v>
      </c>
      <c r="S81" s="11">
        <f t="shared" si="41"/>
        <v>0</v>
      </c>
      <c r="T81" s="11">
        <f t="shared" si="41"/>
        <v>0</v>
      </c>
      <c r="U81" s="11">
        <f t="shared" si="41"/>
        <v>0</v>
      </c>
      <c r="V81" s="11">
        <f t="shared" si="41"/>
        <v>16021.002853639766</v>
      </c>
      <c r="W81" s="11">
        <f t="shared" si="41"/>
        <v>0</v>
      </c>
      <c r="X81" s="11">
        <f t="shared" si="41"/>
        <v>0</v>
      </c>
      <c r="Y81" s="11">
        <f t="shared" si="41"/>
        <v>0</v>
      </c>
      <c r="Z81" s="11">
        <f t="shared" si="41"/>
        <v>0</v>
      </c>
      <c r="AA81" s="11">
        <f t="shared" si="41"/>
        <v>0</v>
      </c>
    </row>
    <row r="82" spans="1:27" s="132" customFormat="1">
      <c r="A82" s="30" t="s">
        <v>203</v>
      </c>
      <c r="B82" s="37">
        <v>4701915.580930708</v>
      </c>
      <c r="C82" s="19">
        <f t="shared" si="37"/>
        <v>391826.29841089231</v>
      </c>
      <c r="D82" s="9">
        <v>6.4699999999999994E-2</v>
      </c>
      <c r="E82" s="9">
        <v>2.58E-2</v>
      </c>
      <c r="F82" s="9">
        <v>6.88E-2</v>
      </c>
      <c r="G82" s="9"/>
      <c r="H82" s="9">
        <v>6.5699999999999995E-2</v>
      </c>
      <c r="I82" s="9"/>
      <c r="J82" s="9">
        <v>0</v>
      </c>
      <c r="K82" s="9"/>
      <c r="L82" s="9"/>
      <c r="M82" s="9"/>
      <c r="N82" s="9">
        <v>0.1239</v>
      </c>
      <c r="O82" s="9">
        <v>0.1489</v>
      </c>
      <c r="P82" s="9"/>
      <c r="Q82" s="9"/>
      <c r="R82" s="9">
        <v>8.14E-2</v>
      </c>
      <c r="S82" s="9">
        <v>6.2100000000000002E-2</v>
      </c>
      <c r="T82" s="9">
        <v>8.2000000000000007E-3</v>
      </c>
      <c r="U82" s="9">
        <v>0.21560000000000001</v>
      </c>
      <c r="V82" s="9"/>
      <c r="W82" s="9"/>
      <c r="X82" s="9">
        <v>4.8899999999999999E-2</v>
      </c>
      <c r="Y82" s="9">
        <v>8.1799999999999998E-2</v>
      </c>
      <c r="Z82" s="9">
        <v>3.3E-3</v>
      </c>
      <c r="AA82" s="9">
        <v>8.9999999999999998E-4</v>
      </c>
    </row>
    <row r="83" spans="1:27" s="132" customFormat="1">
      <c r="A83" s="29"/>
      <c r="B83" s="20"/>
      <c r="C83" s="19">
        <f t="shared" si="37"/>
        <v>0</v>
      </c>
      <c r="D83" s="11">
        <f t="shared" ref="D83:AA83" si="42">$C82*D82</f>
        <v>25351.16150718473</v>
      </c>
      <c r="E83" s="11">
        <f t="shared" si="42"/>
        <v>10109.118499001022</v>
      </c>
      <c r="F83" s="11">
        <f t="shared" si="42"/>
        <v>26957.649330669392</v>
      </c>
      <c r="G83" s="11">
        <f t="shared" si="42"/>
        <v>0</v>
      </c>
      <c r="H83" s="11">
        <f t="shared" si="42"/>
        <v>25742.987805595621</v>
      </c>
      <c r="I83" s="11">
        <f t="shared" si="42"/>
        <v>0</v>
      </c>
      <c r="J83" s="11">
        <f t="shared" si="42"/>
        <v>0</v>
      </c>
      <c r="K83" s="11">
        <f t="shared" si="42"/>
        <v>0</v>
      </c>
      <c r="L83" s="11">
        <f t="shared" si="42"/>
        <v>0</v>
      </c>
      <c r="M83" s="11">
        <f t="shared" si="42"/>
        <v>0</v>
      </c>
      <c r="N83" s="11">
        <f t="shared" si="42"/>
        <v>48547.278373109555</v>
      </c>
      <c r="O83" s="11">
        <f t="shared" si="42"/>
        <v>58342.935833381867</v>
      </c>
      <c r="P83" s="11">
        <f t="shared" si="42"/>
        <v>0</v>
      </c>
      <c r="Q83" s="11">
        <f t="shared" si="42"/>
        <v>0</v>
      </c>
      <c r="R83" s="11">
        <f t="shared" si="42"/>
        <v>31894.660690646633</v>
      </c>
      <c r="S83" s="11">
        <f t="shared" si="42"/>
        <v>24332.413131316414</v>
      </c>
      <c r="T83" s="11">
        <f t="shared" si="42"/>
        <v>3212.975646969317</v>
      </c>
      <c r="U83" s="11">
        <f t="shared" si="42"/>
        <v>84477.749937388391</v>
      </c>
      <c r="V83" s="11">
        <f t="shared" si="42"/>
        <v>0</v>
      </c>
      <c r="W83" s="11">
        <f t="shared" si="42"/>
        <v>0</v>
      </c>
      <c r="X83" s="11">
        <f t="shared" si="42"/>
        <v>19160.305992292633</v>
      </c>
      <c r="Y83" s="11">
        <f t="shared" si="42"/>
        <v>32051.391210010992</v>
      </c>
      <c r="Z83" s="11">
        <f t="shared" si="42"/>
        <v>1293.0267847559446</v>
      </c>
      <c r="AA83" s="11">
        <f t="shared" si="42"/>
        <v>352.64366856980308</v>
      </c>
    </row>
    <row r="84" spans="1:27" s="132" customFormat="1">
      <c r="A84" s="30" t="s">
        <v>204</v>
      </c>
      <c r="B84" s="37">
        <v>1087213.0544746337</v>
      </c>
      <c r="C84" s="19">
        <f t="shared" si="37"/>
        <v>90601.087872886143</v>
      </c>
      <c r="D84" s="9"/>
      <c r="E84" s="9"/>
      <c r="F84" s="9">
        <v>0.41060000000000002</v>
      </c>
      <c r="G84" s="9"/>
      <c r="H84" s="9"/>
      <c r="I84" s="9"/>
      <c r="J84" s="9"/>
      <c r="K84" s="9"/>
      <c r="L84" s="9"/>
      <c r="M84" s="9"/>
      <c r="N84" s="9">
        <v>6.6799999999999998E-2</v>
      </c>
      <c r="O84" s="9"/>
      <c r="P84" s="9"/>
      <c r="Q84" s="9"/>
      <c r="R84" s="9">
        <v>5.4800000000000001E-2</v>
      </c>
      <c r="S84" s="9">
        <v>0.107</v>
      </c>
      <c r="T84" s="9">
        <v>5.3E-3</v>
      </c>
      <c r="U84" s="9">
        <v>0.15529999999999999</v>
      </c>
      <c r="V84" s="9"/>
      <c r="W84" s="9"/>
      <c r="X84" s="9">
        <v>0.20019999999999999</v>
      </c>
      <c r="Y84" s="9"/>
      <c r="Z84" s="9"/>
      <c r="AA84" s="9"/>
    </row>
    <row r="85" spans="1:27" s="132" customFormat="1">
      <c r="A85" s="29"/>
      <c r="B85" s="20"/>
      <c r="C85" s="19">
        <f t="shared" si="37"/>
        <v>0</v>
      </c>
      <c r="D85" s="11">
        <f t="shared" ref="D85:AA85" si="43">$C84*D84</f>
        <v>0</v>
      </c>
      <c r="E85" s="11">
        <f t="shared" si="43"/>
        <v>0</v>
      </c>
      <c r="F85" s="11">
        <f t="shared" si="43"/>
        <v>37200.806680607049</v>
      </c>
      <c r="G85" s="11">
        <f t="shared" si="43"/>
        <v>0</v>
      </c>
      <c r="H85" s="11">
        <f t="shared" si="43"/>
        <v>0</v>
      </c>
      <c r="I85" s="11">
        <f t="shared" si="43"/>
        <v>0</v>
      </c>
      <c r="J85" s="11">
        <f t="shared" si="43"/>
        <v>0</v>
      </c>
      <c r="K85" s="11">
        <f t="shared" si="43"/>
        <v>0</v>
      </c>
      <c r="L85" s="11">
        <f t="shared" si="43"/>
        <v>0</v>
      </c>
      <c r="M85" s="11">
        <f t="shared" si="43"/>
        <v>0</v>
      </c>
      <c r="N85" s="11">
        <f t="shared" si="43"/>
        <v>6052.1526699087945</v>
      </c>
      <c r="O85" s="11">
        <f t="shared" si="43"/>
        <v>0</v>
      </c>
      <c r="P85" s="11">
        <f t="shared" si="43"/>
        <v>0</v>
      </c>
      <c r="Q85" s="11">
        <f t="shared" si="43"/>
        <v>0</v>
      </c>
      <c r="R85" s="11">
        <f t="shared" si="43"/>
        <v>4964.9396154341612</v>
      </c>
      <c r="S85" s="11">
        <f t="shared" si="43"/>
        <v>9694.3164023988174</v>
      </c>
      <c r="T85" s="11">
        <f t="shared" si="43"/>
        <v>480.18576572629655</v>
      </c>
      <c r="U85" s="11">
        <f t="shared" si="43"/>
        <v>14070.348946659218</v>
      </c>
      <c r="V85" s="11">
        <f t="shared" si="43"/>
        <v>0</v>
      </c>
      <c r="W85" s="11">
        <f t="shared" si="43"/>
        <v>0</v>
      </c>
      <c r="X85" s="11">
        <f t="shared" si="43"/>
        <v>18138.337792151804</v>
      </c>
      <c r="Y85" s="11">
        <f t="shared" si="43"/>
        <v>0</v>
      </c>
      <c r="Z85" s="11">
        <f t="shared" si="43"/>
        <v>0</v>
      </c>
      <c r="AA85" s="11">
        <f t="shared" si="43"/>
        <v>0</v>
      </c>
    </row>
    <row r="86" spans="1:27" s="132" customFormat="1">
      <c r="A86" s="30" t="s">
        <v>205</v>
      </c>
      <c r="B86" s="37">
        <v>174843.52789298867</v>
      </c>
      <c r="C86" s="19">
        <f t="shared" si="37"/>
        <v>14570.29399108239</v>
      </c>
      <c r="D86" s="9"/>
      <c r="E86" s="9"/>
      <c r="F86" s="9">
        <v>1</v>
      </c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</row>
    <row r="87" spans="1:27" s="132" customFormat="1">
      <c r="A87" s="29"/>
      <c r="B87" s="20"/>
      <c r="C87" s="19">
        <f t="shared" si="37"/>
        <v>0</v>
      </c>
      <c r="D87" s="11">
        <f t="shared" ref="D87:AA87" si="44">$C86*D86</f>
        <v>0</v>
      </c>
      <c r="E87" s="11">
        <f t="shared" si="44"/>
        <v>0</v>
      </c>
      <c r="F87" s="11">
        <f t="shared" si="44"/>
        <v>14570.29399108239</v>
      </c>
      <c r="G87" s="11">
        <f t="shared" si="44"/>
        <v>0</v>
      </c>
      <c r="H87" s="11">
        <f t="shared" si="44"/>
        <v>0</v>
      </c>
      <c r="I87" s="11">
        <f t="shared" si="44"/>
        <v>0</v>
      </c>
      <c r="J87" s="11">
        <f t="shared" si="44"/>
        <v>0</v>
      </c>
      <c r="K87" s="11">
        <f t="shared" si="44"/>
        <v>0</v>
      </c>
      <c r="L87" s="11">
        <f t="shared" si="44"/>
        <v>0</v>
      </c>
      <c r="M87" s="11">
        <f t="shared" si="44"/>
        <v>0</v>
      </c>
      <c r="N87" s="11">
        <f t="shared" si="44"/>
        <v>0</v>
      </c>
      <c r="O87" s="11">
        <f t="shared" si="44"/>
        <v>0</v>
      </c>
      <c r="P87" s="11">
        <f t="shared" si="44"/>
        <v>0</v>
      </c>
      <c r="Q87" s="11">
        <f t="shared" si="44"/>
        <v>0</v>
      </c>
      <c r="R87" s="11">
        <f t="shared" si="44"/>
        <v>0</v>
      </c>
      <c r="S87" s="11">
        <f t="shared" si="44"/>
        <v>0</v>
      </c>
      <c r="T87" s="11">
        <f t="shared" si="44"/>
        <v>0</v>
      </c>
      <c r="U87" s="11">
        <f t="shared" si="44"/>
        <v>0</v>
      </c>
      <c r="V87" s="11">
        <f t="shared" si="44"/>
        <v>0</v>
      </c>
      <c r="W87" s="11">
        <f t="shared" si="44"/>
        <v>0</v>
      </c>
      <c r="X87" s="11">
        <f t="shared" si="44"/>
        <v>0</v>
      </c>
      <c r="Y87" s="11">
        <f t="shared" si="44"/>
        <v>0</v>
      </c>
      <c r="Z87" s="11">
        <f t="shared" si="44"/>
        <v>0</v>
      </c>
      <c r="AA87" s="11">
        <f t="shared" si="44"/>
        <v>0</v>
      </c>
    </row>
    <row r="88" spans="1:27" s="132" customFormat="1">
      <c r="A88" s="30" t="s">
        <v>206</v>
      </c>
      <c r="B88" s="37">
        <v>76359.116760563338</v>
      </c>
      <c r="C88" s="19">
        <f t="shared" si="37"/>
        <v>6363.2597300469452</v>
      </c>
      <c r="D88" s="9"/>
      <c r="E88" s="9"/>
      <c r="F88" s="9">
        <v>1</v>
      </c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</row>
    <row r="89" spans="1:27" s="132" customFormat="1">
      <c r="A89" s="29"/>
      <c r="B89" s="20"/>
      <c r="C89" s="19">
        <f t="shared" si="37"/>
        <v>0</v>
      </c>
      <c r="D89" s="11">
        <f t="shared" ref="D89:AA89" si="45">$C88*D88</f>
        <v>0</v>
      </c>
      <c r="E89" s="11">
        <f t="shared" si="45"/>
        <v>0</v>
      </c>
      <c r="F89" s="11">
        <f t="shared" si="45"/>
        <v>6363.2597300469452</v>
      </c>
      <c r="G89" s="11">
        <f t="shared" si="45"/>
        <v>0</v>
      </c>
      <c r="H89" s="11">
        <f t="shared" si="45"/>
        <v>0</v>
      </c>
      <c r="I89" s="11">
        <f t="shared" si="45"/>
        <v>0</v>
      </c>
      <c r="J89" s="11">
        <f t="shared" si="45"/>
        <v>0</v>
      </c>
      <c r="K89" s="11">
        <f t="shared" si="45"/>
        <v>0</v>
      </c>
      <c r="L89" s="11">
        <f t="shared" si="45"/>
        <v>0</v>
      </c>
      <c r="M89" s="11">
        <f t="shared" si="45"/>
        <v>0</v>
      </c>
      <c r="N89" s="11">
        <f t="shared" si="45"/>
        <v>0</v>
      </c>
      <c r="O89" s="11">
        <f t="shared" si="45"/>
        <v>0</v>
      </c>
      <c r="P89" s="11">
        <f t="shared" si="45"/>
        <v>0</v>
      </c>
      <c r="Q89" s="11">
        <f t="shared" si="45"/>
        <v>0</v>
      </c>
      <c r="R89" s="11">
        <f t="shared" si="45"/>
        <v>0</v>
      </c>
      <c r="S89" s="11">
        <f t="shared" si="45"/>
        <v>0</v>
      </c>
      <c r="T89" s="11">
        <f t="shared" si="45"/>
        <v>0</v>
      </c>
      <c r="U89" s="11">
        <f t="shared" si="45"/>
        <v>0</v>
      </c>
      <c r="V89" s="11">
        <f t="shared" si="45"/>
        <v>0</v>
      </c>
      <c r="W89" s="11">
        <f t="shared" si="45"/>
        <v>0</v>
      </c>
      <c r="X89" s="11">
        <f t="shared" si="45"/>
        <v>0</v>
      </c>
      <c r="Y89" s="11">
        <f t="shared" si="45"/>
        <v>0</v>
      </c>
      <c r="Z89" s="11">
        <f t="shared" si="45"/>
        <v>0</v>
      </c>
      <c r="AA89" s="11">
        <f t="shared" si="45"/>
        <v>0</v>
      </c>
    </row>
    <row r="90" spans="1:27" s="132" customFormat="1">
      <c r="A90" s="30" t="s">
        <v>255</v>
      </c>
      <c r="B90" s="37">
        <v>119992.17830693777</v>
      </c>
      <c r="C90" s="19">
        <f t="shared" si="37"/>
        <v>9999.3481922448136</v>
      </c>
      <c r="D90" s="9"/>
      <c r="E90" s="9"/>
      <c r="F90" s="9">
        <v>1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</row>
    <row r="91" spans="1:27" s="132" customFormat="1">
      <c r="A91" s="29"/>
      <c r="B91" s="20"/>
      <c r="C91" s="19">
        <f t="shared" si="37"/>
        <v>0</v>
      </c>
      <c r="D91" s="11">
        <f t="shared" ref="D91:AA91" si="46">$C90*D90</f>
        <v>0</v>
      </c>
      <c r="E91" s="11">
        <f t="shared" si="46"/>
        <v>0</v>
      </c>
      <c r="F91" s="11">
        <f t="shared" si="46"/>
        <v>9999.3481922448136</v>
      </c>
      <c r="G91" s="11">
        <f t="shared" si="46"/>
        <v>0</v>
      </c>
      <c r="H91" s="11">
        <f t="shared" si="46"/>
        <v>0</v>
      </c>
      <c r="I91" s="11">
        <f t="shared" si="46"/>
        <v>0</v>
      </c>
      <c r="J91" s="11">
        <f t="shared" si="46"/>
        <v>0</v>
      </c>
      <c r="K91" s="11">
        <f t="shared" si="46"/>
        <v>0</v>
      </c>
      <c r="L91" s="11">
        <f t="shared" si="46"/>
        <v>0</v>
      </c>
      <c r="M91" s="11">
        <f t="shared" si="46"/>
        <v>0</v>
      </c>
      <c r="N91" s="11">
        <f t="shared" si="46"/>
        <v>0</v>
      </c>
      <c r="O91" s="11">
        <f t="shared" si="46"/>
        <v>0</v>
      </c>
      <c r="P91" s="11">
        <f t="shared" si="46"/>
        <v>0</v>
      </c>
      <c r="Q91" s="11">
        <f t="shared" si="46"/>
        <v>0</v>
      </c>
      <c r="R91" s="11">
        <f t="shared" si="46"/>
        <v>0</v>
      </c>
      <c r="S91" s="11">
        <f t="shared" si="46"/>
        <v>0</v>
      </c>
      <c r="T91" s="11">
        <f t="shared" si="46"/>
        <v>0</v>
      </c>
      <c r="U91" s="11">
        <f t="shared" si="46"/>
        <v>0</v>
      </c>
      <c r="V91" s="11">
        <f t="shared" si="46"/>
        <v>0</v>
      </c>
      <c r="W91" s="11">
        <f t="shared" si="46"/>
        <v>0</v>
      </c>
      <c r="X91" s="11">
        <f t="shared" si="46"/>
        <v>0</v>
      </c>
      <c r="Y91" s="11">
        <f t="shared" si="46"/>
        <v>0</v>
      </c>
      <c r="Z91" s="11">
        <f t="shared" si="46"/>
        <v>0</v>
      </c>
      <c r="AA91" s="11">
        <f t="shared" si="46"/>
        <v>0</v>
      </c>
    </row>
    <row r="92" spans="1:27" s="132" customFormat="1">
      <c r="A92" s="30" t="s">
        <v>256</v>
      </c>
      <c r="B92" s="37">
        <v>1607524.5145339845</v>
      </c>
      <c r="C92" s="19">
        <f t="shared" si="37"/>
        <v>133960.37621116536</v>
      </c>
      <c r="D92" s="9"/>
      <c r="E92" s="9"/>
      <c r="F92" s="9">
        <v>1</v>
      </c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</row>
    <row r="93" spans="1:27" s="132" customFormat="1">
      <c r="A93" s="29"/>
      <c r="B93" s="20"/>
      <c r="C93" s="19">
        <f t="shared" si="37"/>
        <v>0</v>
      </c>
      <c r="D93" s="11">
        <f t="shared" ref="D93:AA93" si="47">$C92*D92</f>
        <v>0</v>
      </c>
      <c r="E93" s="11">
        <f t="shared" si="47"/>
        <v>0</v>
      </c>
      <c r="F93" s="11">
        <f t="shared" si="47"/>
        <v>133960.37621116536</v>
      </c>
      <c r="G93" s="11">
        <f t="shared" si="47"/>
        <v>0</v>
      </c>
      <c r="H93" s="11">
        <f t="shared" si="47"/>
        <v>0</v>
      </c>
      <c r="I93" s="11">
        <f t="shared" si="47"/>
        <v>0</v>
      </c>
      <c r="J93" s="11">
        <f t="shared" si="47"/>
        <v>0</v>
      </c>
      <c r="K93" s="11">
        <f t="shared" si="47"/>
        <v>0</v>
      </c>
      <c r="L93" s="11">
        <f t="shared" si="47"/>
        <v>0</v>
      </c>
      <c r="M93" s="11">
        <f t="shared" si="47"/>
        <v>0</v>
      </c>
      <c r="N93" s="11">
        <f t="shared" si="47"/>
        <v>0</v>
      </c>
      <c r="O93" s="11">
        <f t="shared" si="47"/>
        <v>0</v>
      </c>
      <c r="P93" s="11">
        <f t="shared" si="47"/>
        <v>0</v>
      </c>
      <c r="Q93" s="11">
        <f t="shared" si="47"/>
        <v>0</v>
      </c>
      <c r="R93" s="11">
        <f t="shared" si="47"/>
        <v>0</v>
      </c>
      <c r="S93" s="11">
        <f t="shared" si="47"/>
        <v>0</v>
      </c>
      <c r="T93" s="11">
        <f t="shared" si="47"/>
        <v>0</v>
      </c>
      <c r="U93" s="11">
        <f t="shared" si="47"/>
        <v>0</v>
      </c>
      <c r="V93" s="11">
        <f t="shared" si="47"/>
        <v>0</v>
      </c>
      <c r="W93" s="11">
        <f t="shared" si="47"/>
        <v>0</v>
      </c>
      <c r="X93" s="11">
        <f t="shared" si="47"/>
        <v>0</v>
      </c>
      <c r="Y93" s="11">
        <f t="shared" si="47"/>
        <v>0</v>
      </c>
      <c r="Z93" s="11">
        <f t="shared" si="47"/>
        <v>0</v>
      </c>
      <c r="AA93" s="11">
        <f t="shared" si="47"/>
        <v>0</v>
      </c>
    </row>
    <row r="94" spans="1:27" s="132" customFormat="1">
      <c r="A94" s="30" t="s">
        <v>257</v>
      </c>
      <c r="B94" s="37">
        <v>5841519.91864092</v>
      </c>
      <c r="C94" s="19">
        <f t="shared" si="37"/>
        <v>486793.32655340998</v>
      </c>
      <c r="D94" s="9"/>
      <c r="E94" s="9"/>
      <c r="F94" s="9">
        <v>1</v>
      </c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</row>
    <row r="95" spans="1:27" s="132" customFormat="1">
      <c r="A95" s="29"/>
      <c r="B95" s="20"/>
      <c r="C95" s="19">
        <f t="shared" si="37"/>
        <v>0</v>
      </c>
      <c r="D95" s="11">
        <f t="shared" ref="D95:AA95" si="48">$C94*D94</f>
        <v>0</v>
      </c>
      <c r="E95" s="11">
        <f t="shared" si="48"/>
        <v>0</v>
      </c>
      <c r="F95" s="11">
        <f t="shared" si="48"/>
        <v>486793.32655340998</v>
      </c>
      <c r="G95" s="11">
        <f t="shared" si="48"/>
        <v>0</v>
      </c>
      <c r="H95" s="11">
        <f t="shared" si="48"/>
        <v>0</v>
      </c>
      <c r="I95" s="11">
        <f t="shared" si="48"/>
        <v>0</v>
      </c>
      <c r="J95" s="11">
        <f t="shared" si="48"/>
        <v>0</v>
      </c>
      <c r="K95" s="11">
        <f t="shared" si="48"/>
        <v>0</v>
      </c>
      <c r="L95" s="11">
        <f t="shared" si="48"/>
        <v>0</v>
      </c>
      <c r="M95" s="11">
        <f t="shared" si="48"/>
        <v>0</v>
      </c>
      <c r="N95" s="11">
        <f t="shared" si="48"/>
        <v>0</v>
      </c>
      <c r="O95" s="11">
        <f t="shared" si="48"/>
        <v>0</v>
      </c>
      <c r="P95" s="11">
        <f t="shared" si="48"/>
        <v>0</v>
      </c>
      <c r="Q95" s="11">
        <f t="shared" si="48"/>
        <v>0</v>
      </c>
      <c r="R95" s="11">
        <f t="shared" si="48"/>
        <v>0</v>
      </c>
      <c r="S95" s="11">
        <f t="shared" si="48"/>
        <v>0</v>
      </c>
      <c r="T95" s="11">
        <f t="shared" si="48"/>
        <v>0</v>
      </c>
      <c r="U95" s="11">
        <f t="shared" si="48"/>
        <v>0</v>
      </c>
      <c r="V95" s="11">
        <f t="shared" si="48"/>
        <v>0</v>
      </c>
      <c r="W95" s="11">
        <f t="shared" si="48"/>
        <v>0</v>
      </c>
      <c r="X95" s="11">
        <f t="shared" si="48"/>
        <v>0</v>
      </c>
      <c r="Y95" s="11">
        <f t="shared" si="48"/>
        <v>0</v>
      </c>
      <c r="Z95" s="11">
        <f t="shared" si="48"/>
        <v>0</v>
      </c>
      <c r="AA95" s="11">
        <f t="shared" si="48"/>
        <v>0</v>
      </c>
    </row>
    <row r="96" spans="1:27" s="132" customFormat="1">
      <c r="A96" s="30" t="s">
        <v>258</v>
      </c>
      <c r="B96" s="37">
        <v>75828.833778712215</v>
      </c>
      <c r="C96" s="19">
        <f t="shared" si="37"/>
        <v>6319.0694815593515</v>
      </c>
      <c r="D96" s="9"/>
      <c r="E96" s="9"/>
      <c r="F96" s="9">
        <v>1</v>
      </c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</row>
    <row r="97" spans="1:27" s="132" customFormat="1">
      <c r="A97" s="29"/>
      <c r="B97" s="20"/>
      <c r="C97" s="19">
        <f t="shared" si="37"/>
        <v>0</v>
      </c>
      <c r="D97" s="11">
        <f t="shared" ref="D97:AA97" si="49">$C96*D96</f>
        <v>0</v>
      </c>
      <c r="E97" s="11">
        <f t="shared" si="49"/>
        <v>0</v>
      </c>
      <c r="F97" s="11">
        <f t="shared" si="49"/>
        <v>6319.0694815593515</v>
      </c>
      <c r="G97" s="11">
        <f t="shared" si="49"/>
        <v>0</v>
      </c>
      <c r="H97" s="11">
        <f t="shared" si="49"/>
        <v>0</v>
      </c>
      <c r="I97" s="11">
        <f t="shared" si="49"/>
        <v>0</v>
      </c>
      <c r="J97" s="11">
        <f t="shared" si="49"/>
        <v>0</v>
      </c>
      <c r="K97" s="11">
        <f t="shared" si="49"/>
        <v>0</v>
      </c>
      <c r="L97" s="11">
        <f t="shared" si="49"/>
        <v>0</v>
      </c>
      <c r="M97" s="11">
        <f t="shared" si="49"/>
        <v>0</v>
      </c>
      <c r="N97" s="11">
        <f t="shared" si="49"/>
        <v>0</v>
      </c>
      <c r="O97" s="11">
        <f t="shared" si="49"/>
        <v>0</v>
      </c>
      <c r="P97" s="11">
        <f t="shared" si="49"/>
        <v>0</v>
      </c>
      <c r="Q97" s="11">
        <f t="shared" si="49"/>
        <v>0</v>
      </c>
      <c r="R97" s="11">
        <f t="shared" si="49"/>
        <v>0</v>
      </c>
      <c r="S97" s="11">
        <f t="shared" si="49"/>
        <v>0</v>
      </c>
      <c r="T97" s="11">
        <f t="shared" si="49"/>
        <v>0</v>
      </c>
      <c r="U97" s="11">
        <f t="shared" si="49"/>
        <v>0</v>
      </c>
      <c r="V97" s="11">
        <f t="shared" si="49"/>
        <v>0</v>
      </c>
      <c r="W97" s="11">
        <f t="shared" si="49"/>
        <v>0</v>
      </c>
      <c r="X97" s="11">
        <f t="shared" si="49"/>
        <v>0</v>
      </c>
      <c r="Y97" s="11">
        <f t="shared" si="49"/>
        <v>0</v>
      </c>
      <c r="Z97" s="11">
        <f t="shared" si="49"/>
        <v>0</v>
      </c>
      <c r="AA97" s="11">
        <f t="shared" si="49"/>
        <v>0</v>
      </c>
    </row>
    <row r="98" spans="1:27" s="132" customFormat="1">
      <c r="A98" s="30" t="s">
        <v>259</v>
      </c>
      <c r="B98" s="37">
        <v>204394.75</v>
      </c>
      <c r="C98" s="19">
        <f t="shared" si="37"/>
        <v>17032.895833333332</v>
      </c>
      <c r="D98" s="9">
        <v>6.4699999999999994E-2</v>
      </c>
      <c r="E98" s="9">
        <v>2.58E-2</v>
      </c>
      <c r="F98" s="9">
        <v>6.88E-2</v>
      </c>
      <c r="G98" s="9"/>
      <c r="H98" s="9">
        <v>6.5699999999999995E-2</v>
      </c>
      <c r="I98" s="9"/>
      <c r="J98" s="9">
        <v>0</v>
      </c>
      <c r="K98" s="9"/>
      <c r="L98" s="9"/>
      <c r="M98" s="9"/>
      <c r="N98" s="9">
        <v>0.1239</v>
      </c>
      <c r="O98" s="9">
        <v>0.1489</v>
      </c>
      <c r="P98" s="9"/>
      <c r="Q98" s="9"/>
      <c r="R98" s="9">
        <v>8.14E-2</v>
      </c>
      <c r="S98" s="9">
        <v>6.2100000000000002E-2</v>
      </c>
      <c r="T98" s="9">
        <v>8.2000000000000007E-3</v>
      </c>
      <c r="U98" s="9">
        <v>0.21560000000000001</v>
      </c>
      <c r="V98" s="9"/>
      <c r="W98" s="9"/>
      <c r="X98" s="9">
        <v>4.8899999999999999E-2</v>
      </c>
      <c r="Y98" s="9">
        <v>8.1799999999999998E-2</v>
      </c>
      <c r="Z98" s="9">
        <v>3.3E-3</v>
      </c>
      <c r="AA98" s="9">
        <v>8.9999999999999998E-4</v>
      </c>
    </row>
    <row r="99" spans="1:27" s="132" customFormat="1">
      <c r="A99" s="29"/>
      <c r="B99" s="20"/>
      <c r="C99" s="19">
        <f t="shared" si="37"/>
        <v>0</v>
      </c>
      <c r="D99" s="11">
        <f t="shared" ref="D99:AA99" si="50">$C98*D98</f>
        <v>1102.0283604166664</v>
      </c>
      <c r="E99" s="11">
        <f t="shared" si="50"/>
        <v>439.44871249999994</v>
      </c>
      <c r="F99" s="11">
        <f t="shared" si="50"/>
        <v>1171.8632333333333</v>
      </c>
      <c r="G99" s="11">
        <f t="shared" si="50"/>
        <v>0</v>
      </c>
      <c r="H99" s="11">
        <f t="shared" si="50"/>
        <v>1119.0612562499998</v>
      </c>
      <c r="I99" s="11">
        <f t="shared" si="50"/>
        <v>0</v>
      </c>
      <c r="J99" s="11">
        <f t="shared" si="50"/>
        <v>0</v>
      </c>
      <c r="K99" s="11">
        <f t="shared" si="50"/>
        <v>0</v>
      </c>
      <c r="L99" s="11">
        <f t="shared" si="50"/>
        <v>0</v>
      </c>
      <c r="M99" s="11">
        <f t="shared" si="50"/>
        <v>0</v>
      </c>
      <c r="N99" s="11">
        <f t="shared" si="50"/>
        <v>2110.37579375</v>
      </c>
      <c r="O99" s="11">
        <f t="shared" si="50"/>
        <v>2536.1981895833333</v>
      </c>
      <c r="P99" s="11">
        <f t="shared" si="50"/>
        <v>0</v>
      </c>
      <c r="Q99" s="11">
        <f t="shared" si="50"/>
        <v>0</v>
      </c>
      <c r="R99" s="11">
        <f t="shared" si="50"/>
        <v>1386.4777208333333</v>
      </c>
      <c r="S99" s="11">
        <f t="shared" si="50"/>
        <v>1057.7428312499999</v>
      </c>
      <c r="T99" s="11">
        <f t="shared" si="50"/>
        <v>139.66974583333334</v>
      </c>
      <c r="U99" s="11">
        <f t="shared" si="50"/>
        <v>3672.2923416666667</v>
      </c>
      <c r="V99" s="11">
        <f t="shared" si="50"/>
        <v>0</v>
      </c>
      <c r="W99" s="11">
        <f t="shared" si="50"/>
        <v>0</v>
      </c>
      <c r="X99" s="11">
        <f t="shared" si="50"/>
        <v>832.90860624999993</v>
      </c>
      <c r="Y99" s="11">
        <f t="shared" si="50"/>
        <v>1393.2908791666666</v>
      </c>
      <c r="Z99" s="11">
        <f t="shared" si="50"/>
        <v>56.208556249999994</v>
      </c>
      <c r="AA99" s="11">
        <f t="shared" si="50"/>
        <v>15.329606249999998</v>
      </c>
    </row>
    <row r="100" spans="1:27" s="132" customFormat="1">
      <c r="A100" s="30" t="s">
        <v>355</v>
      </c>
      <c r="B100" s="37">
        <v>3319652.64</v>
      </c>
      <c r="C100" s="19">
        <f>B100/12</f>
        <v>276637.72000000003</v>
      </c>
      <c r="D100" s="9"/>
      <c r="E100" s="9"/>
      <c r="F100" s="9">
        <v>8.6099999999999996E-2</v>
      </c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>
        <v>1.72E-2</v>
      </c>
      <c r="V100" s="9">
        <v>0.89670000000000005</v>
      </c>
      <c r="W100" s="9"/>
      <c r="X100" s="9"/>
      <c r="Y100" s="9"/>
      <c r="Z100" s="9"/>
      <c r="AA100" s="9"/>
    </row>
    <row r="101" spans="1:27" s="132" customFormat="1">
      <c r="A101" s="29"/>
      <c r="B101" s="20"/>
      <c r="C101" s="19">
        <f>B101/12</f>
        <v>0</v>
      </c>
      <c r="D101" s="11">
        <f t="shared" ref="D101:AA101" si="51">$C100*D100</f>
        <v>0</v>
      </c>
      <c r="E101" s="11">
        <f t="shared" si="51"/>
        <v>0</v>
      </c>
      <c r="F101" s="11">
        <f t="shared" si="51"/>
        <v>23818.507692000003</v>
      </c>
      <c r="G101" s="11">
        <f t="shared" si="51"/>
        <v>0</v>
      </c>
      <c r="H101" s="11">
        <f t="shared" si="51"/>
        <v>0</v>
      </c>
      <c r="I101" s="11">
        <f t="shared" si="51"/>
        <v>0</v>
      </c>
      <c r="J101" s="11">
        <f t="shared" si="51"/>
        <v>0</v>
      </c>
      <c r="K101" s="11">
        <f t="shared" si="51"/>
        <v>0</v>
      </c>
      <c r="L101" s="11">
        <f t="shared" si="51"/>
        <v>0</v>
      </c>
      <c r="M101" s="11">
        <f t="shared" si="51"/>
        <v>0</v>
      </c>
      <c r="N101" s="11">
        <f t="shared" si="51"/>
        <v>0</v>
      </c>
      <c r="O101" s="11">
        <f t="shared" si="51"/>
        <v>0</v>
      </c>
      <c r="P101" s="11">
        <f t="shared" si="51"/>
        <v>0</v>
      </c>
      <c r="Q101" s="11">
        <f t="shared" si="51"/>
        <v>0</v>
      </c>
      <c r="R101" s="11">
        <f t="shared" si="51"/>
        <v>0</v>
      </c>
      <c r="S101" s="11">
        <f t="shared" si="51"/>
        <v>0</v>
      </c>
      <c r="T101" s="11">
        <f t="shared" si="51"/>
        <v>0</v>
      </c>
      <c r="U101" s="11">
        <f t="shared" si="51"/>
        <v>4758.1687840000004</v>
      </c>
      <c r="V101" s="11">
        <f t="shared" si="51"/>
        <v>248061.04352400004</v>
      </c>
      <c r="W101" s="11">
        <f t="shared" si="51"/>
        <v>0</v>
      </c>
      <c r="X101" s="11">
        <f t="shared" si="51"/>
        <v>0</v>
      </c>
      <c r="Y101" s="11">
        <f t="shared" si="51"/>
        <v>0</v>
      </c>
      <c r="Z101" s="11">
        <f t="shared" si="51"/>
        <v>0</v>
      </c>
      <c r="AA101" s="11">
        <f t="shared" si="51"/>
        <v>0</v>
      </c>
    </row>
    <row r="102" spans="1:27" s="132" customFormat="1">
      <c r="A102" s="30" t="s">
        <v>260</v>
      </c>
      <c r="B102" s="37">
        <v>203348.5843215597</v>
      </c>
      <c r="C102" s="19">
        <f t="shared" si="37"/>
        <v>16945.715360129976</v>
      </c>
      <c r="D102" s="9">
        <v>8.5800000000000001E-2</v>
      </c>
      <c r="E102" s="9"/>
      <c r="F102" s="9">
        <v>1.6899999999999998E-2</v>
      </c>
      <c r="G102" s="9"/>
      <c r="H102" s="9"/>
      <c r="I102" s="9"/>
      <c r="J102" s="9"/>
      <c r="K102" s="9"/>
      <c r="L102" s="9"/>
      <c r="M102" s="9"/>
      <c r="N102" s="9">
        <v>0.12239999999999999</v>
      </c>
      <c r="O102" s="9"/>
      <c r="P102" s="9"/>
      <c r="Q102" s="9"/>
      <c r="R102" s="9">
        <v>0.18160000000000001</v>
      </c>
      <c r="S102" s="9">
        <v>1.55E-2</v>
      </c>
      <c r="T102" s="9">
        <v>1.77E-2</v>
      </c>
      <c r="U102" s="9">
        <v>0.21779999999999999</v>
      </c>
      <c r="V102" s="9"/>
      <c r="W102" s="9"/>
      <c r="X102" s="9">
        <v>6.4000000000000001E-2</v>
      </c>
      <c r="Y102" s="9">
        <v>0.26129999999999998</v>
      </c>
      <c r="Z102" s="9">
        <v>9.7000000000000003E-3</v>
      </c>
      <c r="AA102" s="9">
        <v>7.3000000000000001E-3</v>
      </c>
    </row>
    <row r="103" spans="1:27" s="132" customFormat="1">
      <c r="A103" s="29"/>
      <c r="B103" s="20"/>
      <c r="C103" s="19">
        <f t="shared" si="37"/>
        <v>0</v>
      </c>
      <c r="D103" s="11">
        <f t="shared" ref="D103:AA103" si="52">$C102*D102</f>
        <v>1453.942377899152</v>
      </c>
      <c r="E103" s="11">
        <f t="shared" si="52"/>
        <v>0</v>
      </c>
      <c r="F103" s="11">
        <f t="shared" si="52"/>
        <v>286.38258958619656</v>
      </c>
      <c r="G103" s="11">
        <f t="shared" si="52"/>
        <v>0</v>
      </c>
      <c r="H103" s="11">
        <f t="shared" si="52"/>
        <v>0</v>
      </c>
      <c r="I103" s="11">
        <f t="shared" si="52"/>
        <v>0</v>
      </c>
      <c r="J103" s="11">
        <f t="shared" si="52"/>
        <v>0</v>
      </c>
      <c r="K103" s="11">
        <f t="shared" si="52"/>
        <v>0</v>
      </c>
      <c r="L103" s="11">
        <f t="shared" si="52"/>
        <v>0</v>
      </c>
      <c r="M103" s="11">
        <f t="shared" si="52"/>
        <v>0</v>
      </c>
      <c r="N103" s="11">
        <f t="shared" si="52"/>
        <v>2074.1555600799088</v>
      </c>
      <c r="O103" s="11">
        <f t="shared" si="52"/>
        <v>0</v>
      </c>
      <c r="P103" s="11">
        <f t="shared" si="52"/>
        <v>0</v>
      </c>
      <c r="Q103" s="11">
        <f t="shared" si="52"/>
        <v>0</v>
      </c>
      <c r="R103" s="11">
        <f t="shared" si="52"/>
        <v>3077.341909399604</v>
      </c>
      <c r="S103" s="11">
        <f t="shared" si="52"/>
        <v>262.6585880820146</v>
      </c>
      <c r="T103" s="11">
        <f t="shared" si="52"/>
        <v>299.93916187430057</v>
      </c>
      <c r="U103" s="11">
        <f t="shared" si="52"/>
        <v>3690.7768054363087</v>
      </c>
      <c r="V103" s="11">
        <f t="shared" si="52"/>
        <v>0</v>
      </c>
      <c r="W103" s="11">
        <f t="shared" si="52"/>
        <v>0</v>
      </c>
      <c r="X103" s="11">
        <f t="shared" si="52"/>
        <v>1084.5257830483185</v>
      </c>
      <c r="Y103" s="11">
        <f t="shared" si="52"/>
        <v>4427.9154236019622</v>
      </c>
      <c r="Z103" s="11">
        <f t="shared" si="52"/>
        <v>164.37343899326078</v>
      </c>
      <c r="AA103" s="11">
        <f t="shared" si="52"/>
        <v>123.70372212894883</v>
      </c>
    </row>
    <row r="104" spans="1:27" s="132" customFormat="1">
      <c r="A104" s="30" t="s">
        <v>261</v>
      </c>
      <c r="B104" s="37">
        <v>1240786.114300844</v>
      </c>
      <c r="C104" s="19">
        <f t="shared" si="37"/>
        <v>103398.84285840367</v>
      </c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>
        <v>1</v>
      </c>
      <c r="W104" s="9"/>
      <c r="X104" s="9"/>
      <c r="Y104" s="9"/>
      <c r="Z104" s="9"/>
      <c r="AA104" s="9"/>
    </row>
    <row r="105" spans="1:27" s="132" customFormat="1">
      <c r="A105" s="29"/>
      <c r="B105" s="20"/>
      <c r="C105" s="19">
        <f t="shared" si="37"/>
        <v>0</v>
      </c>
      <c r="D105" s="11">
        <f t="shared" ref="D105:AA105" si="53">$C104*D104</f>
        <v>0</v>
      </c>
      <c r="E105" s="11">
        <f t="shared" si="53"/>
        <v>0</v>
      </c>
      <c r="F105" s="11">
        <f t="shared" si="53"/>
        <v>0</v>
      </c>
      <c r="G105" s="11">
        <f t="shared" si="53"/>
        <v>0</v>
      </c>
      <c r="H105" s="11">
        <f t="shared" si="53"/>
        <v>0</v>
      </c>
      <c r="I105" s="11">
        <f t="shared" si="53"/>
        <v>0</v>
      </c>
      <c r="J105" s="11">
        <f t="shared" si="53"/>
        <v>0</v>
      </c>
      <c r="K105" s="11">
        <f t="shared" si="53"/>
        <v>0</v>
      </c>
      <c r="L105" s="11">
        <f t="shared" si="53"/>
        <v>0</v>
      </c>
      <c r="M105" s="11">
        <f t="shared" si="53"/>
        <v>0</v>
      </c>
      <c r="N105" s="11">
        <f t="shared" si="53"/>
        <v>0</v>
      </c>
      <c r="O105" s="11">
        <f t="shared" si="53"/>
        <v>0</v>
      </c>
      <c r="P105" s="11">
        <f t="shared" si="53"/>
        <v>0</v>
      </c>
      <c r="Q105" s="11">
        <f t="shared" si="53"/>
        <v>0</v>
      </c>
      <c r="R105" s="11">
        <f t="shared" si="53"/>
        <v>0</v>
      </c>
      <c r="S105" s="11">
        <f t="shared" si="53"/>
        <v>0</v>
      </c>
      <c r="T105" s="11">
        <f t="shared" si="53"/>
        <v>0</v>
      </c>
      <c r="U105" s="11">
        <f t="shared" si="53"/>
        <v>0</v>
      </c>
      <c r="V105" s="11">
        <f t="shared" si="53"/>
        <v>103398.84285840367</v>
      </c>
      <c r="W105" s="11">
        <f t="shared" si="53"/>
        <v>0</v>
      </c>
      <c r="X105" s="11">
        <f t="shared" si="53"/>
        <v>0</v>
      </c>
      <c r="Y105" s="11">
        <f t="shared" si="53"/>
        <v>0</v>
      </c>
      <c r="Z105" s="11">
        <f t="shared" si="53"/>
        <v>0</v>
      </c>
      <c r="AA105" s="11">
        <f t="shared" si="53"/>
        <v>0</v>
      </c>
    </row>
    <row r="106" spans="1:27" s="132" customFormat="1">
      <c r="A106" s="30" t="s">
        <v>262</v>
      </c>
      <c r="B106" s="37">
        <v>0</v>
      </c>
      <c r="C106" s="19">
        <f t="shared" si="37"/>
        <v>0</v>
      </c>
      <c r="D106" s="104">
        <v>1.7000000000000001E-2</v>
      </c>
      <c r="E106" s="104">
        <v>0.14249999999999999</v>
      </c>
      <c r="F106" s="104">
        <v>5.5300000000000002E-2</v>
      </c>
      <c r="G106" s="104">
        <v>8.09E-2</v>
      </c>
      <c r="H106" s="104">
        <v>4.19E-2</v>
      </c>
      <c r="I106" s="104">
        <v>0.1343</v>
      </c>
      <c r="J106" s="104">
        <v>0</v>
      </c>
      <c r="K106" s="104">
        <v>2.12E-2</v>
      </c>
      <c r="L106" s="104">
        <v>3.3700000000000001E-2</v>
      </c>
      <c r="M106" s="104">
        <v>1.77E-2</v>
      </c>
      <c r="N106" s="104">
        <v>2.6200000000000001E-2</v>
      </c>
      <c r="O106" s="104">
        <v>0.1239</v>
      </c>
      <c r="P106" s="104">
        <v>1.8200000000000001E-2</v>
      </c>
      <c r="Q106" s="104">
        <v>2E-3</v>
      </c>
      <c r="R106" s="104">
        <v>3.78E-2</v>
      </c>
      <c r="S106" s="104">
        <v>1.8700000000000001E-2</v>
      </c>
      <c r="T106" s="104">
        <v>4.1999999999999997E-3</v>
      </c>
      <c r="U106" s="104">
        <v>5.2999999999999999E-2</v>
      </c>
      <c r="V106" s="104">
        <v>1.84E-2</v>
      </c>
      <c r="W106" s="104">
        <v>4.1799999999999997E-2</v>
      </c>
      <c r="X106" s="104">
        <v>4.4600000000000001E-2</v>
      </c>
      <c r="Y106" s="104">
        <v>6.2199999999999998E-2</v>
      </c>
      <c r="Z106" s="104">
        <v>2.5000000000000001E-3</v>
      </c>
      <c r="AA106" s="9">
        <v>2E-3</v>
      </c>
    </row>
    <row r="107" spans="1:27" s="132" customFormat="1">
      <c r="A107" s="29"/>
      <c r="B107" s="20"/>
      <c r="C107" s="19">
        <f t="shared" si="37"/>
        <v>0</v>
      </c>
      <c r="D107" s="11">
        <f t="shared" ref="D107:AA107" si="54">$C106*D106</f>
        <v>0</v>
      </c>
      <c r="E107" s="11">
        <f t="shared" si="54"/>
        <v>0</v>
      </c>
      <c r="F107" s="11">
        <f t="shared" si="54"/>
        <v>0</v>
      </c>
      <c r="G107" s="11">
        <f t="shared" si="54"/>
        <v>0</v>
      </c>
      <c r="H107" s="11">
        <f t="shared" si="54"/>
        <v>0</v>
      </c>
      <c r="I107" s="11">
        <f t="shared" si="54"/>
        <v>0</v>
      </c>
      <c r="J107" s="11">
        <f t="shared" si="54"/>
        <v>0</v>
      </c>
      <c r="K107" s="11">
        <f t="shared" si="54"/>
        <v>0</v>
      </c>
      <c r="L107" s="11">
        <f t="shared" si="54"/>
        <v>0</v>
      </c>
      <c r="M107" s="11">
        <f t="shared" si="54"/>
        <v>0</v>
      </c>
      <c r="N107" s="11">
        <f t="shared" si="54"/>
        <v>0</v>
      </c>
      <c r="O107" s="11">
        <f t="shared" si="54"/>
        <v>0</v>
      </c>
      <c r="P107" s="11">
        <f t="shared" si="54"/>
        <v>0</v>
      </c>
      <c r="Q107" s="11">
        <f t="shared" si="54"/>
        <v>0</v>
      </c>
      <c r="R107" s="11">
        <f t="shared" si="54"/>
        <v>0</v>
      </c>
      <c r="S107" s="11">
        <f t="shared" si="54"/>
        <v>0</v>
      </c>
      <c r="T107" s="11">
        <f t="shared" si="54"/>
        <v>0</v>
      </c>
      <c r="U107" s="11">
        <f t="shared" si="54"/>
        <v>0</v>
      </c>
      <c r="V107" s="11">
        <f t="shared" si="54"/>
        <v>0</v>
      </c>
      <c r="W107" s="11">
        <f t="shared" si="54"/>
        <v>0</v>
      </c>
      <c r="X107" s="11">
        <f t="shared" si="54"/>
        <v>0</v>
      </c>
      <c r="Y107" s="11">
        <f t="shared" si="54"/>
        <v>0</v>
      </c>
      <c r="Z107" s="11">
        <f t="shared" si="54"/>
        <v>0</v>
      </c>
      <c r="AA107" s="11">
        <f t="shared" si="54"/>
        <v>0</v>
      </c>
    </row>
    <row r="108" spans="1:27" s="132" customFormat="1">
      <c r="A108" s="30" t="s">
        <v>263</v>
      </c>
      <c r="B108" s="37">
        <v>2660994.2585541126</v>
      </c>
      <c r="C108" s="19">
        <f t="shared" si="37"/>
        <v>221749.52154617605</v>
      </c>
      <c r="D108" s="9"/>
      <c r="E108" s="9"/>
      <c r="F108" s="9">
        <v>1</v>
      </c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</row>
    <row r="109" spans="1:27" s="132" customFormat="1">
      <c r="A109" s="29"/>
      <c r="B109" s="20"/>
      <c r="C109" s="19">
        <f t="shared" si="37"/>
        <v>0</v>
      </c>
      <c r="D109" s="11">
        <f t="shared" ref="D109:AA109" si="55">$C108*D108</f>
        <v>0</v>
      </c>
      <c r="E109" s="11">
        <f t="shared" si="55"/>
        <v>0</v>
      </c>
      <c r="F109" s="11">
        <f t="shared" si="55"/>
        <v>221749.52154617605</v>
      </c>
      <c r="G109" s="11">
        <f t="shared" si="55"/>
        <v>0</v>
      </c>
      <c r="H109" s="11">
        <f t="shared" si="55"/>
        <v>0</v>
      </c>
      <c r="I109" s="11">
        <f t="shared" si="55"/>
        <v>0</v>
      </c>
      <c r="J109" s="11">
        <f t="shared" si="55"/>
        <v>0</v>
      </c>
      <c r="K109" s="11">
        <f t="shared" si="55"/>
        <v>0</v>
      </c>
      <c r="L109" s="11">
        <f t="shared" si="55"/>
        <v>0</v>
      </c>
      <c r="M109" s="11">
        <f t="shared" si="55"/>
        <v>0</v>
      </c>
      <c r="N109" s="11">
        <f t="shared" si="55"/>
        <v>0</v>
      </c>
      <c r="O109" s="11">
        <f t="shared" si="55"/>
        <v>0</v>
      </c>
      <c r="P109" s="11">
        <f t="shared" si="55"/>
        <v>0</v>
      </c>
      <c r="Q109" s="11">
        <f t="shared" si="55"/>
        <v>0</v>
      </c>
      <c r="R109" s="11">
        <f t="shared" si="55"/>
        <v>0</v>
      </c>
      <c r="S109" s="11">
        <f t="shared" si="55"/>
        <v>0</v>
      </c>
      <c r="T109" s="11">
        <f t="shared" si="55"/>
        <v>0</v>
      </c>
      <c r="U109" s="11">
        <f t="shared" si="55"/>
        <v>0</v>
      </c>
      <c r="V109" s="11">
        <f t="shared" si="55"/>
        <v>0</v>
      </c>
      <c r="W109" s="11">
        <f t="shared" si="55"/>
        <v>0</v>
      </c>
      <c r="X109" s="11">
        <f t="shared" si="55"/>
        <v>0</v>
      </c>
      <c r="Y109" s="11">
        <f t="shared" si="55"/>
        <v>0</v>
      </c>
      <c r="Z109" s="11">
        <f t="shared" si="55"/>
        <v>0</v>
      </c>
      <c r="AA109" s="11">
        <f t="shared" si="55"/>
        <v>0</v>
      </c>
    </row>
    <row r="110" spans="1:27" s="132" customFormat="1">
      <c r="A110" s="30" t="s">
        <v>264</v>
      </c>
      <c r="B110" s="37">
        <v>5089422.130034958</v>
      </c>
      <c r="C110" s="19">
        <f t="shared" si="37"/>
        <v>424118.51083624648</v>
      </c>
      <c r="D110" s="9"/>
      <c r="E110" s="9"/>
      <c r="F110" s="9">
        <v>1</v>
      </c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</row>
    <row r="111" spans="1:27" s="132" customFormat="1">
      <c r="A111" s="29"/>
      <c r="B111" s="20"/>
      <c r="C111" s="19">
        <f t="shared" si="37"/>
        <v>0</v>
      </c>
      <c r="D111" s="11">
        <f t="shared" ref="D111:AA111" si="56">$C110*D110</f>
        <v>0</v>
      </c>
      <c r="E111" s="11">
        <f t="shared" si="56"/>
        <v>0</v>
      </c>
      <c r="F111" s="11">
        <f t="shared" si="56"/>
        <v>424118.51083624648</v>
      </c>
      <c r="G111" s="11">
        <f t="shared" si="56"/>
        <v>0</v>
      </c>
      <c r="H111" s="11">
        <f t="shared" si="56"/>
        <v>0</v>
      </c>
      <c r="I111" s="11">
        <f t="shared" si="56"/>
        <v>0</v>
      </c>
      <c r="J111" s="11">
        <f t="shared" si="56"/>
        <v>0</v>
      </c>
      <c r="K111" s="11">
        <f t="shared" si="56"/>
        <v>0</v>
      </c>
      <c r="L111" s="11">
        <f t="shared" si="56"/>
        <v>0</v>
      </c>
      <c r="M111" s="11">
        <f t="shared" si="56"/>
        <v>0</v>
      </c>
      <c r="N111" s="11">
        <f t="shared" si="56"/>
        <v>0</v>
      </c>
      <c r="O111" s="11">
        <f t="shared" si="56"/>
        <v>0</v>
      </c>
      <c r="P111" s="11">
        <f t="shared" si="56"/>
        <v>0</v>
      </c>
      <c r="Q111" s="11">
        <f t="shared" si="56"/>
        <v>0</v>
      </c>
      <c r="R111" s="11">
        <f t="shared" si="56"/>
        <v>0</v>
      </c>
      <c r="S111" s="11">
        <f t="shared" si="56"/>
        <v>0</v>
      </c>
      <c r="T111" s="11">
        <f t="shared" si="56"/>
        <v>0</v>
      </c>
      <c r="U111" s="11">
        <f t="shared" si="56"/>
        <v>0</v>
      </c>
      <c r="V111" s="11">
        <f t="shared" si="56"/>
        <v>0</v>
      </c>
      <c r="W111" s="11">
        <f t="shared" si="56"/>
        <v>0</v>
      </c>
      <c r="X111" s="11">
        <f t="shared" si="56"/>
        <v>0</v>
      </c>
      <c r="Y111" s="11">
        <f t="shared" si="56"/>
        <v>0</v>
      </c>
      <c r="Z111" s="11">
        <f t="shared" si="56"/>
        <v>0</v>
      </c>
      <c r="AA111" s="11">
        <f t="shared" si="56"/>
        <v>0</v>
      </c>
    </row>
    <row r="112" spans="1:27" s="132" customFormat="1">
      <c r="A112" s="30" t="s">
        <v>265</v>
      </c>
      <c r="B112" s="37">
        <v>272079.24316496786</v>
      </c>
      <c r="C112" s="19">
        <f t="shared" si="37"/>
        <v>22673.270263747323</v>
      </c>
      <c r="D112" s="9"/>
      <c r="E112" s="9"/>
      <c r="F112" s="9">
        <v>1</v>
      </c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</row>
    <row r="113" spans="1:27" s="132" customFormat="1">
      <c r="A113" s="29"/>
      <c r="B113" s="20"/>
      <c r="C113" s="19">
        <f t="shared" si="37"/>
        <v>0</v>
      </c>
      <c r="D113" s="11">
        <f t="shared" ref="D113:AA113" si="57">$C112*D112</f>
        <v>0</v>
      </c>
      <c r="E113" s="11">
        <f t="shared" si="57"/>
        <v>0</v>
      </c>
      <c r="F113" s="11">
        <f t="shared" si="57"/>
        <v>22673.270263747323</v>
      </c>
      <c r="G113" s="11">
        <f t="shared" si="57"/>
        <v>0</v>
      </c>
      <c r="H113" s="11">
        <f t="shared" si="57"/>
        <v>0</v>
      </c>
      <c r="I113" s="11">
        <f t="shared" si="57"/>
        <v>0</v>
      </c>
      <c r="J113" s="11">
        <f t="shared" si="57"/>
        <v>0</v>
      </c>
      <c r="K113" s="11">
        <f t="shared" si="57"/>
        <v>0</v>
      </c>
      <c r="L113" s="11">
        <f t="shared" si="57"/>
        <v>0</v>
      </c>
      <c r="M113" s="11">
        <f t="shared" si="57"/>
        <v>0</v>
      </c>
      <c r="N113" s="11">
        <f t="shared" si="57"/>
        <v>0</v>
      </c>
      <c r="O113" s="11">
        <f t="shared" si="57"/>
        <v>0</v>
      </c>
      <c r="P113" s="11">
        <f t="shared" si="57"/>
        <v>0</v>
      </c>
      <c r="Q113" s="11">
        <f t="shared" si="57"/>
        <v>0</v>
      </c>
      <c r="R113" s="11">
        <f t="shared" si="57"/>
        <v>0</v>
      </c>
      <c r="S113" s="11">
        <f t="shared" si="57"/>
        <v>0</v>
      </c>
      <c r="T113" s="11">
        <f t="shared" si="57"/>
        <v>0</v>
      </c>
      <c r="U113" s="11">
        <f t="shared" si="57"/>
        <v>0</v>
      </c>
      <c r="V113" s="11">
        <f t="shared" si="57"/>
        <v>0</v>
      </c>
      <c r="W113" s="11">
        <f t="shared" si="57"/>
        <v>0</v>
      </c>
      <c r="X113" s="11">
        <f t="shared" si="57"/>
        <v>0</v>
      </c>
      <c r="Y113" s="11">
        <f t="shared" si="57"/>
        <v>0</v>
      </c>
      <c r="Z113" s="11">
        <f t="shared" si="57"/>
        <v>0</v>
      </c>
      <c r="AA113" s="11">
        <f t="shared" si="57"/>
        <v>0</v>
      </c>
    </row>
    <row r="114" spans="1:27" s="132" customFormat="1">
      <c r="A114" s="30" t="s">
        <v>266</v>
      </c>
      <c r="B114" s="37">
        <v>4661.9168384724908</v>
      </c>
      <c r="C114" s="19">
        <f t="shared" si="37"/>
        <v>388.49306987270757</v>
      </c>
      <c r="D114" s="9"/>
      <c r="E114" s="9"/>
      <c r="F114" s="9">
        <v>1</v>
      </c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</row>
    <row r="115" spans="1:27" s="132" customFormat="1">
      <c r="A115" s="29"/>
      <c r="B115" s="20"/>
      <c r="C115" s="19">
        <f t="shared" si="37"/>
        <v>0</v>
      </c>
      <c r="D115" s="11">
        <f t="shared" ref="D115:AA115" si="58">$C114*D114</f>
        <v>0</v>
      </c>
      <c r="E115" s="11">
        <f t="shared" si="58"/>
        <v>0</v>
      </c>
      <c r="F115" s="11">
        <f t="shared" si="58"/>
        <v>388.49306987270757</v>
      </c>
      <c r="G115" s="11">
        <f t="shared" si="58"/>
        <v>0</v>
      </c>
      <c r="H115" s="11">
        <f t="shared" si="58"/>
        <v>0</v>
      </c>
      <c r="I115" s="11">
        <f t="shared" si="58"/>
        <v>0</v>
      </c>
      <c r="J115" s="11">
        <f t="shared" si="58"/>
        <v>0</v>
      </c>
      <c r="K115" s="11">
        <f t="shared" si="58"/>
        <v>0</v>
      </c>
      <c r="L115" s="11">
        <f t="shared" si="58"/>
        <v>0</v>
      </c>
      <c r="M115" s="11">
        <f t="shared" si="58"/>
        <v>0</v>
      </c>
      <c r="N115" s="11">
        <f t="shared" si="58"/>
        <v>0</v>
      </c>
      <c r="O115" s="11">
        <f t="shared" si="58"/>
        <v>0</v>
      </c>
      <c r="P115" s="11">
        <f t="shared" si="58"/>
        <v>0</v>
      </c>
      <c r="Q115" s="11">
        <f t="shared" si="58"/>
        <v>0</v>
      </c>
      <c r="R115" s="11">
        <f t="shared" si="58"/>
        <v>0</v>
      </c>
      <c r="S115" s="11">
        <f t="shared" si="58"/>
        <v>0</v>
      </c>
      <c r="T115" s="11">
        <f t="shared" si="58"/>
        <v>0</v>
      </c>
      <c r="U115" s="11">
        <f t="shared" si="58"/>
        <v>0</v>
      </c>
      <c r="V115" s="11">
        <f t="shared" si="58"/>
        <v>0</v>
      </c>
      <c r="W115" s="11">
        <f t="shared" si="58"/>
        <v>0</v>
      </c>
      <c r="X115" s="11">
        <f t="shared" si="58"/>
        <v>0</v>
      </c>
      <c r="Y115" s="11">
        <f t="shared" si="58"/>
        <v>0</v>
      </c>
      <c r="Z115" s="11">
        <f t="shared" si="58"/>
        <v>0</v>
      </c>
      <c r="AA115" s="11">
        <f t="shared" si="58"/>
        <v>0</v>
      </c>
    </row>
    <row r="116" spans="1:27" s="132" customFormat="1">
      <c r="A116" s="30" t="s">
        <v>304</v>
      </c>
      <c r="B116" s="37">
        <v>12273077.390763612</v>
      </c>
      <c r="C116" s="19">
        <f t="shared" si="37"/>
        <v>1022756.4492303011</v>
      </c>
      <c r="D116" s="9"/>
      <c r="E116" s="9"/>
      <c r="F116" s="9">
        <v>1</v>
      </c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</row>
    <row r="117" spans="1:27" s="132" customFormat="1">
      <c r="A117" s="29"/>
      <c r="B117" s="20"/>
      <c r="C117" s="19">
        <f t="shared" si="37"/>
        <v>0</v>
      </c>
      <c r="D117" s="11">
        <f t="shared" ref="D117:AA117" si="59">$C116*D116</f>
        <v>0</v>
      </c>
      <c r="E117" s="11">
        <f t="shared" si="59"/>
        <v>0</v>
      </c>
      <c r="F117" s="11">
        <f t="shared" si="59"/>
        <v>1022756.4492303011</v>
      </c>
      <c r="G117" s="11">
        <f t="shared" si="59"/>
        <v>0</v>
      </c>
      <c r="H117" s="11">
        <f t="shared" si="59"/>
        <v>0</v>
      </c>
      <c r="I117" s="11">
        <f t="shared" si="59"/>
        <v>0</v>
      </c>
      <c r="J117" s="11">
        <f t="shared" si="59"/>
        <v>0</v>
      </c>
      <c r="K117" s="11">
        <f t="shared" si="59"/>
        <v>0</v>
      </c>
      <c r="L117" s="11">
        <f t="shared" si="59"/>
        <v>0</v>
      </c>
      <c r="M117" s="11">
        <f t="shared" si="59"/>
        <v>0</v>
      </c>
      <c r="N117" s="11">
        <f t="shared" si="59"/>
        <v>0</v>
      </c>
      <c r="O117" s="11">
        <f t="shared" si="59"/>
        <v>0</v>
      </c>
      <c r="P117" s="11">
        <f t="shared" si="59"/>
        <v>0</v>
      </c>
      <c r="Q117" s="11">
        <f t="shared" si="59"/>
        <v>0</v>
      </c>
      <c r="R117" s="11">
        <f t="shared" si="59"/>
        <v>0</v>
      </c>
      <c r="S117" s="11">
        <f t="shared" si="59"/>
        <v>0</v>
      </c>
      <c r="T117" s="11">
        <f t="shared" si="59"/>
        <v>0</v>
      </c>
      <c r="U117" s="11">
        <f t="shared" si="59"/>
        <v>0</v>
      </c>
      <c r="V117" s="11">
        <f t="shared" si="59"/>
        <v>0</v>
      </c>
      <c r="W117" s="11">
        <f t="shared" si="59"/>
        <v>0</v>
      </c>
      <c r="X117" s="11">
        <f t="shared" si="59"/>
        <v>0</v>
      </c>
      <c r="Y117" s="11">
        <f t="shared" si="59"/>
        <v>0</v>
      </c>
      <c r="Z117" s="11">
        <f t="shared" si="59"/>
        <v>0</v>
      </c>
      <c r="AA117" s="11">
        <f t="shared" si="59"/>
        <v>0</v>
      </c>
    </row>
    <row r="118" spans="1:27" s="132" customFormat="1">
      <c r="A118" s="30" t="s">
        <v>308</v>
      </c>
      <c r="B118" s="37">
        <v>7351945.5145826899</v>
      </c>
      <c r="C118" s="19">
        <f t="shared" si="37"/>
        <v>612662.12621522415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>
        <v>1</v>
      </c>
      <c r="W118" s="9"/>
      <c r="X118" s="9"/>
      <c r="Y118" s="9"/>
      <c r="Z118" s="9"/>
      <c r="AA118" s="9"/>
    </row>
    <row r="119" spans="1:27" s="132" customFormat="1">
      <c r="A119" s="29"/>
      <c r="B119" s="20"/>
      <c r="C119" s="19">
        <f t="shared" si="37"/>
        <v>0</v>
      </c>
      <c r="D119" s="11">
        <f t="shared" ref="D119:AA119" si="60">$C118*D118</f>
        <v>0</v>
      </c>
      <c r="E119" s="11">
        <f t="shared" si="60"/>
        <v>0</v>
      </c>
      <c r="F119" s="11">
        <f t="shared" si="60"/>
        <v>0</v>
      </c>
      <c r="G119" s="11">
        <f t="shared" si="60"/>
        <v>0</v>
      </c>
      <c r="H119" s="11">
        <f t="shared" si="60"/>
        <v>0</v>
      </c>
      <c r="I119" s="11">
        <f t="shared" si="60"/>
        <v>0</v>
      </c>
      <c r="J119" s="11">
        <f t="shared" si="60"/>
        <v>0</v>
      </c>
      <c r="K119" s="11">
        <f t="shared" si="60"/>
        <v>0</v>
      </c>
      <c r="L119" s="11">
        <f t="shared" si="60"/>
        <v>0</v>
      </c>
      <c r="M119" s="11">
        <f t="shared" si="60"/>
        <v>0</v>
      </c>
      <c r="N119" s="11">
        <f t="shared" si="60"/>
        <v>0</v>
      </c>
      <c r="O119" s="11">
        <f t="shared" si="60"/>
        <v>0</v>
      </c>
      <c r="P119" s="11">
        <f t="shared" si="60"/>
        <v>0</v>
      </c>
      <c r="Q119" s="11">
        <f t="shared" si="60"/>
        <v>0</v>
      </c>
      <c r="R119" s="11">
        <f t="shared" si="60"/>
        <v>0</v>
      </c>
      <c r="S119" s="11">
        <f t="shared" si="60"/>
        <v>0</v>
      </c>
      <c r="T119" s="11">
        <f t="shared" si="60"/>
        <v>0</v>
      </c>
      <c r="U119" s="11">
        <f t="shared" si="60"/>
        <v>0</v>
      </c>
      <c r="V119" s="11">
        <f t="shared" si="60"/>
        <v>612662.12621522415</v>
      </c>
      <c r="W119" s="11">
        <f t="shared" si="60"/>
        <v>0</v>
      </c>
      <c r="X119" s="11">
        <f t="shared" si="60"/>
        <v>0</v>
      </c>
      <c r="Y119" s="11">
        <f t="shared" si="60"/>
        <v>0</v>
      </c>
      <c r="Z119" s="11">
        <f t="shared" si="60"/>
        <v>0</v>
      </c>
      <c r="AA119" s="11">
        <f t="shared" si="60"/>
        <v>0</v>
      </c>
    </row>
    <row r="120" spans="1:27" s="132" customFormat="1">
      <c r="A120" s="30" t="s">
        <v>305</v>
      </c>
      <c r="B120" s="37">
        <v>5913748.6369933188</v>
      </c>
      <c r="C120" s="19">
        <f t="shared" si="37"/>
        <v>492812.38641610992</v>
      </c>
      <c r="D120" s="9"/>
      <c r="E120" s="9"/>
      <c r="F120" s="9">
        <v>1</v>
      </c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</row>
    <row r="121" spans="1:27" s="132" customFormat="1">
      <c r="A121" s="29"/>
      <c r="B121" s="20"/>
      <c r="C121" s="19">
        <f t="shared" si="37"/>
        <v>0</v>
      </c>
      <c r="D121" s="11">
        <f t="shared" ref="D121:AA121" si="61">$C120*D120</f>
        <v>0</v>
      </c>
      <c r="E121" s="11">
        <f t="shared" si="61"/>
        <v>0</v>
      </c>
      <c r="F121" s="11">
        <f t="shared" si="61"/>
        <v>492812.38641610992</v>
      </c>
      <c r="G121" s="11">
        <f t="shared" si="61"/>
        <v>0</v>
      </c>
      <c r="H121" s="11">
        <f t="shared" si="61"/>
        <v>0</v>
      </c>
      <c r="I121" s="11">
        <f t="shared" si="61"/>
        <v>0</v>
      </c>
      <c r="J121" s="11">
        <f t="shared" si="61"/>
        <v>0</v>
      </c>
      <c r="K121" s="11">
        <f t="shared" si="61"/>
        <v>0</v>
      </c>
      <c r="L121" s="11">
        <f t="shared" si="61"/>
        <v>0</v>
      </c>
      <c r="M121" s="11">
        <f t="shared" si="61"/>
        <v>0</v>
      </c>
      <c r="N121" s="11">
        <f t="shared" si="61"/>
        <v>0</v>
      </c>
      <c r="O121" s="11">
        <f t="shared" si="61"/>
        <v>0</v>
      </c>
      <c r="P121" s="11">
        <f t="shared" si="61"/>
        <v>0</v>
      </c>
      <c r="Q121" s="11">
        <f t="shared" si="61"/>
        <v>0</v>
      </c>
      <c r="R121" s="11">
        <f t="shared" si="61"/>
        <v>0</v>
      </c>
      <c r="S121" s="11">
        <f t="shared" si="61"/>
        <v>0</v>
      </c>
      <c r="T121" s="11">
        <f t="shared" si="61"/>
        <v>0</v>
      </c>
      <c r="U121" s="11">
        <f t="shared" si="61"/>
        <v>0</v>
      </c>
      <c r="V121" s="11">
        <f t="shared" si="61"/>
        <v>0</v>
      </c>
      <c r="W121" s="11">
        <f t="shared" si="61"/>
        <v>0</v>
      </c>
      <c r="X121" s="11">
        <f t="shared" si="61"/>
        <v>0</v>
      </c>
      <c r="Y121" s="11">
        <f t="shared" si="61"/>
        <v>0</v>
      </c>
      <c r="Z121" s="11">
        <f t="shared" si="61"/>
        <v>0</v>
      </c>
      <c r="AA121" s="11">
        <f t="shared" si="61"/>
        <v>0</v>
      </c>
    </row>
    <row r="122" spans="1:27" s="132" customFormat="1">
      <c r="A122" s="30" t="s">
        <v>306</v>
      </c>
      <c r="B122" s="37">
        <v>12500421.897324963</v>
      </c>
      <c r="C122" s="19">
        <f t="shared" si="37"/>
        <v>1041701.8247770802</v>
      </c>
      <c r="D122" s="9"/>
      <c r="E122" s="9"/>
      <c r="F122" s="9">
        <v>1</v>
      </c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</row>
    <row r="123" spans="1:27" s="132" customFormat="1">
      <c r="A123" s="29"/>
      <c r="B123" s="20"/>
      <c r="C123" s="19">
        <f t="shared" si="37"/>
        <v>0</v>
      </c>
      <c r="D123" s="11">
        <f t="shared" ref="D123:AA123" si="62">$C122*D122</f>
        <v>0</v>
      </c>
      <c r="E123" s="11">
        <f t="shared" si="62"/>
        <v>0</v>
      </c>
      <c r="F123" s="11">
        <f t="shared" si="62"/>
        <v>1041701.8247770802</v>
      </c>
      <c r="G123" s="11">
        <f t="shared" si="62"/>
        <v>0</v>
      </c>
      <c r="H123" s="11">
        <f t="shared" si="62"/>
        <v>0</v>
      </c>
      <c r="I123" s="11">
        <f t="shared" si="62"/>
        <v>0</v>
      </c>
      <c r="J123" s="11">
        <f t="shared" si="62"/>
        <v>0</v>
      </c>
      <c r="K123" s="11">
        <f t="shared" si="62"/>
        <v>0</v>
      </c>
      <c r="L123" s="11">
        <f t="shared" si="62"/>
        <v>0</v>
      </c>
      <c r="M123" s="11">
        <f t="shared" si="62"/>
        <v>0</v>
      </c>
      <c r="N123" s="11">
        <f t="shared" si="62"/>
        <v>0</v>
      </c>
      <c r="O123" s="11">
        <f t="shared" si="62"/>
        <v>0</v>
      </c>
      <c r="P123" s="11">
        <f t="shared" si="62"/>
        <v>0</v>
      </c>
      <c r="Q123" s="11">
        <f t="shared" si="62"/>
        <v>0</v>
      </c>
      <c r="R123" s="11">
        <f t="shared" si="62"/>
        <v>0</v>
      </c>
      <c r="S123" s="11">
        <f t="shared" si="62"/>
        <v>0</v>
      </c>
      <c r="T123" s="11">
        <f t="shared" si="62"/>
        <v>0</v>
      </c>
      <c r="U123" s="11">
        <f t="shared" si="62"/>
        <v>0</v>
      </c>
      <c r="V123" s="11">
        <f t="shared" si="62"/>
        <v>0</v>
      </c>
      <c r="W123" s="11">
        <f t="shared" si="62"/>
        <v>0</v>
      </c>
      <c r="X123" s="11">
        <f t="shared" si="62"/>
        <v>0</v>
      </c>
      <c r="Y123" s="11">
        <f t="shared" si="62"/>
        <v>0</v>
      </c>
      <c r="Z123" s="11">
        <f t="shared" si="62"/>
        <v>0</v>
      </c>
      <c r="AA123" s="11">
        <f t="shared" si="62"/>
        <v>0</v>
      </c>
    </row>
    <row r="124" spans="1:27" s="132" customFormat="1">
      <c r="A124" s="30" t="s">
        <v>307</v>
      </c>
      <c r="B124" s="37">
        <v>5844297.691186538</v>
      </c>
      <c r="C124" s="19">
        <f t="shared" si="37"/>
        <v>487024.80759887816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>
        <v>1</v>
      </c>
      <c r="W124" s="9"/>
      <c r="X124" s="9"/>
      <c r="Y124" s="9"/>
      <c r="Z124" s="9"/>
      <c r="AA124" s="9"/>
    </row>
    <row r="125" spans="1:27" s="132" customFormat="1">
      <c r="A125" s="29"/>
      <c r="B125" s="20"/>
      <c r="C125" s="19">
        <f t="shared" si="37"/>
        <v>0</v>
      </c>
      <c r="D125" s="11">
        <f t="shared" ref="D125:AA125" si="63">$C124*D124</f>
        <v>0</v>
      </c>
      <c r="E125" s="11">
        <f t="shared" si="63"/>
        <v>0</v>
      </c>
      <c r="F125" s="11">
        <f t="shared" si="63"/>
        <v>0</v>
      </c>
      <c r="G125" s="11">
        <f t="shared" si="63"/>
        <v>0</v>
      </c>
      <c r="H125" s="11">
        <f t="shared" si="63"/>
        <v>0</v>
      </c>
      <c r="I125" s="11">
        <f t="shared" si="63"/>
        <v>0</v>
      </c>
      <c r="J125" s="11">
        <f t="shared" si="63"/>
        <v>0</v>
      </c>
      <c r="K125" s="11">
        <f t="shared" si="63"/>
        <v>0</v>
      </c>
      <c r="L125" s="11">
        <f t="shared" si="63"/>
        <v>0</v>
      </c>
      <c r="M125" s="11">
        <f t="shared" si="63"/>
        <v>0</v>
      </c>
      <c r="N125" s="11">
        <f t="shared" si="63"/>
        <v>0</v>
      </c>
      <c r="O125" s="11">
        <f t="shared" si="63"/>
        <v>0</v>
      </c>
      <c r="P125" s="11">
        <f t="shared" si="63"/>
        <v>0</v>
      </c>
      <c r="Q125" s="11">
        <f t="shared" si="63"/>
        <v>0</v>
      </c>
      <c r="R125" s="11">
        <f t="shared" si="63"/>
        <v>0</v>
      </c>
      <c r="S125" s="11">
        <f t="shared" si="63"/>
        <v>0</v>
      </c>
      <c r="T125" s="11">
        <f t="shared" si="63"/>
        <v>0</v>
      </c>
      <c r="U125" s="11">
        <f t="shared" si="63"/>
        <v>0</v>
      </c>
      <c r="V125" s="11">
        <f t="shared" si="63"/>
        <v>487024.80759887816</v>
      </c>
      <c r="W125" s="11">
        <f t="shared" si="63"/>
        <v>0</v>
      </c>
      <c r="X125" s="11">
        <f t="shared" si="63"/>
        <v>0</v>
      </c>
      <c r="Y125" s="11">
        <f t="shared" si="63"/>
        <v>0</v>
      </c>
      <c r="Z125" s="11">
        <f t="shared" si="63"/>
        <v>0</v>
      </c>
      <c r="AA125" s="11">
        <f t="shared" si="63"/>
        <v>0</v>
      </c>
    </row>
    <row r="126" spans="1:27" s="132" customFormat="1">
      <c r="A126" s="30" t="s">
        <v>345</v>
      </c>
      <c r="B126" s="37">
        <v>44221.074404051891</v>
      </c>
      <c r="C126" s="19">
        <f t="shared" si="37"/>
        <v>3685.0895336709909</v>
      </c>
      <c r="D126" s="9"/>
      <c r="E126" s="9"/>
      <c r="F126" s="9">
        <v>1</v>
      </c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</row>
    <row r="127" spans="1:27" s="132" customFormat="1">
      <c r="A127" s="29"/>
      <c r="B127" s="20"/>
      <c r="C127" s="19">
        <f t="shared" si="37"/>
        <v>0</v>
      </c>
      <c r="D127" s="11">
        <f t="shared" ref="D127:AA127" si="64">$C126*D126</f>
        <v>0</v>
      </c>
      <c r="E127" s="11">
        <f t="shared" si="64"/>
        <v>0</v>
      </c>
      <c r="F127" s="11">
        <f t="shared" si="64"/>
        <v>3685.0895336709909</v>
      </c>
      <c r="G127" s="11">
        <f t="shared" si="64"/>
        <v>0</v>
      </c>
      <c r="H127" s="11">
        <f t="shared" si="64"/>
        <v>0</v>
      </c>
      <c r="I127" s="11">
        <f t="shared" si="64"/>
        <v>0</v>
      </c>
      <c r="J127" s="11">
        <f t="shared" si="64"/>
        <v>0</v>
      </c>
      <c r="K127" s="11">
        <f t="shared" si="64"/>
        <v>0</v>
      </c>
      <c r="L127" s="11">
        <f t="shared" si="64"/>
        <v>0</v>
      </c>
      <c r="M127" s="11">
        <f t="shared" si="64"/>
        <v>0</v>
      </c>
      <c r="N127" s="11">
        <f t="shared" si="64"/>
        <v>0</v>
      </c>
      <c r="O127" s="11">
        <f t="shared" si="64"/>
        <v>0</v>
      </c>
      <c r="P127" s="11">
        <f t="shared" si="64"/>
        <v>0</v>
      </c>
      <c r="Q127" s="11">
        <f t="shared" si="64"/>
        <v>0</v>
      </c>
      <c r="R127" s="11">
        <f t="shared" si="64"/>
        <v>0</v>
      </c>
      <c r="S127" s="11">
        <f t="shared" si="64"/>
        <v>0</v>
      </c>
      <c r="T127" s="11">
        <f t="shared" si="64"/>
        <v>0</v>
      </c>
      <c r="U127" s="11">
        <f t="shared" si="64"/>
        <v>0</v>
      </c>
      <c r="V127" s="11">
        <f t="shared" si="64"/>
        <v>0</v>
      </c>
      <c r="W127" s="11">
        <f t="shared" si="64"/>
        <v>0</v>
      </c>
      <c r="X127" s="11">
        <f t="shared" si="64"/>
        <v>0</v>
      </c>
      <c r="Y127" s="11">
        <f t="shared" si="64"/>
        <v>0</v>
      </c>
      <c r="Z127" s="11">
        <f t="shared" si="64"/>
        <v>0</v>
      </c>
      <c r="AA127" s="11">
        <f t="shared" si="64"/>
        <v>0</v>
      </c>
    </row>
    <row r="128" spans="1:27" s="132" customFormat="1">
      <c r="A128" s="30" t="s">
        <v>346</v>
      </c>
      <c r="B128" s="37">
        <v>1475529.3622055692</v>
      </c>
      <c r="C128" s="19">
        <f t="shared" si="37"/>
        <v>122960.78018379743</v>
      </c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>
        <v>1</v>
      </c>
      <c r="W128" s="9"/>
      <c r="X128" s="9"/>
      <c r="Y128" s="9"/>
      <c r="Z128" s="9"/>
      <c r="AA128" s="9"/>
    </row>
    <row r="129" spans="1:27" s="132" customFormat="1">
      <c r="A129" s="29"/>
      <c r="B129" s="20"/>
      <c r="C129" s="19">
        <f t="shared" si="37"/>
        <v>0</v>
      </c>
      <c r="D129" s="11">
        <f t="shared" ref="D129:AA129" si="65">$C128*D128</f>
        <v>0</v>
      </c>
      <c r="E129" s="11">
        <f t="shared" si="65"/>
        <v>0</v>
      </c>
      <c r="F129" s="11">
        <f t="shared" si="65"/>
        <v>0</v>
      </c>
      <c r="G129" s="11">
        <f t="shared" si="65"/>
        <v>0</v>
      </c>
      <c r="H129" s="11">
        <f t="shared" si="65"/>
        <v>0</v>
      </c>
      <c r="I129" s="11">
        <f t="shared" si="65"/>
        <v>0</v>
      </c>
      <c r="J129" s="11">
        <f t="shared" si="65"/>
        <v>0</v>
      </c>
      <c r="K129" s="11">
        <f t="shared" si="65"/>
        <v>0</v>
      </c>
      <c r="L129" s="11">
        <f t="shared" si="65"/>
        <v>0</v>
      </c>
      <c r="M129" s="11">
        <f t="shared" si="65"/>
        <v>0</v>
      </c>
      <c r="N129" s="11">
        <f t="shared" si="65"/>
        <v>0</v>
      </c>
      <c r="O129" s="11">
        <f t="shared" si="65"/>
        <v>0</v>
      </c>
      <c r="P129" s="11">
        <f t="shared" si="65"/>
        <v>0</v>
      </c>
      <c r="Q129" s="11">
        <f t="shared" si="65"/>
        <v>0</v>
      </c>
      <c r="R129" s="11">
        <f t="shared" si="65"/>
        <v>0</v>
      </c>
      <c r="S129" s="11">
        <f t="shared" si="65"/>
        <v>0</v>
      </c>
      <c r="T129" s="11">
        <f t="shared" si="65"/>
        <v>0</v>
      </c>
      <c r="U129" s="11">
        <f t="shared" si="65"/>
        <v>0</v>
      </c>
      <c r="V129" s="11">
        <f t="shared" si="65"/>
        <v>122960.78018379743</v>
      </c>
      <c r="W129" s="11">
        <f t="shared" si="65"/>
        <v>0</v>
      </c>
      <c r="X129" s="11">
        <f t="shared" si="65"/>
        <v>0</v>
      </c>
      <c r="Y129" s="11">
        <f t="shared" si="65"/>
        <v>0</v>
      </c>
      <c r="Z129" s="11">
        <f t="shared" si="65"/>
        <v>0</v>
      </c>
      <c r="AA129" s="11">
        <f t="shared" si="65"/>
        <v>0</v>
      </c>
    </row>
    <row r="130" spans="1:27" s="132" customFormat="1">
      <c r="A130" s="30" t="s">
        <v>347</v>
      </c>
      <c r="B130" s="37">
        <v>5297.636944124506</v>
      </c>
      <c r="C130" s="19">
        <f>B130/12</f>
        <v>441.46974534370884</v>
      </c>
      <c r="D130" s="9"/>
      <c r="E130" s="9"/>
      <c r="F130" s="9">
        <v>1</v>
      </c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</row>
    <row r="131" spans="1:27" s="132" customFormat="1">
      <c r="A131" s="29"/>
      <c r="B131" s="20"/>
      <c r="C131" s="19"/>
      <c r="D131" s="11">
        <f t="shared" ref="D131:AA131" si="66">$C130*D130</f>
        <v>0</v>
      </c>
      <c r="E131" s="11">
        <f t="shared" si="66"/>
        <v>0</v>
      </c>
      <c r="F131" s="11">
        <f t="shared" si="66"/>
        <v>441.46974534370884</v>
      </c>
      <c r="G131" s="11">
        <f t="shared" si="66"/>
        <v>0</v>
      </c>
      <c r="H131" s="11">
        <f t="shared" si="66"/>
        <v>0</v>
      </c>
      <c r="I131" s="11">
        <f t="shared" si="66"/>
        <v>0</v>
      </c>
      <c r="J131" s="11">
        <f t="shared" si="66"/>
        <v>0</v>
      </c>
      <c r="K131" s="11">
        <f t="shared" si="66"/>
        <v>0</v>
      </c>
      <c r="L131" s="11">
        <f t="shared" si="66"/>
        <v>0</v>
      </c>
      <c r="M131" s="11">
        <f t="shared" si="66"/>
        <v>0</v>
      </c>
      <c r="N131" s="11">
        <f t="shared" si="66"/>
        <v>0</v>
      </c>
      <c r="O131" s="11">
        <f t="shared" si="66"/>
        <v>0</v>
      </c>
      <c r="P131" s="11">
        <f t="shared" si="66"/>
        <v>0</v>
      </c>
      <c r="Q131" s="11">
        <f t="shared" si="66"/>
        <v>0</v>
      </c>
      <c r="R131" s="11">
        <f t="shared" si="66"/>
        <v>0</v>
      </c>
      <c r="S131" s="11">
        <f t="shared" si="66"/>
        <v>0</v>
      </c>
      <c r="T131" s="11">
        <f t="shared" si="66"/>
        <v>0</v>
      </c>
      <c r="U131" s="11">
        <f t="shared" si="66"/>
        <v>0</v>
      </c>
      <c r="V131" s="11">
        <f t="shared" si="66"/>
        <v>0</v>
      </c>
      <c r="W131" s="11">
        <f t="shared" si="66"/>
        <v>0</v>
      </c>
      <c r="X131" s="11">
        <f t="shared" si="66"/>
        <v>0</v>
      </c>
      <c r="Y131" s="11">
        <f t="shared" si="66"/>
        <v>0</v>
      </c>
      <c r="Z131" s="11">
        <f t="shared" si="66"/>
        <v>0</v>
      </c>
      <c r="AA131" s="11">
        <f t="shared" si="66"/>
        <v>0</v>
      </c>
    </row>
    <row r="132" spans="1:27" s="132" customFormat="1">
      <c r="A132" s="25" t="s">
        <v>52</v>
      </c>
      <c r="B132" s="15">
        <f>B8+B10+B12+B18+B20+B22+B24+B26+B28+B30+B32+B34+B36+B38+B40+B42+B44+B46+B48+B50+B52+B54+B56+B58+B60+B62+B64+B66+B68+B70+B72+B74+B76+B78+B80+B82+B84+B86+B88+B90+B92+B94+B96+B98+B100+B102+B104+B108+B110+B112+B114+B116+B118+B120+B122+B124+B126+B128+B130</f>
        <v>272626368.82102555</v>
      </c>
      <c r="C132" s="15">
        <f>C8+C10+C12+C18+C20+C22+C24+C26+C28+C30+C32+C34+C36+C38+C40+C42+C44+C46+C48+C50+C52+C54+C56+C58+C60+C62+C64+C66+C68+C70+C72+C74+C76+C78+C80+C82+C84+C86+C88+C90+C92+C94+C96+C98+C100+C102+C104+C108+C110+C112+C114+C116+C118+C120+C122+C124+C126+C128+C130</f>
        <v>22718864.068418808</v>
      </c>
      <c r="D132" s="15">
        <f>D9+D11+D13+D19+D21+D23+D25+D27+D29+D31+D33+D35+D37+D39+D41+D43+D45+D47+D49+D51+D53+D55+D57+D59+D61+D63+D65+D67+D69+D71+D73+D75+D77+D79+D81+D83+D85+D87+D89+D91+D93+D95+D97+D99+D101+D103+D105+D107+D109+D111+D113+D115+D117+D119+D121+D123+D125+D127+D129+D131</f>
        <v>310929.57500188652</v>
      </c>
      <c r="E132" s="15">
        <f t="shared" ref="E132:AA132" si="67">E9+E11+E13+E19+E21+E23+E25+E27+E29+E31+E33+E35+E37+E39+E41+E43+E45+E47+E49+E51+E53+E55+E57+E59+E61+E63+E65+E67+E69+E71+E73+E75+E77+E79+E81+E83+E85+E87+E89+E91+E93+E95+E97+E99+E101+E103+E105+E107+E109+E111+E113+E115+E117+E119+E121+E123+E125+E127+E129+E131</f>
        <v>2014446.1659301447</v>
      </c>
      <c r="F132" s="15">
        <f t="shared" si="67"/>
        <v>6242825.8071159394</v>
      </c>
      <c r="G132" s="15">
        <f t="shared" si="67"/>
        <v>1137651.3385006196</v>
      </c>
      <c r="H132" s="15">
        <f t="shared" si="67"/>
        <v>716533.93637576804</v>
      </c>
      <c r="I132" s="15">
        <f t="shared" si="67"/>
        <v>1888585.596546764</v>
      </c>
      <c r="J132" s="15">
        <f t="shared" si="67"/>
        <v>0</v>
      </c>
      <c r="K132" s="15">
        <f t="shared" si="67"/>
        <v>298123.71293217718</v>
      </c>
      <c r="L132" s="15">
        <f t="shared" si="67"/>
        <v>473904.20404784766</v>
      </c>
      <c r="M132" s="15">
        <f t="shared" si="67"/>
        <v>253930.4347151198</v>
      </c>
      <c r="N132" s="15">
        <f t="shared" si="67"/>
        <v>483663.57279824751</v>
      </c>
      <c r="O132" s="15">
        <f t="shared" si="67"/>
        <v>1903711.351519899</v>
      </c>
      <c r="P132" s="146">
        <f t="shared" si="67"/>
        <v>255936.39506441625</v>
      </c>
      <c r="Q132" s="15">
        <f t="shared" si="67"/>
        <v>28124.87857850728</v>
      </c>
      <c r="R132" s="15">
        <f t="shared" si="67"/>
        <v>651333.63006371702</v>
      </c>
      <c r="S132" s="15">
        <f t="shared" si="67"/>
        <v>326412.27812441107</v>
      </c>
      <c r="T132" s="15">
        <f t="shared" si="67"/>
        <v>68676.824045983623</v>
      </c>
      <c r="U132" s="15">
        <f t="shared" si="67"/>
        <v>998120.08301925356</v>
      </c>
      <c r="V132" s="15">
        <f t="shared" si="67"/>
        <v>2230949.0285252971</v>
      </c>
      <c r="W132" s="15">
        <f t="shared" si="67"/>
        <v>663161.47436954686</v>
      </c>
      <c r="X132" s="15">
        <f t="shared" si="67"/>
        <v>715148.25595289818</v>
      </c>
      <c r="Y132" s="15">
        <f t="shared" si="67"/>
        <v>979717.33726948616</v>
      </c>
      <c r="Z132" s="15">
        <f t="shared" si="67"/>
        <v>39034.115582292739</v>
      </c>
      <c r="AA132" s="15">
        <f t="shared" si="67"/>
        <v>37944.072338581587</v>
      </c>
    </row>
    <row r="133" spans="1:27" s="132" customFormat="1">
      <c r="A133" s="2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51"/>
    </row>
    <row r="134" spans="1:27" s="132" customFormat="1">
      <c r="A134" s="50"/>
      <c r="B134" s="54"/>
      <c r="C134" s="51"/>
      <c r="D134" s="15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</row>
    <row r="135" spans="1:27" s="132" customFormat="1" ht="13.5" thickBot="1">
      <c r="A135" s="25" t="s">
        <v>53</v>
      </c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</row>
    <row r="136" spans="1:27" s="132" customFormat="1" ht="13.5" thickBot="1">
      <c r="A136" s="26" t="s">
        <v>2</v>
      </c>
      <c r="B136" s="1" t="s">
        <v>3</v>
      </c>
      <c r="C136" s="4" t="s">
        <v>4</v>
      </c>
      <c r="D136" s="155" t="s">
        <v>5</v>
      </c>
      <c r="E136" s="156"/>
      <c r="F136" s="156"/>
      <c r="G136" s="156"/>
      <c r="H136" s="156"/>
      <c r="I136" s="156"/>
      <c r="J136" s="156"/>
      <c r="K136" s="156"/>
      <c r="L136" s="156"/>
      <c r="M136" s="156"/>
      <c r="N136" s="156"/>
      <c r="O136" s="156"/>
      <c r="P136" s="156"/>
      <c r="Q136" s="156"/>
      <c r="R136" s="156"/>
      <c r="S136" s="156"/>
      <c r="T136" s="156"/>
      <c r="U136" s="156"/>
      <c r="V136" s="156"/>
      <c r="W136" s="156"/>
      <c r="X136" s="156"/>
      <c r="Y136" s="156"/>
      <c r="Z136" s="156"/>
      <c r="AA136" s="112"/>
    </row>
    <row r="137" spans="1:27" s="132" customFormat="1">
      <c r="A137" s="27" t="s">
        <v>6</v>
      </c>
      <c r="B137" s="6" t="s">
        <v>7</v>
      </c>
      <c r="C137" s="7" t="s">
        <v>7</v>
      </c>
      <c r="D137" s="12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33"/>
      <c r="AA137" s="6" t="s">
        <v>8</v>
      </c>
    </row>
    <row r="138" spans="1:27" s="132" customFormat="1">
      <c r="A138" s="27" t="s">
        <v>9</v>
      </c>
      <c r="B138" s="6" t="s">
        <v>10</v>
      </c>
      <c r="C138" s="7" t="s">
        <v>10</v>
      </c>
      <c r="D138" s="5" t="s">
        <v>11</v>
      </c>
      <c r="E138" s="6" t="s">
        <v>12</v>
      </c>
      <c r="F138" s="6" t="s">
        <v>13</v>
      </c>
      <c r="G138" s="6" t="s">
        <v>14</v>
      </c>
      <c r="H138" s="6" t="s">
        <v>15</v>
      </c>
      <c r="I138" s="6" t="s">
        <v>16</v>
      </c>
      <c r="J138" s="6" t="s">
        <v>17</v>
      </c>
      <c r="K138" s="6" t="s">
        <v>18</v>
      </c>
      <c r="L138" s="6" t="s">
        <v>19</v>
      </c>
      <c r="M138" s="6" t="s">
        <v>20</v>
      </c>
      <c r="N138" s="6" t="s">
        <v>21</v>
      </c>
      <c r="O138" s="6" t="s">
        <v>22</v>
      </c>
      <c r="P138" s="6" t="s">
        <v>179</v>
      </c>
      <c r="Q138" s="6" t="s">
        <v>23</v>
      </c>
      <c r="R138" s="6" t="s">
        <v>24</v>
      </c>
      <c r="S138" s="6" t="s">
        <v>25</v>
      </c>
      <c r="T138" s="6" t="s">
        <v>26</v>
      </c>
      <c r="U138" s="6" t="s">
        <v>27</v>
      </c>
      <c r="V138" s="6" t="s">
        <v>28</v>
      </c>
      <c r="W138" s="6" t="s">
        <v>29</v>
      </c>
      <c r="X138" s="6" t="s">
        <v>30</v>
      </c>
      <c r="Y138" s="6" t="s">
        <v>31</v>
      </c>
      <c r="Z138" s="6" t="s">
        <v>32</v>
      </c>
      <c r="AA138" s="6" t="s">
        <v>33</v>
      </c>
    </row>
    <row r="139" spans="1:27" s="132" customFormat="1">
      <c r="A139" s="27"/>
      <c r="B139" s="6"/>
      <c r="C139" s="7" t="s">
        <v>337</v>
      </c>
      <c r="D139" s="10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</row>
    <row r="140" spans="1:27" s="132" customFormat="1">
      <c r="A140" s="28" t="s">
        <v>54</v>
      </c>
      <c r="B140" s="75">
        <v>10911444</v>
      </c>
      <c r="C140" s="37">
        <f>B140/12</f>
        <v>909287</v>
      </c>
      <c r="D140" s="104">
        <v>1.7000000000000001E-2</v>
      </c>
      <c r="E140" s="104">
        <v>0.14249999999999999</v>
      </c>
      <c r="F140" s="104">
        <v>5.5300000000000002E-2</v>
      </c>
      <c r="G140" s="104">
        <v>8.09E-2</v>
      </c>
      <c r="H140" s="104">
        <v>4.19E-2</v>
      </c>
      <c r="I140" s="104">
        <v>0.1343</v>
      </c>
      <c r="J140" s="104">
        <v>0</v>
      </c>
      <c r="K140" s="104">
        <v>2.12E-2</v>
      </c>
      <c r="L140" s="104">
        <v>3.3700000000000001E-2</v>
      </c>
      <c r="M140" s="104">
        <v>1.77E-2</v>
      </c>
      <c r="N140" s="104">
        <v>2.6200000000000001E-2</v>
      </c>
      <c r="O140" s="104">
        <v>0.1239</v>
      </c>
      <c r="P140" s="104">
        <v>1.8200000000000001E-2</v>
      </c>
      <c r="Q140" s="104">
        <v>2E-3</v>
      </c>
      <c r="R140" s="104">
        <v>3.78E-2</v>
      </c>
      <c r="S140" s="104">
        <v>1.8700000000000001E-2</v>
      </c>
      <c r="T140" s="104">
        <v>4.1999999999999997E-3</v>
      </c>
      <c r="U140" s="104">
        <v>5.2999999999999999E-2</v>
      </c>
      <c r="V140" s="104">
        <v>1.84E-2</v>
      </c>
      <c r="W140" s="104">
        <v>4.1799999999999997E-2</v>
      </c>
      <c r="X140" s="104">
        <v>4.4600000000000001E-2</v>
      </c>
      <c r="Y140" s="104">
        <v>6.2199999999999998E-2</v>
      </c>
      <c r="Z140" s="104">
        <v>2.5000000000000001E-3</v>
      </c>
      <c r="AA140" s="9">
        <v>2E-3</v>
      </c>
    </row>
    <row r="141" spans="1:27" s="132" customFormat="1">
      <c r="A141" s="29" t="s">
        <v>55</v>
      </c>
      <c r="B141" s="63"/>
      <c r="C141" s="17"/>
      <c r="D141" s="11">
        <f t="shared" ref="D141:P141" si="68">$C140*D140</f>
        <v>15457.879000000001</v>
      </c>
      <c r="E141" s="11">
        <f t="shared" si="68"/>
        <v>129573.39749999999</v>
      </c>
      <c r="F141" s="11">
        <f t="shared" si="68"/>
        <v>50283.571100000001</v>
      </c>
      <c r="G141" s="11">
        <f t="shared" si="68"/>
        <v>73561.318299999999</v>
      </c>
      <c r="H141" s="11">
        <f t="shared" si="68"/>
        <v>38099.1253</v>
      </c>
      <c r="I141" s="11">
        <f t="shared" si="68"/>
        <v>122117.2441</v>
      </c>
      <c r="J141" s="11">
        <f t="shared" si="68"/>
        <v>0</v>
      </c>
      <c r="K141" s="11">
        <f t="shared" si="68"/>
        <v>19276.884399999999</v>
      </c>
      <c r="L141" s="11">
        <f t="shared" si="68"/>
        <v>30642.9719</v>
      </c>
      <c r="M141" s="11">
        <f t="shared" si="68"/>
        <v>16094.3799</v>
      </c>
      <c r="N141" s="11">
        <f t="shared" si="68"/>
        <v>23823.3194</v>
      </c>
      <c r="O141" s="11">
        <f t="shared" si="68"/>
        <v>112660.6593</v>
      </c>
      <c r="P141" s="11">
        <f t="shared" si="68"/>
        <v>16549.023400000002</v>
      </c>
      <c r="Q141" s="11">
        <f t="shared" ref="Q141:AA141" si="69">$C140*Q140</f>
        <v>1818.5740000000001</v>
      </c>
      <c r="R141" s="11">
        <f t="shared" si="69"/>
        <v>34371.048600000002</v>
      </c>
      <c r="S141" s="11">
        <f t="shared" si="69"/>
        <v>17003.6669</v>
      </c>
      <c r="T141" s="11">
        <f t="shared" si="69"/>
        <v>3819.0053999999996</v>
      </c>
      <c r="U141" s="11">
        <f t="shared" si="69"/>
        <v>48192.210999999996</v>
      </c>
      <c r="V141" s="11">
        <f t="shared" si="69"/>
        <v>16730.880799999999</v>
      </c>
      <c r="W141" s="11">
        <f t="shared" si="69"/>
        <v>38008.196599999996</v>
      </c>
      <c r="X141" s="11">
        <f t="shared" si="69"/>
        <v>40554.200199999999</v>
      </c>
      <c r="Y141" s="11">
        <f t="shared" si="69"/>
        <v>56557.651399999995</v>
      </c>
      <c r="Z141" s="11">
        <f t="shared" si="69"/>
        <v>2273.2175000000002</v>
      </c>
      <c r="AA141" s="11">
        <f t="shared" si="69"/>
        <v>1818.5740000000001</v>
      </c>
    </row>
    <row r="142" spans="1:27" s="132" customFormat="1">
      <c r="A142" s="28" t="s">
        <v>56</v>
      </c>
      <c r="B142" s="75">
        <v>10498178</v>
      </c>
      <c r="C142" s="37">
        <f>B142/12</f>
        <v>874848.16666666663</v>
      </c>
      <c r="D142" s="104">
        <v>1.7000000000000001E-2</v>
      </c>
      <c r="E142" s="104">
        <v>0.14249999999999999</v>
      </c>
      <c r="F142" s="104">
        <v>5.5300000000000002E-2</v>
      </c>
      <c r="G142" s="104">
        <v>8.09E-2</v>
      </c>
      <c r="H142" s="104">
        <v>4.19E-2</v>
      </c>
      <c r="I142" s="104">
        <v>0.1343</v>
      </c>
      <c r="J142" s="104">
        <v>0</v>
      </c>
      <c r="K142" s="104">
        <v>2.12E-2</v>
      </c>
      <c r="L142" s="104">
        <v>3.3700000000000001E-2</v>
      </c>
      <c r="M142" s="104">
        <v>1.77E-2</v>
      </c>
      <c r="N142" s="104">
        <v>2.6200000000000001E-2</v>
      </c>
      <c r="O142" s="104">
        <v>0.1239</v>
      </c>
      <c r="P142" s="104">
        <v>1.8200000000000001E-2</v>
      </c>
      <c r="Q142" s="104">
        <v>2E-3</v>
      </c>
      <c r="R142" s="104">
        <v>3.78E-2</v>
      </c>
      <c r="S142" s="104">
        <v>1.8700000000000001E-2</v>
      </c>
      <c r="T142" s="104">
        <v>4.1999999999999997E-3</v>
      </c>
      <c r="U142" s="104">
        <v>5.2999999999999999E-2</v>
      </c>
      <c r="V142" s="104">
        <v>1.84E-2</v>
      </c>
      <c r="W142" s="104">
        <v>4.1799999999999997E-2</v>
      </c>
      <c r="X142" s="104">
        <v>4.4600000000000001E-2</v>
      </c>
      <c r="Y142" s="104">
        <v>6.2199999999999998E-2</v>
      </c>
      <c r="Z142" s="104">
        <v>2.5000000000000001E-3</v>
      </c>
      <c r="AA142" s="9">
        <v>2E-3</v>
      </c>
    </row>
    <row r="143" spans="1:27" s="132" customFormat="1">
      <c r="A143" s="29" t="s">
        <v>57</v>
      </c>
      <c r="B143" s="63"/>
      <c r="C143" s="17"/>
      <c r="D143" s="11">
        <f t="shared" ref="D143:P143" si="70">$C142*D142</f>
        <v>14872.418833333333</v>
      </c>
      <c r="E143" s="11">
        <f t="shared" si="70"/>
        <v>124665.86374999999</v>
      </c>
      <c r="F143" s="11">
        <f t="shared" si="70"/>
        <v>48379.103616666667</v>
      </c>
      <c r="G143" s="11">
        <f t="shared" si="70"/>
        <v>70775.216683333332</v>
      </c>
      <c r="H143" s="11">
        <f t="shared" si="70"/>
        <v>36656.138183333329</v>
      </c>
      <c r="I143" s="11">
        <f t="shared" si="70"/>
        <v>117492.10878333333</v>
      </c>
      <c r="J143" s="11">
        <f t="shared" si="70"/>
        <v>0</v>
      </c>
      <c r="K143" s="11">
        <f t="shared" si="70"/>
        <v>18546.781133333334</v>
      </c>
      <c r="L143" s="11">
        <f t="shared" si="70"/>
        <v>29482.383216666665</v>
      </c>
      <c r="M143" s="11">
        <f t="shared" si="70"/>
        <v>15484.812550000001</v>
      </c>
      <c r="N143" s="11">
        <f t="shared" si="70"/>
        <v>22921.021966666667</v>
      </c>
      <c r="O143" s="11">
        <f t="shared" si="70"/>
        <v>108393.68784999999</v>
      </c>
      <c r="P143" s="11">
        <f t="shared" si="70"/>
        <v>15922.236633333334</v>
      </c>
      <c r="Q143" s="11">
        <f t="shared" ref="Q143:AA143" si="71">$C142*Q142</f>
        <v>1749.6963333333333</v>
      </c>
      <c r="R143" s="11">
        <f t="shared" si="71"/>
        <v>33069.260699999999</v>
      </c>
      <c r="S143" s="11">
        <f t="shared" si="71"/>
        <v>16359.660716666667</v>
      </c>
      <c r="T143" s="11">
        <f t="shared" si="71"/>
        <v>3674.3622999999998</v>
      </c>
      <c r="U143" s="11">
        <f t="shared" si="71"/>
        <v>46366.952833333329</v>
      </c>
      <c r="V143" s="11">
        <f t="shared" si="71"/>
        <v>16097.206266666666</v>
      </c>
      <c r="W143" s="11">
        <f t="shared" si="71"/>
        <v>36568.653366666666</v>
      </c>
      <c r="X143" s="11">
        <f t="shared" si="71"/>
        <v>39018.228233333335</v>
      </c>
      <c r="Y143" s="11">
        <f t="shared" si="71"/>
        <v>54415.55596666666</v>
      </c>
      <c r="Z143" s="11">
        <f t="shared" si="71"/>
        <v>2187.1204166666666</v>
      </c>
      <c r="AA143" s="11">
        <f t="shared" si="71"/>
        <v>1749.6963333333333</v>
      </c>
    </row>
    <row r="144" spans="1:27" s="132" customFormat="1">
      <c r="A144" s="25" t="s">
        <v>52</v>
      </c>
      <c r="B144" s="15">
        <f>SUM(B140:B142)</f>
        <v>21409622</v>
      </c>
      <c r="C144" s="15">
        <f>SUM(C140:C142)</f>
        <v>1784135.1666666665</v>
      </c>
      <c r="D144" s="15">
        <f>SUM(D141+D143)</f>
        <v>30330.297833333334</v>
      </c>
      <c r="E144" s="15">
        <f t="shared" ref="E144:AA144" si="72">SUM(E141+E143)</f>
        <v>254239.26124999998</v>
      </c>
      <c r="F144" s="15">
        <f t="shared" si="72"/>
        <v>98662.674716666661</v>
      </c>
      <c r="G144" s="15">
        <f t="shared" si="72"/>
        <v>144336.53498333332</v>
      </c>
      <c r="H144" s="15">
        <f t="shared" si="72"/>
        <v>74755.263483333329</v>
      </c>
      <c r="I144" s="15">
        <f t="shared" si="72"/>
        <v>239609.35288333334</v>
      </c>
      <c r="J144" s="15">
        <f t="shared" si="72"/>
        <v>0</v>
      </c>
      <c r="K144" s="15">
        <f t="shared" si="72"/>
        <v>37823.665533333333</v>
      </c>
      <c r="L144" s="15">
        <f t="shared" si="72"/>
        <v>60125.355116666666</v>
      </c>
      <c r="M144" s="15">
        <f t="shared" si="72"/>
        <v>31579.192450000002</v>
      </c>
      <c r="N144" s="15">
        <f t="shared" si="72"/>
        <v>46744.341366666667</v>
      </c>
      <c r="O144" s="15">
        <f t="shared" si="72"/>
        <v>221054.34714999999</v>
      </c>
      <c r="P144" s="146">
        <f>SUM(P141+P143)</f>
        <v>32471.260033333336</v>
      </c>
      <c r="Q144" s="15">
        <f t="shared" si="72"/>
        <v>3568.2703333333334</v>
      </c>
      <c r="R144" s="15">
        <f t="shared" si="72"/>
        <v>67440.309299999994</v>
      </c>
      <c r="S144" s="15">
        <f t="shared" si="72"/>
        <v>33363.327616666669</v>
      </c>
      <c r="T144" s="15">
        <f t="shared" si="72"/>
        <v>7493.3676999999989</v>
      </c>
      <c r="U144" s="15">
        <f t="shared" si="72"/>
        <v>94559.163833333325</v>
      </c>
      <c r="V144" s="15">
        <f t="shared" si="72"/>
        <v>32828.087066666667</v>
      </c>
      <c r="W144" s="15">
        <f t="shared" si="72"/>
        <v>74576.849966666661</v>
      </c>
      <c r="X144" s="15">
        <f t="shared" si="72"/>
        <v>79572.428433333334</v>
      </c>
      <c r="Y144" s="15">
        <f t="shared" si="72"/>
        <v>110973.20736666665</v>
      </c>
      <c r="Z144" s="15">
        <f t="shared" si="72"/>
        <v>4460.3379166666673</v>
      </c>
      <c r="AA144" s="15">
        <f t="shared" si="72"/>
        <v>3568.2703333333334</v>
      </c>
    </row>
    <row r="145" spans="1:27" s="132" customFormat="1">
      <c r="A145" s="58"/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</row>
    <row r="146" spans="1:27" s="132" customFormat="1">
      <c r="A146" s="58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148" t="s">
        <v>398</v>
      </c>
      <c r="P146" s="147">
        <f>P144+P132</f>
        <v>288407.65509774961</v>
      </c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</row>
    <row r="147" spans="1:27" s="132" customFormat="1" ht="13.5" thickBot="1">
      <c r="A147" s="25" t="s">
        <v>58</v>
      </c>
      <c r="B147" s="51"/>
      <c r="C147" s="51"/>
      <c r="D147" s="51"/>
      <c r="E147" s="51"/>
      <c r="F147" s="51"/>
      <c r="G147" s="51"/>
      <c r="H147" s="54"/>
      <c r="I147" s="54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</row>
    <row r="148" spans="1:27" s="132" customFormat="1" ht="13.5" thickBot="1">
      <c r="A148" s="26" t="s">
        <v>2</v>
      </c>
      <c r="B148" s="1" t="s">
        <v>3</v>
      </c>
      <c r="C148" s="4" t="s">
        <v>4</v>
      </c>
      <c r="D148" s="155" t="s">
        <v>5</v>
      </c>
      <c r="E148" s="156"/>
      <c r="F148" s="156"/>
      <c r="G148" s="156"/>
      <c r="H148" s="156"/>
      <c r="I148" s="156"/>
      <c r="J148" s="156"/>
      <c r="K148" s="156"/>
      <c r="L148" s="156"/>
      <c r="M148" s="156"/>
      <c r="N148" s="156"/>
      <c r="O148" s="156"/>
      <c r="P148" s="156"/>
      <c r="Q148" s="156"/>
      <c r="R148" s="156"/>
      <c r="S148" s="156"/>
      <c r="T148" s="156"/>
      <c r="U148" s="156"/>
      <c r="V148" s="156"/>
      <c r="W148" s="156"/>
      <c r="X148" s="156"/>
      <c r="Y148" s="156"/>
      <c r="Z148" s="156"/>
      <c r="AA148" s="112"/>
    </row>
    <row r="149" spans="1:27" s="132" customFormat="1">
      <c r="A149" s="27" t="s">
        <v>6</v>
      </c>
      <c r="B149" s="6" t="s">
        <v>7</v>
      </c>
      <c r="C149" s="7" t="s">
        <v>7</v>
      </c>
      <c r="D149" s="12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33"/>
      <c r="AA149" s="6" t="s">
        <v>8</v>
      </c>
    </row>
    <row r="150" spans="1:27" s="132" customFormat="1">
      <c r="A150" s="27" t="s">
        <v>9</v>
      </c>
      <c r="B150" s="6" t="s">
        <v>10</v>
      </c>
      <c r="C150" s="7" t="s">
        <v>10</v>
      </c>
      <c r="D150" s="5" t="s">
        <v>11</v>
      </c>
      <c r="E150" s="6" t="s">
        <v>12</v>
      </c>
      <c r="F150" s="6" t="s">
        <v>13</v>
      </c>
      <c r="G150" s="6" t="s">
        <v>14</v>
      </c>
      <c r="H150" s="6" t="s">
        <v>15</v>
      </c>
      <c r="I150" s="6" t="s">
        <v>16</v>
      </c>
      <c r="J150" s="6" t="s">
        <v>17</v>
      </c>
      <c r="K150" s="6" t="s">
        <v>18</v>
      </c>
      <c r="L150" s="6" t="s">
        <v>19</v>
      </c>
      <c r="M150" s="6" t="s">
        <v>20</v>
      </c>
      <c r="N150" s="6" t="s">
        <v>21</v>
      </c>
      <c r="O150" s="6" t="s">
        <v>22</v>
      </c>
      <c r="P150" s="6" t="s">
        <v>179</v>
      </c>
      <c r="Q150" s="6" t="s">
        <v>23</v>
      </c>
      <c r="R150" s="6" t="s">
        <v>24</v>
      </c>
      <c r="S150" s="6" t="s">
        <v>25</v>
      </c>
      <c r="T150" s="6" t="s">
        <v>26</v>
      </c>
      <c r="U150" s="6" t="s">
        <v>27</v>
      </c>
      <c r="V150" s="6" t="s">
        <v>28</v>
      </c>
      <c r="W150" s="6" t="s">
        <v>29</v>
      </c>
      <c r="X150" s="6" t="s">
        <v>30</v>
      </c>
      <c r="Y150" s="6" t="s">
        <v>31</v>
      </c>
      <c r="Z150" s="6" t="s">
        <v>32</v>
      </c>
      <c r="AA150" s="6" t="s">
        <v>33</v>
      </c>
    </row>
    <row r="151" spans="1:27" s="132" customFormat="1">
      <c r="A151" s="27"/>
      <c r="B151" s="6"/>
      <c r="C151" s="7" t="s">
        <v>338</v>
      </c>
      <c r="D151" s="10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</row>
    <row r="152" spans="1:27" s="132" customFormat="1">
      <c r="A152" s="28" t="s">
        <v>59</v>
      </c>
      <c r="B152" s="37">
        <v>9140252</v>
      </c>
      <c r="C152" s="37">
        <f>B152/12</f>
        <v>761687.66666666663</v>
      </c>
      <c r="D152" s="9"/>
      <c r="E152" s="9"/>
      <c r="F152" s="9"/>
      <c r="G152" s="9"/>
      <c r="H152" s="9">
        <v>0.75849999999999995</v>
      </c>
      <c r="I152" s="9"/>
      <c r="J152" s="9"/>
      <c r="K152" s="9"/>
      <c r="L152" s="9"/>
      <c r="M152" s="9"/>
      <c r="N152" s="9"/>
      <c r="O152" s="9">
        <v>0.1154</v>
      </c>
      <c r="P152" s="9"/>
      <c r="Q152" s="9"/>
      <c r="R152" s="9"/>
      <c r="S152" s="9">
        <v>4.7300000000000002E-2</v>
      </c>
      <c r="T152" s="9"/>
      <c r="U152" s="9"/>
      <c r="V152" s="9"/>
      <c r="W152" s="9">
        <v>7.8799999999999995E-2</v>
      </c>
      <c r="X152" s="9"/>
      <c r="Y152" s="9"/>
      <c r="Z152" s="9"/>
      <c r="AA152" s="9"/>
    </row>
    <row r="153" spans="1:27" s="132" customFormat="1">
      <c r="A153" s="29"/>
      <c r="B153" s="20"/>
      <c r="C153" s="17"/>
      <c r="D153" s="11">
        <f t="shared" ref="D153:AA153" si="73">$C152*D152</f>
        <v>0</v>
      </c>
      <c r="E153" s="11">
        <f t="shared" si="73"/>
        <v>0</v>
      </c>
      <c r="F153" s="11">
        <f t="shared" si="73"/>
        <v>0</v>
      </c>
      <c r="G153" s="11">
        <f t="shared" si="73"/>
        <v>0</v>
      </c>
      <c r="H153" s="11">
        <f t="shared" si="73"/>
        <v>577740.09516666655</v>
      </c>
      <c r="I153" s="11">
        <f t="shared" si="73"/>
        <v>0</v>
      </c>
      <c r="J153" s="11">
        <f t="shared" si="73"/>
        <v>0</v>
      </c>
      <c r="K153" s="11">
        <f t="shared" si="73"/>
        <v>0</v>
      </c>
      <c r="L153" s="11">
        <f t="shared" si="73"/>
        <v>0</v>
      </c>
      <c r="M153" s="11">
        <f t="shared" si="73"/>
        <v>0</v>
      </c>
      <c r="N153" s="11">
        <f t="shared" si="73"/>
        <v>0</v>
      </c>
      <c r="O153" s="11">
        <f t="shared" si="73"/>
        <v>87898.756733333328</v>
      </c>
      <c r="P153" s="11">
        <f>$C152*P152</f>
        <v>0</v>
      </c>
      <c r="Q153" s="11">
        <f t="shared" si="73"/>
        <v>0</v>
      </c>
      <c r="R153" s="11">
        <f t="shared" si="73"/>
        <v>0</v>
      </c>
      <c r="S153" s="11">
        <f t="shared" si="73"/>
        <v>36027.82663333333</v>
      </c>
      <c r="T153" s="11">
        <f t="shared" si="73"/>
        <v>0</v>
      </c>
      <c r="U153" s="11">
        <f t="shared" si="73"/>
        <v>0</v>
      </c>
      <c r="V153" s="11">
        <f t="shared" si="73"/>
        <v>0</v>
      </c>
      <c r="W153" s="11">
        <f t="shared" si="73"/>
        <v>60020.988133333325</v>
      </c>
      <c r="X153" s="11">
        <f t="shared" si="73"/>
        <v>0</v>
      </c>
      <c r="Y153" s="11">
        <f t="shared" si="73"/>
        <v>0</v>
      </c>
      <c r="Z153" s="11">
        <f t="shared" si="73"/>
        <v>0</v>
      </c>
      <c r="AA153" s="11">
        <f t="shared" si="73"/>
        <v>0</v>
      </c>
    </row>
    <row r="154" spans="1:27" s="132" customFormat="1">
      <c r="A154" s="28" t="s">
        <v>60</v>
      </c>
      <c r="B154" s="37">
        <v>6801955</v>
      </c>
      <c r="C154" s="37">
        <f>B154/12</f>
        <v>566829.58333333337</v>
      </c>
      <c r="D154" s="9"/>
      <c r="E154" s="9"/>
      <c r="F154" s="9"/>
      <c r="G154" s="9"/>
      <c r="H154" s="9">
        <v>0.85560000000000003</v>
      </c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>
        <v>8.3000000000000001E-3</v>
      </c>
      <c r="T154" s="9"/>
      <c r="U154" s="9"/>
      <c r="V154" s="9"/>
      <c r="W154" s="9">
        <v>0.1361</v>
      </c>
      <c r="X154" s="9"/>
      <c r="Y154" s="9"/>
      <c r="Z154" s="9"/>
      <c r="AA154" s="9"/>
    </row>
    <row r="155" spans="1:27" s="132" customFormat="1">
      <c r="A155" s="29"/>
      <c r="B155" s="20"/>
      <c r="C155" s="17"/>
      <c r="D155" s="11">
        <f t="shared" ref="D155:AA155" si="74">$C154*D154</f>
        <v>0</v>
      </c>
      <c r="E155" s="11">
        <f t="shared" si="74"/>
        <v>0</v>
      </c>
      <c r="F155" s="11">
        <f t="shared" si="74"/>
        <v>0</v>
      </c>
      <c r="G155" s="11">
        <f t="shared" si="74"/>
        <v>0</v>
      </c>
      <c r="H155" s="11">
        <f t="shared" si="74"/>
        <v>484979.39150000003</v>
      </c>
      <c r="I155" s="11">
        <f t="shared" si="74"/>
        <v>0</v>
      </c>
      <c r="J155" s="11">
        <f t="shared" si="74"/>
        <v>0</v>
      </c>
      <c r="K155" s="11">
        <f t="shared" si="74"/>
        <v>0</v>
      </c>
      <c r="L155" s="11">
        <f t="shared" si="74"/>
        <v>0</v>
      </c>
      <c r="M155" s="11">
        <f t="shared" si="74"/>
        <v>0</v>
      </c>
      <c r="N155" s="11">
        <f t="shared" si="74"/>
        <v>0</v>
      </c>
      <c r="O155" s="11">
        <f t="shared" si="74"/>
        <v>0</v>
      </c>
      <c r="P155" s="11">
        <f>$C154*P154</f>
        <v>0</v>
      </c>
      <c r="Q155" s="11">
        <f t="shared" si="74"/>
        <v>0</v>
      </c>
      <c r="R155" s="11">
        <f t="shared" si="74"/>
        <v>0</v>
      </c>
      <c r="S155" s="11">
        <f t="shared" si="74"/>
        <v>4704.6855416666667</v>
      </c>
      <c r="T155" s="11">
        <f t="shared" si="74"/>
        <v>0</v>
      </c>
      <c r="U155" s="11">
        <f t="shared" si="74"/>
        <v>0</v>
      </c>
      <c r="V155" s="11">
        <f t="shared" si="74"/>
        <v>0</v>
      </c>
      <c r="W155" s="11">
        <f t="shared" si="74"/>
        <v>77145.506291666665</v>
      </c>
      <c r="X155" s="11">
        <f t="shared" si="74"/>
        <v>0</v>
      </c>
      <c r="Y155" s="11">
        <f t="shared" si="74"/>
        <v>0</v>
      </c>
      <c r="Z155" s="11">
        <f t="shared" si="74"/>
        <v>0</v>
      </c>
      <c r="AA155" s="11">
        <f t="shared" si="74"/>
        <v>0</v>
      </c>
    </row>
    <row r="156" spans="1:27" s="132" customFormat="1">
      <c r="A156" s="28" t="s">
        <v>61</v>
      </c>
      <c r="B156" s="37">
        <v>4323877</v>
      </c>
      <c r="C156" s="37">
        <f>B156/12</f>
        <v>360323.08333333331</v>
      </c>
      <c r="D156" s="9"/>
      <c r="E156" s="9"/>
      <c r="F156" s="9"/>
      <c r="G156" s="9"/>
      <c r="H156" s="9">
        <v>0.90559999999999996</v>
      </c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>
        <v>1.5100000000000001E-2</v>
      </c>
      <c r="T156" s="9"/>
      <c r="U156" s="9">
        <v>9.1999999999999998E-3</v>
      </c>
      <c r="V156" s="9"/>
      <c r="W156" s="9">
        <v>4.0099999999999997E-2</v>
      </c>
      <c r="X156" s="9">
        <v>0.03</v>
      </c>
      <c r="Y156" s="9"/>
      <c r="Z156" s="9"/>
      <c r="AA156" s="9"/>
    </row>
    <row r="157" spans="1:27" s="132" customFormat="1">
      <c r="A157" s="29"/>
      <c r="B157" s="20"/>
      <c r="C157" s="17"/>
      <c r="D157" s="11">
        <f t="shared" ref="D157:AA157" si="75">$C156*D156</f>
        <v>0</v>
      </c>
      <c r="E157" s="11">
        <f t="shared" si="75"/>
        <v>0</v>
      </c>
      <c r="F157" s="11">
        <f t="shared" si="75"/>
        <v>0</v>
      </c>
      <c r="G157" s="11">
        <f t="shared" si="75"/>
        <v>0</v>
      </c>
      <c r="H157" s="11">
        <f t="shared" si="75"/>
        <v>326308.58426666661</v>
      </c>
      <c r="I157" s="11">
        <f t="shared" si="75"/>
        <v>0</v>
      </c>
      <c r="J157" s="11">
        <f t="shared" si="75"/>
        <v>0</v>
      </c>
      <c r="K157" s="11">
        <f t="shared" si="75"/>
        <v>0</v>
      </c>
      <c r="L157" s="11">
        <f t="shared" si="75"/>
        <v>0</v>
      </c>
      <c r="M157" s="11">
        <f t="shared" si="75"/>
        <v>0</v>
      </c>
      <c r="N157" s="11">
        <f t="shared" si="75"/>
        <v>0</v>
      </c>
      <c r="O157" s="11">
        <f t="shared" si="75"/>
        <v>0</v>
      </c>
      <c r="P157" s="11">
        <f>$C156*P156</f>
        <v>0</v>
      </c>
      <c r="Q157" s="11">
        <f t="shared" si="75"/>
        <v>0</v>
      </c>
      <c r="R157" s="11">
        <f t="shared" si="75"/>
        <v>0</v>
      </c>
      <c r="S157" s="11">
        <f t="shared" si="75"/>
        <v>5440.8785583333329</v>
      </c>
      <c r="T157" s="11">
        <f t="shared" si="75"/>
        <v>0</v>
      </c>
      <c r="U157" s="11">
        <f t="shared" si="75"/>
        <v>3314.9723666666664</v>
      </c>
      <c r="V157" s="11">
        <f t="shared" si="75"/>
        <v>0</v>
      </c>
      <c r="W157" s="11">
        <f t="shared" si="75"/>
        <v>14448.955641666666</v>
      </c>
      <c r="X157" s="11">
        <f t="shared" si="75"/>
        <v>10809.692499999999</v>
      </c>
      <c r="Y157" s="11">
        <f t="shared" si="75"/>
        <v>0</v>
      </c>
      <c r="Z157" s="11">
        <f t="shared" si="75"/>
        <v>0</v>
      </c>
      <c r="AA157" s="11">
        <f t="shared" si="75"/>
        <v>0</v>
      </c>
    </row>
    <row r="158" spans="1:27" s="132" customFormat="1">
      <c r="A158" s="28" t="s">
        <v>340</v>
      </c>
      <c r="B158" s="37">
        <v>5234913</v>
      </c>
      <c r="C158" s="37">
        <f>B158/12</f>
        <v>436242.75</v>
      </c>
      <c r="D158" s="9">
        <v>0.09</v>
      </c>
      <c r="E158" s="9"/>
      <c r="F158" s="9"/>
      <c r="G158" s="9"/>
      <c r="H158" s="9"/>
      <c r="I158" s="9"/>
      <c r="J158" s="9"/>
      <c r="K158" s="9"/>
      <c r="L158" s="9"/>
      <c r="M158" s="9"/>
      <c r="N158" s="9">
        <v>0.16850000000000001</v>
      </c>
      <c r="O158" s="9"/>
      <c r="P158" s="9"/>
      <c r="Q158" s="9"/>
      <c r="R158" s="9">
        <v>9.64E-2</v>
      </c>
      <c r="S158" s="9">
        <v>1.4800000000000001E-2</v>
      </c>
      <c r="T158" s="9">
        <v>9.4999999999999998E-3</v>
      </c>
      <c r="U158" s="9">
        <v>0.30790000000000001</v>
      </c>
      <c r="V158" s="9"/>
      <c r="W158" s="9"/>
      <c r="X158" s="9">
        <v>0.1641</v>
      </c>
      <c r="Y158" s="9">
        <v>0.14069999999999999</v>
      </c>
      <c r="Z158" s="9">
        <v>5.1999999999999998E-3</v>
      </c>
      <c r="AA158" s="9">
        <v>2.8999999999999998E-3</v>
      </c>
    </row>
    <row r="159" spans="1:27" s="132" customFormat="1">
      <c r="A159" s="29"/>
      <c r="B159" s="20"/>
      <c r="C159" s="17"/>
      <c r="D159" s="11">
        <f t="shared" ref="D159:O159" si="76">$C158*D158</f>
        <v>39261.847499999996</v>
      </c>
      <c r="E159" s="11">
        <f t="shared" si="76"/>
        <v>0</v>
      </c>
      <c r="F159" s="11">
        <f t="shared" si="76"/>
        <v>0</v>
      </c>
      <c r="G159" s="11">
        <f t="shared" si="76"/>
        <v>0</v>
      </c>
      <c r="H159" s="11">
        <f t="shared" si="76"/>
        <v>0</v>
      </c>
      <c r="I159" s="11">
        <f t="shared" si="76"/>
        <v>0</v>
      </c>
      <c r="J159" s="11">
        <f t="shared" si="76"/>
        <v>0</v>
      </c>
      <c r="K159" s="11">
        <f t="shared" si="76"/>
        <v>0</v>
      </c>
      <c r="L159" s="11">
        <f t="shared" si="76"/>
        <v>0</v>
      </c>
      <c r="M159" s="11">
        <f t="shared" si="76"/>
        <v>0</v>
      </c>
      <c r="N159" s="11">
        <f t="shared" si="76"/>
        <v>73506.903375000009</v>
      </c>
      <c r="O159" s="11">
        <f t="shared" si="76"/>
        <v>0</v>
      </c>
      <c r="P159" s="11">
        <f>$C158*P158</f>
        <v>0</v>
      </c>
      <c r="Q159" s="11">
        <f t="shared" ref="Q159:AA159" si="77">$C158*Q158</f>
        <v>0</v>
      </c>
      <c r="R159" s="11">
        <f t="shared" si="77"/>
        <v>42053.801099999997</v>
      </c>
      <c r="S159" s="11">
        <f t="shared" si="77"/>
        <v>6456.3927000000003</v>
      </c>
      <c r="T159" s="11">
        <f t="shared" si="77"/>
        <v>4144.3061250000001</v>
      </c>
      <c r="U159" s="11">
        <f t="shared" si="77"/>
        <v>134319.14272500001</v>
      </c>
      <c r="V159" s="11">
        <f t="shared" si="77"/>
        <v>0</v>
      </c>
      <c r="W159" s="11">
        <f t="shared" si="77"/>
        <v>0</v>
      </c>
      <c r="X159" s="11">
        <f t="shared" si="77"/>
        <v>71587.435274999996</v>
      </c>
      <c r="Y159" s="11">
        <f t="shared" si="77"/>
        <v>61379.354925</v>
      </c>
      <c r="Z159" s="11">
        <f t="shared" si="77"/>
        <v>2268.4622999999997</v>
      </c>
      <c r="AA159" s="11">
        <f t="shared" si="77"/>
        <v>1265.103975</v>
      </c>
    </row>
    <row r="160" spans="1:27" s="132" customFormat="1">
      <c r="A160" s="28" t="s">
        <v>341</v>
      </c>
      <c r="B160" s="37">
        <v>21837617</v>
      </c>
      <c r="C160" s="37">
        <f>B160/12</f>
        <v>1819801.4166666667</v>
      </c>
      <c r="D160" s="9"/>
      <c r="E160" s="9"/>
      <c r="F160" s="9">
        <v>2.0199999999999999E-2</v>
      </c>
      <c r="G160" s="9"/>
      <c r="H160" s="9">
        <v>0.75219999999999998</v>
      </c>
      <c r="I160" s="9"/>
      <c r="J160" s="9"/>
      <c r="K160" s="9"/>
      <c r="L160" s="9"/>
      <c r="M160" s="9"/>
      <c r="N160" s="9"/>
      <c r="O160" s="9">
        <v>0.161</v>
      </c>
      <c r="P160" s="9"/>
      <c r="Q160" s="9"/>
      <c r="R160" s="9"/>
      <c r="S160" s="9"/>
      <c r="T160" s="9"/>
      <c r="U160" s="9"/>
      <c r="V160" s="9"/>
      <c r="W160" s="9">
        <v>6.6600000000000006E-2</v>
      </c>
      <c r="X160" s="9"/>
      <c r="Y160" s="9"/>
      <c r="Z160" s="9"/>
      <c r="AA160" s="9"/>
    </row>
    <row r="161" spans="1:27" s="132" customFormat="1">
      <c r="A161" s="29"/>
      <c r="B161" s="20"/>
      <c r="C161" s="17"/>
      <c r="D161" s="11">
        <f t="shared" ref="D161:O161" si="78">$C160*D160</f>
        <v>0</v>
      </c>
      <c r="E161" s="11">
        <f t="shared" si="78"/>
        <v>0</v>
      </c>
      <c r="F161" s="11">
        <f t="shared" si="78"/>
        <v>36759.988616666669</v>
      </c>
      <c r="G161" s="11">
        <f t="shared" si="78"/>
        <v>0</v>
      </c>
      <c r="H161" s="11">
        <f t="shared" si="78"/>
        <v>1368854.6256166666</v>
      </c>
      <c r="I161" s="11">
        <f t="shared" si="78"/>
        <v>0</v>
      </c>
      <c r="J161" s="11">
        <f t="shared" si="78"/>
        <v>0</v>
      </c>
      <c r="K161" s="11">
        <f t="shared" si="78"/>
        <v>0</v>
      </c>
      <c r="L161" s="11">
        <f t="shared" si="78"/>
        <v>0</v>
      </c>
      <c r="M161" s="11">
        <f t="shared" si="78"/>
        <v>0</v>
      </c>
      <c r="N161" s="11">
        <f t="shared" si="78"/>
        <v>0</v>
      </c>
      <c r="O161" s="11">
        <f t="shared" si="78"/>
        <v>292988.02808333334</v>
      </c>
      <c r="P161" s="11">
        <f>$C160*P160</f>
        <v>0</v>
      </c>
      <c r="Q161" s="11">
        <f t="shared" ref="Q161:AA161" si="79">$C160*Q160</f>
        <v>0</v>
      </c>
      <c r="R161" s="11">
        <f t="shared" si="79"/>
        <v>0</v>
      </c>
      <c r="S161" s="11">
        <f t="shared" si="79"/>
        <v>0</v>
      </c>
      <c r="T161" s="11">
        <f t="shared" si="79"/>
        <v>0</v>
      </c>
      <c r="U161" s="11">
        <f t="shared" si="79"/>
        <v>0</v>
      </c>
      <c r="V161" s="11">
        <f t="shared" si="79"/>
        <v>0</v>
      </c>
      <c r="W161" s="11">
        <f t="shared" si="79"/>
        <v>121198.77435000002</v>
      </c>
      <c r="X161" s="11">
        <f t="shared" si="79"/>
        <v>0</v>
      </c>
      <c r="Y161" s="11">
        <f t="shared" si="79"/>
        <v>0</v>
      </c>
      <c r="Z161" s="11">
        <f t="shared" si="79"/>
        <v>0</v>
      </c>
      <c r="AA161" s="11">
        <f t="shared" si="79"/>
        <v>0</v>
      </c>
    </row>
    <row r="162" spans="1:27" s="132" customFormat="1">
      <c r="A162" s="28" t="s">
        <v>342</v>
      </c>
      <c r="B162" s="37">
        <v>5860708</v>
      </c>
      <c r="C162" s="37">
        <f>B162/12</f>
        <v>488392.33333333331</v>
      </c>
      <c r="D162" s="9"/>
      <c r="E162" s="9"/>
      <c r="F162" s="9">
        <v>4.4200000000000003E-2</v>
      </c>
      <c r="G162" s="9"/>
      <c r="H162" s="9">
        <v>0.66949999999999998</v>
      </c>
      <c r="I162" s="9">
        <v>4.1200000000000001E-2</v>
      </c>
      <c r="J162" s="9"/>
      <c r="K162" s="9">
        <v>4.8999999999999998E-3</v>
      </c>
      <c r="L162" s="9"/>
      <c r="M162" s="9"/>
      <c r="N162" s="9"/>
      <c r="O162" s="9">
        <v>0.18759999999999999</v>
      </c>
      <c r="P162" s="9"/>
      <c r="Q162" s="9"/>
      <c r="R162" s="9"/>
      <c r="S162" s="9"/>
      <c r="T162" s="9"/>
      <c r="U162" s="9"/>
      <c r="V162" s="9">
        <v>5.0000000000000001E-4</v>
      </c>
      <c r="W162" s="9">
        <v>5.21E-2</v>
      </c>
      <c r="X162" s="9"/>
      <c r="Y162" s="9"/>
      <c r="Z162" s="9"/>
      <c r="AA162" s="9"/>
    </row>
    <row r="163" spans="1:27" s="132" customFormat="1">
      <c r="A163" s="29"/>
      <c r="B163" s="20"/>
      <c r="C163" s="17"/>
      <c r="D163" s="11">
        <f t="shared" ref="D163:O163" si="80">$C162*D162</f>
        <v>0</v>
      </c>
      <c r="E163" s="11">
        <f t="shared" si="80"/>
        <v>0</v>
      </c>
      <c r="F163" s="11">
        <f t="shared" si="80"/>
        <v>21586.941133333334</v>
      </c>
      <c r="G163" s="11">
        <f t="shared" si="80"/>
        <v>0</v>
      </c>
      <c r="H163" s="11">
        <f t="shared" si="80"/>
        <v>326978.66716666665</v>
      </c>
      <c r="I163" s="11">
        <f t="shared" si="80"/>
        <v>20121.764133333334</v>
      </c>
      <c r="J163" s="11">
        <f t="shared" si="80"/>
        <v>0</v>
      </c>
      <c r="K163" s="11">
        <f t="shared" si="80"/>
        <v>2393.122433333333</v>
      </c>
      <c r="L163" s="11">
        <f t="shared" si="80"/>
        <v>0</v>
      </c>
      <c r="M163" s="11">
        <f t="shared" si="80"/>
        <v>0</v>
      </c>
      <c r="N163" s="11">
        <f t="shared" si="80"/>
        <v>0</v>
      </c>
      <c r="O163" s="11">
        <f t="shared" si="80"/>
        <v>91622.401733333318</v>
      </c>
      <c r="P163" s="11">
        <f>$C162*P162</f>
        <v>0</v>
      </c>
      <c r="Q163" s="11">
        <f t="shared" ref="Q163:AA163" si="81">$C162*Q162</f>
        <v>0</v>
      </c>
      <c r="R163" s="11">
        <f t="shared" si="81"/>
        <v>0</v>
      </c>
      <c r="S163" s="11">
        <f t="shared" si="81"/>
        <v>0</v>
      </c>
      <c r="T163" s="11">
        <f t="shared" si="81"/>
        <v>0</v>
      </c>
      <c r="U163" s="11">
        <f t="shared" si="81"/>
        <v>0</v>
      </c>
      <c r="V163" s="11">
        <f t="shared" si="81"/>
        <v>244.19616666666667</v>
      </c>
      <c r="W163" s="11">
        <f t="shared" si="81"/>
        <v>25445.240566666667</v>
      </c>
      <c r="X163" s="11">
        <f t="shared" si="81"/>
        <v>0</v>
      </c>
      <c r="Y163" s="11">
        <f t="shared" si="81"/>
        <v>0</v>
      </c>
      <c r="Z163" s="11">
        <f t="shared" si="81"/>
        <v>0</v>
      </c>
      <c r="AA163" s="11">
        <f t="shared" si="81"/>
        <v>0</v>
      </c>
    </row>
    <row r="164" spans="1:27" s="132" customFormat="1">
      <c r="A164" s="28" t="s">
        <v>343</v>
      </c>
      <c r="B164" s="37">
        <v>1224312</v>
      </c>
      <c r="C164" s="37">
        <f>B164/12</f>
        <v>102026</v>
      </c>
      <c r="D164" s="9">
        <v>1.7000000000000001E-2</v>
      </c>
      <c r="E164" s="9">
        <v>0.14249999999999999</v>
      </c>
      <c r="F164" s="9">
        <v>5.5300000000000002E-2</v>
      </c>
      <c r="G164" s="9">
        <v>8.09E-2</v>
      </c>
      <c r="H164" s="9">
        <v>4.19E-2</v>
      </c>
      <c r="I164" s="9">
        <v>0.1343</v>
      </c>
      <c r="J164" s="9">
        <v>0</v>
      </c>
      <c r="K164" s="9">
        <v>2.12E-2</v>
      </c>
      <c r="L164" s="9">
        <v>3.3700000000000001E-2</v>
      </c>
      <c r="M164" s="9">
        <v>1.77E-2</v>
      </c>
      <c r="N164" s="9">
        <v>2.6200000000000001E-2</v>
      </c>
      <c r="O164" s="9">
        <v>0.1239</v>
      </c>
      <c r="P164" s="9">
        <v>1.8200000000000001E-2</v>
      </c>
      <c r="Q164" s="9">
        <v>2E-3</v>
      </c>
      <c r="R164" s="9">
        <v>3.78E-2</v>
      </c>
      <c r="S164" s="9">
        <v>1.8700000000000001E-2</v>
      </c>
      <c r="T164" s="9">
        <v>4.1999999999999997E-3</v>
      </c>
      <c r="U164" s="9">
        <v>5.2999999999999999E-2</v>
      </c>
      <c r="V164" s="9">
        <v>1.84E-2</v>
      </c>
      <c r="W164" s="9">
        <v>4.1799999999999997E-2</v>
      </c>
      <c r="X164" s="9">
        <v>4.4600000000000001E-2</v>
      </c>
      <c r="Y164" s="9">
        <v>6.2199999999999998E-2</v>
      </c>
      <c r="Z164" s="9">
        <v>2.5000000000000001E-3</v>
      </c>
      <c r="AA164" s="9">
        <v>2E-3</v>
      </c>
    </row>
    <row r="165" spans="1:27" s="132" customFormat="1">
      <c r="A165" s="29"/>
      <c r="B165" s="20"/>
      <c r="C165" s="17"/>
      <c r="D165" s="11">
        <f t="shared" ref="D165:O165" si="82">$C164*D164</f>
        <v>1734.4420000000002</v>
      </c>
      <c r="E165" s="11">
        <f t="shared" si="82"/>
        <v>14538.704999999998</v>
      </c>
      <c r="F165" s="11">
        <f t="shared" si="82"/>
        <v>5642.0378000000001</v>
      </c>
      <c r="G165" s="11">
        <f t="shared" si="82"/>
        <v>8253.9033999999992</v>
      </c>
      <c r="H165" s="11">
        <f t="shared" si="82"/>
        <v>4274.8894</v>
      </c>
      <c r="I165" s="11">
        <f t="shared" si="82"/>
        <v>13702.0918</v>
      </c>
      <c r="J165" s="11">
        <f t="shared" si="82"/>
        <v>0</v>
      </c>
      <c r="K165" s="11">
        <f t="shared" si="82"/>
        <v>2162.9512</v>
      </c>
      <c r="L165" s="11">
        <f t="shared" si="82"/>
        <v>3438.2762000000002</v>
      </c>
      <c r="M165" s="11">
        <f t="shared" si="82"/>
        <v>1805.8602000000001</v>
      </c>
      <c r="N165" s="11">
        <f t="shared" si="82"/>
        <v>2673.0812000000001</v>
      </c>
      <c r="O165" s="11">
        <f t="shared" si="82"/>
        <v>12641.0214</v>
      </c>
      <c r="P165" s="11">
        <f>$C164*P164</f>
        <v>1856.8732</v>
      </c>
      <c r="Q165" s="11">
        <f t="shared" ref="Q165:AA165" si="83">$C164*Q164</f>
        <v>204.05199999999999</v>
      </c>
      <c r="R165" s="11">
        <f t="shared" si="83"/>
        <v>3856.5828000000001</v>
      </c>
      <c r="S165" s="11">
        <f t="shared" si="83"/>
        <v>1907.8862000000001</v>
      </c>
      <c r="T165" s="11">
        <f t="shared" si="83"/>
        <v>428.50919999999996</v>
      </c>
      <c r="U165" s="11">
        <f t="shared" si="83"/>
        <v>5407.3779999999997</v>
      </c>
      <c r="V165" s="11">
        <f t="shared" si="83"/>
        <v>1877.2783999999999</v>
      </c>
      <c r="W165" s="11">
        <f t="shared" si="83"/>
        <v>4264.6867999999995</v>
      </c>
      <c r="X165" s="11">
        <f t="shared" si="83"/>
        <v>4550.3595999999998</v>
      </c>
      <c r="Y165" s="11">
        <f t="shared" si="83"/>
        <v>6346.0172000000002</v>
      </c>
      <c r="Z165" s="11">
        <f t="shared" si="83"/>
        <v>255.065</v>
      </c>
      <c r="AA165" s="11">
        <f t="shared" si="83"/>
        <v>204.05199999999999</v>
      </c>
    </row>
    <row r="166" spans="1:27" s="132" customFormat="1">
      <c r="A166" s="25" t="s">
        <v>52</v>
      </c>
      <c r="B166" s="15">
        <f>SUM(B152:B164)</f>
        <v>54423634</v>
      </c>
      <c r="C166" s="15">
        <f>C152+C154+C156+C158+C160+C162+C164</f>
        <v>4535302.833333333</v>
      </c>
      <c r="D166" s="15">
        <f xml:space="preserve"> D153+D155+D157+D159+D161+D163+D165</f>
        <v>40996.289499999999</v>
      </c>
      <c r="E166" s="15">
        <f t="shared" ref="E166:AA166" si="84" xml:space="preserve"> E153+E155+E157+E159+E161+E163+E165</f>
        <v>14538.704999999998</v>
      </c>
      <c r="F166" s="15">
        <f t="shared" si="84"/>
        <v>63988.967550000001</v>
      </c>
      <c r="G166" s="15">
        <f t="shared" si="84"/>
        <v>8253.9033999999992</v>
      </c>
      <c r="H166" s="15">
        <f t="shared" si="84"/>
        <v>3089136.2531166663</v>
      </c>
      <c r="I166" s="15">
        <f t="shared" si="84"/>
        <v>33823.855933333332</v>
      </c>
      <c r="J166" s="15">
        <f t="shared" si="84"/>
        <v>0</v>
      </c>
      <c r="K166" s="15">
        <f t="shared" si="84"/>
        <v>4556.0736333333334</v>
      </c>
      <c r="L166" s="15">
        <f t="shared" si="84"/>
        <v>3438.2762000000002</v>
      </c>
      <c r="M166" s="15">
        <f t="shared" si="84"/>
        <v>1805.8602000000001</v>
      </c>
      <c r="N166" s="15">
        <f t="shared" si="84"/>
        <v>76179.984575000009</v>
      </c>
      <c r="O166" s="15">
        <f t="shared" si="84"/>
        <v>485150.20795000001</v>
      </c>
      <c r="P166" s="15">
        <f t="shared" si="84"/>
        <v>1856.8732</v>
      </c>
      <c r="Q166" s="15">
        <f t="shared" si="84"/>
        <v>204.05199999999999</v>
      </c>
      <c r="R166" s="15">
        <f t="shared" si="84"/>
        <v>45910.383900000001</v>
      </c>
      <c r="S166" s="15">
        <f t="shared" si="84"/>
        <v>54537.669633333331</v>
      </c>
      <c r="T166" s="15">
        <f t="shared" si="84"/>
        <v>4572.8153249999996</v>
      </c>
      <c r="U166" s="15">
        <f t="shared" si="84"/>
        <v>143041.49309166666</v>
      </c>
      <c r="V166" s="15">
        <f t="shared" si="84"/>
        <v>2121.4745666666668</v>
      </c>
      <c r="W166" s="15">
        <f t="shared" si="84"/>
        <v>302524.15178333333</v>
      </c>
      <c r="X166" s="15">
        <f t="shared" si="84"/>
        <v>86947.487374999997</v>
      </c>
      <c r="Y166" s="15">
        <f t="shared" si="84"/>
        <v>67725.372124999994</v>
      </c>
      <c r="Z166" s="15">
        <f t="shared" si="84"/>
        <v>2523.5272999999997</v>
      </c>
      <c r="AA166" s="15">
        <f t="shared" si="84"/>
        <v>1469.1559749999999</v>
      </c>
    </row>
    <row r="167" spans="1:27" s="132" customFormat="1">
      <c r="A167" s="50"/>
      <c r="B167" s="51"/>
      <c r="C167" s="21"/>
      <c r="D167" s="15"/>
      <c r="E167" s="102"/>
      <c r="F167" s="102"/>
      <c r="G167" s="102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15"/>
      <c r="Y167" s="51"/>
      <c r="Z167" s="51"/>
      <c r="AA167" s="51"/>
    </row>
    <row r="168" spans="1:27" s="132" customFormat="1">
      <c r="A168" s="50"/>
      <c r="B168" s="51"/>
      <c r="C168" s="54"/>
      <c r="D168" s="15"/>
      <c r="E168" s="102"/>
      <c r="F168" s="51"/>
      <c r="G168" s="51"/>
      <c r="H168" s="107"/>
      <c r="I168" s="54"/>
      <c r="J168" s="51"/>
      <c r="K168" s="51"/>
      <c r="L168" s="51"/>
      <c r="M168" s="51"/>
      <c r="N168" s="22"/>
      <c r="O168" s="51"/>
      <c r="P168" s="51"/>
      <c r="Q168" s="51"/>
      <c r="R168" s="51"/>
      <c r="S168" s="51"/>
      <c r="T168" s="51"/>
      <c r="U168" s="51"/>
      <c r="V168" s="51"/>
      <c r="W168" s="51"/>
      <c r="X168" s="51"/>
      <c r="Y168" s="51"/>
      <c r="Z168" s="51"/>
      <c r="AA168" s="51"/>
    </row>
    <row r="169" spans="1:27" s="132" customFormat="1" ht="13.5" thickBot="1">
      <c r="A169" s="25" t="s">
        <v>329</v>
      </c>
      <c r="B169" s="51"/>
      <c r="C169" s="51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</row>
    <row r="170" spans="1:27" s="132" customFormat="1" ht="13.5" thickBot="1">
      <c r="A170" s="26" t="s">
        <v>2</v>
      </c>
      <c r="B170" s="1" t="s">
        <v>327</v>
      </c>
      <c r="C170" s="4" t="s">
        <v>328</v>
      </c>
      <c r="D170" s="155" t="s">
        <v>5</v>
      </c>
      <c r="E170" s="156"/>
      <c r="F170" s="156"/>
      <c r="G170" s="156"/>
      <c r="H170" s="156"/>
      <c r="I170" s="156"/>
      <c r="J170" s="156"/>
      <c r="K170" s="156"/>
      <c r="L170" s="156"/>
      <c r="M170" s="156"/>
      <c r="N170" s="156"/>
      <c r="O170" s="156"/>
      <c r="P170" s="156"/>
      <c r="Q170" s="156"/>
      <c r="R170" s="156"/>
      <c r="S170" s="156"/>
      <c r="T170" s="156"/>
      <c r="U170" s="156"/>
      <c r="V170" s="156"/>
      <c r="W170" s="156"/>
      <c r="X170" s="156"/>
      <c r="Y170" s="156"/>
      <c r="Z170" s="156"/>
      <c r="AA170" s="112"/>
    </row>
    <row r="171" spans="1:27" s="132" customFormat="1">
      <c r="A171" s="27" t="s">
        <v>6</v>
      </c>
      <c r="B171" s="6" t="s">
        <v>7</v>
      </c>
      <c r="C171" s="7" t="s">
        <v>7</v>
      </c>
      <c r="D171" s="12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33"/>
      <c r="AA171" s="6" t="s">
        <v>8</v>
      </c>
    </row>
    <row r="172" spans="1:27" s="132" customFormat="1">
      <c r="A172" s="27" t="s">
        <v>9</v>
      </c>
      <c r="B172" s="6" t="s">
        <v>10</v>
      </c>
      <c r="C172" s="7" t="s">
        <v>10</v>
      </c>
      <c r="D172" s="5" t="s">
        <v>11</v>
      </c>
      <c r="E172" s="6" t="s">
        <v>12</v>
      </c>
      <c r="F172" s="6" t="s">
        <v>13</v>
      </c>
      <c r="G172" s="6" t="s">
        <v>14</v>
      </c>
      <c r="H172" s="6" t="s">
        <v>15</v>
      </c>
      <c r="I172" s="6" t="s">
        <v>16</v>
      </c>
      <c r="J172" s="6" t="s">
        <v>17</v>
      </c>
      <c r="K172" s="6" t="s">
        <v>18</v>
      </c>
      <c r="L172" s="6" t="s">
        <v>19</v>
      </c>
      <c r="M172" s="6" t="s">
        <v>20</v>
      </c>
      <c r="N172" s="6" t="s">
        <v>21</v>
      </c>
      <c r="O172" s="6" t="s">
        <v>22</v>
      </c>
      <c r="P172" s="6" t="s">
        <v>179</v>
      </c>
      <c r="Q172" s="6" t="s">
        <v>23</v>
      </c>
      <c r="R172" s="6" t="s">
        <v>24</v>
      </c>
      <c r="S172" s="6" t="s">
        <v>25</v>
      </c>
      <c r="T172" s="6" t="s">
        <v>26</v>
      </c>
      <c r="U172" s="6" t="s">
        <v>27</v>
      </c>
      <c r="V172" s="6" t="s">
        <v>28</v>
      </c>
      <c r="W172" s="6" t="s">
        <v>29</v>
      </c>
      <c r="X172" s="6" t="s">
        <v>30</v>
      </c>
      <c r="Y172" s="6" t="s">
        <v>31</v>
      </c>
      <c r="Z172" s="6" t="s">
        <v>32</v>
      </c>
      <c r="AA172" s="6" t="s">
        <v>33</v>
      </c>
    </row>
    <row r="173" spans="1:27" s="132" customFormat="1">
      <c r="A173" s="27"/>
      <c r="B173" s="6"/>
      <c r="C173" s="7" t="s">
        <v>337</v>
      </c>
      <c r="D173" s="10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</row>
    <row r="174" spans="1:27" s="132" customFormat="1">
      <c r="A174" s="28" t="s">
        <v>62</v>
      </c>
      <c r="B174" s="64">
        <v>257269.86</v>
      </c>
      <c r="C174" s="79">
        <f>B174/12</f>
        <v>21439.154999999999</v>
      </c>
      <c r="D174" s="104">
        <v>1.7000000000000001E-2</v>
      </c>
      <c r="E174" s="104">
        <v>0.14249999999999999</v>
      </c>
      <c r="F174" s="104">
        <v>5.5300000000000002E-2</v>
      </c>
      <c r="G174" s="104">
        <v>8.09E-2</v>
      </c>
      <c r="H174" s="104">
        <v>4.19E-2</v>
      </c>
      <c r="I174" s="104">
        <v>0.1343</v>
      </c>
      <c r="J174" s="104">
        <v>0</v>
      </c>
      <c r="K174" s="104">
        <v>2.12E-2</v>
      </c>
      <c r="L174" s="104">
        <v>3.3700000000000001E-2</v>
      </c>
      <c r="M174" s="104">
        <v>1.77E-2</v>
      </c>
      <c r="N174" s="104">
        <v>2.6200000000000001E-2</v>
      </c>
      <c r="O174" s="104">
        <v>0.1239</v>
      </c>
      <c r="P174" s="104">
        <v>1.8200000000000001E-2</v>
      </c>
      <c r="Q174" s="104">
        <v>2E-3</v>
      </c>
      <c r="R174" s="104">
        <v>3.78E-2</v>
      </c>
      <c r="S174" s="104">
        <v>1.8700000000000001E-2</v>
      </c>
      <c r="T174" s="104">
        <v>4.1999999999999997E-3</v>
      </c>
      <c r="U174" s="104">
        <v>5.2999999999999999E-2</v>
      </c>
      <c r="V174" s="104">
        <v>1.84E-2</v>
      </c>
      <c r="W174" s="104">
        <v>4.1799999999999997E-2</v>
      </c>
      <c r="X174" s="104">
        <v>4.4600000000000001E-2</v>
      </c>
      <c r="Y174" s="104">
        <v>6.2199999999999998E-2</v>
      </c>
      <c r="Z174" s="104">
        <v>2.5000000000000001E-3</v>
      </c>
      <c r="AA174" s="9">
        <v>2E-3</v>
      </c>
    </row>
    <row r="175" spans="1:27" s="132" customFormat="1">
      <c r="A175" s="29"/>
      <c r="B175" s="66"/>
      <c r="C175" s="80"/>
      <c r="D175" s="11">
        <f t="shared" ref="D175:P175" si="85">$C174*D174</f>
        <v>364.46563500000002</v>
      </c>
      <c r="E175" s="11">
        <f t="shared" si="85"/>
        <v>3055.0795874999994</v>
      </c>
      <c r="F175" s="11">
        <f t="shared" si="85"/>
        <v>1185.5852715000001</v>
      </c>
      <c r="G175" s="11">
        <f t="shared" si="85"/>
        <v>1734.4276394999999</v>
      </c>
      <c r="H175" s="11">
        <f t="shared" si="85"/>
        <v>898.30059449999999</v>
      </c>
      <c r="I175" s="11">
        <f t="shared" si="85"/>
        <v>2879.2785165</v>
      </c>
      <c r="J175" s="11">
        <f t="shared" si="85"/>
        <v>0</v>
      </c>
      <c r="K175" s="11">
        <f t="shared" si="85"/>
        <v>454.510086</v>
      </c>
      <c r="L175" s="11">
        <f t="shared" si="85"/>
        <v>722.49952350000001</v>
      </c>
      <c r="M175" s="11">
        <f t="shared" si="85"/>
        <v>379.47304350000002</v>
      </c>
      <c r="N175" s="11">
        <f t="shared" si="85"/>
        <v>561.70586100000003</v>
      </c>
      <c r="O175" s="11">
        <f t="shared" si="85"/>
        <v>2656.3113044999996</v>
      </c>
      <c r="P175" s="11">
        <f t="shared" si="85"/>
        <v>390.19262099999997</v>
      </c>
      <c r="Q175" s="11">
        <f t="shared" ref="Q175:AA175" si="86">$C174*Q174</f>
        <v>42.878309999999999</v>
      </c>
      <c r="R175" s="11">
        <f t="shared" si="86"/>
        <v>810.40005899999994</v>
      </c>
      <c r="S175" s="11">
        <f t="shared" si="86"/>
        <v>400.91219849999999</v>
      </c>
      <c r="T175" s="11">
        <f t="shared" si="86"/>
        <v>90.044450999999995</v>
      </c>
      <c r="U175" s="11">
        <f t="shared" si="86"/>
        <v>1136.2752149999999</v>
      </c>
      <c r="V175" s="11">
        <f t="shared" si="86"/>
        <v>394.48045199999996</v>
      </c>
      <c r="W175" s="11">
        <f t="shared" si="86"/>
        <v>896.15667899999994</v>
      </c>
      <c r="X175" s="11">
        <f t="shared" si="86"/>
        <v>956.18631299999993</v>
      </c>
      <c r="Y175" s="11">
        <f t="shared" si="86"/>
        <v>1333.5154409999998</v>
      </c>
      <c r="Z175" s="11">
        <f t="shared" si="86"/>
        <v>53.597887499999999</v>
      </c>
      <c r="AA175" s="11">
        <f t="shared" si="86"/>
        <v>42.878309999999999</v>
      </c>
    </row>
    <row r="176" spans="1:27" s="132" customFormat="1">
      <c r="A176" s="28" t="s">
        <v>63</v>
      </c>
      <c r="B176" s="64">
        <v>193191.82</v>
      </c>
      <c r="C176" s="79">
        <f>B176/12</f>
        <v>16099.318333333335</v>
      </c>
      <c r="D176" s="104">
        <v>1.7000000000000001E-2</v>
      </c>
      <c r="E176" s="104">
        <v>0.14249999999999999</v>
      </c>
      <c r="F176" s="104">
        <v>5.5300000000000002E-2</v>
      </c>
      <c r="G176" s="104">
        <v>8.09E-2</v>
      </c>
      <c r="H176" s="104">
        <v>4.19E-2</v>
      </c>
      <c r="I176" s="104">
        <v>0.1343</v>
      </c>
      <c r="J176" s="104">
        <v>0</v>
      </c>
      <c r="K176" s="104">
        <v>2.12E-2</v>
      </c>
      <c r="L176" s="104">
        <v>3.3700000000000001E-2</v>
      </c>
      <c r="M176" s="104">
        <v>1.77E-2</v>
      </c>
      <c r="N176" s="104">
        <v>2.6200000000000001E-2</v>
      </c>
      <c r="O176" s="104">
        <v>0.1239</v>
      </c>
      <c r="P176" s="104">
        <v>1.8200000000000001E-2</v>
      </c>
      <c r="Q176" s="104">
        <v>2E-3</v>
      </c>
      <c r="R176" s="104">
        <v>3.78E-2</v>
      </c>
      <c r="S176" s="104">
        <v>1.8700000000000001E-2</v>
      </c>
      <c r="T176" s="104">
        <v>4.1999999999999997E-3</v>
      </c>
      <c r="U176" s="104">
        <v>5.2999999999999999E-2</v>
      </c>
      <c r="V176" s="104">
        <v>1.84E-2</v>
      </c>
      <c r="W176" s="104">
        <v>4.1799999999999997E-2</v>
      </c>
      <c r="X176" s="104">
        <v>4.4600000000000001E-2</v>
      </c>
      <c r="Y176" s="104">
        <v>6.2199999999999998E-2</v>
      </c>
      <c r="Z176" s="104">
        <v>2.5000000000000001E-3</v>
      </c>
      <c r="AA176" s="9">
        <v>2E-3</v>
      </c>
    </row>
    <row r="177" spans="1:27" s="132" customFormat="1">
      <c r="A177" s="29"/>
      <c r="B177" s="66"/>
      <c r="C177" s="80"/>
      <c r="D177" s="11">
        <f t="shared" ref="D177:P177" si="87">$C176*D176</f>
        <v>273.6884116666667</v>
      </c>
      <c r="E177" s="11">
        <f t="shared" si="87"/>
        <v>2294.1528625000001</v>
      </c>
      <c r="F177" s="11">
        <f t="shared" si="87"/>
        <v>890.29230383333345</v>
      </c>
      <c r="G177" s="11">
        <f t="shared" si="87"/>
        <v>1302.4348531666667</v>
      </c>
      <c r="H177" s="11">
        <f t="shared" si="87"/>
        <v>674.56143816666668</v>
      </c>
      <c r="I177" s="11">
        <f t="shared" si="87"/>
        <v>2162.1384521666669</v>
      </c>
      <c r="J177" s="11">
        <f t="shared" si="87"/>
        <v>0</v>
      </c>
      <c r="K177" s="11">
        <f t="shared" si="87"/>
        <v>341.30554866666671</v>
      </c>
      <c r="L177" s="11">
        <f t="shared" si="87"/>
        <v>542.54702783333335</v>
      </c>
      <c r="M177" s="11">
        <f t="shared" si="87"/>
        <v>284.95793450000002</v>
      </c>
      <c r="N177" s="11">
        <f t="shared" si="87"/>
        <v>421.8021403333334</v>
      </c>
      <c r="O177" s="11">
        <f t="shared" si="87"/>
        <v>1994.7055415</v>
      </c>
      <c r="P177" s="11">
        <f t="shared" si="87"/>
        <v>293.00759366666671</v>
      </c>
      <c r="Q177" s="11">
        <f t="shared" ref="Q177:AA177" si="88">$C176*Q176</f>
        <v>32.198636666666673</v>
      </c>
      <c r="R177" s="11">
        <f t="shared" si="88"/>
        <v>608.55423300000007</v>
      </c>
      <c r="S177" s="11">
        <f t="shared" si="88"/>
        <v>301.05725283333339</v>
      </c>
      <c r="T177" s="11">
        <f t="shared" si="88"/>
        <v>67.617137</v>
      </c>
      <c r="U177" s="11">
        <f t="shared" si="88"/>
        <v>853.26387166666666</v>
      </c>
      <c r="V177" s="11">
        <f t="shared" si="88"/>
        <v>296.22745733333335</v>
      </c>
      <c r="W177" s="11">
        <f t="shared" si="88"/>
        <v>672.95150633333333</v>
      </c>
      <c r="X177" s="11">
        <f t="shared" si="88"/>
        <v>718.02959766666675</v>
      </c>
      <c r="Y177" s="11">
        <f t="shared" si="88"/>
        <v>1001.3776003333334</v>
      </c>
      <c r="Z177" s="11">
        <f t="shared" si="88"/>
        <v>40.248295833333337</v>
      </c>
      <c r="AA177" s="11">
        <f t="shared" si="88"/>
        <v>32.198636666666673</v>
      </c>
    </row>
    <row r="178" spans="1:27" s="132" customFormat="1">
      <c r="A178" s="28" t="s">
        <v>64</v>
      </c>
      <c r="B178" s="64">
        <v>885096.18</v>
      </c>
      <c r="C178" s="79">
        <f>B178/12</f>
        <v>73758.014999999999</v>
      </c>
      <c r="D178" s="9"/>
      <c r="E178" s="9"/>
      <c r="F178" s="9">
        <v>3.6900000000000002E-2</v>
      </c>
      <c r="G178" s="9"/>
      <c r="H178" s="9">
        <v>3.5400000000000001E-2</v>
      </c>
      <c r="I178" s="9"/>
      <c r="J178" s="9"/>
      <c r="K178" s="9"/>
      <c r="L178" s="9"/>
      <c r="M178" s="9"/>
      <c r="N178" s="9"/>
      <c r="O178" s="9">
        <v>0.85729999999999995</v>
      </c>
      <c r="P178" s="9"/>
      <c r="Q178" s="9"/>
      <c r="R178" s="9"/>
      <c r="S178" s="9"/>
      <c r="T178" s="9"/>
      <c r="U178" s="9"/>
      <c r="V178" s="9"/>
      <c r="W178" s="9">
        <v>7.0400000000000004E-2</v>
      </c>
      <c r="X178" s="9"/>
      <c r="Y178" s="9"/>
      <c r="Z178" s="9"/>
      <c r="AA178" s="9"/>
    </row>
    <row r="179" spans="1:27" s="132" customFormat="1">
      <c r="A179" s="29"/>
      <c r="B179" s="66"/>
      <c r="C179" s="80"/>
      <c r="D179" s="11">
        <f t="shared" ref="D179:AA179" si="89">$C178*D178</f>
        <v>0</v>
      </c>
      <c r="E179" s="11">
        <f t="shared" si="89"/>
        <v>0</v>
      </c>
      <c r="F179" s="11">
        <f t="shared" si="89"/>
        <v>2721.6707535</v>
      </c>
      <c r="G179" s="11">
        <f t="shared" si="89"/>
        <v>0</v>
      </c>
      <c r="H179" s="11">
        <f t="shared" si="89"/>
        <v>2611.033731</v>
      </c>
      <c r="I179" s="11">
        <f t="shared" si="89"/>
        <v>0</v>
      </c>
      <c r="J179" s="11">
        <f t="shared" si="89"/>
        <v>0</v>
      </c>
      <c r="K179" s="11">
        <f t="shared" si="89"/>
        <v>0</v>
      </c>
      <c r="L179" s="11">
        <f t="shared" si="89"/>
        <v>0</v>
      </c>
      <c r="M179" s="11">
        <f t="shared" si="89"/>
        <v>0</v>
      </c>
      <c r="N179" s="11">
        <f t="shared" si="89"/>
        <v>0</v>
      </c>
      <c r="O179" s="11">
        <f t="shared" si="89"/>
        <v>63232.746259499996</v>
      </c>
      <c r="P179" s="11">
        <f>$C178*P178</f>
        <v>0</v>
      </c>
      <c r="Q179" s="11">
        <f t="shared" si="89"/>
        <v>0</v>
      </c>
      <c r="R179" s="11">
        <f t="shared" si="89"/>
        <v>0</v>
      </c>
      <c r="S179" s="11">
        <f t="shared" si="89"/>
        <v>0</v>
      </c>
      <c r="T179" s="11">
        <f t="shared" si="89"/>
        <v>0</v>
      </c>
      <c r="U179" s="11">
        <f t="shared" si="89"/>
        <v>0</v>
      </c>
      <c r="V179" s="11">
        <f t="shared" si="89"/>
        <v>0</v>
      </c>
      <c r="W179" s="11">
        <f t="shared" si="89"/>
        <v>5192.5642560000006</v>
      </c>
      <c r="X179" s="11">
        <f t="shared" si="89"/>
        <v>0</v>
      </c>
      <c r="Y179" s="11">
        <f t="shared" si="89"/>
        <v>0</v>
      </c>
      <c r="Z179" s="11">
        <f t="shared" si="89"/>
        <v>0</v>
      </c>
      <c r="AA179" s="11">
        <f t="shared" si="89"/>
        <v>0</v>
      </c>
    </row>
    <row r="180" spans="1:27" s="132" customFormat="1">
      <c r="A180" s="28" t="s">
        <v>65</v>
      </c>
      <c r="B180" s="64">
        <v>1084819.44</v>
      </c>
      <c r="C180" s="79">
        <f>B180/12</f>
        <v>90401.62</v>
      </c>
      <c r="D180" s="9"/>
      <c r="E180" s="9"/>
      <c r="F180" s="9">
        <v>3.3500000000000002E-2</v>
      </c>
      <c r="G180" s="9"/>
      <c r="H180" s="9">
        <v>4.2200000000000001E-2</v>
      </c>
      <c r="I180" s="9"/>
      <c r="J180" s="9"/>
      <c r="K180" s="9"/>
      <c r="L180" s="9"/>
      <c r="M180" s="9"/>
      <c r="N180" s="9">
        <v>1.0999999999999999E-2</v>
      </c>
      <c r="O180" s="9">
        <v>0.83940000000000003</v>
      </c>
      <c r="P180" s="9"/>
      <c r="Q180" s="9"/>
      <c r="R180" s="9"/>
      <c r="S180" s="9"/>
      <c r="T180" s="9"/>
      <c r="U180" s="9"/>
      <c r="V180" s="9"/>
      <c r="W180" s="9">
        <v>7.3899999999999993E-2</v>
      </c>
      <c r="X180" s="9"/>
      <c r="Y180" s="9"/>
      <c r="Z180" s="9"/>
      <c r="AA180" s="9"/>
    </row>
    <row r="181" spans="1:27" s="132" customFormat="1">
      <c r="A181" s="29"/>
      <c r="B181" s="66"/>
      <c r="C181" s="80"/>
      <c r="D181" s="11">
        <f t="shared" ref="D181:AA181" si="90">$C180*D180</f>
        <v>0</v>
      </c>
      <c r="E181" s="11">
        <f t="shared" si="90"/>
        <v>0</v>
      </c>
      <c r="F181" s="11">
        <f t="shared" si="90"/>
        <v>3028.4542700000002</v>
      </c>
      <c r="G181" s="11">
        <f t="shared" si="90"/>
        <v>0</v>
      </c>
      <c r="H181" s="11">
        <f t="shared" si="90"/>
        <v>3814.9483639999999</v>
      </c>
      <c r="I181" s="11">
        <f t="shared" si="90"/>
        <v>0</v>
      </c>
      <c r="J181" s="11">
        <f t="shared" si="90"/>
        <v>0</v>
      </c>
      <c r="K181" s="11">
        <f t="shared" si="90"/>
        <v>0</v>
      </c>
      <c r="L181" s="11">
        <f t="shared" si="90"/>
        <v>0</v>
      </c>
      <c r="M181" s="11">
        <f t="shared" si="90"/>
        <v>0</v>
      </c>
      <c r="N181" s="11">
        <f t="shared" si="90"/>
        <v>994.41781999999989</v>
      </c>
      <c r="O181" s="11">
        <f t="shared" si="90"/>
        <v>75883.119827999995</v>
      </c>
      <c r="P181" s="11">
        <f>$C180*P180</f>
        <v>0</v>
      </c>
      <c r="Q181" s="11">
        <f t="shared" si="90"/>
        <v>0</v>
      </c>
      <c r="R181" s="11">
        <f t="shared" si="90"/>
        <v>0</v>
      </c>
      <c r="S181" s="11">
        <f t="shared" si="90"/>
        <v>0</v>
      </c>
      <c r="T181" s="11">
        <f t="shared" si="90"/>
        <v>0</v>
      </c>
      <c r="U181" s="11">
        <f t="shared" si="90"/>
        <v>0</v>
      </c>
      <c r="V181" s="11">
        <f t="shared" si="90"/>
        <v>0</v>
      </c>
      <c r="W181" s="11">
        <f t="shared" si="90"/>
        <v>6680.6797179999994</v>
      </c>
      <c r="X181" s="11">
        <f t="shared" si="90"/>
        <v>0</v>
      </c>
      <c r="Y181" s="11">
        <f t="shared" si="90"/>
        <v>0</v>
      </c>
      <c r="Z181" s="11">
        <f t="shared" si="90"/>
        <v>0</v>
      </c>
      <c r="AA181" s="11">
        <f t="shared" si="90"/>
        <v>0</v>
      </c>
    </row>
    <row r="182" spans="1:27" s="132" customFormat="1">
      <c r="A182" s="28" t="s">
        <v>36</v>
      </c>
      <c r="B182" s="64">
        <v>29313065.77</v>
      </c>
      <c r="C182" s="79">
        <f>B182/12</f>
        <v>2442755.4808333335</v>
      </c>
      <c r="D182" s="104">
        <v>1.7000000000000001E-2</v>
      </c>
      <c r="E182" s="104">
        <v>0.14249999999999999</v>
      </c>
      <c r="F182" s="104">
        <v>5.5300000000000002E-2</v>
      </c>
      <c r="G182" s="104">
        <v>8.09E-2</v>
      </c>
      <c r="H182" s="104">
        <v>4.19E-2</v>
      </c>
      <c r="I182" s="104">
        <v>0.1343</v>
      </c>
      <c r="J182" s="104">
        <v>0</v>
      </c>
      <c r="K182" s="104">
        <v>2.12E-2</v>
      </c>
      <c r="L182" s="104">
        <v>3.3700000000000001E-2</v>
      </c>
      <c r="M182" s="104">
        <v>1.77E-2</v>
      </c>
      <c r="N182" s="104">
        <v>2.6200000000000001E-2</v>
      </c>
      <c r="O182" s="104">
        <v>0.1239</v>
      </c>
      <c r="P182" s="104">
        <v>1.8200000000000001E-2</v>
      </c>
      <c r="Q182" s="104">
        <v>2E-3</v>
      </c>
      <c r="R182" s="104">
        <v>3.78E-2</v>
      </c>
      <c r="S182" s="104">
        <v>1.8700000000000001E-2</v>
      </c>
      <c r="T182" s="104">
        <v>4.1999999999999997E-3</v>
      </c>
      <c r="U182" s="104">
        <v>5.2999999999999999E-2</v>
      </c>
      <c r="V182" s="104">
        <v>1.84E-2</v>
      </c>
      <c r="W182" s="104">
        <v>4.1799999999999997E-2</v>
      </c>
      <c r="X182" s="104">
        <v>4.4600000000000001E-2</v>
      </c>
      <c r="Y182" s="104">
        <v>6.2199999999999998E-2</v>
      </c>
      <c r="Z182" s="104">
        <v>2.5000000000000001E-3</v>
      </c>
      <c r="AA182" s="9">
        <v>2E-3</v>
      </c>
    </row>
    <row r="183" spans="1:27" s="132" customFormat="1">
      <c r="A183" s="29"/>
      <c r="B183" s="66"/>
      <c r="C183" s="80"/>
      <c r="D183" s="11">
        <f t="shared" ref="D183:P183" si="91">$C182*D182</f>
        <v>41526.843174166672</v>
      </c>
      <c r="E183" s="11">
        <f t="shared" si="91"/>
        <v>348092.65601874999</v>
      </c>
      <c r="F183" s="11">
        <f t="shared" si="91"/>
        <v>135084.37809008334</v>
      </c>
      <c r="G183" s="11">
        <f t="shared" si="91"/>
        <v>197618.91839941667</v>
      </c>
      <c r="H183" s="11">
        <f t="shared" si="91"/>
        <v>102351.45464691667</v>
      </c>
      <c r="I183" s="11">
        <f t="shared" si="91"/>
        <v>328062.06107591669</v>
      </c>
      <c r="J183" s="11">
        <f t="shared" si="91"/>
        <v>0</v>
      </c>
      <c r="K183" s="11">
        <f t="shared" si="91"/>
        <v>51786.416193666671</v>
      </c>
      <c r="L183" s="11">
        <f t="shared" si="91"/>
        <v>82320.859704083341</v>
      </c>
      <c r="M183" s="11">
        <f t="shared" si="91"/>
        <v>43236.772010750006</v>
      </c>
      <c r="N183" s="11">
        <f t="shared" si="91"/>
        <v>64000.193597833342</v>
      </c>
      <c r="O183" s="11">
        <f t="shared" si="91"/>
        <v>302657.40407525003</v>
      </c>
      <c r="P183" s="11">
        <f t="shared" si="91"/>
        <v>44458.149751166668</v>
      </c>
      <c r="Q183" s="11">
        <f t="shared" ref="Q183:AA183" si="92">$C182*Q182</f>
        <v>4885.5109616666668</v>
      </c>
      <c r="R183" s="11">
        <f t="shared" si="92"/>
        <v>92336.157175500004</v>
      </c>
      <c r="S183" s="11">
        <f t="shared" si="92"/>
        <v>45679.527491583336</v>
      </c>
      <c r="T183" s="11">
        <f t="shared" si="92"/>
        <v>10259.5730195</v>
      </c>
      <c r="U183" s="11">
        <f t="shared" si="92"/>
        <v>129466.04048416668</v>
      </c>
      <c r="V183" s="11">
        <f t="shared" si="92"/>
        <v>44946.700847333334</v>
      </c>
      <c r="W183" s="11">
        <f t="shared" si="92"/>
        <v>102107.17909883334</v>
      </c>
      <c r="X183" s="11">
        <f t="shared" si="92"/>
        <v>108946.89444516668</v>
      </c>
      <c r="Y183" s="11">
        <f t="shared" si="92"/>
        <v>151939.39090783332</v>
      </c>
      <c r="Z183" s="11">
        <f t="shared" si="92"/>
        <v>6106.8887020833336</v>
      </c>
      <c r="AA183" s="11">
        <f t="shared" si="92"/>
        <v>4885.5109616666668</v>
      </c>
    </row>
    <row r="184" spans="1:27" s="132" customFormat="1">
      <c r="A184" s="28" t="s">
        <v>66</v>
      </c>
      <c r="B184" s="64">
        <v>1765302.78</v>
      </c>
      <c r="C184" s="79">
        <f>B184/12</f>
        <v>147108.565</v>
      </c>
      <c r="D184" s="104">
        <v>1.7000000000000001E-2</v>
      </c>
      <c r="E184" s="104">
        <v>0.14249999999999999</v>
      </c>
      <c r="F184" s="104">
        <v>5.5300000000000002E-2</v>
      </c>
      <c r="G184" s="104">
        <v>8.09E-2</v>
      </c>
      <c r="H184" s="104">
        <v>4.19E-2</v>
      </c>
      <c r="I184" s="104">
        <v>0.1343</v>
      </c>
      <c r="J184" s="104">
        <v>0</v>
      </c>
      <c r="K184" s="104">
        <v>2.12E-2</v>
      </c>
      <c r="L184" s="104">
        <v>3.3700000000000001E-2</v>
      </c>
      <c r="M184" s="104">
        <v>1.77E-2</v>
      </c>
      <c r="N184" s="104">
        <v>2.6200000000000001E-2</v>
      </c>
      <c r="O184" s="104">
        <v>0.1239</v>
      </c>
      <c r="P184" s="104">
        <v>1.8200000000000001E-2</v>
      </c>
      <c r="Q184" s="104">
        <v>2E-3</v>
      </c>
      <c r="R184" s="104">
        <v>3.78E-2</v>
      </c>
      <c r="S184" s="104">
        <v>1.8700000000000001E-2</v>
      </c>
      <c r="T184" s="104">
        <v>4.1999999999999997E-3</v>
      </c>
      <c r="U184" s="104">
        <v>5.2999999999999999E-2</v>
      </c>
      <c r="V184" s="104">
        <v>1.84E-2</v>
      </c>
      <c r="W184" s="104">
        <v>4.1799999999999997E-2</v>
      </c>
      <c r="X184" s="104">
        <v>4.4600000000000001E-2</v>
      </c>
      <c r="Y184" s="104">
        <v>6.2199999999999998E-2</v>
      </c>
      <c r="Z184" s="104">
        <v>2.5000000000000001E-3</v>
      </c>
      <c r="AA184" s="9">
        <v>2E-3</v>
      </c>
    </row>
    <row r="185" spans="1:27" s="132" customFormat="1">
      <c r="A185" s="29"/>
      <c r="B185" s="66"/>
      <c r="C185" s="80"/>
      <c r="D185" s="11">
        <f t="shared" ref="D185:P185" si="93">$C184*D184</f>
        <v>2500.8456050000004</v>
      </c>
      <c r="E185" s="11">
        <f t="shared" si="93"/>
        <v>20962.9705125</v>
      </c>
      <c r="F185" s="11">
        <f t="shared" si="93"/>
        <v>8135.1036445</v>
      </c>
      <c r="G185" s="11">
        <f t="shared" si="93"/>
        <v>11901.0829085</v>
      </c>
      <c r="H185" s="11">
        <f t="shared" si="93"/>
        <v>6163.8488735000001</v>
      </c>
      <c r="I185" s="11">
        <f t="shared" si="93"/>
        <v>19756.6802795</v>
      </c>
      <c r="J185" s="11">
        <f t="shared" si="93"/>
        <v>0</v>
      </c>
      <c r="K185" s="11">
        <f t="shared" si="93"/>
        <v>3118.7015780000002</v>
      </c>
      <c r="L185" s="11">
        <f t="shared" si="93"/>
        <v>4957.5586405000004</v>
      </c>
      <c r="M185" s="11">
        <f t="shared" si="93"/>
        <v>2603.8216004999999</v>
      </c>
      <c r="N185" s="11">
        <f t="shared" si="93"/>
        <v>3854.2444030000001</v>
      </c>
      <c r="O185" s="11">
        <f t="shared" si="93"/>
        <v>18226.7512035</v>
      </c>
      <c r="P185" s="11">
        <f t="shared" si="93"/>
        <v>2677.3758830000002</v>
      </c>
      <c r="Q185" s="11">
        <f t="shared" ref="Q185:AA185" si="94">$C184*Q184</f>
        <v>294.21713</v>
      </c>
      <c r="R185" s="11">
        <f t="shared" si="94"/>
        <v>5560.7037570000002</v>
      </c>
      <c r="S185" s="11">
        <f t="shared" si="94"/>
        <v>2750.9301655000004</v>
      </c>
      <c r="T185" s="11">
        <f t="shared" si="94"/>
        <v>617.85597299999995</v>
      </c>
      <c r="U185" s="11">
        <f t="shared" si="94"/>
        <v>7796.7539449999995</v>
      </c>
      <c r="V185" s="11">
        <f t="shared" si="94"/>
        <v>2706.7975959999999</v>
      </c>
      <c r="W185" s="11">
        <f t="shared" si="94"/>
        <v>6149.1380169999993</v>
      </c>
      <c r="X185" s="11">
        <f t="shared" si="94"/>
        <v>6561.041999</v>
      </c>
      <c r="Y185" s="11">
        <f t="shared" si="94"/>
        <v>9150.1527430000006</v>
      </c>
      <c r="Z185" s="11">
        <f t="shared" si="94"/>
        <v>367.7714125</v>
      </c>
      <c r="AA185" s="11">
        <f t="shared" si="94"/>
        <v>294.21713</v>
      </c>
    </row>
    <row r="186" spans="1:27" s="132" customFormat="1">
      <c r="A186" s="28" t="s">
        <v>67</v>
      </c>
      <c r="B186" s="64">
        <v>401744.41</v>
      </c>
      <c r="C186" s="79">
        <f>B186/12</f>
        <v>33478.700833333329</v>
      </c>
      <c r="D186" s="104">
        <v>1.7000000000000001E-2</v>
      </c>
      <c r="E186" s="104">
        <v>0.14249999999999999</v>
      </c>
      <c r="F186" s="104">
        <v>5.5300000000000002E-2</v>
      </c>
      <c r="G186" s="104">
        <v>8.09E-2</v>
      </c>
      <c r="H186" s="104">
        <v>4.19E-2</v>
      </c>
      <c r="I186" s="104">
        <v>0.1343</v>
      </c>
      <c r="J186" s="104">
        <v>0</v>
      </c>
      <c r="K186" s="104">
        <v>2.12E-2</v>
      </c>
      <c r="L186" s="104">
        <v>3.3700000000000001E-2</v>
      </c>
      <c r="M186" s="104">
        <v>1.77E-2</v>
      </c>
      <c r="N186" s="104">
        <v>2.6200000000000001E-2</v>
      </c>
      <c r="O186" s="104">
        <v>0.1239</v>
      </c>
      <c r="P186" s="104">
        <v>1.8200000000000001E-2</v>
      </c>
      <c r="Q186" s="104">
        <v>2E-3</v>
      </c>
      <c r="R186" s="104">
        <v>3.78E-2</v>
      </c>
      <c r="S186" s="104">
        <v>1.8700000000000001E-2</v>
      </c>
      <c r="T186" s="104">
        <v>4.1999999999999997E-3</v>
      </c>
      <c r="U186" s="104">
        <v>5.2999999999999999E-2</v>
      </c>
      <c r="V186" s="104">
        <v>1.84E-2</v>
      </c>
      <c r="W186" s="104">
        <v>4.1799999999999997E-2</v>
      </c>
      <c r="X186" s="104">
        <v>4.4600000000000001E-2</v>
      </c>
      <c r="Y186" s="104">
        <v>6.2199999999999998E-2</v>
      </c>
      <c r="Z186" s="104">
        <v>2.5000000000000001E-3</v>
      </c>
      <c r="AA186" s="9">
        <v>2E-3</v>
      </c>
    </row>
    <row r="187" spans="1:27" s="132" customFormat="1">
      <c r="A187" s="29"/>
      <c r="B187" s="66"/>
      <c r="C187" s="80"/>
      <c r="D187" s="11">
        <f t="shared" ref="D187:P187" si="95">$C186*D186</f>
        <v>569.13791416666663</v>
      </c>
      <c r="E187" s="11">
        <f t="shared" si="95"/>
        <v>4770.7148687499994</v>
      </c>
      <c r="F187" s="11">
        <f t="shared" si="95"/>
        <v>1851.372156083333</v>
      </c>
      <c r="G187" s="11">
        <f t="shared" si="95"/>
        <v>2708.4268974166662</v>
      </c>
      <c r="H187" s="11">
        <f t="shared" si="95"/>
        <v>1402.7575649166665</v>
      </c>
      <c r="I187" s="11">
        <f t="shared" si="95"/>
        <v>4496.1895219166663</v>
      </c>
      <c r="J187" s="11">
        <f t="shared" si="95"/>
        <v>0</v>
      </c>
      <c r="K187" s="11">
        <f t="shared" si="95"/>
        <v>709.74845766666658</v>
      </c>
      <c r="L187" s="11">
        <f t="shared" si="95"/>
        <v>1128.2322180833332</v>
      </c>
      <c r="M187" s="11">
        <f t="shared" si="95"/>
        <v>592.57300474999988</v>
      </c>
      <c r="N187" s="11">
        <f t="shared" si="95"/>
        <v>877.1419618333332</v>
      </c>
      <c r="O187" s="11">
        <f t="shared" si="95"/>
        <v>4148.0110332499989</v>
      </c>
      <c r="P187" s="11">
        <f t="shared" si="95"/>
        <v>609.31235516666663</v>
      </c>
      <c r="Q187" s="11">
        <f t="shared" ref="Q187:AA187" si="96">$C186*Q186</f>
        <v>66.957401666666655</v>
      </c>
      <c r="R187" s="11">
        <f t="shared" si="96"/>
        <v>1265.4948914999998</v>
      </c>
      <c r="S187" s="11">
        <f t="shared" si="96"/>
        <v>626.05170558333327</v>
      </c>
      <c r="T187" s="11">
        <f t="shared" si="96"/>
        <v>140.61054349999998</v>
      </c>
      <c r="U187" s="11">
        <f t="shared" si="96"/>
        <v>1774.3711441666665</v>
      </c>
      <c r="V187" s="11">
        <f t="shared" si="96"/>
        <v>616.00809533333324</v>
      </c>
      <c r="W187" s="11">
        <f t="shared" si="96"/>
        <v>1399.4096948333331</v>
      </c>
      <c r="X187" s="11">
        <f t="shared" si="96"/>
        <v>1493.1500571666666</v>
      </c>
      <c r="Y187" s="11">
        <f t="shared" si="96"/>
        <v>2082.3751918333328</v>
      </c>
      <c r="Z187" s="11">
        <f t="shared" si="96"/>
        <v>83.696752083333323</v>
      </c>
      <c r="AA187" s="11">
        <f t="shared" si="96"/>
        <v>66.957401666666655</v>
      </c>
    </row>
    <row r="188" spans="1:27" s="132" customFormat="1">
      <c r="A188" s="28" t="s">
        <v>68</v>
      </c>
      <c r="B188" s="64">
        <v>3017695.03</v>
      </c>
      <c r="C188" s="79">
        <f>B188/12</f>
        <v>251474.58583333332</v>
      </c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>
        <v>1</v>
      </c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</row>
    <row r="189" spans="1:27" s="132" customFormat="1">
      <c r="A189" s="29"/>
      <c r="B189" s="66"/>
      <c r="C189" s="80"/>
      <c r="D189" s="11">
        <f t="shared" ref="D189:AA189" si="97">$C188*D188</f>
        <v>0</v>
      </c>
      <c r="E189" s="11">
        <f t="shared" si="97"/>
        <v>0</v>
      </c>
      <c r="F189" s="11">
        <f t="shared" si="97"/>
        <v>0</v>
      </c>
      <c r="G189" s="11">
        <f t="shared" si="97"/>
        <v>0</v>
      </c>
      <c r="H189" s="11">
        <f t="shared" si="97"/>
        <v>0</v>
      </c>
      <c r="I189" s="11">
        <f t="shared" si="97"/>
        <v>0</v>
      </c>
      <c r="J189" s="11">
        <f t="shared" si="97"/>
        <v>0</v>
      </c>
      <c r="K189" s="11">
        <f t="shared" si="97"/>
        <v>0</v>
      </c>
      <c r="L189" s="11">
        <f t="shared" si="97"/>
        <v>0</v>
      </c>
      <c r="M189" s="11">
        <f t="shared" si="97"/>
        <v>0</v>
      </c>
      <c r="N189" s="11">
        <f t="shared" si="97"/>
        <v>0</v>
      </c>
      <c r="O189" s="11">
        <f t="shared" si="97"/>
        <v>251474.58583333332</v>
      </c>
      <c r="P189" s="11">
        <f>$C188*P188</f>
        <v>0</v>
      </c>
      <c r="Q189" s="11">
        <f t="shared" si="97"/>
        <v>0</v>
      </c>
      <c r="R189" s="11">
        <f t="shared" si="97"/>
        <v>0</v>
      </c>
      <c r="S189" s="11">
        <f t="shared" si="97"/>
        <v>0</v>
      </c>
      <c r="T189" s="11">
        <f t="shared" si="97"/>
        <v>0</v>
      </c>
      <c r="U189" s="11">
        <f t="shared" si="97"/>
        <v>0</v>
      </c>
      <c r="V189" s="11">
        <f t="shared" si="97"/>
        <v>0</v>
      </c>
      <c r="W189" s="11">
        <f t="shared" si="97"/>
        <v>0</v>
      </c>
      <c r="X189" s="11">
        <f t="shared" si="97"/>
        <v>0</v>
      </c>
      <c r="Y189" s="11">
        <f t="shared" si="97"/>
        <v>0</v>
      </c>
      <c r="Z189" s="11">
        <f t="shared" si="97"/>
        <v>0</v>
      </c>
      <c r="AA189" s="11">
        <f t="shared" si="97"/>
        <v>0</v>
      </c>
    </row>
    <row r="190" spans="1:27" s="132" customFormat="1">
      <c r="A190" s="28" t="s">
        <v>69</v>
      </c>
      <c r="B190" s="64">
        <v>777162.54</v>
      </c>
      <c r="C190" s="79">
        <f>B190/12</f>
        <v>64763.545000000006</v>
      </c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>
        <v>1</v>
      </c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</row>
    <row r="191" spans="1:27" s="132" customFormat="1">
      <c r="A191" s="29"/>
      <c r="B191" s="66"/>
      <c r="C191" s="80"/>
      <c r="D191" s="11">
        <f t="shared" ref="D191:AA191" si="98">$C190*D190</f>
        <v>0</v>
      </c>
      <c r="E191" s="11">
        <f t="shared" si="98"/>
        <v>0</v>
      </c>
      <c r="F191" s="11">
        <f t="shared" si="98"/>
        <v>0</v>
      </c>
      <c r="G191" s="11">
        <f t="shared" si="98"/>
        <v>0</v>
      </c>
      <c r="H191" s="11">
        <f t="shared" si="98"/>
        <v>0</v>
      </c>
      <c r="I191" s="11">
        <f t="shared" si="98"/>
        <v>0</v>
      </c>
      <c r="J191" s="11">
        <f t="shared" si="98"/>
        <v>0</v>
      </c>
      <c r="K191" s="11">
        <f t="shared" si="98"/>
        <v>0</v>
      </c>
      <c r="L191" s="11">
        <f t="shared" si="98"/>
        <v>0</v>
      </c>
      <c r="M191" s="11">
        <f t="shared" si="98"/>
        <v>0</v>
      </c>
      <c r="N191" s="11">
        <f t="shared" si="98"/>
        <v>0</v>
      </c>
      <c r="O191" s="11">
        <f t="shared" si="98"/>
        <v>64763.545000000006</v>
      </c>
      <c r="P191" s="11">
        <f>$C190*P190</f>
        <v>0</v>
      </c>
      <c r="Q191" s="11">
        <f t="shared" si="98"/>
        <v>0</v>
      </c>
      <c r="R191" s="11">
        <f t="shared" si="98"/>
        <v>0</v>
      </c>
      <c r="S191" s="11">
        <f t="shared" si="98"/>
        <v>0</v>
      </c>
      <c r="T191" s="11">
        <f t="shared" si="98"/>
        <v>0</v>
      </c>
      <c r="U191" s="11">
        <f t="shared" si="98"/>
        <v>0</v>
      </c>
      <c r="V191" s="11">
        <f t="shared" si="98"/>
        <v>0</v>
      </c>
      <c r="W191" s="11">
        <f t="shared" si="98"/>
        <v>0</v>
      </c>
      <c r="X191" s="11">
        <f t="shared" si="98"/>
        <v>0</v>
      </c>
      <c r="Y191" s="11">
        <f t="shared" si="98"/>
        <v>0</v>
      </c>
      <c r="Z191" s="11">
        <f t="shared" si="98"/>
        <v>0</v>
      </c>
      <c r="AA191" s="11">
        <f t="shared" si="98"/>
        <v>0</v>
      </c>
    </row>
    <row r="192" spans="1:27" s="132" customFormat="1">
      <c r="A192" s="28" t="s">
        <v>70</v>
      </c>
      <c r="B192" s="64">
        <v>393385.76</v>
      </c>
      <c r="C192" s="79">
        <f>B192/12</f>
        <v>32782.146666666667</v>
      </c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>
        <v>1</v>
      </c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</row>
    <row r="193" spans="1:27" s="132" customFormat="1">
      <c r="A193" s="29"/>
      <c r="B193" s="66"/>
      <c r="C193" s="80"/>
      <c r="D193" s="11">
        <f t="shared" ref="D193:AA193" si="99">$C192*D192</f>
        <v>0</v>
      </c>
      <c r="E193" s="11">
        <f t="shared" si="99"/>
        <v>0</v>
      </c>
      <c r="F193" s="11">
        <f t="shared" si="99"/>
        <v>0</v>
      </c>
      <c r="G193" s="11">
        <f t="shared" si="99"/>
        <v>0</v>
      </c>
      <c r="H193" s="11">
        <f t="shared" si="99"/>
        <v>0</v>
      </c>
      <c r="I193" s="11">
        <f t="shared" si="99"/>
        <v>0</v>
      </c>
      <c r="J193" s="11">
        <f t="shared" si="99"/>
        <v>0</v>
      </c>
      <c r="K193" s="11">
        <f t="shared" si="99"/>
        <v>0</v>
      </c>
      <c r="L193" s="11">
        <f t="shared" si="99"/>
        <v>0</v>
      </c>
      <c r="M193" s="11">
        <f t="shared" si="99"/>
        <v>0</v>
      </c>
      <c r="N193" s="11">
        <f t="shared" si="99"/>
        <v>0</v>
      </c>
      <c r="O193" s="11">
        <f t="shared" si="99"/>
        <v>32782.146666666667</v>
      </c>
      <c r="P193" s="11">
        <f>$C192*P192</f>
        <v>0</v>
      </c>
      <c r="Q193" s="11">
        <f t="shared" si="99"/>
        <v>0</v>
      </c>
      <c r="R193" s="11">
        <f t="shared" si="99"/>
        <v>0</v>
      </c>
      <c r="S193" s="11">
        <f t="shared" si="99"/>
        <v>0</v>
      </c>
      <c r="T193" s="11">
        <f t="shared" si="99"/>
        <v>0</v>
      </c>
      <c r="U193" s="11">
        <f t="shared" si="99"/>
        <v>0</v>
      </c>
      <c r="V193" s="11">
        <f t="shared" si="99"/>
        <v>0</v>
      </c>
      <c r="W193" s="11">
        <f t="shared" si="99"/>
        <v>0</v>
      </c>
      <c r="X193" s="11">
        <f t="shared" si="99"/>
        <v>0</v>
      </c>
      <c r="Y193" s="11">
        <f t="shared" si="99"/>
        <v>0</v>
      </c>
      <c r="Z193" s="11">
        <f t="shared" si="99"/>
        <v>0</v>
      </c>
      <c r="AA193" s="11">
        <f t="shared" si="99"/>
        <v>0</v>
      </c>
    </row>
    <row r="194" spans="1:27" s="132" customFormat="1">
      <c r="A194" s="28" t="s">
        <v>71</v>
      </c>
      <c r="B194" s="64">
        <v>2562425.6</v>
      </c>
      <c r="C194" s="79">
        <f>B194/12</f>
        <v>213535.46666666667</v>
      </c>
      <c r="D194" s="104">
        <v>1.7000000000000001E-2</v>
      </c>
      <c r="E194" s="104">
        <v>0.14249999999999999</v>
      </c>
      <c r="F194" s="104">
        <v>5.5300000000000002E-2</v>
      </c>
      <c r="G194" s="104">
        <v>8.09E-2</v>
      </c>
      <c r="H194" s="104">
        <v>4.19E-2</v>
      </c>
      <c r="I194" s="104">
        <v>0.1343</v>
      </c>
      <c r="J194" s="104">
        <v>0</v>
      </c>
      <c r="K194" s="104">
        <v>2.12E-2</v>
      </c>
      <c r="L194" s="104">
        <v>3.3700000000000001E-2</v>
      </c>
      <c r="M194" s="104">
        <v>1.77E-2</v>
      </c>
      <c r="N194" s="104">
        <v>2.6200000000000001E-2</v>
      </c>
      <c r="O194" s="104">
        <v>0.1239</v>
      </c>
      <c r="P194" s="104">
        <v>1.8200000000000001E-2</v>
      </c>
      <c r="Q194" s="104">
        <v>2E-3</v>
      </c>
      <c r="R194" s="104">
        <v>3.78E-2</v>
      </c>
      <c r="S194" s="104">
        <v>1.8700000000000001E-2</v>
      </c>
      <c r="T194" s="104">
        <v>4.1999999999999997E-3</v>
      </c>
      <c r="U194" s="104">
        <v>5.2999999999999999E-2</v>
      </c>
      <c r="V194" s="104">
        <v>1.84E-2</v>
      </c>
      <c r="W194" s="104">
        <v>4.1799999999999997E-2</v>
      </c>
      <c r="X194" s="104">
        <v>4.4600000000000001E-2</v>
      </c>
      <c r="Y194" s="104">
        <v>6.2199999999999998E-2</v>
      </c>
      <c r="Z194" s="104">
        <v>2.5000000000000001E-3</v>
      </c>
      <c r="AA194" s="9">
        <v>2E-3</v>
      </c>
    </row>
    <row r="195" spans="1:27" s="132" customFormat="1">
      <c r="A195" s="29"/>
      <c r="B195" s="66"/>
      <c r="C195" s="80"/>
      <c r="D195" s="11">
        <f t="shared" ref="D195:P195" si="100">$C194*D194</f>
        <v>3630.1029333333336</v>
      </c>
      <c r="E195" s="11">
        <f t="shared" si="100"/>
        <v>30428.804</v>
      </c>
      <c r="F195" s="11">
        <f t="shared" si="100"/>
        <v>11808.511306666667</v>
      </c>
      <c r="G195" s="11">
        <f t="shared" si="100"/>
        <v>17275.019253333336</v>
      </c>
      <c r="H195" s="11">
        <f t="shared" si="100"/>
        <v>8947.1360533333336</v>
      </c>
      <c r="I195" s="11">
        <f t="shared" si="100"/>
        <v>28677.813173333336</v>
      </c>
      <c r="J195" s="11">
        <f t="shared" si="100"/>
        <v>0</v>
      </c>
      <c r="K195" s="11">
        <f t="shared" si="100"/>
        <v>4526.9518933333338</v>
      </c>
      <c r="L195" s="11">
        <f t="shared" si="100"/>
        <v>7196.1452266666674</v>
      </c>
      <c r="M195" s="11">
        <f t="shared" si="100"/>
        <v>3779.5777600000001</v>
      </c>
      <c r="N195" s="11">
        <f t="shared" si="100"/>
        <v>5594.6292266666669</v>
      </c>
      <c r="O195" s="11">
        <f t="shared" si="100"/>
        <v>26457.044320000001</v>
      </c>
      <c r="P195" s="11">
        <f t="shared" si="100"/>
        <v>3886.3454933333337</v>
      </c>
      <c r="Q195" s="11">
        <f t="shared" ref="Q195:AA195" si="101">$C194*Q194</f>
        <v>427.07093333333336</v>
      </c>
      <c r="R195" s="11">
        <f t="shared" si="101"/>
        <v>8071.6406400000005</v>
      </c>
      <c r="S195" s="11">
        <f t="shared" si="101"/>
        <v>3993.1132266666673</v>
      </c>
      <c r="T195" s="11">
        <f t="shared" si="101"/>
        <v>896.84896000000003</v>
      </c>
      <c r="U195" s="11">
        <f t="shared" si="101"/>
        <v>11317.379733333333</v>
      </c>
      <c r="V195" s="11">
        <f t="shared" si="101"/>
        <v>3929.0525866666667</v>
      </c>
      <c r="W195" s="11">
        <f t="shared" si="101"/>
        <v>8925.7825066666664</v>
      </c>
      <c r="X195" s="11">
        <f t="shared" si="101"/>
        <v>9523.6818133333345</v>
      </c>
      <c r="Y195" s="11">
        <f t="shared" si="101"/>
        <v>13281.906026666667</v>
      </c>
      <c r="Z195" s="11">
        <f t="shared" si="101"/>
        <v>533.83866666666665</v>
      </c>
      <c r="AA195" s="11">
        <f t="shared" si="101"/>
        <v>427.07093333333336</v>
      </c>
    </row>
    <row r="196" spans="1:27" s="132" customFormat="1">
      <c r="A196" s="28" t="s">
        <v>72</v>
      </c>
      <c r="B196" s="64">
        <v>565954.42000000004</v>
      </c>
      <c r="C196" s="79">
        <f>B196/12</f>
        <v>47162.868333333339</v>
      </c>
      <c r="D196" s="9"/>
      <c r="E196" s="9"/>
      <c r="F196" s="9">
        <v>0.33689999999999998</v>
      </c>
      <c r="G196" s="9"/>
      <c r="H196" s="9">
        <v>0.12180000000000001</v>
      </c>
      <c r="I196" s="9"/>
      <c r="J196" s="9"/>
      <c r="K196" s="9"/>
      <c r="L196" s="9"/>
      <c r="M196" s="9"/>
      <c r="N196" s="9"/>
      <c r="O196" s="9">
        <v>0.40079999999999999</v>
      </c>
      <c r="P196" s="9"/>
      <c r="Q196" s="9"/>
      <c r="R196" s="9"/>
      <c r="S196" s="9"/>
      <c r="T196" s="9"/>
      <c r="U196" s="9"/>
      <c r="V196" s="9"/>
      <c r="W196" s="9">
        <v>0.14050000000000001</v>
      </c>
      <c r="X196" s="9"/>
      <c r="Y196" s="9"/>
      <c r="Z196" s="9"/>
      <c r="AA196" s="9"/>
    </row>
    <row r="197" spans="1:27" s="132" customFormat="1">
      <c r="A197" s="29"/>
      <c r="B197" s="66"/>
      <c r="C197" s="80"/>
      <c r="D197" s="11">
        <f t="shared" ref="D197:AA197" si="102">$C196*D196</f>
        <v>0</v>
      </c>
      <c r="E197" s="11">
        <f t="shared" si="102"/>
        <v>0</v>
      </c>
      <c r="F197" s="11">
        <f t="shared" si="102"/>
        <v>15889.170341500001</v>
      </c>
      <c r="G197" s="11">
        <f t="shared" si="102"/>
        <v>0</v>
      </c>
      <c r="H197" s="11">
        <f t="shared" si="102"/>
        <v>5744.4373630000009</v>
      </c>
      <c r="I197" s="11">
        <f t="shared" si="102"/>
        <v>0</v>
      </c>
      <c r="J197" s="11">
        <f t="shared" si="102"/>
        <v>0</v>
      </c>
      <c r="K197" s="11">
        <f t="shared" si="102"/>
        <v>0</v>
      </c>
      <c r="L197" s="11">
        <f t="shared" si="102"/>
        <v>0</v>
      </c>
      <c r="M197" s="11">
        <f t="shared" si="102"/>
        <v>0</v>
      </c>
      <c r="N197" s="11">
        <f t="shared" si="102"/>
        <v>0</v>
      </c>
      <c r="O197" s="11">
        <f t="shared" si="102"/>
        <v>18902.877628000002</v>
      </c>
      <c r="P197" s="11">
        <f>$C196*P196</f>
        <v>0</v>
      </c>
      <c r="Q197" s="11">
        <f t="shared" si="102"/>
        <v>0</v>
      </c>
      <c r="R197" s="11">
        <f t="shared" si="102"/>
        <v>0</v>
      </c>
      <c r="S197" s="11">
        <f t="shared" si="102"/>
        <v>0</v>
      </c>
      <c r="T197" s="11">
        <f t="shared" si="102"/>
        <v>0</v>
      </c>
      <c r="U197" s="11">
        <f t="shared" si="102"/>
        <v>0</v>
      </c>
      <c r="V197" s="11">
        <f t="shared" si="102"/>
        <v>0</v>
      </c>
      <c r="W197" s="11">
        <f t="shared" si="102"/>
        <v>6626.3830008333352</v>
      </c>
      <c r="X197" s="11">
        <f t="shared" si="102"/>
        <v>0</v>
      </c>
      <c r="Y197" s="11">
        <f t="shared" si="102"/>
        <v>0</v>
      </c>
      <c r="Z197" s="11">
        <f t="shared" si="102"/>
        <v>0</v>
      </c>
      <c r="AA197" s="11">
        <f t="shared" si="102"/>
        <v>0</v>
      </c>
    </row>
    <row r="198" spans="1:27" s="132" customFormat="1">
      <c r="A198" s="28" t="s">
        <v>73</v>
      </c>
      <c r="B198" s="64">
        <v>2406162.7400000002</v>
      </c>
      <c r="C198" s="79">
        <f>B198/12</f>
        <v>200513.56166666668</v>
      </c>
      <c r="D198" s="9">
        <v>7.1000000000000004E-3</v>
      </c>
      <c r="E198" s="9"/>
      <c r="F198" s="9">
        <v>3.3599999999999998E-2</v>
      </c>
      <c r="G198" s="9"/>
      <c r="H198" s="9">
        <v>0.10929999999999999</v>
      </c>
      <c r="I198" s="9"/>
      <c r="J198" s="9">
        <v>0</v>
      </c>
      <c r="K198" s="9"/>
      <c r="L198" s="9"/>
      <c r="M198" s="9"/>
      <c r="N198" s="9">
        <v>1.66E-2</v>
      </c>
      <c r="O198" s="9">
        <v>0.67379999999999995</v>
      </c>
      <c r="P198" s="9"/>
      <c r="Q198" s="9"/>
      <c r="R198" s="9"/>
      <c r="S198" s="9">
        <v>8.8999999999999999E-3</v>
      </c>
      <c r="T198" s="9"/>
      <c r="U198" s="9">
        <v>2.3300000000000001E-2</v>
      </c>
      <c r="V198" s="9"/>
      <c r="W198" s="9">
        <v>0.122</v>
      </c>
      <c r="X198" s="9">
        <v>5.4000000000000003E-3</v>
      </c>
      <c r="Y198" s="9"/>
      <c r="Z198" s="9"/>
      <c r="AA198" s="9"/>
    </row>
    <row r="199" spans="1:27" s="132" customFormat="1">
      <c r="A199" s="29"/>
      <c r="B199" s="66"/>
      <c r="C199" s="80"/>
      <c r="D199" s="11">
        <f t="shared" ref="D199:AA199" si="103">$C198*D198</f>
        <v>1423.6462878333334</v>
      </c>
      <c r="E199" s="11">
        <f t="shared" si="103"/>
        <v>0</v>
      </c>
      <c r="F199" s="11">
        <f t="shared" si="103"/>
        <v>6737.2556720000002</v>
      </c>
      <c r="G199" s="11">
        <f t="shared" si="103"/>
        <v>0</v>
      </c>
      <c r="H199" s="11">
        <f t="shared" si="103"/>
        <v>21916.132290166668</v>
      </c>
      <c r="I199" s="11">
        <f t="shared" si="103"/>
        <v>0</v>
      </c>
      <c r="J199" s="11">
        <f t="shared" si="103"/>
        <v>0</v>
      </c>
      <c r="K199" s="11">
        <f t="shared" si="103"/>
        <v>0</v>
      </c>
      <c r="L199" s="11">
        <f t="shared" si="103"/>
        <v>0</v>
      </c>
      <c r="M199" s="11">
        <f t="shared" si="103"/>
        <v>0</v>
      </c>
      <c r="N199" s="11">
        <f t="shared" si="103"/>
        <v>3328.5251236666668</v>
      </c>
      <c r="O199" s="11">
        <f t="shared" si="103"/>
        <v>135106.037851</v>
      </c>
      <c r="P199" s="11">
        <f>$C198*P198</f>
        <v>0</v>
      </c>
      <c r="Q199" s="11">
        <f t="shared" si="103"/>
        <v>0</v>
      </c>
      <c r="R199" s="11">
        <f t="shared" si="103"/>
        <v>0</v>
      </c>
      <c r="S199" s="11">
        <f t="shared" si="103"/>
        <v>1784.5706988333334</v>
      </c>
      <c r="T199" s="11">
        <f t="shared" si="103"/>
        <v>0</v>
      </c>
      <c r="U199" s="11">
        <f t="shared" si="103"/>
        <v>4671.9659868333338</v>
      </c>
      <c r="V199" s="11">
        <f t="shared" si="103"/>
        <v>0</v>
      </c>
      <c r="W199" s="11">
        <f t="shared" si="103"/>
        <v>24462.654523333335</v>
      </c>
      <c r="X199" s="11">
        <f t="shared" si="103"/>
        <v>1082.7732330000001</v>
      </c>
      <c r="Y199" s="11">
        <f t="shared" si="103"/>
        <v>0</v>
      </c>
      <c r="Z199" s="11">
        <f t="shared" si="103"/>
        <v>0</v>
      </c>
      <c r="AA199" s="11">
        <f t="shared" si="103"/>
        <v>0</v>
      </c>
    </row>
    <row r="200" spans="1:27" s="132" customFormat="1">
      <c r="A200" s="28" t="s">
        <v>74</v>
      </c>
      <c r="B200" s="64">
        <v>376869.38</v>
      </c>
      <c r="C200" s="79">
        <f>B200/12</f>
        <v>31405.781666666666</v>
      </c>
      <c r="D200" s="9"/>
      <c r="E200" s="9"/>
      <c r="F200" s="9">
        <v>0.32700000000000001</v>
      </c>
      <c r="G200" s="9"/>
      <c r="H200" s="9">
        <v>7.0099999999999996E-2</v>
      </c>
      <c r="I200" s="9"/>
      <c r="J200" s="9"/>
      <c r="K200" s="9"/>
      <c r="L200" s="9"/>
      <c r="M200" s="9"/>
      <c r="N200" s="9">
        <v>1.7999999999999999E-2</v>
      </c>
      <c r="O200" s="9">
        <v>0.50819999999999999</v>
      </c>
      <c r="P200" s="9"/>
      <c r="Q200" s="9"/>
      <c r="R200" s="9"/>
      <c r="S200" s="9"/>
      <c r="T200" s="9"/>
      <c r="U200" s="9"/>
      <c r="V200" s="9"/>
      <c r="W200" s="9">
        <v>7.6700000000000004E-2</v>
      </c>
      <c r="X200" s="9"/>
      <c r="Y200" s="9"/>
      <c r="Z200" s="9"/>
      <c r="AA200" s="9"/>
    </row>
    <row r="201" spans="1:27" s="132" customFormat="1">
      <c r="A201" s="29"/>
      <c r="B201" s="66"/>
      <c r="C201" s="80"/>
      <c r="D201" s="11">
        <f t="shared" ref="D201:AA201" si="104">$C200*D200</f>
        <v>0</v>
      </c>
      <c r="E201" s="11">
        <f t="shared" si="104"/>
        <v>0</v>
      </c>
      <c r="F201" s="11">
        <f t="shared" si="104"/>
        <v>10269.690605</v>
      </c>
      <c r="G201" s="11">
        <f t="shared" si="104"/>
        <v>0</v>
      </c>
      <c r="H201" s="11">
        <f t="shared" si="104"/>
        <v>2201.5452948333332</v>
      </c>
      <c r="I201" s="11">
        <f t="shared" si="104"/>
        <v>0</v>
      </c>
      <c r="J201" s="11">
        <f t="shared" si="104"/>
        <v>0</v>
      </c>
      <c r="K201" s="11">
        <f t="shared" si="104"/>
        <v>0</v>
      </c>
      <c r="L201" s="11">
        <f t="shared" si="104"/>
        <v>0</v>
      </c>
      <c r="M201" s="11">
        <f t="shared" si="104"/>
        <v>0</v>
      </c>
      <c r="N201" s="11">
        <f t="shared" si="104"/>
        <v>565.30406999999991</v>
      </c>
      <c r="O201" s="11">
        <f t="shared" si="104"/>
        <v>15960.418242999998</v>
      </c>
      <c r="P201" s="11">
        <f>$C200*P200</f>
        <v>0</v>
      </c>
      <c r="Q201" s="11">
        <f t="shared" si="104"/>
        <v>0</v>
      </c>
      <c r="R201" s="11">
        <f t="shared" si="104"/>
        <v>0</v>
      </c>
      <c r="S201" s="11">
        <f t="shared" si="104"/>
        <v>0</v>
      </c>
      <c r="T201" s="11">
        <f t="shared" si="104"/>
        <v>0</v>
      </c>
      <c r="U201" s="11">
        <f t="shared" si="104"/>
        <v>0</v>
      </c>
      <c r="V201" s="11">
        <f t="shared" si="104"/>
        <v>0</v>
      </c>
      <c r="W201" s="11">
        <f t="shared" si="104"/>
        <v>2408.8234538333336</v>
      </c>
      <c r="X201" s="11">
        <f t="shared" si="104"/>
        <v>0</v>
      </c>
      <c r="Y201" s="11">
        <f t="shared" si="104"/>
        <v>0</v>
      </c>
      <c r="Z201" s="11">
        <f t="shared" si="104"/>
        <v>0</v>
      </c>
      <c r="AA201" s="11">
        <f t="shared" si="104"/>
        <v>0</v>
      </c>
    </row>
    <row r="202" spans="1:27" s="132" customFormat="1">
      <c r="A202" s="28" t="s">
        <v>75</v>
      </c>
      <c r="B202" s="64">
        <v>185004.16</v>
      </c>
      <c r="C202" s="79">
        <f>B202/12</f>
        <v>15417.013333333334</v>
      </c>
      <c r="D202" s="9"/>
      <c r="E202" s="9"/>
      <c r="F202" s="9">
        <v>3.0999999999999999E-3</v>
      </c>
      <c r="G202" s="9"/>
      <c r="H202" s="9">
        <v>3.0099999999999998E-2</v>
      </c>
      <c r="I202" s="9"/>
      <c r="J202" s="9"/>
      <c r="K202" s="9"/>
      <c r="L202" s="9"/>
      <c r="M202" s="9"/>
      <c r="N202" s="9">
        <v>4.0000000000000002E-4</v>
      </c>
      <c r="O202" s="9">
        <v>0.92749999999999999</v>
      </c>
      <c r="P202" s="9"/>
      <c r="Q202" s="9"/>
      <c r="R202" s="9"/>
      <c r="S202" s="9">
        <v>2.9999999999999997E-4</v>
      </c>
      <c r="T202" s="9"/>
      <c r="U202" s="9"/>
      <c r="V202" s="9"/>
      <c r="W202" s="9">
        <v>3.8600000000000002E-2</v>
      </c>
      <c r="X202" s="9"/>
      <c r="Y202" s="9"/>
      <c r="Z202" s="9"/>
      <c r="AA202" s="9"/>
    </row>
    <row r="203" spans="1:27" s="132" customFormat="1">
      <c r="A203" s="29"/>
      <c r="B203" s="66"/>
      <c r="C203" s="80"/>
      <c r="D203" s="11">
        <f t="shared" ref="D203:AA203" si="105">$C202*D202</f>
        <v>0</v>
      </c>
      <c r="E203" s="11">
        <f t="shared" si="105"/>
        <v>0</v>
      </c>
      <c r="F203" s="11">
        <f t="shared" si="105"/>
        <v>47.792741333333332</v>
      </c>
      <c r="G203" s="11">
        <f t="shared" si="105"/>
        <v>0</v>
      </c>
      <c r="H203" s="11">
        <f t="shared" si="105"/>
        <v>464.05210133333333</v>
      </c>
      <c r="I203" s="11">
        <f t="shared" si="105"/>
        <v>0</v>
      </c>
      <c r="J203" s="11">
        <f t="shared" si="105"/>
        <v>0</v>
      </c>
      <c r="K203" s="11">
        <f t="shared" si="105"/>
        <v>0</v>
      </c>
      <c r="L203" s="11">
        <f t="shared" si="105"/>
        <v>0</v>
      </c>
      <c r="M203" s="11">
        <f t="shared" si="105"/>
        <v>0</v>
      </c>
      <c r="N203" s="11">
        <f t="shared" si="105"/>
        <v>6.1668053333333344</v>
      </c>
      <c r="O203" s="11">
        <f t="shared" si="105"/>
        <v>14299.279866666668</v>
      </c>
      <c r="P203" s="11">
        <f>$C202*P202</f>
        <v>0</v>
      </c>
      <c r="Q203" s="11">
        <f t="shared" si="105"/>
        <v>0</v>
      </c>
      <c r="R203" s="11">
        <f t="shared" si="105"/>
        <v>0</v>
      </c>
      <c r="S203" s="11">
        <f t="shared" si="105"/>
        <v>4.6251039999999994</v>
      </c>
      <c r="T203" s="11">
        <f t="shared" si="105"/>
        <v>0</v>
      </c>
      <c r="U203" s="11">
        <f t="shared" si="105"/>
        <v>0</v>
      </c>
      <c r="V203" s="11">
        <f t="shared" si="105"/>
        <v>0</v>
      </c>
      <c r="W203" s="11">
        <f t="shared" si="105"/>
        <v>595.09671466666668</v>
      </c>
      <c r="X203" s="11">
        <f t="shared" si="105"/>
        <v>0</v>
      </c>
      <c r="Y203" s="11">
        <f t="shared" si="105"/>
        <v>0</v>
      </c>
      <c r="Z203" s="11">
        <f t="shared" si="105"/>
        <v>0</v>
      </c>
      <c r="AA203" s="11">
        <f t="shared" si="105"/>
        <v>0</v>
      </c>
    </row>
    <row r="204" spans="1:27" s="132" customFormat="1">
      <c r="A204" s="28" t="s">
        <v>76</v>
      </c>
      <c r="B204" s="64">
        <v>1570434.81</v>
      </c>
      <c r="C204" s="79">
        <f>B204/12</f>
        <v>130869.5675</v>
      </c>
      <c r="D204" s="9"/>
      <c r="E204" s="9"/>
      <c r="F204" s="9">
        <v>3.0999999999999999E-3</v>
      </c>
      <c r="G204" s="9"/>
      <c r="H204" s="9">
        <v>3.0099999999999998E-2</v>
      </c>
      <c r="I204" s="9"/>
      <c r="J204" s="9"/>
      <c r="K204" s="9"/>
      <c r="L204" s="9"/>
      <c r="M204" s="9"/>
      <c r="N204" s="9">
        <v>4.0000000000000002E-4</v>
      </c>
      <c r="O204" s="9">
        <v>0.92749999999999999</v>
      </c>
      <c r="P204" s="9"/>
      <c r="Q204" s="9"/>
      <c r="R204" s="9"/>
      <c r="S204" s="9">
        <v>2.9999999999999997E-4</v>
      </c>
      <c r="T204" s="9"/>
      <c r="U204" s="9"/>
      <c r="V204" s="9"/>
      <c r="W204" s="9">
        <v>3.8600000000000002E-2</v>
      </c>
      <c r="X204" s="9"/>
      <c r="Y204" s="9"/>
      <c r="Z204" s="9"/>
      <c r="AA204" s="9"/>
    </row>
    <row r="205" spans="1:27" s="132" customFormat="1">
      <c r="A205" s="29"/>
      <c r="B205" s="66"/>
      <c r="C205" s="80"/>
      <c r="D205" s="11">
        <f t="shared" ref="D205:AA205" si="106">$C204*D204</f>
        <v>0</v>
      </c>
      <c r="E205" s="11">
        <f t="shared" si="106"/>
        <v>0</v>
      </c>
      <c r="F205" s="11">
        <f t="shared" si="106"/>
        <v>405.69565925000001</v>
      </c>
      <c r="G205" s="11">
        <f t="shared" si="106"/>
        <v>0</v>
      </c>
      <c r="H205" s="11">
        <f t="shared" si="106"/>
        <v>3939.1739817499997</v>
      </c>
      <c r="I205" s="11">
        <f t="shared" si="106"/>
        <v>0</v>
      </c>
      <c r="J205" s="11">
        <f t="shared" si="106"/>
        <v>0</v>
      </c>
      <c r="K205" s="11">
        <f t="shared" si="106"/>
        <v>0</v>
      </c>
      <c r="L205" s="11">
        <f t="shared" si="106"/>
        <v>0</v>
      </c>
      <c r="M205" s="11">
        <f t="shared" si="106"/>
        <v>0</v>
      </c>
      <c r="N205" s="11">
        <f t="shared" si="106"/>
        <v>52.347827000000002</v>
      </c>
      <c r="O205" s="11">
        <f t="shared" si="106"/>
        <v>121381.52385625</v>
      </c>
      <c r="P205" s="11">
        <f>$C204*P204</f>
        <v>0</v>
      </c>
      <c r="Q205" s="11">
        <f t="shared" si="106"/>
        <v>0</v>
      </c>
      <c r="R205" s="11">
        <f t="shared" si="106"/>
        <v>0</v>
      </c>
      <c r="S205" s="11">
        <f t="shared" si="106"/>
        <v>39.260870249999996</v>
      </c>
      <c r="T205" s="11">
        <f t="shared" si="106"/>
        <v>0</v>
      </c>
      <c r="U205" s="11">
        <f t="shared" si="106"/>
        <v>0</v>
      </c>
      <c r="V205" s="11">
        <f t="shared" si="106"/>
        <v>0</v>
      </c>
      <c r="W205" s="11">
        <f t="shared" si="106"/>
        <v>5051.5653055000002</v>
      </c>
      <c r="X205" s="11">
        <f t="shared" si="106"/>
        <v>0</v>
      </c>
      <c r="Y205" s="11">
        <f t="shared" si="106"/>
        <v>0</v>
      </c>
      <c r="Z205" s="11">
        <f t="shared" si="106"/>
        <v>0</v>
      </c>
      <c r="AA205" s="11">
        <f t="shared" si="106"/>
        <v>0</v>
      </c>
    </row>
    <row r="206" spans="1:27" s="132" customFormat="1">
      <c r="A206" s="28" t="s">
        <v>77</v>
      </c>
      <c r="B206" s="64">
        <v>413603.76</v>
      </c>
      <c r="C206" s="79">
        <f>B206/12</f>
        <v>34466.980000000003</v>
      </c>
      <c r="D206" s="9"/>
      <c r="E206" s="9"/>
      <c r="F206" s="9">
        <v>3.0999999999999999E-3</v>
      </c>
      <c r="G206" s="9"/>
      <c r="H206" s="9">
        <v>3.0099999999999998E-2</v>
      </c>
      <c r="I206" s="9"/>
      <c r="J206" s="9"/>
      <c r="K206" s="9"/>
      <c r="L206" s="9"/>
      <c r="M206" s="9"/>
      <c r="N206" s="9">
        <v>4.0000000000000002E-4</v>
      </c>
      <c r="O206" s="9">
        <v>0.92749999999999999</v>
      </c>
      <c r="P206" s="9"/>
      <c r="Q206" s="9"/>
      <c r="R206" s="9"/>
      <c r="S206" s="9">
        <v>2.9999999999999997E-4</v>
      </c>
      <c r="T206" s="9"/>
      <c r="U206" s="9"/>
      <c r="V206" s="9"/>
      <c r="W206" s="9">
        <v>3.8600000000000002E-2</v>
      </c>
      <c r="X206" s="9"/>
      <c r="Y206" s="9"/>
      <c r="Z206" s="9"/>
      <c r="AA206" s="9"/>
    </row>
    <row r="207" spans="1:27" s="132" customFormat="1">
      <c r="A207" s="29"/>
      <c r="B207" s="66"/>
      <c r="C207" s="80"/>
      <c r="D207" s="11">
        <f t="shared" ref="D207:AA207" si="107">$C206*D206</f>
        <v>0</v>
      </c>
      <c r="E207" s="11">
        <f t="shared" si="107"/>
        <v>0</v>
      </c>
      <c r="F207" s="11">
        <f t="shared" si="107"/>
        <v>106.847638</v>
      </c>
      <c r="G207" s="11">
        <f t="shared" si="107"/>
        <v>0</v>
      </c>
      <c r="H207" s="11">
        <f t="shared" si="107"/>
        <v>1037.4560980000001</v>
      </c>
      <c r="I207" s="11">
        <f t="shared" si="107"/>
        <v>0</v>
      </c>
      <c r="J207" s="11">
        <f t="shared" si="107"/>
        <v>0</v>
      </c>
      <c r="K207" s="11">
        <f t="shared" si="107"/>
        <v>0</v>
      </c>
      <c r="L207" s="11">
        <f t="shared" si="107"/>
        <v>0</v>
      </c>
      <c r="M207" s="11">
        <f t="shared" si="107"/>
        <v>0</v>
      </c>
      <c r="N207" s="11">
        <f t="shared" si="107"/>
        <v>13.786792000000002</v>
      </c>
      <c r="O207" s="11">
        <f t="shared" si="107"/>
        <v>31968.123950000001</v>
      </c>
      <c r="P207" s="11">
        <f>$C206*P206</f>
        <v>0</v>
      </c>
      <c r="Q207" s="11">
        <f t="shared" si="107"/>
        <v>0</v>
      </c>
      <c r="R207" s="11">
        <f t="shared" si="107"/>
        <v>0</v>
      </c>
      <c r="S207" s="11">
        <f t="shared" si="107"/>
        <v>10.340094000000001</v>
      </c>
      <c r="T207" s="11">
        <f t="shared" si="107"/>
        <v>0</v>
      </c>
      <c r="U207" s="11">
        <f t="shared" si="107"/>
        <v>0</v>
      </c>
      <c r="V207" s="11">
        <f t="shared" si="107"/>
        <v>0</v>
      </c>
      <c r="W207" s="11">
        <f t="shared" si="107"/>
        <v>1330.4254280000002</v>
      </c>
      <c r="X207" s="11">
        <f t="shared" si="107"/>
        <v>0</v>
      </c>
      <c r="Y207" s="11">
        <f t="shared" si="107"/>
        <v>0</v>
      </c>
      <c r="Z207" s="11">
        <f t="shared" si="107"/>
        <v>0</v>
      </c>
      <c r="AA207" s="11">
        <f t="shared" si="107"/>
        <v>0</v>
      </c>
    </row>
    <row r="208" spans="1:27" s="132" customFormat="1">
      <c r="A208" s="28" t="s">
        <v>78</v>
      </c>
      <c r="B208" s="64">
        <v>90393.19</v>
      </c>
      <c r="C208" s="79">
        <f>B208/12</f>
        <v>7532.7658333333338</v>
      </c>
      <c r="D208" s="104">
        <v>1.7000000000000001E-2</v>
      </c>
      <c r="E208" s="104">
        <v>0.14249999999999999</v>
      </c>
      <c r="F208" s="104">
        <v>5.5300000000000002E-2</v>
      </c>
      <c r="G208" s="104">
        <v>8.09E-2</v>
      </c>
      <c r="H208" s="104">
        <v>4.19E-2</v>
      </c>
      <c r="I208" s="104">
        <v>0.1343</v>
      </c>
      <c r="J208" s="104">
        <v>0</v>
      </c>
      <c r="K208" s="104">
        <v>2.12E-2</v>
      </c>
      <c r="L208" s="104">
        <v>3.3700000000000001E-2</v>
      </c>
      <c r="M208" s="104">
        <v>1.77E-2</v>
      </c>
      <c r="N208" s="104">
        <v>2.6200000000000001E-2</v>
      </c>
      <c r="O208" s="104">
        <v>0.1239</v>
      </c>
      <c r="P208" s="104">
        <v>1.8200000000000001E-2</v>
      </c>
      <c r="Q208" s="104">
        <v>2E-3</v>
      </c>
      <c r="R208" s="104">
        <v>3.78E-2</v>
      </c>
      <c r="S208" s="104">
        <v>1.8700000000000001E-2</v>
      </c>
      <c r="T208" s="104">
        <v>4.1999999999999997E-3</v>
      </c>
      <c r="U208" s="104">
        <v>5.2999999999999999E-2</v>
      </c>
      <c r="V208" s="104">
        <v>1.84E-2</v>
      </c>
      <c r="W208" s="104">
        <v>4.1799999999999997E-2</v>
      </c>
      <c r="X208" s="104">
        <v>4.4600000000000001E-2</v>
      </c>
      <c r="Y208" s="104">
        <v>6.2199999999999998E-2</v>
      </c>
      <c r="Z208" s="104">
        <v>2.5000000000000001E-3</v>
      </c>
      <c r="AA208" s="9">
        <v>2E-3</v>
      </c>
    </row>
    <row r="209" spans="1:27" s="132" customFormat="1">
      <c r="A209" s="29"/>
      <c r="B209" s="66"/>
      <c r="C209" s="80"/>
      <c r="D209" s="11">
        <f t="shared" ref="D209:P209" si="108">$C208*D208</f>
        <v>128.05701916666669</v>
      </c>
      <c r="E209" s="11">
        <f t="shared" si="108"/>
        <v>1073.41913125</v>
      </c>
      <c r="F209" s="11">
        <f t="shared" si="108"/>
        <v>416.56195058333338</v>
      </c>
      <c r="G209" s="11">
        <f t="shared" si="108"/>
        <v>609.40075591666675</v>
      </c>
      <c r="H209" s="11">
        <f t="shared" si="108"/>
        <v>315.62288841666668</v>
      </c>
      <c r="I209" s="11">
        <f t="shared" si="108"/>
        <v>1011.6504514166668</v>
      </c>
      <c r="J209" s="11">
        <f t="shared" si="108"/>
        <v>0</v>
      </c>
      <c r="K209" s="11">
        <f t="shared" si="108"/>
        <v>159.69463566666667</v>
      </c>
      <c r="L209" s="11">
        <f t="shared" si="108"/>
        <v>253.85420858333336</v>
      </c>
      <c r="M209" s="11">
        <f t="shared" si="108"/>
        <v>133.32995525000001</v>
      </c>
      <c r="N209" s="11">
        <f t="shared" si="108"/>
        <v>197.35846483333336</v>
      </c>
      <c r="O209" s="11">
        <f t="shared" si="108"/>
        <v>933.30968675000008</v>
      </c>
      <c r="P209" s="11">
        <f t="shared" si="108"/>
        <v>137.09633816666667</v>
      </c>
      <c r="Q209" s="11">
        <f t="shared" ref="Q209:AA209" si="109">$C208*Q208</f>
        <v>15.065531666666669</v>
      </c>
      <c r="R209" s="11">
        <f t="shared" si="109"/>
        <v>284.73854850000004</v>
      </c>
      <c r="S209" s="11">
        <f t="shared" si="109"/>
        <v>140.86272108333335</v>
      </c>
      <c r="T209" s="11">
        <f t="shared" si="109"/>
        <v>31.6376165</v>
      </c>
      <c r="U209" s="11">
        <f t="shared" si="109"/>
        <v>399.2365891666667</v>
      </c>
      <c r="V209" s="11">
        <f t="shared" si="109"/>
        <v>138.60289133333333</v>
      </c>
      <c r="W209" s="11">
        <f t="shared" si="109"/>
        <v>314.86961183333335</v>
      </c>
      <c r="X209" s="11">
        <f t="shared" si="109"/>
        <v>335.96135616666669</v>
      </c>
      <c r="Y209" s="11">
        <f t="shared" si="109"/>
        <v>468.53803483333337</v>
      </c>
      <c r="Z209" s="11">
        <f t="shared" si="109"/>
        <v>18.831914583333337</v>
      </c>
      <c r="AA209" s="11">
        <f t="shared" si="109"/>
        <v>15.065531666666669</v>
      </c>
    </row>
    <row r="210" spans="1:27" s="132" customFormat="1">
      <c r="A210" s="28" t="s">
        <v>79</v>
      </c>
      <c r="B210" s="64">
        <v>735472.08</v>
      </c>
      <c r="C210" s="79">
        <f>B210/12</f>
        <v>61289.34</v>
      </c>
      <c r="D210" s="9"/>
      <c r="E210" s="9"/>
      <c r="F210" s="9">
        <v>0.19789999999999999</v>
      </c>
      <c r="G210" s="9"/>
      <c r="H210" s="9"/>
      <c r="I210" s="9"/>
      <c r="J210" s="9"/>
      <c r="K210" s="9"/>
      <c r="L210" s="9"/>
      <c r="M210" s="9"/>
      <c r="N210" s="9"/>
      <c r="O210" s="9">
        <v>0.76180000000000003</v>
      </c>
      <c r="P210" s="9"/>
      <c r="Q210" s="9"/>
      <c r="R210" s="9"/>
      <c r="S210" s="9"/>
      <c r="T210" s="9"/>
      <c r="U210" s="9"/>
      <c r="V210" s="9"/>
      <c r="W210" s="9">
        <v>4.0300000000000002E-2</v>
      </c>
      <c r="X210" s="9"/>
      <c r="Y210" s="9"/>
      <c r="Z210" s="9"/>
      <c r="AA210" s="9"/>
    </row>
    <row r="211" spans="1:27" s="132" customFormat="1">
      <c r="A211" s="29"/>
      <c r="B211" s="66"/>
      <c r="C211" s="80"/>
      <c r="D211" s="11">
        <f t="shared" ref="D211:AA211" si="110">$C210*D210</f>
        <v>0</v>
      </c>
      <c r="E211" s="11">
        <f t="shared" si="110"/>
        <v>0</v>
      </c>
      <c r="F211" s="11">
        <f t="shared" si="110"/>
        <v>12129.160386</v>
      </c>
      <c r="G211" s="11">
        <f t="shared" si="110"/>
        <v>0</v>
      </c>
      <c r="H211" s="11">
        <f t="shared" si="110"/>
        <v>0</v>
      </c>
      <c r="I211" s="11">
        <f t="shared" si="110"/>
        <v>0</v>
      </c>
      <c r="J211" s="11">
        <f t="shared" si="110"/>
        <v>0</v>
      </c>
      <c r="K211" s="11">
        <f t="shared" si="110"/>
        <v>0</v>
      </c>
      <c r="L211" s="11">
        <f t="shared" si="110"/>
        <v>0</v>
      </c>
      <c r="M211" s="11">
        <f t="shared" si="110"/>
        <v>0</v>
      </c>
      <c r="N211" s="11">
        <f t="shared" si="110"/>
        <v>0</v>
      </c>
      <c r="O211" s="11">
        <f t="shared" si="110"/>
        <v>46690.219211999996</v>
      </c>
      <c r="P211" s="11">
        <f>$C210*P210</f>
        <v>0</v>
      </c>
      <c r="Q211" s="11">
        <f t="shared" si="110"/>
        <v>0</v>
      </c>
      <c r="R211" s="11">
        <f t="shared" si="110"/>
        <v>0</v>
      </c>
      <c r="S211" s="11">
        <f t="shared" si="110"/>
        <v>0</v>
      </c>
      <c r="T211" s="11">
        <f t="shared" si="110"/>
        <v>0</v>
      </c>
      <c r="U211" s="11">
        <f t="shared" si="110"/>
        <v>0</v>
      </c>
      <c r="V211" s="11">
        <f t="shared" si="110"/>
        <v>0</v>
      </c>
      <c r="W211" s="11">
        <f t="shared" si="110"/>
        <v>2469.9604020000002</v>
      </c>
      <c r="X211" s="11">
        <f t="shared" si="110"/>
        <v>0</v>
      </c>
      <c r="Y211" s="11">
        <f t="shared" si="110"/>
        <v>0</v>
      </c>
      <c r="Z211" s="11">
        <f t="shared" si="110"/>
        <v>0</v>
      </c>
      <c r="AA211" s="11">
        <f t="shared" si="110"/>
        <v>0</v>
      </c>
    </row>
    <row r="212" spans="1:27" s="132" customFormat="1">
      <c r="A212" s="28" t="s">
        <v>80</v>
      </c>
      <c r="B212" s="64">
        <v>5309083.1368438415</v>
      </c>
      <c r="C212" s="79">
        <f>B212/12</f>
        <v>442423.59473698679</v>
      </c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>
        <v>1</v>
      </c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</row>
    <row r="213" spans="1:27" s="132" customFormat="1">
      <c r="A213" s="29"/>
      <c r="B213" s="66"/>
      <c r="C213" s="80"/>
      <c r="D213" s="11">
        <f t="shared" ref="D213:AA213" si="111">$C212*D212</f>
        <v>0</v>
      </c>
      <c r="E213" s="11">
        <f t="shared" si="111"/>
        <v>0</v>
      </c>
      <c r="F213" s="11">
        <f t="shared" si="111"/>
        <v>0</v>
      </c>
      <c r="G213" s="11">
        <f t="shared" si="111"/>
        <v>0</v>
      </c>
      <c r="H213" s="11">
        <f t="shared" si="111"/>
        <v>0</v>
      </c>
      <c r="I213" s="11">
        <f t="shared" si="111"/>
        <v>0</v>
      </c>
      <c r="J213" s="11">
        <f t="shared" si="111"/>
        <v>0</v>
      </c>
      <c r="K213" s="11">
        <f t="shared" si="111"/>
        <v>0</v>
      </c>
      <c r="L213" s="11">
        <f t="shared" si="111"/>
        <v>0</v>
      </c>
      <c r="M213" s="11">
        <f t="shared" si="111"/>
        <v>0</v>
      </c>
      <c r="N213" s="11">
        <f t="shared" si="111"/>
        <v>0</v>
      </c>
      <c r="O213" s="11">
        <f t="shared" si="111"/>
        <v>442423.59473698679</v>
      </c>
      <c r="P213" s="11">
        <f>$C212*P212</f>
        <v>0</v>
      </c>
      <c r="Q213" s="11">
        <f t="shared" si="111"/>
        <v>0</v>
      </c>
      <c r="R213" s="11">
        <f t="shared" si="111"/>
        <v>0</v>
      </c>
      <c r="S213" s="11">
        <f t="shared" si="111"/>
        <v>0</v>
      </c>
      <c r="T213" s="11">
        <f t="shared" si="111"/>
        <v>0</v>
      </c>
      <c r="U213" s="11">
        <f t="shared" si="111"/>
        <v>0</v>
      </c>
      <c r="V213" s="11">
        <f t="shared" si="111"/>
        <v>0</v>
      </c>
      <c r="W213" s="11">
        <f t="shared" si="111"/>
        <v>0</v>
      </c>
      <c r="X213" s="11">
        <f t="shared" si="111"/>
        <v>0</v>
      </c>
      <c r="Y213" s="11">
        <f t="shared" si="111"/>
        <v>0</v>
      </c>
      <c r="Z213" s="11">
        <f t="shared" si="111"/>
        <v>0</v>
      </c>
      <c r="AA213" s="11">
        <f t="shared" si="111"/>
        <v>0</v>
      </c>
    </row>
    <row r="214" spans="1:27" s="132" customFormat="1">
      <c r="A214" s="28" t="s">
        <v>81</v>
      </c>
      <c r="B214" s="64">
        <v>21016738.194448911</v>
      </c>
      <c r="C214" s="79">
        <f>B214/12</f>
        <v>1751394.8495374091</v>
      </c>
      <c r="D214" s="104">
        <v>1.7000000000000001E-2</v>
      </c>
      <c r="E214" s="104">
        <v>0.14249999999999999</v>
      </c>
      <c r="F214" s="104">
        <v>5.5300000000000002E-2</v>
      </c>
      <c r="G214" s="104">
        <v>8.09E-2</v>
      </c>
      <c r="H214" s="104">
        <v>4.19E-2</v>
      </c>
      <c r="I214" s="104">
        <v>0.1343</v>
      </c>
      <c r="J214" s="104">
        <v>0</v>
      </c>
      <c r="K214" s="104">
        <v>2.12E-2</v>
      </c>
      <c r="L214" s="104">
        <v>3.3700000000000001E-2</v>
      </c>
      <c r="M214" s="104">
        <v>1.77E-2</v>
      </c>
      <c r="N214" s="104">
        <v>2.6200000000000001E-2</v>
      </c>
      <c r="O214" s="104">
        <v>0.1239</v>
      </c>
      <c r="P214" s="104">
        <v>1.8200000000000001E-2</v>
      </c>
      <c r="Q214" s="104">
        <v>2E-3</v>
      </c>
      <c r="R214" s="104">
        <v>3.78E-2</v>
      </c>
      <c r="S214" s="104">
        <v>1.8700000000000001E-2</v>
      </c>
      <c r="T214" s="104">
        <v>4.1999999999999997E-3</v>
      </c>
      <c r="U214" s="104">
        <v>5.2999999999999999E-2</v>
      </c>
      <c r="V214" s="104">
        <v>1.84E-2</v>
      </c>
      <c r="W214" s="104">
        <v>4.1799999999999997E-2</v>
      </c>
      <c r="X214" s="104">
        <v>4.4600000000000001E-2</v>
      </c>
      <c r="Y214" s="104">
        <v>6.2199999999999998E-2</v>
      </c>
      <c r="Z214" s="104">
        <v>2.5000000000000001E-3</v>
      </c>
      <c r="AA214" s="9">
        <v>2E-3</v>
      </c>
    </row>
    <row r="215" spans="1:27" s="132" customFormat="1">
      <c r="A215" s="29"/>
      <c r="B215" s="66"/>
      <c r="C215" s="80"/>
      <c r="D215" s="11">
        <f t="shared" ref="D215:P215" si="112">$C214*D214</f>
        <v>29773.712442135959</v>
      </c>
      <c r="E215" s="11">
        <f t="shared" si="112"/>
        <v>249573.76605908078</v>
      </c>
      <c r="F215" s="11">
        <f t="shared" si="112"/>
        <v>96852.135179418736</v>
      </c>
      <c r="G215" s="11">
        <f t="shared" si="112"/>
        <v>141687.84332757641</v>
      </c>
      <c r="H215" s="11">
        <f t="shared" si="112"/>
        <v>73383.444195617441</v>
      </c>
      <c r="I215" s="11">
        <f t="shared" si="112"/>
        <v>235212.32829287407</v>
      </c>
      <c r="J215" s="11">
        <f t="shared" si="112"/>
        <v>0</v>
      </c>
      <c r="K215" s="11">
        <f t="shared" si="112"/>
        <v>37129.570810193072</v>
      </c>
      <c r="L215" s="11">
        <f t="shared" si="112"/>
        <v>59022.006429410692</v>
      </c>
      <c r="M215" s="11">
        <f t="shared" si="112"/>
        <v>30999.688836812144</v>
      </c>
      <c r="N215" s="11">
        <f t="shared" si="112"/>
        <v>45886.545057880125</v>
      </c>
      <c r="O215" s="11">
        <f t="shared" si="112"/>
        <v>216997.82185768499</v>
      </c>
      <c r="P215" s="11">
        <f t="shared" si="112"/>
        <v>31875.386261580847</v>
      </c>
      <c r="Q215" s="11">
        <f t="shared" ref="Q215:AA215" si="113">$C214*Q214</f>
        <v>3502.7896990748181</v>
      </c>
      <c r="R215" s="11">
        <f t="shared" si="113"/>
        <v>66202.725312514071</v>
      </c>
      <c r="S215" s="11">
        <f t="shared" si="113"/>
        <v>32751.083686349553</v>
      </c>
      <c r="T215" s="11">
        <f t="shared" si="113"/>
        <v>7355.8583680571182</v>
      </c>
      <c r="U215" s="11">
        <f t="shared" si="113"/>
        <v>92823.927025482684</v>
      </c>
      <c r="V215" s="11">
        <f t="shared" si="113"/>
        <v>32225.665231488329</v>
      </c>
      <c r="W215" s="11">
        <f t="shared" si="113"/>
        <v>73208.304710663695</v>
      </c>
      <c r="X215" s="11">
        <f t="shared" si="113"/>
        <v>78112.21028936845</v>
      </c>
      <c r="Y215" s="11">
        <f t="shared" si="113"/>
        <v>108936.75964122685</v>
      </c>
      <c r="Z215" s="11">
        <f t="shared" si="113"/>
        <v>4378.4871238435226</v>
      </c>
      <c r="AA215" s="11">
        <f t="shared" si="113"/>
        <v>3502.7896990748181</v>
      </c>
    </row>
    <row r="216" spans="1:27" s="132" customFormat="1">
      <c r="A216" s="28" t="s">
        <v>82</v>
      </c>
      <c r="B216" s="64">
        <v>669256.15</v>
      </c>
      <c r="C216" s="79">
        <f>B216/12</f>
        <v>55771.345833333333</v>
      </c>
      <c r="D216" s="9">
        <v>1.7500000000000002E-2</v>
      </c>
      <c r="E216" s="9"/>
      <c r="F216" s="9">
        <v>0.19700000000000001</v>
      </c>
      <c r="G216" s="9"/>
      <c r="H216" s="9">
        <v>0.2213</v>
      </c>
      <c r="I216" s="9"/>
      <c r="J216" s="9">
        <v>0</v>
      </c>
      <c r="K216" s="9"/>
      <c r="L216" s="9"/>
      <c r="M216" s="9"/>
      <c r="N216" s="9">
        <v>3.6999999999999998E-2</v>
      </c>
      <c r="O216" s="9"/>
      <c r="P216" s="9"/>
      <c r="Q216" s="9"/>
      <c r="R216" s="9">
        <v>7.1000000000000004E-3</v>
      </c>
      <c r="S216" s="9">
        <v>2.4799999999999999E-2</v>
      </c>
      <c r="T216" s="9">
        <v>5.9999999999999995E-4</v>
      </c>
      <c r="U216" s="9">
        <v>5.5399999999999998E-2</v>
      </c>
      <c r="V216" s="9"/>
      <c r="W216" s="9">
        <v>0.41860000000000003</v>
      </c>
      <c r="X216" s="9">
        <v>2.07E-2</v>
      </c>
      <c r="Y216" s="9"/>
      <c r="Z216" s="9"/>
      <c r="AA216" s="9"/>
    </row>
    <row r="217" spans="1:27" s="132" customFormat="1">
      <c r="A217" s="29"/>
      <c r="B217" s="66"/>
      <c r="C217" s="80"/>
      <c r="D217" s="11">
        <f t="shared" ref="D217:AA217" si="114">$C216*D216</f>
        <v>975.99855208333338</v>
      </c>
      <c r="E217" s="11">
        <f t="shared" si="114"/>
        <v>0</v>
      </c>
      <c r="F217" s="11">
        <f t="shared" si="114"/>
        <v>10986.955129166667</v>
      </c>
      <c r="G217" s="11">
        <f t="shared" si="114"/>
        <v>0</v>
      </c>
      <c r="H217" s="11">
        <f t="shared" si="114"/>
        <v>12342.198832916667</v>
      </c>
      <c r="I217" s="11">
        <f t="shared" si="114"/>
        <v>0</v>
      </c>
      <c r="J217" s="11">
        <f t="shared" si="114"/>
        <v>0</v>
      </c>
      <c r="K217" s="11">
        <f t="shared" si="114"/>
        <v>0</v>
      </c>
      <c r="L217" s="11">
        <f t="shared" si="114"/>
        <v>0</v>
      </c>
      <c r="M217" s="11">
        <f t="shared" si="114"/>
        <v>0</v>
      </c>
      <c r="N217" s="11">
        <f t="shared" si="114"/>
        <v>2063.5397958333333</v>
      </c>
      <c r="O217" s="11">
        <f t="shared" si="114"/>
        <v>0</v>
      </c>
      <c r="P217" s="11">
        <f>$C216*P216</f>
        <v>0</v>
      </c>
      <c r="Q217" s="11">
        <f t="shared" si="114"/>
        <v>0</v>
      </c>
      <c r="R217" s="11">
        <f t="shared" si="114"/>
        <v>395.97655541666671</v>
      </c>
      <c r="S217" s="11">
        <f t="shared" si="114"/>
        <v>1383.1293766666665</v>
      </c>
      <c r="T217" s="11">
        <f t="shared" si="114"/>
        <v>33.462807499999997</v>
      </c>
      <c r="U217" s="11">
        <f t="shared" si="114"/>
        <v>3089.7325591666663</v>
      </c>
      <c r="V217" s="11">
        <f t="shared" si="114"/>
        <v>0</v>
      </c>
      <c r="W217" s="11">
        <f t="shared" si="114"/>
        <v>23345.885365833336</v>
      </c>
      <c r="X217" s="11">
        <f t="shared" si="114"/>
        <v>1154.46685875</v>
      </c>
      <c r="Y217" s="11">
        <f t="shared" si="114"/>
        <v>0</v>
      </c>
      <c r="Z217" s="11">
        <f t="shared" si="114"/>
        <v>0</v>
      </c>
      <c r="AA217" s="11">
        <f t="shared" si="114"/>
        <v>0</v>
      </c>
    </row>
    <row r="218" spans="1:27" s="132" customFormat="1">
      <c r="A218" s="28" t="s">
        <v>83</v>
      </c>
      <c r="B218" s="64">
        <v>45770515.530000001</v>
      </c>
      <c r="C218" s="79">
        <f>B218/12</f>
        <v>3814209.6274999999</v>
      </c>
      <c r="D218" s="104">
        <v>1.7000000000000001E-2</v>
      </c>
      <c r="E218" s="104">
        <v>0.14249999999999999</v>
      </c>
      <c r="F218" s="104">
        <v>5.5300000000000002E-2</v>
      </c>
      <c r="G218" s="104">
        <v>8.09E-2</v>
      </c>
      <c r="H218" s="104">
        <v>4.19E-2</v>
      </c>
      <c r="I218" s="104">
        <v>0.1343</v>
      </c>
      <c r="J218" s="104">
        <v>0</v>
      </c>
      <c r="K218" s="104">
        <v>2.12E-2</v>
      </c>
      <c r="L218" s="104">
        <v>3.3700000000000001E-2</v>
      </c>
      <c r="M218" s="104">
        <v>1.77E-2</v>
      </c>
      <c r="N218" s="104">
        <v>2.6200000000000001E-2</v>
      </c>
      <c r="O218" s="104">
        <v>0.1239</v>
      </c>
      <c r="P218" s="104">
        <v>1.8200000000000001E-2</v>
      </c>
      <c r="Q218" s="104">
        <v>2E-3</v>
      </c>
      <c r="R218" s="104">
        <v>3.78E-2</v>
      </c>
      <c r="S218" s="104">
        <v>1.8700000000000001E-2</v>
      </c>
      <c r="T218" s="104">
        <v>4.1999999999999997E-3</v>
      </c>
      <c r="U218" s="104">
        <v>5.2999999999999999E-2</v>
      </c>
      <c r="V218" s="104">
        <v>1.84E-2</v>
      </c>
      <c r="W218" s="104">
        <v>4.1799999999999997E-2</v>
      </c>
      <c r="X218" s="104">
        <v>4.4600000000000001E-2</v>
      </c>
      <c r="Y218" s="104">
        <v>6.2199999999999998E-2</v>
      </c>
      <c r="Z218" s="104">
        <v>2.5000000000000001E-3</v>
      </c>
      <c r="AA218" s="9">
        <v>2E-3</v>
      </c>
    </row>
    <row r="219" spans="1:27" s="132" customFormat="1">
      <c r="A219" s="29"/>
      <c r="B219" s="66"/>
      <c r="C219" s="80"/>
      <c r="D219" s="11">
        <f t="shared" ref="D219:P219" si="115">$C218*D218</f>
        <v>64841.563667500006</v>
      </c>
      <c r="E219" s="11">
        <f t="shared" si="115"/>
        <v>543524.87191875</v>
      </c>
      <c r="F219" s="11">
        <f t="shared" si="115"/>
        <v>210925.79240075001</v>
      </c>
      <c r="G219" s="11">
        <f t="shared" si="115"/>
        <v>308569.55886474997</v>
      </c>
      <c r="H219" s="11">
        <f t="shared" si="115"/>
        <v>159815.38339224999</v>
      </c>
      <c r="I219" s="11">
        <f t="shared" si="115"/>
        <v>512248.35297324997</v>
      </c>
      <c r="J219" s="11">
        <f t="shared" si="115"/>
        <v>0</v>
      </c>
      <c r="K219" s="11">
        <f t="shared" si="115"/>
        <v>80861.244103000005</v>
      </c>
      <c r="L219" s="11">
        <f t="shared" si="115"/>
        <v>128538.86444675</v>
      </c>
      <c r="M219" s="11">
        <f t="shared" si="115"/>
        <v>67511.510406750007</v>
      </c>
      <c r="N219" s="11">
        <f t="shared" si="115"/>
        <v>99932.292240499999</v>
      </c>
      <c r="O219" s="11">
        <f t="shared" si="115"/>
        <v>472580.57284724998</v>
      </c>
      <c r="P219" s="11">
        <f t="shared" si="115"/>
        <v>69418.615220499996</v>
      </c>
      <c r="Q219" s="11">
        <f t="shared" ref="Q219:AA219" si="116">$C218*Q218</f>
        <v>7628.4192549999998</v>
      </c>
      <c r="R219" s="11">
        <f t="shared" si="116"/>
        <v>144177.12391950001</v>
      </c>
      <c r="S219" s="11">
        <f t="shared" si="116"/>
        <v>71325.72003425</v>
      </c>
      <c r="T219" s="11">
        <f t="shared" si="116"/>
        <v>16019.680435499999</v>
      </c>
      <c r="U219" s="11">
        <f t="shared" si="116"/>
        <v>202153.1102575</v>
      </c>
      <c r="V219" s="11">
        <f t="shared" si="116"/>
        <v>70181.457146000001</v>
      </c>
      <c r="W219" s="11">
        <f t="shared" si="116"/>
        <v>159433.96242949998</v>
      </c>
      <c r="X219" s="11">
        <f t="shared" si="116"/>
        <v>170113.74938650001</v>
      </c>
      <c r="Y219" s="11">
        <f t="shared" si="116"/>
        <v>237243.8388305</v>
      </c>
      <c r="Z219" s="11">
        <f t="shared" si="116"/>
        <v>9535.5240687500009</v>
      </c>
      <c r="AA219" s="11">
        <f t="shared" si="116"/>
        <v>7628.4192549999998</v>
      </c>
    </row>
    <row r="220" spans="1:27" s="132" customFormat="1">
      <c r="A220" s="28" t="s">
        <v>84</v>
      </c>
      <c r="B220" s="64">
        <v>13218.97</v>
      </c>
      <c r="C220" s="79">
        <f>B220/12</f>
        <v>1101.5808333333332</v>
      </c>
      <c r="D220" s="104">
        <v>1.7000000000000001E-2</v>
      </c>
      <c r="E220" s="104">
        <v>0.14249999999999999</v>
      </c>
      <c r="F220" s="104">
        <v>5.5300000000000002E-2</v>
      </c>
      <c r="G220" s="104">
        <v>8.09E-2</v>
      </c>
      <c r="H220" s="104">
        <v>4.19E-2</v>
      </c>
      <c r="I220" s="104">
        <v>0.1343</v>
      </c>
      <c r="J220" s="104">
        <v>0</v>
      </c>
      <c r="K220" s="104">
        <v>2.12E-2</v>
      </c>
      <c r="L220" s="104">
        <v>3.3700000000000001E-2</v>
      </c>
      <c r="M220" s="104">
        <v>1.77E-2</v>
      </c>
      <c r="N220" s="104">
        <v>2.6200000000000001E-2</v>
      </c>
      <c r="O220" s="104">
        <v>0.1239</v>
      </c>
      <c r="P220" s="104">
        <v>1.8200000000000001E-2</v>
      </c>
      <c r="Q220" s="104">
        <v>2E-3</v>
      </c>
      <c r="R220" s="104">
        <v>3.78E-2</v>
      </c>
      <c r="S220" s="104">
        <v>1.8700000000000001E-2</v>
      </c>
      <c r="T220" s="104">
        <v>4.1999999999999997E-3</v>
      </c>
      <c r="U220" s="104">
        <v>5.2999999999999999E-2</v>
      </c>
      <c r="V220" s="104">
        <v>1.84E-2</v>
      </c>
      <c r="W220" s="104">
        <v>4.1799999999999997E-2</v>
      </c>
      <c r="X220" s="104">
        <v>4.4600000000000001E-2</v>
      </c>
      <c r="Y220" s="104">
        <v>6.2199999999999998E-2</v>
      </c>
      <c r="Z220" s="104">
        <v>2.5000000000000001E-3</v>
      </c>
      <c r="AA220" s="9">
        <v>2E-3</v>
      </c>
    </row>
    <row r="221" spans="1:27" s="132" customFormat="1">
      <c r="A221" s="29"/>
      <c r="B221" s="66"/>
      <c r="C221" s="80"/>
      <c r="D221" s="11">
        <f t="shared" ref="D221:P221" si="117">$C220*D220</f>
        <v>18.726874166666665</v>
      </c>
      <c r="E221" s="11">
        <f t="shared" si="117"/>
        <v>156.97526874999997</v>
      </c>
      <c r="F221" s="11">
        <f t="shared" si="117"/>
        <v>60.917420083333326</v>
      </c>
      <c r="G221" s="11">
        <f t="shared" si="117"/>
        <v>89.117889416666657</v>
      </c>
      <c r="H221" s="11">
        <f t="shared" si="117"/>
        <v>46.156236916666664</v>
      </c>
      <c r="I221" s="11">
        <f t="shared" si="117"/>
        <v>147.94230591666664</v>
      </c>
      <c r="J221" s="11">
        <f t="shared" si="117"/>
        <v>0</v>
      </c>
      <c r="K221" s="11">
        <f t="shared" si="117"/>
        <v>23.353513666666665</v>
      </c>
      <c r="L221" s="11">
        <f t="shared" si="117"/>
        <v>37.123274083333328</v>
      </c>
      <c r="M221" s="11">
        <f t="shared" si="117"/>
        <v>19.497980749999996</v>
      </c>
      <c r="N221" s="11">
        <f t="shared" si="117"/>
        <v>28.861417833333331</v>
      </c>
      <c r="O221" s="11">
        <f t="shared" si="117"/>
        <v>136.48586524999999</v>
      </c>
      <c r="P221" s="11">
        <f t="shared" si="117"/>
        <v>20.048771166666665</v>
      </c>
      <c r="Q221" s="11">
        <f t="shared" ref="Q221:AA221" si="118">$C220*Q220</f>
        <v>2.2031616666666665</v>
      </c>
      <c r="R221" s="11">
        <f t="shared" si="118"/>
        <v>41.639755499999993</v>
      </c>
      <c r="S221" s="11">
        <f t="shared" si="118"/>
        <v>20.599561583333333</v>
      </c>
      <c r="T221" s="11">
        <f t="shared" si="118"/>
        <v>4.6266394999999996</v>
      </c>
      <c r="U221" s="11">
        <f t="shared" si="118"/>
        <v>58.383784166666658</v>
      </c>
      <c r="V221" s="11">
        <f t="shared" si="118"/>
        <v>20.269087333333331</v>
      </c>
      <c r="W221" s="11">
        <f t="shared" si="118"/>
        <v>46.046078833333326</v>
      </c>
      <c r="X221" s="11">
        <f t="shared" si="118"/>
        <v>49.130505166666659</v>
      </c>
      <c r="Y221" s="11">
        <f t="shared" si="118"/>
        <v>68.518327833333316</v>
      </c>
      <c r="Z221" s="11">
        <f t="shared" si="118"/>
        <v>2.7539520833333331</v>
      </c>
      <c r="AA221" s="11">
        <f t="shared" si="118"/>
        <v>2.2031616666666665</v>
      </c>
    </row>
    <row r="222" spans="1:27" s="132" customFormat="1">
      <c r="A222" s="28" t="s">
        <v>85</v>
      </c>
      <c r="B222" s="64">
        <v>9172.02</v>
      </c>
      <c r="C222" s="79">
        <f>B222/12</f>
        <v>764.33500000000004</v>
      </c>
      <c r="D222" s="104">
        <v>1.7000000000000001E-2</v>
      </c>
      <c r="E222" s="104">
        <v>0.14249999999999999</v>
      </c>
      <c r="F222" s="104">
        <v>5.5300000000000002E-2</v>
      </c>
      <c r="G222" s="104">
        <v>8.09E-2</v>
      </c>
      <c r="H222" s="104">
        <v>4.19E-2</v>
      </c>
      <c r="I222" s="104">
        <v>0.1343</v>
      </c>
      <c r="J222" s="104">
        <v>0</v>
      </c>
      <c r="K222" s="104">
        <v>2.12E-2</v>
      </c>
      <c r="L222" s="104">
        <v>3.3700000000000001E-2</v>
      </c>
      <c r="M222" s="104">
        <v>1.77E-2</v>
      </c>
      <c r="N222" s="104">
        <v>2.6200000000000001E-2</v>
      </c>
      <c r="O222" s="104">
        <v>0.1239</v>
      </c>
      <c r="P222" s="104">
        <v>1.8200000000000001E-2</v>
      </c>
      <c r="Q222" s="104">
        <v>2E-3</v>
      </c>
      <c r="R222" s="104">
        <v>3.78E-2</v>
      </c>
      <c r="S222" s="104">
        <v>1.8700000000000001E-2</v>
      </c>
      <c r="T222" s="104">
        <v>4.1999999999999997E-3</v>
      </c>
      <c r="U222" s="104">
        <v>5.2999999999999999E-2</v>
      </c>
      <c r="V222" s="104">
        <v>1.84E-2</v>
      </c>
      <c r="W222" s="104">
        <v>4.1799999999999997E-2</v>
      </c>
      <c r="X222" s="104">
        <v>4.4600000000000001E-2</v>
      </c>
      <c r="Y222" s="104">
        <v>6.2199999999999998E-2</v>
      </c>
      <c r="Z222" s="104">
        <v>2.5000000000000001E-3</v>
      </c>
      <c r="AA222" s="9">
        <v>2E-3</v>
      </c>
    </row>
    <row r="223" spans="1:27" s="132" customFormat="1">
      <c r="A223" s="29"/>
      <c r="B223" s="78"/>
      <c r="C223" s="80"/>
      <c r="D223" s="11">
        <f t="shared" ref="D223:P223" si="119">$C222*D222</f>
        <v>12.993695000000002</v>
      </c>
      <c r="E223" s="11">
        <f t="shared" si="119"/>
        <v>108.9177375</v>
      </c>
      <c r="F223" s="11">
        <f t="shared" si="119"/>
        <v>42.267725500000005</v>
      </c>
      <c r="G223" s="11">
        <f t="shared" si="119"/>
        <v>61.834701500000001</v>
      </c>
      <c r="H223" s="11">
        <f t="shared" si="119"/>
        <v>32.025636500000005</v>
      </c>
      <c r="I223" s="11">
        <f t="shared" si="119"/>
        <v>102.65019050000001</v>
      </c>
      <c r="J223" s="11">
        <f t="shared" si="119"/>
        <v>0</v>
      </c>
      <c r="K223" s="11">
        <f t="shared" si="119"/>
        <v>16.203901999999999</v>
      </c>
      <c r="L223" s="11">
        <f t="shared" si="119"/>
        <v>25.758089500000001</v>
      </c>
      <c r="M223" s="11">
        <f t="shared" si="119"/>
        <v>13.528729500000001</v>
      </c>
      <c r="N223" s="11">
        <f t="shared" si="119"/>
        <v>20.025577000000002</v>
      </c>
      <c r="O223" s="11">
        <f t="shared" si="119"/>
        <v>94.701106500000009</v>
      </c>
      <c r="P223" s="11">
        <f t="shared" si="119"/>
        <v>13.910897000000002</v>
      </c>
      <c r="Q223" s="11">
        <f t="shared" ref="Q223:AA223" si="120">$C222*Q222</f>
        <v>1.5286700000000002</v>
      </c>
      <c r="R223" s="11">
        <f t="shared" si="120"/>
        <v>28.891863000000001</v>
      </c>
      <c r="S223" s="11">
        <f t="shared" si="120"/>
        <v>14.293064500000002</v>
      </c>
      <c r="T223" s="11">
        <f t="shared" si="120"/>
        <v>3.210207</v>
      </c>
      <c r="U223" s="11">
        <f t="shared" si="120"/>
        <v>40.509754999999998</v>
      </c>
      <c r="V223" s="11">
        <f t="shared" si="120"/>
        <v>14.063764000000001</v>
      </c>
      <c r="W223" s="11">
        <f t="shared" si="120"/>
        <v>31.949203000000001</v>
      </c>
      <c r="X223" s="11">
        <f t="shared" si="120"/>
        <v>34.089341000000005</v>
      </c>
      <c r="Y223" s="11">
        <f t="shared" si="120"/>
        <v>47.541637000000001</v>
      </c>
      <c r="Z223" s="11">
        <f t="shared" si="120"/>
        <v>1.9108375000000002</v>
      </c>
      <c r="AA223" s="11">
        <f t="shared" si="120"/>
        <v>1.5286700000000002</v>
      </c>
    </row>
    <row r="224" spans="1:27" s="132" customFormat="1">
      <c r="A224" s="28" t="s">
        <v>86</v>
      </c>
      <c r="B224" s="64">
        <v>1765106.3</v>
      </c>
      <c r="C224" s="79">
        <f>B224/12</f>
        <v>147092.19166666668</v>
      </c>
      <c r="D224" s="16"/>
      <c r="E224" s="16"/>
      <c r="F224" s="16"/>
      <c r="G224" s="16"/>
      <c r="H224" s="16">
        <v>7.5600000000000001E-2</v>
      </c>
      <c r="I224" s="16"/>
      <c r="J224" s="16"/>
      <c r="K224" s="16"/>
      <c r="L224" s="16"/>
      <c r="M224" s="16"/>
      <c r="N224" s="16">
        <v>1.03E-2</v>
      </c>
      <c r="O224" s="16">
        <v>0.78210000000000002</v>
      </c>
      <c r="P224" s="16"/>
      <c r="Q224" s="16"/>
      <c r="R224" s="16"/>
      <c r="S224" s="16">
        <v>7.7000000000000002E-3</v>
      </c>
      <c r="T224" s="16"/>
      <c r="U224" s="16">
        <v>1.3899999999999999E-2</v>
      </c>
      <c r="V224" s="16"/>
      <c r="W224" s="16">
        <v>0.1104</v>
      </c>
      <c r="X224" s="16"/>
      <c r="Y224" s="16"/>
      <c r="Z224" s="16"/>
      <c r="AA224" s="16"/>
    </row>
    <row r="225" spans="1:27" s="132" customFormat="1">
      <c r="A225" s="29"/>
      <c r="B225" s="78"/>
      <c r="C225" s="80"/>
      <c r="D225" s="11">
        <f t="shared" ref="D225:AA225" si="121">$C224*D224</f>
        <v>0</v>
      </c>
      <c r="E225" s="11">
        <f t="shared" si="121"/>
        <v>0</v>
      </c>
      <c r="F225" s="11">
        <f t="shared" si="121"/>
        <v>0</v>
      </c>
      <c r="G225" s="11">
        <f t="shared" si="121"/>
        <v>0</v>
      </c>
      <c r="H225" s="11">
        <f t="shared" si="121"/>
        <v>11120.169690000001</v>
      </c>
      <c r="I225" s="11">
        <f t="shared" si="121"/>
        <v>0</v>
      </c>
      <c r="J225" s="11">
        <f t="shared" si="121"/>
        <v>0</v>
      </c>
      <c r="K225" s="11">
        <f t="shared" si="121"/>
        <v>0</v>
      </c>
      <c r="L225" s="11">
        <f t="shared" si="121"/>
        <v>0</v>
      </c>
      <c r="M225" s="11">
        <f t="shared" si="121"/>
        <v>0</v>
      </c>
      <c r="N225" s="11">
        <f t="shared" si="121"/>
        <v>1515.0495741666668</v>
      </c>
      <c r="O225" s="11">
        <f t="shared" si="121"/>
        <v>115040.80310250001</v>
      </c>
      <c r="P225" s="11">
        <f>$C224*P224</f>
        <v>0</v>
      </c>
      <c r="Q225" s="11">
        <f t="shared" si="121"/>
        <v>0</v>
      </c>
      <c r="R225" s="11">
        <f t="shared" si="121"/>
        <v>0</v>
      </c>
      <c r="S225" s="11">
        <f t="shared" si="121"/>
        <v>1132.6098758333335</v>
      </c>
      <c r="T225" s="11">
        <f t="shared" si="121"/>
        <v>0</v>
      </c>
      <c r="U225" s="11">
        <f t="shared" si="121"/>
        <v>2044.5814641666668</v>
      </c>
      <c r="V225" s="11">
        <f t="shared" si="121"/>
        <v>0</v>
      </c>
      <c r="W225" s="11">
        <f t="shared" si="121"/>
        <v>16238.977960000002</v>
      </c>
      <c r="X225" s="11">
        <f t="shared" si="121"/>
        <v>0</v>
      </c>
      <c r="Y225" s="11">
        <f t="shared" si="121"/>
        <v>0</v>
      </c>
      <c r="Z225" s="11">
        <f t="shared" si="121"/>
        <v>0</v>
      </c>
      <c r="AA225" s="11">
        <f t="shared" si="121"/>
        <v>0</v>
      </c>
    </row>
    <row r="226" spans="1:27" s="132" customFormat="1">
      <c r="A226" s="28" t="s">
        <v>87</v>
      </c>
      <c r="B226" s="64">
        <v>154811.68</v>
      </c>
      <c r="C226" s="79">
        <f>B226/12</f>
        <v>12900.973333333333</v>
      </c>
      <c r="D226" s="16"/>
      <c r="E226" s="16"/>
      <c r="F226" s="16">
        <v>0.3705</v>
      </c>
      <c r="G226" s="16"/>
      <c r="H226" s="16"/>
      <c r="I226" s="16"/>
      <c r="J226" s="16"/>
      <c r="K226" s="16"/>
      <c r="L226" s="16"/>
      <c r="M226" s="16"/>
      <c r="N226" s="16"/>
      <c r="O226" s="16">
        <v>0.62949999999999995</v>
      </c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  <c r="AA226" s="16"/>
    </row>
    <row r="227" spans="1:27" s="132" customFormat="1">
      <c r="A227" s="29"/>
      <c r="B227" s="78"/>
      <c r="C227" s="80"/>
      <c r="D227" s="11">
        <f t="shared" ref="D227:AA227" si="122">$C226*D226</f>
        <v>0</v>
      </c>
      <c r="E227" s="11">
        <f t="shared" si="122"/>
        <v>0</v>
      </c>
      <c r="F227" s="11">
        <f t="shared" si="122"/>
        <v>4779.8106200000002</v>
      </c>
      <c r="G227" s="11">
        <f t="shared" si="122"/>
        <v>0</v>
      </c>
      <c r="H227" s="11">
        <f t="shared" si="122"/>
        <v>0</v>
      </c>
      <c r="I227" s="11">
        <f t="shared" si="122"/>
        <v>0</v>
      </c>
      <c r="J227" s="11">
        <f t="shared" si="122"/>
        <v>0</v>
      </c>
      <c r="K227" s="11">
        <f t="shared" si="122"/>
        <v>0</v>
      </c>
      <c r="L227" s="11">
        <f t="shared" si="122"/>
        <v>0</v>
      </c>
      <c r="M227" s="11">
        <f t="shared" si="122"/>
        <v>0</v>
      </c>
      <c r="N227" s="11">
        <f t="shared" si="122"/>
        <v>0</v>
      </c>
      <c r="O227" s="11">
        <f t="shared" si="122"/>
        <v>8121.1627133333322</v>
      </c>
      <c r="P227" s="11">
        <f>$C226*P226</f>
        <v>0</v>
      </c>
      <c r="Q227" s="11">
        <f t="shared" si="122"/>
        <v>0</v>
      </c>
      <c r="R227" s="11">
        <f t="shared" si="122"/>
        <v>0</v>
      </c>
      <c r="S227" s="11">
        <f t="shared" si="122"/>
        <v>0</v>
      </c>
      <c r="T227" s="11">
        <f t="shared" si="122"/>
        <v>0</v>
      </c>
      <c r="U227" s="11">
        <f t="shared" si="122"/>
        <v>0</v>
      </c>
      <c r="V227" s="11">
        <f t="shared" si="122"/>
        <v>0</v>
      </c>
      <c r="W227" s="11">
        <f t="shared" si="122"/>
        <v>0</v>
      </c>
      <c r="X227" s="11">
        <f t="shared" si="122"/>
        <v>0</v>
      </c>
      <c r="Y227" s="11">
        <f t="shared" si="122"/>
        <v>0</v>
      </c>
      <c r="Z227" s="11">
        <f t="shared" si="122"/>
        <v>0</v>
      </c>
      <c r="AA227" s="11">
        <f t="shared" si="122"/>
        <v>0</v>
      </c>
    </row>
    <row r="228" spans="1:27" s="132" customFormat="1">
      <c r="A228" s="28" t="s">
        <v>88</v>
      </c>
      <c r="B228" s="64">
        <v>2017.4</v>
      </c>
      <c r="C228" s="79">
        <f>B228/12</f>
        <v>168.11666666666667</v>
      </c>
      <c r="D228" s="104">
        <v>1.7000000000000001E-2</v>
      </c>
      <c r="E228" s="104">
        <v>0.14249999999999999</v>
      </c>
      <c r="F228" s="104">
        <v>5.5300000000000002E-2</v>
      </c>
      <c r="G228" s="104">
        <v>8.09E-2</v>
      </c>
      <c r="H228" s="104">
        <v>4.19E-2</v>
      </c>
      <c r="I228" s="104">
        <v>0.1343</v>
      </c>
      <c r="J228" s="104">
        <v>0</v>
      </c>
      <c r="K228" s="104">
        <v>2.12E-2</v>
      </c>
      <c r="L228" s="104">
        <v>3.3700000000000001E-2</v>
      </c>
      <c r="M228" s="104">
        <v>1.77E-2</v>
      </c>
      <c r="N228" s="104">
        <v>2.6200000000000001E-2</v>
      </c>
      <c r="O228" s="104">
        <v>0.1239</v>
      </c>
      <c r="P228" s="104">
        <v>1.8200000000000001E-2</v>
      </c>
      <c r="Q228" s="104">
        <v>2E-3</v>
      </c>
      <c r="R228" s="104">
        <v>3.78E-2</v>
      </c>
      <c r="S228" s="104">
        <v>1.8700000000000001E-2</v>
      </c>
      <c r="T228" s="104">
        <v>4.1999999999999997E-3</v>
      </c>
      <c r="U228" s="104">
        <v>5.2999999999999999E-2</v>
      </c>
      <c r="V228" s="104">
        <v>1.84E-2</v>
      </c>
      <c r="W228" s="104">
        <v>4.1799999999999997E-2</v>
      </c>
      <c r="X228" s="104">
        <v>4.4600000000000001E-2</v>
      </c>
      <c r="Y228" s="104">
        <v>6.2199999999999998E-2</v>
      </c>
      <c r="Z228" s="104">
        <v>2.5000000000000001E-3</v>
      </c>
      <c r="AA228" s="9">
        <v>2E-3</v>
      </c>
    </row>
    <row r="229" spans="1:27" s="132" customFormat="1">
      <c r="A229" s="29"/>
      <c r="B229" s="78"/>
      <c r="C229" s="80"/>
      <c r="D229" s="11">
        <f t="shared" ref="D229:P229" si="123">$C228*D228</f>
        <v>2.8579833333333338</v>
      </c>
      <c r="E229" s="11">
        <f t="shared" si="123"/>
        <v>23.956624999999999</v>
      </c>
      <c r="F229" s="11">
        <f t="shared" si="123"/>
        <v>9.296851666666667</v>
      </c>
      <c r="G229" s="11">
        <f t="shared" si="123"/>
        <v>13.600638333333334</v>
      </c>
      <c r="H229" s="11">
        <f t="shared" si="123"/>
        <v>7.0440883333333337</v>
      </c>
      <c r="I229" s="11">
        <f t="shared" si="123"/>
        <v>22.578068333333334</v>
      </c>
      <c r="J229" s="11">
        <f t="shared" si="123"/>
        <v>0</v>
      </c>
      <c r="K229" s="11">
        <f t="shared" si="123"/>
        <v>3.5640733333333334</v>
      </c>
      <c r="L229" s="11">
        <f t="shared" si="123"/>
        <v>5.6655316666666673</v>
      </c>
      <c r="M229" s="11">
        <f t="shared" si="123"/>
        <v>2.9756650000000002</v>
      </c>
      <c r="N229" s="11">
        <f t="shared" si="123"/>
        <v>4.4046566666666669</v>
      </c>
      <c r="O229" s="11">
        <f t="shared" si="123"/>
        <v>20.829654999999999</v>
      </c>
      <c r="P229" s="11">
        <f t="shared" si="123"/>
        <v>3.0597233333333338</v>
      </c>
      <c r="Q229" s="11">
        <f t="shared" ref="Q229:AA229" si="124">$C228*Q228</f>
        <v>0.33623333333333333</v>
      </c>
      <c r="R229" s="11">
        <f t="shared" si="124"/>
        <v>6.3548100000000005</v>
      </c>
      <c r="S229" s="11">
        <f t="shared" si="124"/>
        <v>3.1437816666666669</v>
      </c>
      <c r="T229" s="11">
        <f t="shared" si="124"/>
        <v>0.70609</v>
      </c>
      <c r="U229" s="11">
        <f t="shared" si="124"/>
        <v>8.9101833333333342</v>
      </c>
      <c r="V229" s="11">
        <f t="shared" si="124"/>
        <v>3.0933466666666667</v>
      </c>
      <c r="W229" s="11">
        <f t="shared" si="124"/>
        <v>7.0272766666666664</v>
      </c>
      <c r="X229" s="11">
        <f t="shared" si="124"/>
        <v>7.498003333333334</v>
      </c>
      <c r="Y229" s="11">
        <f t="shared" si="124"/>
        <v>10.456856666666667</v>
      </c>
      <c r="Z229" s="11">
        <f t="shared" si="124"/>
        <v>0.42029166666666667</v>
      </c>
      <c r="AA229" s="11">
        <f t="shared" si="124"/>
        <v>0.33623333333333333</v>
      </c>
    </row>
    <row r="230" spans="1:27" s="132" customFormat="1">
      <c r="A230" s="28" t="s">
        <v>89</v>
      </c>
      <c r="B230" s="64">
        <v>2017.4</v>
      </c>
      <c r="C230" s="79">
        <f>B230/12</f>
        <v>168.11666666666667</v>
      </c>
      <c r="D230" s="104">
        <v>1.7000000000000001E-2</v>
      </c>
      <c r="E230" s="104">
        <v>0.14249999999999999</v>
      </c>
      <c r="F230" s="104">
        <v>5.5300000000000002E-2</v>
      </c>
      <c r="G230" s="104">
        <v>8.09E-2</v>
      </c>
      <c r="H230" s="104">
        <v>4.19E-2</v>
      </c>
      <c r="I230" s="104">
        <v>0.1343</v>
      </c>
      <c r="J230" s="104">
        <v>0</v>
      </c>
      <c r="K230" s="104">
        <v>2.12E-2</v>
      </c>
      <c r="L230" s="104">
        <v>3.3700000000000001E-2</v>
      </c>
      <c r="M230" s="104">
        <v>1.77E-2</v>
      </c>
      <c r="N230" s="104">
        <v>2.6200000000000001E-2</v>
      </c>
      <c r="O230" s="104">
        <v>0.1239</v>
      </c>
      <c r="P230" s="104">
        <v>1.8200000000000001E-2</v>
      </c>
      <c r="Q230" s="104">
        <v>2E-3</v>
      </c>
      <c r="R230" s="104">
        <v>3.78E-2</v>
      </c>
      <c r="S230" s="104">
        <v>1.8700000000000001E-2</v>
      </c>
      <c r="T230" s="104">
        <v>4.1999999999999997E-3</v>
      </c>
      <c r="U230" s="104">
        <v>5.2999999999999999E-2</v>
      </c>
      <c r="V230" s="104">
        <v>1.84E-2</v>
      </c>
      <c r="W230" s="104">
        <v>4.1799999999999997E-2</v>
      </c>
      <c r="X230" s="104">
        <v>4.4600000000000001E-2</v>
      </c>
      <c r="Y230" s="104">
        <v>6.2199999999999998E-2</v>
      </c>
      <c r="Z230" s="104">
        <v>2.5000000000000001E-3</v>
      </c>
      <c r="AA230" s="9">
        <v>2E-3</v>
      </c>
    </row>
    <row r="231" spans="1:27" s="132" customFormat="1">
      <c r="A231" s="29"/>
      <c r="B231" s="78"/>
      <c r="C231" s="80"/>
      <c r="D231" s="11">
        <f t="shared" ref="D231:P231" si="125">$C230*D230</f>
        <v>2.8579833333333338</v>
      </c>
      <c r="E231" s="11">
        <f t="shared" si="125"/>
        <v>23.956624999999999</v>
      </c>
      <c r="F231" s="11">
        <f t="shared" si="125"/>
        <v>9.296851666666667</v>
      </c>
      <c r="G231" s="11">
        <f t="shared" si="125"/>
        <v>13.600638333333334</v>
      </c>
      <c r="H231" s="11">
        <f t="shared" si="125"/>
        <v>7.0440883333333337</v>
      </c>
      <c r="I231" s="11">
        <f t="shared" si="125"/>
        <v>22.578068333333334</v>
      </c>
      <c r="J231" s="11">
        <f t="shared" si="125"/>
        <v>0</v>
      </c>
      <c r="K231" s="11">
        <f t="shared" si="125"/>
        <v>3.5640733333333334</v>
      </c>
      <c r="L231" s="11">
        <f t="shared" si="125"/>
        <v>5.6655316666666673</v>
      </c>
      <c r="M231" s="11">
        <f t="shared" si="125"/>
        <v>2.9756650000000002</v>
      </c>
      <c r="N231" s="11">
        <f t="shared" si="125"/>
        <v>4.4046566666666669</v>
      </c>
      <c r="O231" s="11">
        <f t="shared" si="125"/>
        <v>20.829654999999999</v>
      </c>
      <c r="P231" s="11">
        <f t="shared" si="125"/>
        <v>3.0597233333333338</v>
      </c>
      <c r="Q231" s="11">
        <f t="shared" ref="Q231:AA231" si="126">$C230*Q230</f>
        <v>0.33623333333333333</v>
      </c>
      <c r="R231" s="11">
        <f t="shared" si="126"/>
        <v>6.3548100000000005</v>
      </c>
      <c r="S231" s="11">
        <f t="shared" si="126"/>
        <v>3.1437816666666669</v>
      </c>
      <c r="T231" s="11">
        <f t="shared" si="126"/>
        <v>0.70609</v>
      </c>
      <c r="U231" s="11">
        <f t="shared" si="126"/>
        <v>8.9101833333333342</v>
      </c>
      <c r="V231" s="11">
        <f t="shared" si="126"/>
        <v>3.0933466666666667</v>
      </c>
      <c r="W231" s="11">
        <f t="shared" si="126"/>
        <v>7.0272766666666664</v>
      </c>
      <c r="X231" s="11">
        <f t="shared" si="126"/>
        <v>7.498003333333334</v>
      </c>
      <c r="Y231" s="11">
        <f t="shared" si="126"/>
        <v>10.456856666666667</v>
      </c>
      <c r="Z231" s="11">
        <f t="shared" si="126"/>
        <v>0.42029166666666667</v>
      </c>
      <c r="AA231" s="11">
        <f t="shared" si="126"/>
        <v>0.33623333333333333</v>
      </c>
    </row>
    <row r="232" spans="1:27" s="132" customFormat="1">
      <c r="A232" s="28" t="s">
        <v>90</v>
      </c>
      <c r="B232" s="64">
        <v>106444.44</v>
      </c>
      <c r="C232" s="79">
        <f>B232/12</f>
        <v>8870.3700000000008</v>
      </c>
      <c r="D232" s="104">
        <v>1.7000000000000001E-2</v>
      </c>
      <c r="E232" s="104">
        <v>0.14249999999999999</v>
      </c>
      <c r="F232" s="104">
        <v>5.5300000000000002E-2</v>
      </c>
      <c r="G232" s="104">
        <v>8.09E-2</v>
      </c>
      <c r="H232" s="104">
        <v>4.19E-2</v>
      </c>
      <c r="I232" s="104">
        <v>0.1343</v>
      </c>
      <c r="J232" s="104">
        <v>0</v>
      </c>
      <c r="K232" s="104">
        <v>2.12E-2</v>
      </c>
      <c r="L232" s="104">
        <v>3.3700000000000001E-2</v>
      </c>
      <c r="M232" s="104">
        <v>1.77E-2</v>
      </c>
      <c r="N232" s="104">
        <v>2.6200000000000001E-2</v>
      </c>
      <c r="O232" s="104">
        <v>0.1239</v>
      </c>
      <c r="P232" s="104">
        <v>1.8200000000000001E-2</v>
      </c>
      <c r="Q232" s="104">
        <v>2E-3</v>
      </c>
      <c r="R232" s="104">
        <v>3.78E-2</v>
      </c>
      <c r="S232" s="104">
        <v>1.8700000000000001E-2</v>
      </c>
      <c r="T232" s="104">
        <v>4.1999999999999997E-3</v>
      </c>
      <c r="U232" s="104">
        <v>5.2999999999999999E-2</v>
      </c>
      <c r="V232" s="104">
        <v>1.84E-2</v>
      </c>
      <c r="W232" s="104">
        <v>4.1799999999999997E-2</v>
      </c>
      <c r="X232" s="104">
        <v>4.4600000000000001E-2</v>
      </c>
      <c r="Y232" s="104">
        <v>6.2199999999999998E-2</v>
      </c>
      <c r="Z232" s="104">
        <v>2.5000000000000001E-3</v>
      </c>
      <c r="AA232" s="9">
        <v>2E-3</v>
      </c>
    </row>
    <row r="233" spans="1:27" s="132" customFormat="1">
      <c r="A233" s="29"/>
      <c r="B233" s="78"/>
      <c r="C233" s="80"/>
      <c r="D233" s="11">
        <f t="shared" ref="D233:P233" si="127">$C232*D232</f>
        <v>150.79629000000003</v>
      </c>
      <c r="E233" s="11">
        <f t="shared" si="127"/>
        <v>1264.0277249999999</v>
      </c>
      <c r="F233" s="11">
        <f t="shared" si="127"/>
        <v>490.53146100000004</v>
      </c>
      <c r="G233" s="11">
        <f t="shared" si="127"/>
        <v>717.61293300000011</v>
      </c>
      <c r="H233" s="11">
        <f t="shared" si="127"/>
        <v>371.66850300000004</v>
      </c>
      <c r="I233" s="11">
        <f t="shared" si="127"/>
        <v>1191.2906910000002</v>
      </c>
      <c r="J233" s="11">
        <f t="shared" si="127"/>
        <v>0</v>
      </c>
      <c r="K233" s="11">
        <f t="shared" si="127"/>
        <v>188.05184400000002</v>
      </c>
      <c r="L233" s="11">
        <f t="shared" si="127"/>
        <v>298.93146900000005</v>
      </c>
      <c r="M233" s="11">
        <f t="shared" si="127"/>
        <v>157.00554900000003</v>
      </c>
      <c r="N233" s="11">
        <f t="shared" si="127"/>
        <v>232.40369400000003</v>
      </c>
      <c r="O233" s="11">
        <f t="shared" si="127"/>
        <v>1099.038843</v>
      </c>
      <c r="P233" s="11">
        <f t="shared" si="127"/>
        <v>161.44073400000002</v>
      </c>
      <c r="Q233" s="11">
        <f t="shared" ref="Q233:AA233" si="128">$C232*Q232</f>
        <v>17.740740000000002</v>
      </c>
      <c r="R233" s="11">
        <f t="shared" si="128"/>
        <v>335.29998600000005</v>
      </c>
      <c r="S233" s="11">
        <f t="shared" si="128"/>
        <v>165.87591900000004</v>
      </c>
      <c r="T233" s="11">
        <f t="shared" si="128"/>
        <v>37.255554000000004</v>
      </c>
      <c r="U233" s="11">
        <f t="shared" si="128"/>
        <v>470.12961000000001</v>
      </c>
      <c r="V233" s="11">
        <f t="shared" si="128"/>
        <v>163.214808</v>
      </c>
      <c r="W233" s="11">
        <f t="shared" si="128"/>
        <v>370.78146600000002</v>
      </c>
      <c r="X233" s="11">
        <f t="shared" si="128"/>
        <v>395.61850200000003</v>
      </c>
      <c r="Y233" s="11">
        <f t="shared" si="128"/>
        <v>551.73701400000004</v>
      </c>
      <c r="Z233" s="11">
        <f t="shared" si="128"/>
        <v>22.175925000000003</v>
      </c>
      <c r="AA233" s="11">
        <f t="shared" si="128"/>
        <v>17.740740000000002</v>
      </c>
    </row>
    <row r="234" spans="1:27" s="132" customFormat="1">
      <c r="A234" s="28" t="s">
        <v>91</v>
      </c>
      <c r="B234" s="64">
        <v>106444.44</v>
      </c>
      <c r="C234" s="79">
        <f>B234/12</f>
        <v>8870.3700000000008</v>
      </c>
      <c r="D234" s="104">
        <v>1.7000000000000001E-2</v>
      </c>
      <c r="E234" s="104">
        <v>0.14249999999999999</v>
      </c>
      <c r="F234" s="104">
        <v>5.5300000000000002E-2</v>
      </c>
      <c r="G234" s="104">
        <v>8.09E-2</v>
      </c>
      <c r="H234" s="104">
        <v>4.19E-2</v>
      </c>
      <c r="I234" s="104">
        <v>0.1343</v>
      </c>
      <c r="J234" s="104">
        <v>0</v>
      </c>
      <c r="K234" s="104">
        <v>2.12E-2</v>
      </c>
      <c r="L234" s="104">
        <v>3.3700000000000001E-2</v>
      </c>
      <c r="M234" s="104">
        <v>1.77E-2</v>
      </c>
      <c r="N234" s="104">
        <v>2.6200000000000001E-2</v>
      </c>
      <c r="O234" s="104">
        <v>0.1239</v>
      </c>
      <c r="P234" s="104">
        <v>1.8200000000000001E-2</v>
      </c>
      <c r="Q234" s="104">
        <v>2E-3</v>
      </c>
      <c r="R234" s="104">
        <v>3.78E-2</v>
      </c>
      <c r="S234" s="104">
        <v>1.8700000000000001E-2</v>
      </c>
      <c r="T234" s="104">
        <v>4.1999999999999997E-3</v>
      </c>
      <c r="U234" s="104">
        <v>5.2999999999999999E-2</v>
      </c>
      <c r="V234" s="104">
        <v>1.84E-2</v>
      </c>
      <c r="W234" s="104">
        <v>4.1799999999999997E-2</v>
      </c>
      <c r="X234" s="104">
        <v>4.4600000000000001E-2</v>
      </c>
      <c r="Y234" s="104">
        <v>6.2199999999999998E-2</v>
      </c>
      <c r="Z234" s="104">
        <v>2.5000000000000001E-3</v>
      </c>
      <c r="AA234" s="9">
        <v>2E-3</v>
      </c>
    </row>
    <row r="235" spans="1:27" s="132" customFormat="1">
      <c r="A235" s="29"/>
      <c r="B235" s="78"/>
      <c r="C235" s="80"/>
      <c r="D235" s="11">
        <f t="shared" ref="D235:P235" si="129">$C234*D234</f>
        <v>150.79629000000003</v>
      </c>
      <c r="E235" s="11">
        <f t="shared" si="129"/>
        <v>1264.0277249999999</v>
      </c>
      <c r="F235" s="11">
        <f t="shared" si="129"/>
        <v>490.53146100000004</v>
      </c>
      <c r="G235" s="11">
        <f t="shared" si="129"/>
        <v>717.61293300000011</v>
      </c>
      <c r="H235" s="11">
        <f t="shared" si="129"/>
        <v>371.66850300000004</v>
      </c>
      <c r="I235" s="11">
        <f t="shared" si="129"/>
        <v>1191.2906910000002</v>
      </c>
      <c r="J235" s="11">
        <f t="shared" si="129"/>
        <v>0</v>
      </c>
      <c r="K235" s="11">
        <f t="shared" si="129"/>
        <v>188.05184400000002</v>
      </c>
      <c r="L235" s="11">
        <f t="shared" si="129"/>
        <v>298.93146900000005</v>
      </c>
      <c r="M235" s="11">
        <f t="shared" si="129"/>
        <v>157.00554900000003</v>
      </c>
      <c r="N235" s="11">
        <f t="shared" si="129"/>
        <v>232.40369400000003</v>
      </c>
      <c r="O235" s="11">
        <f t="shared" si="129"/>
        <v>1099.038843</v>
      </c>
      <c r="P235" s="11">
        <f t="shared" si="129"/>
        <v>161.44073400000002</v>
      </c>
      <c r="Q235" s="11">
        <f t="shared" ref="Q235:AA235" si="130">$C234*Q234</f>
        <v>17.740740000000002</v>
      </c>
      <c r="R235" s="11">
        <f t="shared" si="130"/>
        <v>335.29998600000005</v>
      </c>
      <c r="S235" s="11">
        <f t="shared" si="130"/>
        <v>165.87591900000004</v>
      </c>
      <c r="T235" s="11">
        <f t="shared" si="130"/>
        <v>37.255554000000004</v>
      </c>
      <c r="U235" s="11">
        <f t="shared" si="130"/>
        <v>470.12961000000001</v>
      </c>
      <c r="V235" s="11">
        <f t="shared" si="130"/>
        <v>163.214808</v>
      </c>
      <c r="W235" s="11">
        <f t="shared" si="130"/>
        <v>370.78146600000002</v>
      </c>
      <c r="X235" s="11">
        <f t="shared" si="130"/>
        <v>395.61850200000003</v>
      </c>
      <c r="Y235" s="11">
        <f t="shared" si="130"/>
        <v>551.73701400000004</v>
      </c>
      <c r="Z235" s="11">
        <f t="shared" si="130"/>
        <v>22.175925000000003</v>
      </c>
      <c r="AA235" s="11">
        <f t="shared" si="130"/>
        <v>17.740740000000002</v>
      </c>
    </row>
    <row r="236" spans="1:27" s="132" customFormat="1">
      <c r="A236" s="28" t="s">
        <v>182</v>
      </c>
      <c r="B236" s="64">
        <v>2139595.35</v>
      </c>
      <c r="C236" s="79">
        <f>B236/12</f>
        <v>178299.61250000002</v>
      </c>
      <c r="D236" s="103">
        <v>2.2000000000000001E-3</v>
      </c>
      <c r="E236" s="103"/>
      <c r="F236" s="103"/>
      <c r="G236" s="103"/>
      <c r="H236" s="103">
        <v>7.9000000000000001E-2</v>
      </c>
      <c r="I236" s="103"/>
      <c r="J236" s="103"/>
      <c r="K236" s="103"/>
      <c r="L236" s="103"/>
      <c r="M236" s="103"/>
      <c r="N236" s="103">
        <v>5.8999999999999999E-3</v>
      </c>
      <c r="O236" s="103">
        <v>0.75580000000000003</v>
      </c>
      <c r="P236" s="103"/>
      <c r="Q236" s="103"/>
      <c r="R236" s="103"/>
      <c r="S236" s="103">
        <v>2.2000000000000001E-3</v>
      </c>
      <c r="T236" s="103"/>
      <c r="U236" s="103">
        <v>7.3000000000000001E-3</v>
      </c>
      <c r="V236" s="103"/>
      <c r="W236" s="103">
        <v>0.14760000000000001</v>
      </c>
      <c r="X236" s="103"/>
      <c r="Y236" s="103"/>
      <c r="Z236" s="103"/>
      <c r="AA236" s="103"/>
    </row>
    <row r="237" spans="1:27" s="132" customFormat="1">
      <c r="A237" s="29"/>
      <c r="B237" s="78"/>
      <c r="C237" s="80"/>
      <c r="D237" s="11">
        <f t="shared" ref="D237:AA237" si="131">$C236*D236</f>
        <v>392.25914750000004</v>
      </c>
      <c r="E237" s="11">
        <f t="shared" si="131"/>
        <v>0</v>
      </c>
      <c r="F237" s="11">
        <f t="shared" si="131"/>
        <v>0</v>
      </c>
      <c r="G237" s="11">
        <f t="shared" si="131"/>
        <v>0</v>
      </c>
      <c r="H237" s="11">
        <f t="shared" si="131"/>
        <v>14085.669387500002</v>
      </c>
      <c r="I237" s="11">
        <f t="shared" si="131"/>
        <v>0</v>
      </c>
      <c r="J237" s="11">
        <f t="shared" si="131"/>
        <v>0</v>
      </c>
      <c r="K237" s="11">
        <f t="shared" si="131"/>
        <v>0</v>
      </c>
      <c r="L237" s="11">
        <f t="shared" si="131"/>
        <v>0</v>
      </c>
      <c r="M237" s="11">
        <f t="shared" si="131"/>
        <v>0</v>
      </c>
      <c r="N237" s="11">
        <f t="shared" si="131"/>
        <v>1051.96771375</v>
      </c>
      <c r="O237" s="11">
        <f t="shared" si="131"/>
        <v>134758.84712750002</v>
      </c>
      <c r="P237" s="11">
        <f t="shared" si="131"/>
        <v>0</v>
      </c>
      <c r="Q237" s="11">
        <f t="shared" si="131"/>
        <v>0</v>
      </c>
      <c r="R237" s="11">
        <f t="shared" si="131"/>
        <v>0</v>
      </c>
      <c r="S237" s="11">
        <f t="shared" si="131"/>
        <v>392.25914750000004</v>
      </c>
      <c r="T237" s="11">
        <f t="shared" si="131"/>
        <v>0</v>
      </c>
      <c r="U237" s="11">
        <f t="shared" si="131"/>
        <v>1301.5871712500002</v>
      </c>
      <c r="V237" s="11">
        <f t="shared" si="131"/>
        <v>0</v>
      </c>
      <c r="W237" s="11">
        <f t="shared" si="131"/>
        <v>26317.022805000004</v>
      </c>
      <c r="X237" s="11">
        <f t="shared" si="131"/>
        <v>0</v>
      </c>
      <c r="Y237" s="11">
        <f t="shared" si="131"/>
        <v>0</v>
      </c>
      <c r="Z237" s="11">
        <f t="shared" si="131"/>
        <v>0</v>
      </c>
      <c r="AA237" s="11">
        <f t="shared" si="131"/>
        <v>0</v>
      </c>
    </row>
    <row r="238" spans="1:27" s="132" customFormat="1">
      <c r="A238" s="28" t="s">
        <v>183</v>
      </c>
      <c r="B238" s="64">
        <v>-1246939.8700000001</v>
      </c>
      <c r="C238" s="79">
        <f>B238/12</f>
        <v>-103911.65583333334</v>
      </c>
      <c r="D238" s="104">
        <v>1.7000000000000001E-2</v>
      </c>
      <c r="E238" s="104">
        <v>0.14249999999999999</v>
      </c>
      <c r="F238" s="104">
        <v>5.5300000000000002E-2</v>
      </c>
      <c r="G238" s="104">
        <v>8.09E-2</v>
      </c>
      <c r="H238" s="104">
        <v>4.19E-2</v>
      </c>
      <c r="I238" s="104">
        <v>0.1343</v>
      </c>
      <c r="J238" s="104">
        <v>0</v>
      </c>
      <c r="K238" s="104">
        <v>2.12E-2</v>
      </c>
      <c r="L238" s="104">
        <v>3.3700000000000001E-2</v>
      </c>
      <c r="M238" s="104">
        <v>1.77E-2</v>
      </c>
      <c r="N238" s="104">
        <v>2.6200000000000001E-2</v>
      </c>
      <c r="O238" s="104">
        <v>0.1239</v>
      </c>
      <c r="P238" s="104">
        <v>1.8200000000000001E-2</v>
      </c>
      <c r="Q238" s="104">
        <v>2E-3</v>
      </c>
      <c r="R238" s="104">
        <v>3.78E-2</v>
      </c>
      <c r="S238" s="104">
        <v>1.8700000000000001E-2</v>
      </c>
      <c r="T238" s="104">
        <v>4.1999999999999997E-3</v>
      </c>
      <c r="U238" s="104">
        <v>5.2999999999999999E-2</v>
      </c>
      <c r="V238" s="104">
        <v>1.84E-2</v>
      </c>
      <c r="W238" s="104">
        <v>4.1799999999999997E-2</v>
      </c>
      <c r="X238" s="104">
        <v>4.4600000000000001E-2</v>
      </c>
      <c r="Y238" s="104">
        <v>6.2199999999999998E-2</v>
      </c>
      <c r="Z238" s="104">
        <v>2.5000000000000001E-3</v>
      </c>
      <c r="AA238" s="9">
        <v>2E-3</v>
      </c>
    </row>
    <row r="239" spans="1:27" s="132" customFormat="1">
      <c r="A239" s="29"/>
      <c r="B239" s="78"/>
      <c r="C239" s="80"/>
      <c r="D239" s="11">
        <f t="shared" ref="D239:P239" si="132">$C238*D238</f>
        <v>-1766.498149166667</v>
      </c>
      <c r="E239" s="11">
        <f t="shared" si="132"/>
        <v>-14807.41095625</v>
      </c>
      <c r="F239" s="11">
        <f t="shared" si="132"/>
        <v>-5746.3145675833339</v>
      </c>
      <c r="G239" s="11">
        <f t="shared" si="132"/>
        <v>-8406.4529569166662</v>
      </c>
      <c r="H239" s="11">
        <f t="shared" si="132"/>
        <v>-4353.898379416667</v>
      </c>
      <c r="I239" s="11">
        <f t="shared" si="132"/>
        <v>-13955.335378416668</v>
      </c>
      <c r="J239" s="11">
        <f t="shared" si="132"/>
        <v>0</v>
      </c>
      <c r="K239" s="11">
        <f t="shared" si="132"/>
        <v>-2202.9271036666669</v>
      </c>
      <c r="L239" s="11">
        <f t="shared" si="132"/>
        <v>-3501.8228015833338</v>
      </c>
      <c r="M239" s="11">
        <f t="shared" si="132"/>
        <v>-1839.2363082500001</v>
      </c>
      <c r="N239" s="11">
        <f t="shared" si="132"/>
        <v>-2722.4853828333335</v>
      </c>
      <c r="O239" s="11">
        <f t="shared" si="132"/>
        <v>-12874.654157749999</v>
      </c>
      <c r="P239" s="11">
        <f t="shared" si="132"/>
        <v>-1891.1921361666668</v>
      </c>
      <c r="Q239" s="11">
        <f t="shared" ref="Q239:AA239" si="133">$C238*Q238</f>
        <v>-207.82331166666668</v>
      </c>
      <c r="R239" s="11">
        <f t="shared" si="133"/>
        <v>-3927.8605905000004</v>
      </c>
      <c r="S239" s="11">
        <f t="shared" si="133"/>
        <v>-1943.1479640833336</v>
      </c>
      <c r="T239" s="11">
        <f t="shared" si="133"/>
        <v>-436.42895449999997</v>
      </c>
      <c r="U239" s="11">
        <f t="shared" si="133"/>
        <v>-5507.3177591666672</v>
      </c>
      <c r="V239" s="11">
        <f t="shared" si="133"/>
        <v>-1911.9744673333335</v>
      </c>
      <c r="W239" s="11">
        <f t="shared" si="133"/>
        <v>-4343.5072138333335</v>
      </c>
      <c r="X239" s="11">
        <f t="shared" si="133"/>
        <v>-4634.4598501666669</v>
      </c>
      <c r="Y239" s="11">
        <f t="shared" si="133"/>
        <v>-6463.304992833333</v>
      </c>
      <c r="Z239" s="11">
        <f t="shared" si="133"/>
        <v>-259.77913958333335</v>
      </c>
      <c r="AA239" s="11">
        <f t="shared" si="133"/>
        <v>-207.82331166666668</v>
      </c>
    </row>
    <row r="240" spans="1:27" s="132" customFormat="1">
      <c r="A240" s="35" t="s">
        <v>184</v>
      </c>
      <c r="B240" s="64">
        <v>-41629.019999999997</v>
      </c>
      <c r="C240" s="79">
        <f t="shared" ref="C240:C246" si="134">B240/12</f>
        <v>-3469.0849999999996</v>
      </c>
      <c r="D240" s="104">
        <v>1.7000000000000001E-2</v>
      </c>
      <c r="E240" s="104">
        <v>0.14249999999999999</v>
      </c>
      <c r="F240" s="104">
        <v>5.5300000000000002E-2</v>
      </c>
      <c r="G240" s="104">
        <v>8.09E-2</v>
      </c>
      <c r="H240" s="104">
        <v>4.19E-2</v>
      </c>
      <c r="I240" s="104">
        <v>0.1343</v>
      </c>
      <c r="J240" s="104">
        <v>0</v>
      </c>
      <c r="K240" s="104">
        <v>2.12E-2</v>
      </c>
      <c r="L240" s="104">
        <v>3.3700000000000001E-2</v>
      </c>
      <c r="M240" s="104">
        <v>1.77E-2</v>
      </c>
      <c r="N240" s="104">
        <v>2.6200000000000001E-2</v>
      </c>
      <c r="O240" s="104">
        <v>0.1239</v>
      </c>
      <c r="P240" s="104">
        <v>1.8200000000000001E-2</v>
      </c>
      <c r="Q240" s="104">
        <v>2E-3</v>
      </c>
      <c r="R240" s="104">
        <v>3.78E-2</v>
      </c>
      <c r="S240" s="104">
        <v>1.8700000000000001E-2</v>
      </c>
      <c r="T240" s="104">
        <v>4.1999999999999997E-3</v>
      </c>
      <c r="U240" s="104">
        <v>5.2999999999999999E-2</v>
      </c>
      <c r="V240" s="104">
        <v>1.84E-2</v>
      </c>
      <c r="W240" s="104">
        <v>4.1799999999999997E-2</v>
      </c>
      <c r="X240" s="104">
        <v>4.4600000000000001E-2</v>
      </c>
      <c r="Y240" s="104">
        <v>6.2199999999999998E-2</v>
      </c>
      <c r="Z240" s="104">
        <v>2.5000000000000001E-3</v>
      </c>
      <c r="AA240" s="9">
        <v>2E-3</v>
      </c>
    </row>
    <row r="241" spans="1:27" s="132" customFormat="1">
      <c r="A241" s="29"/>
      <c r="B241" s="78"/>
      <c r="C241" s="80"/>
      <c r="D241" s="11">
        <f t="shared" ref="D241:P241" si="135">$C240*D240</f>
        <v>-58.974444999999996</v>
      </c>
      <c r="E241" s="11">
        <f t="shared" si="135"/>
        <v>-494.34461249999993</v>
      </c>
      <c r="F241" s="11">
        <f t="shared" si="135"/>
        <v>-191.84040049999999</v>
      </c>
      <c r="G241" s="11">
        <f t="shared" si="135"/>
        <v>-280.64897649999995</v>
      </c>
      <c r="H241" s="11">
        <f t="shared" si="135"/>
        <v>-145.35466149999999</v>
      </c>
      <c r="I241" s="11">
        <f t="shared" si="135"/>
        <v>-465.89811549999996</v>
      </c>
      <c r="J241" s="11">
        <f t="shared" si="135"/>
        <v>0</v>
      </c>
      <c r="K241" s="11">
        <f t="shared" si="135"/>
        <v>-73.544601999999998</v>
      </c>
      <c r="L241" s="11">
        <f t="shared" si="135"/>
        <v>-116.90816449999998</v>
      </c>
      <c r="M241" s="11">
        <f t="shared" si="135"/>
        <v>-61.402804499999995</v>
      </c>
      <c r="N241" s="11">
        <f t="shared" si="135"/>
        <v>-90.890026999999989</v>
      </c>
      <c r="O241" s="11">
        <f t="shared" si="135"/>
        <v>-429.81963149999996</v>
      </c>
      <c r="P241" s="11">
        <f t="shared" si="135"/>
        <v>-63.137346999999998</v>
      </c>
      <c r="Q241" s="11">
        <f t="shared" ref="Q241:AA241" si="136">$C240*Q240</f>
        <v>-6.9381699999999995</v>
      </c>
      <c r="R241" s="11">
        <f t="shared" si="136"/>
        <v>-131.13141299999998</v>
      </c>
      <c r="S241" s="11">
        <f t="shared" si="136"/>
        <v>-64.871889499999995</v>
      </c>
      <c r="T241" s="11">
        <f t="shared" si="136"/>
        <v>-14.570156999999996</v>
      </c>
      <c r="U241" s="11">
        <f t="shared" si="136"/>
        <v>-183.86150499999997</v>
      </c>
      <c r="V241" s="11">
        <f t="shared" si="136"/>
        <v>-63.831163999999994</v>
      </c>
      <c r="W241" s="11">
        <f t="shared" si="136"/>
        <v>-145.00775299999998</v>
      </c>
      <c r="X241" s="11">
        <f t="shared" si="136"/>
        <v>-154.72119099999998</v>
      </c>
      <c r="Y241" s="11">
        <f t="shared" si="136"/>
        <v>-215.77708699999997</v>
      </c>
      <c r="Z241" s="11">
        <f t="shared" si="136"/>
        <v>-8.6727124999999994</v>
      </c>
      <c r="AA241" s="11">
        <f t="shared" si="136"/>
        <v>-6.9381699999999995</v>
      </c>
    </row>
    <row r="242" spans="1:27" s="132" customFormat="1">
      <c r="A242" s="35" t="s">
        <v>185</v>
      </c>
      <c r="B242" s="64">
        <v>5848735.6399999997</v>
      </c>
      <c r="C242" s="79">
        <f t="shared" si="134"/>
        <v>487394.63666666666</v>
      </c>
      <c r="D242" s="9"/>
      <c r="E242" s="9"/>
      <c r="F242" s="9"/>
      <c r="G242" s="9"/>
      <c r="H242" s="9">
        <v>8.5000000000000006E-3</v>
      </c>
      <c r="I242" s="9"/>
      <c r="J242" s="9"/>
      <c r="K242" s="9"/>
      <c r="L242" s="9"/>
      <c r="M242" s="9"/>
      <c r="N242" s="9"/>
      <c r="O242" s="9">
        <v>0.97960000000000003</v>
      </c>
      <c r="P242" s="9"/>
      <c r="Q242" s="9"/>
      <c r="R242" s="9"/>
      <c r="S242" s="9"/>
      <c r="T242" s="9"/>
      <c r="U242" s="9"/>
      <c r="V242" s="9"/>
      <c r="W242" s="9">
        <v>1.1900000000000001E-2</v>
      </c>
      <c r="X242" s="9"/>
      <c r="Y242" s="9"/>
      <c r="Z242" s="9"/>
      <c r="AA242" s="9"/>
    </row>
    <row r="243" spans="1:27" s="132" customFormat="1">
      <c r="A243" s="29"/>
      <c r="B243" s="78"/>
      <c r="C243" s="80"/>
      <c r="D243" s="11">
        <f t="shared" ref="D243:AA243" si="137">$C242*D242</f>
        <v>0</v>
      </c>
      <c r="E243" s="11">
        <f t="shared" si="137"/>
        <v>0</v>
      </c>
      <c r="F243" s="11">
        <f t="shared" si="137"/>
        <v>0</v>
      </c>
      <c r="G243" s="11">
        <f t="shared" si="137"/>
        <v>0</v>
      </c>
      <c r="H243" s="11">
        <f t="shared" si="137"/>
        <v>4142.8544116666671</v>
      </c>
      <c r="I243" s="11">
        <f t="shared" si="137"/>
        <v>0</v>
      </c>
      <c r="J243" s="11">
        <f t="shared" si="137"/>
        <v>0</v>
      </c>
      <c r="K243" s="11">
        <f t="shared" si="137"/>
        <v>0</v>
      </c>
      <c r="L243" s="11">
        <f t="shared" si="137"/>
        <v>0</v>
      </c>
      <c r="M243" s="11">
        <f t="shared" si="137"/>
        <v>0</v>
      </c>
      <c r="N243" s="11">
        <f t="shared" si="137"/>
        <v>0</v>
      </c>
      <c r="O243" s="11">
        <f t="shared" si="137"/>
        <v>477451.78607866669</v>
      </c>
      <c r="P243" s="11">
        <f t="shared" si="137"/>
        <v>0</v>
      </c>
      <c r="Q243" s="11">
        <f t="shared" si="137"/>
        <v>0</v>
      </c>
      <c r="R243" s="11">
        <f t="shared" si="137"/>
        <v>0</v>
      </c>
      <c r="S243" s="11">
        <f t="shared" si="137"/>
        <v>0</v>
      </c>
      <c r="T243" s="11">
        <f t="shared" si="137"/>
        <v>0</v>
      </c>
      <c r="U243" s="11">
        <f t="shared" si="137"/>
        <v>0</v>
      </c>
      <c r="V243" s="11">
        <f t="shared" si="137"/>
        <v>0</v>
      </c>
      <c r="W243" s="11">
        <f t="shared" si="137"/>
        <v>5799.996176333334</v>
      </c>
      <c r="X243" s="11">
        <f t="shared" si="137"/>
        <v>0</v>
      </c>
      <c r="Y243" s="11">
        <f t="shared" si="137"/>
        <v>0</v>
      </c>
      <c r="Z243" s="11">
        <f t="shared" si="137"/>
        <v>0</v>
      </c>
      <c r="AA243" s="11">
        <f t="shared" si="137"/>
        <v>0</v>
      </c>
    </row>
    <row r="244" spans="1:27" s="132" customFormat="1">
      <c r="A244" s="35" t="s">
        <v>186</v>
      </c>
      <c r="B244" s="64">
        <v>545534.16</v>
      </c>
      <c r="C244" s="79">
        <f t="shared" si="134"/>
        <v>45461.18</v>
      </c>
      <c r="D244" s="104">
        <v>1.7000000000000001E-2</v>
      </c>
      <c r="E244" s="104">
        <v>0.14249999999999999</v>
      </c>
      <c r="F244" s="104">
        <v>5.5300000000000002E-2</v>
      </c>
      <c r="G244" s="104">
        <v>8.09E-2</v>
      </c>
      <c r="H244" s="104">
        <v>4.19E-2</v>
      </c>
      <c r="I244" s="104">
        <v>0.1343</v>
      </c>
      <c r="J244" s="104">
        <v>0</v>
      </c>
      <c r="K244" s="104">
        <v>2.12E-2</v>
      </c>
      <c r="L244" s="104">
        <v>3.3700000000000001E-2</v>
      </c>
      <c r="M244" s="104">
        <v>1.77E-2</v>
      </c>
      <c r="N244" s="104">
        <v>2.6200000000000001E-2</v>
      </c>
      <c r="O244" s="104">
        <v>0.1239</v>
      </c>
      <c r="P244" s="104">
        <v>1.8200000000000001E-2</v>
      </c>
      <c r="Q244" s="104">
        <v>2E-3</v>
      </c>
      <c r="R244" s="104">
        <v>3.78E-2</v>
      </c>
      <c r="S244" s="104">
        <v>1.8700000000000001E-2</v>
      </c>
      <c r="T244" s="104">
        <v>4.1999999999999997E-3</v>
      </c>
      <c r="U244" s="104">
        <v>5.2999999999999999E-2</v>
      </c>
      <c r="V244" s="104">
        <v>1.84E-2</v>
      </c>
      <c r="W244" s="104">
        <v>4.1799999999999997E-2</v>
      </c>
      <c r="X244" s="104">
        <v>4.4600000000000001E-2</v>
      </c>
      <c r="Y244" s="104">
        <v>6.2199999999999998E-2</v>
      </c>
      <c r="Z244" s="104">
        <v>2.5000000000000001E-3</v>
      </c>
      <c r="AA244" s="9">
        <v>2E-3</v>
      </c>
    </row>
    <row r="245" spans="1:27" s="132" customFormat="1">
      <c r="A245" s="29"/>
      <c r="B245" s="78"/>
      <c r="C245" s="80"/>
      <c r="D245" s="11">
        <f t="shared" ref="D245:P245" si="138">$C244*D244</f>
        <v>772.84006000000011</v>
      </c>
      <c r="E245" s="11">
        <f t="shared" si="138"/>
        <v>6478.2181499999997</v>
      </c>
      <c r="F245" s="11">
        <f t="shared" si="138"/>
        <v>2514.0032540000002</v>
      </c>
      <c r="G245" s="11">
        <f t="shared" si="138"/>
        <v>3677.8094620000002</v>
      </c>
      <c r="H245" s="11">
        <f t="shared" si="138"/>
        <v>1904.8234420000001</v>
      </c>
      <c r="I245" s="11">
        <f t="shared" si="138"/>
        <v>6105.4364740000001</v>
      </c>
      <c r="J245" s="11">
        <f t="shared" si="138"/>
        <v>0</v>
      </c>
      <c r="K245" s="11">
        <f t="shared" si="138"/>
        <v>963.777016</v>
      </c>
      <c r="L245" s="11">
        <f t="shared" si="138"/>
        <v>1532.0417660000001</v>
      </c>
      <c r="M245" s="11">
        <f t="shared" si="138"/>
        <v>804.66288600000007</v>
      </c>
      <c r="N245" s="11">
        <f t="shared" si="138"/>
        <v>1191.0829160000001</v>
      </c>
      <c r="O245" s="11">
        <f t="shared" si="138"/>
        <v>5632.6402019999996</v>
      </c>
      <c r="P245" s="11">
        <f t="shared" si="138"/>
        <v>827.39347600000008</v>
      </c>
      <c r="Q245" s="11">
        <f t="shared" ref="Q245:AA245" si="139">$C244*Q244</f>
        <v>90.922359999999998</v>
      </c>
      <c r="R245" s="11">
        <f t="shared" si="139"/>
        <v>1718.4326040000001</v>
      </c>
      <c r="S245" s="11">
        <f t="shared" si="139"/>
        <v>850.12406600000008</v>
      </c>
      <c r="T245" s="11">
        <f t="shared" si="139"/>
        <v>190.93695599999998</v>
      </c>
      <c r="U245" s="11">
        <f t="shared" si="139"/>
        <v>2409.44254</v>
      </c>
      <c r="V245" s="11">
        <f t="shared" si="139"/>
        <v>836.48571200000004</v>
      </c>
      <c r="W245" s="11">
        <f t="shared" si="139"/>
        <v>1900.2773239999999</v>
      </c>
      <c r="X245" s="11">
        <f t="shared" si="139"/>
        <v>2027.568628</v>
      </c>
      <c r="Y245" s="11">
        <f t="shared" si="139"/>
        <v>2827.6853959999999</v>
      </c>
      <c r="Z245" s="11">
        <f t="shared" si="139"/>
        <v>113.65295</v>
      </c>
      <c r="AA245" s="11">
        <f t="shared" si="139"/>
        <v>90.922359999999998</v>
      </c>
    </row>
    <row r="246" spans="1:27" s="132" customFormat="1">
      <c r="A246" s="35" t="s">
        <v>187</v>
      </c>
      <c r="B246" s="64">
        <v>2478862.29</v>
      </c>
      <c r="C246" s="79">
        <f t="shared" si="134"/>
        <v>206571.85750000001</v>
      </c>
      <c r="D246" s="104">
        <v>1.7000000000000001E-2</v>
      </c>
      <c r="E246" s="104">
        <v>0.14249999999999999</v>
      </c>
      <c r="F246" s="104">
        <v>5.5300000000000002E-2</v>
      </c>
      <c r="G246" s="104">
        <v>8.09E-2</v>
      </c>
      <c r="H246" s="104">
        <v>4.19E-2</v>
      </c>
      <c r="I246" s="104">
        <v>0.1343</v>
      </c>
      <c r="J246" s="104">
        <v>0</v>
      </c>
      <c r="K246" s="104">
        <v>2.12E-2</v>
      </c>
      <c r="L246" s="104">
        <v>3.3700000000000001E-2</v>
      </c>
      <c r="M246" s="104">
        <v>1.77E-2</v>
      </c>
      <c r="N246" s="104">
        <v>2.6200000000000001E-2</v>
      </c>
      <c r="O246" s="104">
        <v>0.1239</v>
      </c>
      <c r="P246" s="104">
        <v>1.8200000000000001E-2</v>
      </c>
      <c r="Q246" s="104">
        <v>2E-3</v>
      </c>
      <c r="R246" s="104">
        <v>3.78E-2</v>
      </c>
      <c r="S246" s="104">
        <v>1.8700000000000001E-2</v>
      </c>
      <c r="T246" s="104">
        <v>4.1999999999999997E-3</v>
      </c>
      <c r="U246" s="104">
        <v>5.2999999999999999E-2</v>
      </c>
      <c r="V246" s="104">
        <v>1.84E-2</v>
      </c>
      <c r="W246" s="104">
        <v>4.1799999999999997E-2</v>
      </c>
      <c r="X246" s="104">
        <v>4.4600000000000001E-2</v>
      </c>
      <c r="Y246" s="104">
        <v>6.2199999999999998E-2</v>
      </c>
      <c r="Z246" s="104">
        <v>2.5000000000000001E-3</v>
      </c>
      <c r="AA246" s="9">
        <v>2E-3</v>
      </c>
    </row>
    <row r="247" spans="1:27" s="132" customFormat="1">
      <c r="A247" s="29"/>
      <c r="B247" s="78"/>
      <c r="C247" s="80"/>
      <c r="D247" s="11">
        <f t="shared" ref="D247:P247" si="140">$C246*D246</f>
        <v>3511.7215775000004</v>
      </c>
      <c r="E247" s="11">
        <f t="shared" si="140"/>
        <v>29436.489693749998</v>
      </c>
      <c r="F247" s="11">
        <f t="shared" si="140"/>
        <v>11423.423719750001</v>
      </c>
      <c r="G247" s="11">
        <f t="shared" si="140"/>
        <v>16711.66327175</v>
      </c>
      <c r="H247" s="11">
        <f t="shared" si="140"/>
        <v>8655.3608292500012</v>
      </c>
      <c r="I247" s="11">
        <f t="shared" si="140"/>
        <v>27742.600462250004</v>
      </c>
      <c r="J247" s="11">
        <f t="shared" si="140"/>
        <v>0</v>
      </c>
      <c r="K247" s="11">
        <f t="shared" si="140"/>
        <v>4379.3233790000004</v>
      </c>
      <c r="L247" s="11">
        <f t="shared" si="140"/>
        <v>6961.4715977500009</v>
      </c>
      <c r="M247" s="11">
        <f t="shared" si="140"/>
        <v>3656.3218777500001</v>
      </c>
      <c r="N247" s="11">
        <f t="shared" si="140"/>
        <v>5412.1826665000008</v>
      </c>
      <c r="O247" s="11">
        <f t="shared" si="140"/>
        <v>25594.25314425</v>
      </c>
      <c r="P247" s="11">
        <f t="shared" si="140"/>
        <v>3759.6078065000006</v>
      </c>
      <c r="Q247" s="11">
        <f t="shared" ref="Q247:AA247" si="141">$C246*Q246</f>
        <v>413.14371500000004</v>
      </c>
      <c r="R247" s="11">
        <f t="shared" si="141"/>
        <v>7808.4162135000006</v>
      </c>
      <c r="S247" s="11">
        <f t="shared" si="141"/>
        <v>3862.8937352500006</v>
      </c>
      <c r="T247" s="11">
        <f t="shared" si="141"/>
        <v>867.60180149999997</v>
      </c>
      <c r="U247" s="11">
        <f t="shared" si="141"/>
        <v>10948.3084475</v>
      </c>
      <c r="V247" s="11">
        <f t="shared" si="141"/>
        <v>3800.9221780000003</v>
      </c>
      <c r="W247" s="11">
        <f t="shared" si="141"/>
        <v>8634.7036434999991</v>
      </c>
      <c r="X247" s="11">
        <f t="shared" si="141"/>
        <v>9213.1048445000015</v>
      </c>
      <c r="Y247" s="11">
        <f t="shared" si="141"/>
        <v>12848.7695365</v>
      </c>
      <c r="Z247" s="11">
        <f t="shared" si="141"/>
        <v>516.42964375000008</v>
      </c>
      <c r="AA247" s="11">
        <f t="shared" si="141"/>
        <v>413.14371500000004</v>
      </c>
    </row>
    <row r="248" spans="1:27" s="132" customFormat="1">
      <c r="A248" s="35" t="s">
        <v>188</v>
      </c>
      <c r="B248" s="64">
        <v>5017975.43</v>
      </c>
      <c r="C248" s="79">
        <f>B248/12</f>
        <v>418164.61916666664</v>
      </c>
      <c r="D248" s="104">
        <v>1.7000000000000001E-2</v>
      </c>
      <c r="E248" s="104">
        <v>0.14249999999999999</v>
      </c>
      <c r="F248" s="104">
        <v>5.5300000000000002E-2</v>
      </c>
      <c r="G248" s="104">
        <v>8.09E-2</v>
      </c>
      <c r="H248" s="104">
        <v>4.19E-2</v>
      </c>
      <c r="I248" s="104">
        <v>0.1343</v>
      </c>
      <c r="J248" s="104">
        <v>0</v>
      </c>
      <c r="K248" s="104">
        <v>2.12E-2</v>
      </c>
      <c r="L248" s="104">
        <v>3.3700000000000001E-2</v>
      </c>
      <c r="M248" s="104">
        <v>1.77E-2</v>
      </c>
      <c r="N248" s="104">
        <v>2.6200000000000001E-2</v>
      </c>
      <c r="O248" s="104">
        <v>0.1239</v>
      </c>
      <c r="P248" s="104">
        <v>1.8200000000000001E-2</v>
      </c>
      <c r="Q248" s="104">
        <v>2E-3</v>
      </c>
      <c r="R248" s="104">
        <v>3.78E-2</v>
      </c>
      <c r="S248" s="104">
        <v>1.8700000000000001E-2</v>
      </c>
      <c r="T248" s="104">
        <v>4.1999999999999997E-3</v>
      </c>
      <c r="U248" s="104">
        <v>5.2999999999999999E-2</v>
      </c>
      <c r="V248" s="104">
        <v>1.84E-2</v>
      </c>
      <c r="W248" s="104">
        <v>4.1799999999999997E-2</v>
      </c>
      <c r="X248" s="104">
        <v>4.4600000000000001E-2</v>
      </c>
      <c r="Y248" s="104">
        <v>6.2199999999999998E-2</v>
      </c>
      <c r="Z248" s="104">
        <v>2.5000000000000001E-3</v>
      </c>
      <c r="AA248" s="9">
        <v>2E-3</v>
      </c>
    </row>
    <row r="249" spans="1:27" s="132" customFormat="1">
      <c r="A249" s="29"/>
      <c r="B249" s="78"/>
      <c r="C249" s="80"/>
      <c r="D249" s="11">
        <f t="shared" ref="D249:P249" si="142">$C248*D248</f>
        <v>7108.7985258333338</v>
      </c>
      <c r="E249" s="11">
        <f t="shared" si="142"/>
        <v>59588.458231249992</v>
      </c>
      <c r="F249" s="11">
        <f t="shared" si="142"/>
        <v>23124.503439916665</v>
      </c>
      <c r="G249" s="11">
        <f t="shared" si="142"/>
        <v>33829.517690583329</v>
      </c>
      <c r="H249" s="11">
        <f t="shared" si="142"/>
        <v>17521.097543083331</v>
      </c>
      <c r="I249" s="11">
        <f t="shared" si="142"/>
        <v>56159.508354083329</v>
      </c>
      <c r="J249" s="11">
        <f t="shared" si="142"/>
        <v>0</v>
      </c>
      <c r="K249" s="11">
        <f t="shared" si="142"/>
        <v>8865.0899263333322</v>
      </c>
      <c r="L249" s="11">
        <f t="shared" si="142"/>
        <v>14092.147665916666</v>
      </c>
      <c r="M249" s="11">
        <f t="shared" si="142"/>
        <v>7401.5137592499996</v>
      </c>
      <c r="N249" s="11">
        <f t="shared" si="142"/>
        <v>10955.913022166667</v>
      </c>
      <c r="O249" s="11">
        <f t="shared" si="142"/>
        <v>51810.596314749993</v>
      </c>
      <c r="P249" s="11">
        <f t="shared" si="142"/>
        <v>7610.5960688333334</v>
      </c>
      <c r="Q249" s="11">
        <f t="shared" ref="Q249:AA249" si="143">$C248*Q248</f>
        <v>836.32923833333325</v>
      </c>
      <c r="R249" s="11">
        <f t="shared" si="143"/>
        <v>15806.622604499998</v>
      </c>
      <c r="S249" s="11">
        <f t="shared" si="143"/>
        <v>7819.6783784166664</v>
      </c>
      <c r="T249" s="11">
        <f t="shared" si="143"/>
        <v>1756.2914004999998</v>
      </c>
      <c r="U249" s="11">
        <f t="shared" si="143"/>
        <v>22162.724815833331</v>
      </c>
      <c r="V249" s="11">
        <f t="shared" si="143"/>
        <v>7694.2289926666663</v>
      </c>
      <c r="W249" s="11">
        <f t="shared" si="143"/>
        <v>17479.281081166664</v>
      </c>
      <c r="X249" s="11">
        <f t="shared" si="143"/>
        <v>18650.142014833331</v>
      </c>
      <c r="Y249" s="11">
        <f t="shared" si="143"/>
        <v>26009.839312166663</v>
      </c>
      <c r="Z249" s="11">
        <f t="shared" si="143"/>
        <v>1045.4115479166667</v>
      </c>
      <c r="AA249" s="11">
        <f t="shared" si="143"/>
        <v>836.32923833333325</v>
      </c>
    </row>
    <row r="250" spans="1:27" s="132" customFormat="1">
      <c r="A250" s="35" t="s">
        <v>189</v>
      </c>
      <c r="B250" s="64">
        <v>16768028.130000001</v>
      </c>
      <c r="C250" s="79">
        <f>B250/12</f>
        <v>1397335.6775</v>
      </c>
      <c r="D250" s="104">
        <v>1.7000000000000001E-2</v>
      </c>
      <c r="E250" s="104">
        <v>0.14249999999999999</v>
      </c>
      <c r="F250" s="104">
        <v>5.5300000000000002E-2</v>
      </c>
      <c r="G250" s="104">
        <v>8.09E-2</v>
      </c>
      <c r="H250" s="104">
        <v>4.19E-2</v>
      </c>
      <c r="I250" s="104">
        <v>0.1343</v>
      </c>
      <c r="J250" s="104">
        <v>0</v>
      </c>
      <c r="K250" s="104">
        <v>2.12E-2</v>
      </c>
      <c r="L250" s="104">
        <v>3.3700000000000001E-2</v>
      </c>
      <c r="M250" s="104">
        <v>1.77E-2</v>
      </c>
      <c r="N250" s="104">
        <v>2.6200000000000001E-2</v>
      </c>
      <c r="O250" s="104">
        <v>0.1239</v>
      </c>
      <c r="P250" s="104">
        <v>1.8200000000000001E-2</v>
      </c>
      <c r="Q250" s="104">
        <v>2E-3</v>
      </c>
      <c r="R250" s="104">
        <v>3.78E-2</v>
      </c>
      <c r="S250" s="104">
        <v>1.8700000000000001E-2</v>
      </c>
      <c r="T250" s="104">
        <v>4.1999999999999997E-3</v>
      </c>
      <c r="U250" s="104">
        <v>5.2999999999999999E-2</v>
      </c>
      <c r="V250" s="104">
        <v>1.84E-2</v>
      </c>
      <c r="W250" s="104">
        <v>4.1799999999999997E-2</v>
      </c>
      <c r="X250" s="104">
        <v>4.4600000000000001E-2</v>
      </c>
      <c r="Y250" s="104">
        <v>6.2199999999999998E-2</v>
      </c>
      <c r="Z250" s="104">
        <v>2.5000000000000001E-3</v>
      </c>
      <c r="AA250" s="9">
        <v>2E-3</v>
      </c>
    </row>
    <row r="251" spans="1:27" s="132" customFormat="1">
      <c r="A251" s="29"/>
      <c r="B251" s="78"/>
      <c r="C251" s="80"/>
      <c r="D251" s="11">
        <f t="shared" ref="D251:P251" si="144">$C250*D250</f>
        <v>23754.706517500003</v>
      </c>
      <c r="E251" s="11">
        <f t="shared" si="144"/>
        <v>199120.33404374999</v>
      </c>
      <c r="F251" s="11">
        <f t="shared" si="144"/>
        <v>77272.662965750002</v>
      </c>
      <c r="G251" s="11">
        <f t="shared" si="144"/>
        <v>113044.45630974999</v>
      </c>
      <c r="H251" s="11">
        <f t="shared" si="144"/>
        <v>58548.364887249998</v>
      </c>
      <c r="I251" s="11">
        <f t="shared" si="144"/>
        <v>187662.18148825</v>
      </c>
      <c r="J251" s="11">
        <f t="shared" si="144"/>
        <v>0</v>
      </c>
      <c r="K251" s="11">
        <f t="shared" si="144"/>
        <v>29623.516362999999</v>
      </c>
      <c r="L251" s="11">
        <f t="shared" si="144"/>
        <v>47090.212331750001</v>
      </c>
      <c r="M251" s="11">
        <f t="shared" si="144"/>
        <v>24732.841491750001</v>
      </c>
      <c r="N251" s="11">
        <f t="shared" si="144"/>
        <v>36610.194750499999</v>
      </c>
      <c r="O251" s="11">
        <f t="shared" si="144"/>
        <v>173129.89044225001</v>
      </c>
      <c r="P251" s="11">
        <f t="shared" si="144"/>
        <v>25431.509330500001</v>
      </c>
      <c r="Q251" s="11">
        <f t="shared" ref="Q251:AA251" si="145">$C250*Q250</f>
        <v>2794.6713549999999</v>
      </c>
      <c r="R251" s="11">
        <f t="shared" si="145"/>
        <v>52819.288609499999</v>
      </c>
      <c r="S251" s="11">
        <f t="shared" si="145"/>
        <v>26130.177169250001</v>
      </c>
      <c r="T251" s="11">
        <f t="shared" si="145"/>
        <v>5868.8098454999999</v>
      </c>
      <c r="U251" s="11">
        <f t="shared" si="145"/>
        <v>74058.790907499992</v>
      </c>
      <c r="V251" s="11">
        <f t="shared" si="145"/>
        <v>25710.976466</v>
      </c>
      <c r="W251" s="11">
        <f t="shared" si="145"/>
        <v>58408.631319499997</v>
      </c>
      <c r="X251" s="11">
        <f t="shared" si="145"/>
        <v>62321.171216499999</v>
      </c>
      <c r="Y251" s="11">
        <f t="shared" si="145"/>
        <v>86914.279140500003</v>
      </c>
      <c r="Z251" s="11">
        <f t="shared" si="145"/>
        <v>3493.33919375</v>
      </c>
      <c r="AA251" s="11">
        <f t="shared" si="145"/>
        <v>2794.6713549999999</v>
      </c>
    </row>
    <row r="252" spans="1:27" s="132" customFormat="1">
      <c r="A252" s="35" t="s">
        <v>190</v>
      </c>
      <c r="B252" s="64">
        <v>4789262.74</v>
      </c>
      <c r="C252" s="79">
        <f>B252/12</f>
        <v>399105.22833333333</v>
      </c>
      <c r="D252" s="104">
        <v>1.7000000000000001E-2</v>
      </c>
      <c r="E252" s="104">
        <v>0.14249999999999999</v>
      </c>
      <c r="F252" s="104">
        <v>5.5300000000000002E-2</v>
      </c>
      <c r="G252" s="104">
        <v>8.09E-2</v>
      </c>
      <c r="H252" s="104">
        <v>4.19E-2</v>
      </c>
      <c r="I252" s="104">
        <v>0.1343</v>
      </c>
      <c r="J252" s="104">
        <v>0</v>
      </c>
      <c r="K252" s="104">
        <v>2.12E-2</v>
      </c>
      <c r="L252" s="104">
        <v>3.3700000000000001E-2</v>
      </c>
      <c r="M252" s="104">
        <v>1.77E-2</v>
      </c>
      <c r="N252" s="104">
        <v>2.6200000000000001E-2</v>
      </c>
      <c r="O252" s="104">
        <v>0.1239</v>
      </c>
      <c r="P252" s="104">
        <v>1.8200000000000001E-2</v>
      </c>
      <c r="Q252" s="104">
        <v>2E-3</v>
      </c>
      <c r="R252" s="104">
        <v>3.78E-2</v>
      </c>
      <c r="S252" s="104">
        <v>1.8700000000000001E-2</v>
      </c>
      <c r="T252" s="104">
        <v>4.1999999999999997E-3</v>
      </c>
      <c r="U252" s="104">
        <v>5.2999999999999999E-2</v>
      </c>
      <c r="V252" s="104">
        <v>1.84E-2</v>
      </c>
      <c r="W252" s="104">
        <v>4.1799999999999997E-2</v>
      </c>
      <c r="X252" s="104">
        <v>4.4600000000000001E-2</v>
      </c>
      <c r="Y252" s="104">
        <v>6.2199999999999998E-2</v>
      </c>
      <c r="Z252" s="104">
        <v>2.5000000000000001E-3</v>
      </c>
      <c r="AA252" s="9">
        <v>2E-3</v>
      </c>
    </row>
    <row r="253" spans="1:27" s="132" customFormat="1">
      <c r="A253" s="29"/>
      <c r="B253" s="78"/>
      <c r="C253" s="81"/>
      <c r="D253" s="11">
        <f t="shared" ref="D253:P253" si="146">$C252*D252</f>
        <v>6784.7888816666673</v>
      </c>
      <c r="E253" s="11">
        <f t="shared" si="146"/>
        <v>56872.495037499997</v>
      </c>
      <c r="F253" s="11">
        <f t="shared" si="146"/>
        <v>22070.519126833333</v>
      </c>
      <c r="G253" s="11">
        <f t="shared" si="146"/>
        <v>32287.612972166666</v>
      </c>
      <c r="H253" s="11">
        <f t="shared" si="146"/>
        <v>16722.509067166666</v>
      </c>
      <c r="I253" s="11">
        <f t="shared" si="146"/>
        <v>53599.83216516667</v>
      </c>
      <c r="J253" s="11">
        <f t="shared" si="146"/>
        <v>0</v>
      </c>
      <c r="K253" s="11">
        <f t="shared" si="146"/>
        <v>8461.0308406666663</v>
      </c>
      <c r="L253" s="11">
        <f t="shared" si="146"/>
        <v>13449.846194833333</v>
      </c>
      <c r="M253" s="11">
        <f t="shared" si="146"/>
        <v>7064.1625414999999</v>
      </c>
      <c r="N253" s="11">
        <f t="shared" si="146"/>
        <v>10456.556982333334</v>
      </c>
      <c r="O253" s="11">
        <f t="shared" si="146"/>
        <v>49449.137790499997</v>
      </c>
      <c r="P253" s="11">
        <f t="shared" si="146"/>
        <v>7263.7151556666668</v>
      </c>
      <c r="Q253" s="11">
        <f t="shared" ref="Q253:AA253" si="147">$C252*Q252</f>
        <v>798.21045666666669</v>
      </c>
      <c r="R253" s="11">
        <f t="shared" si="147"/>
        <v>15086.177631</v>
      </c>
      <c r="S253" s="11">
        <f t="shared" si="147"/>
        <v>7463.2677698333337</v>
      </c>
      <c r="T253" s="11">
        <f t="shared" si="147"/>
        <v>1676.241959</v>
      </c>
      <c r="U253" s="11">
        <f t="shared" si="147"/>
        <v>21152.577101666666</v>
      </c>
      <c r="V253" s="11">
        <f t="shared" si="147"/>
        <v>7343.5362013333333</v>
      </c>
      <c r="W253" s="11">
        <f t="shared" si="147"/>
        <v>16682.598544333334</v>
      </c>
      <c r="X253" s="11">
        <f t="shared" si="147"/>
        <v>17800.093183666668</v>
      </c>
      <c r="Y253" s="11">
        <f t="shared" si="147"/>
        <v>24824.345202333334</v>
      </c>
      <c r="Z253" s="11">
        <f t="shared" si="147"/>
        <v>997.76307083333336</v>
      </c>
      <c r="AA253" s="11">
        <f t="shared" si="147"/>
        <v>798.21045666666669</v>
      </c>
    </row>
    <row r="254" spans="1:27" s="132" customFormat="1">
      <c r="A254" s="35" t="s">
        <v>238</v>
      </c>
      <c r="B254" s="64">
        <v>9344941.2300000004</v>
      </c>
      <c r="C254" s="79">
        <f>B254/12</f>
        <v>778745.10250000004</v>
      </c>
      <c r="D254" s="16"/>
      <c r="E254" s="16"/>
      <c r="F254" s="16">
        <v>0.3705</v>
      </c>
      <c r="G254" s="16"/>
      <c r="H254" s="16"/>
      <c r="I254" s="16"/>
      <c r="J254" s="16"/>
      <c r="K254" s="16"/>
      <c r="L254" s="16"/>
      <c r="M254" s="16"/>
      <c r="N254" s="16"/>
      <c r="O254" s="16">
        <v>0.62949999999999995</v>
      </c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  <c r="AA254" s="16"/>
    </row>
    <row r="255" spans="1:27" s="132" customFormat="1">
      <c r="A255" s="29"/>
      <c r="B255" s="78"/>
      <c r="C255" s="81"/>
      <c r="D255" s="11">
        <f t="shared" ref="D255:AA255" si="148">$C254*D254</f>
        <v>0</v>
      </c>
      <c r="E255" s="11">
        <f t="shared" si="148"/>
        <v>0</v>
      </c>
      <c r="F255" s="11">
        <f t="shared" si="148"/>
        <v>288525.06047625002</v>
      </c>
      <c r="G255" s="11">
        <f t="shared" si="148"/>
        <v>0</v>
      </c>
      <c r="H255" s="11">
        <f t="shared" si="148"/>
        <v>0</v>
      </c>
      <c r="I255" s="11">
        <f t="shared" si="148"/>
        <v>0</v>
      </c>
      <c r="J255" s="11">
        <f t="shared" si="148"/>
        <v>0</v>
      </c>
      <c r="K255" s="11">
        <f t="shared" si="148"/>
        <v>0</v>
      </c>
      <c r="L255" s="11">
        <f t="shared" si="148"/>
        <v>0</v>
      </c>
      <c r="M255" s="11">
        <f t="shared" si="148"/>
        <v>0</v>
      </c>
      <c r="N255" s="11">
        <f t="shared" si="148"/>
        <v>0</v>
      </c>
      <c r="O255" s="11">
        <f t="shared" si="148"/>
        <v>490220.04202374996</v>
      </c>
      <c r="P255" s="11">
        <f t="shared" si="148"/>
        <v>0</v>
      </c>
      <c r="Q255" s="11">
        <f t="shared" si="148"/>
        <v>0</v>
      </c>
      <c r="R255" s="11">
        <f t="shared" si="148"/>
        <v>0</v>
      </c>
      <c r="S255" s="11">
        <f t="shared" si="148"/>
        <v>0</v>
      </c>
      <c r="T255" s="11">
        <f t="shared" si="148"/>
        <v>0</v>
      </c>
      <c r="U255" s="11">
        <f t="shared" si="148"/>
        <v>0</v>
      </c>
      <c r="V255" s="11">
        <f t="shared" si="148"/>
        <v>0</v>
      </c>
      <c r="W255" s="11">
        <f t="shared" si="148"/>
        <v>0</v>
      </c>
      <c r="X255" s="11">
        <f t="shared" si="148"/>
        <v>0</v>
      </c>
      <c r="Y255" s="11">
        <f t="shared" si="148"/>
        <v>0</v>
      </c>
      <c r="Z255" s="11">
        <f t="shared" si="148"/>
        <v>0</v>
      </c>
      <c r="AA255" s="11">
        <f t="shared" si="148"/>
        <v>0</v>
      </c>
    </row>
    <row r="256" spans="1:27" s="132" customFormat="1">
      <c r="A256" s="35" t="s">
        <v>239</v>
      </c>
      <c r="B256" s="64">
        <v>2358715.44</v>
      </c>
      <c r="C256" s="79">
        <f>B256/12</f>
        <v>196559.62</v>
      </c>
      <c r="D256" s="104"/>
      <c r="E256" s="104"/>
      <c r="F256" s="104">
        <v>0.3705</v>
      </c>
      <c r="G256" s="104"/>
      <c r="H256" s="104"/>
      <c r="I256" s="104"/>
      <c r="J256" s="104"/>
      <c r="K256" s="104"/>
      <c r="L256" s="104"/>
      <c r="M256" s="104"/>
      <c r="N256" s="104"/>
      <c r="O256" s="104">
        <v>0.62949999999999995</v>
      </c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  <c r="AA256" s="9"/>
    </row>
    <row r="257" spans="1:27" s="132" customFormat="1">
      <c r="A257" s="29"/>
      <c r="B257" s="78"/>
      <c r="C257" s="81"/>
      <c r="D257" s="11">
        <f t="shared" ref="D257:AA257" si="149">$C256*D256</f>
        <v>0</v>
      </c>
      <c r="E257" s="11">
        <f t="shared" si="149"/>
        <v>0</v>
      </c>
      <c r="F257" s="11">
        <f t="shared" si="149"/>
        <v>72825.339209999991</v>
      </c>
      <c r="G257" s="11">
        <f t="shared" si="149"/>
        <v>0</v>
      </c>
      <c r="H257" s="11">
        <f t="shared" si="149"/>
        <v>0</v>
      </c>
      <c r="I257" s="11">
        <f t="shared" si="149"/>
        <v>0</v>
      </c>
      <c r="J257" s="11">
        <f t="shared" si="149"/>
        <v>0</v>
      </c>
      <c r="K257" s="11">
        <f t="shared" si="149"/>
        <v>0</v>
      </c>
      <c r="L257" s="11">
        <f t="shared" si="149"/>
        <v>0</v>
      </c>
      <c r="M257" s="11">
        <f t="shared" si="149"/>
        <v>0</v>
      </c>
      <c r="N257" s="11">
        <f t="shared" si="149"/>
        <v>0</v>
      </c>
      <c r="O257" s="11">
        <f t="shared" si="149"/>
        <v>123734.28078999999</v>
      </c>
      <c r="P257" s="11">
        <f t="shared" si="149"/>
        <v>0</v>
      </c>
      <c r="Q257" s="11">
        <f t="shared" si="149"/>
        <v>0</v>
      </c>
      <c r="R257" s="11">
        <f t="shared" si="149"/>
        <v>0</v>
      </c>
      <c r="S257" s="11">
        <f t="shared" si="149"/>
        <v>0</v>
      </c>
      <c r="T257" s="11">
        <f t="shared" si="149"/>
        <v>0</v>
      </c>
      <c r="U257" s="11">
        <f t="shared" si="149"/>
        <v>0</v>
      </c>
      <c r="V257" s="11">
        <f t="shared" si="149"/>
        <v>0</v>
      </c>
      <c r="W257" s="11">
        <f t="shared" si="149"/>
        <v>0</v>
      </c>
      <c r="X257" s="11">
        <f t="shared" si="149"/>
        <v>0</v>
      </c>
      <c r="Y257" s="11">
        <f t="shared" si="149"/>
        <v>0</v>
      </c>
      <c r="Z257" s="11">
        <f t="shared" si="149"/>
        <v>0</v>
      </c>
      <c r="AA257" s="11">
        <f t="shared" si="149"/>
        <v>0</v>
      </c>
    </row>
    <row r="258" spans="1:27" s="132" customFormat="1">
      <c r="A258" s="35" t="s">
        <v>240</v>
      </c>
      <c r="B258" s="64">
        <v>7679174.4100000001</v>
      </c>
      <c r="C258" s="79">
        <f>B258/12</f>
        <v>639931.20083333331</v>
      </c>
      <c r="D258" s="16"/>
      <c r="E258" s="16">
        <v>1</v>
      </c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  <c r="AA258" s="16"/>
    </row>
    <row r="259" spans="1:27" s="132" customFormat="1">
      <c r="A259" s="29"/>
      <c r="B259" s="78"/>
      <c r="C259" s="81"/>
      <c r="D259" s="11">
        <f t="shared" ref="D259:AA259" si="150">$C258*D258</f>
        <v>0</v>
      </c>
      <c r="E259" s="11">
        <f t="shared" si="150"/>
        <v>639931.20083333331</v>
      </c>
      <c r="F259" s="11">
        <f t="shared" si="150"/>
        <v>0</v>
      </c>
      <c r="G259" s="11">
        <f t="shared" si="150"/>
        <v>0</v>
      </c>
      <c r="H259" s="11">
        <f t="shared" si="150"/>
        <v>0</v>
      </c>
      <c r="I259" s="11">
        <f t="shared" si="150"/>
        <v>0</v>
      </c>
      <c r="J259" s="11">
        <f t="shared" si="150"/>
        <v>0</v>
      </c>
      <c r="K259" s="11">
        <f t="shared" si="150"/>
        <v>0</v>
      </c>
      <c r="L259" s="11">
        <f t="shared" si="150"/>
        <v>0</v>
      </c>
      <c r="M259" s="11">
        <f t="shared" si="150"/>
        <v>0</v>
      </c>
      <c r="N259" s="11">
        <f t="shared" si="150"/>
        <v>0</v>
      </c>
      <c r="O259" s="11">
        <f t="shared" si="150"/>
        <v>0</v>
      </c>
      <c r="P259" s="11">
        <f t="shared" si="150"/>
        <v>0</v>
      </c>
      <c r="Q259" s="11">
        <f t="shared" si="150"/>
        <v>0</v>
      </c>
      <c r="R259" s="11">
        <f t="shared" si="150"/>
        <v>0</v>
      </c>
      <c r="S259" s="11">
        <f t="shared" si="150"/>
        <v>0</v>
      </c>
      <c r="T259" s="11">
        <f t="shared" si="150"/>
        <v>0</v>
      </c>
      <c r="U259" s="11">
        <f t="shared" si="150"/>
        <v>0</v>
      </c>
      <c r="V259" s="11">
        <f t="shared" si="150"/>
        <v>0</v>
      </c>
      <c r="W259" s="11">
        <f t="shared" si="150"/>
        <v>0</v>
      </c>
      <c r="X259" s="11">
        <f t="shared" si="150"/>
        <v>0</v>
      </c>
      <c r="Y259" s="11">
        <f t="shared" si="150"/>
        <v>0</v>
      </c>
      <c r="Z259" s="11">
        <f t="shared" si="150"/>
        <v>0</v>
      </c>
      <c r="AA259" s="11">
        <f t="shared" si="150"/>
        <v>0</v>
      </c>
    </row>
    <row r="260" spans="1:27" s="132" customFormat="1">
      <c r="A260" s="35" t="s">
        <v>241</v>
      </c>
      <c r="B260" s="64">
        <v>807495.96</v>
      </c>
      <c r="C260" s="79">
        <f>B260/12</f>
        <v>67291.33</v>
      </c>
      <c r="D260" s="104">
        <v>1.7000000000000001E-2</v>
      </c>
      <c r="E260" s="104">
        <v>0.14249999999999999</v>
      </c>
      <c r="F260" s="104">
        <v>5.5300000000000002E-2</v>
      </c>
      <c r="G260" s="104">
        <v>8.09E-2</v>
      </c>
      <c r="H260" s="104">
        <v>4.19E-2</v>
      </c>
      <c r="I260" s="104">
        <v>0.1343</v>
      </c>
      <c r="J260" s="104">
        <v>0</v>
      </c>
      <c r="K260" s="104">
        <v>2.12E-2</v>
      </c>
      <c r="L260" s="104">
        <v>3.3700000000000001E-2</v>
      </c>
      <c r="M260" s="104">
        <v>1.77E-2</v>
      </c>
      <c r="N260" s="104">
        <v>2.6200000000000001E-2</v>
      </c>
      <c r="O260" s="104">
        <v>0.1239</v>
      </c>
      <c r="P260" s="104">
        <v>1.8200000000000001E-2</v>
      </c>
      <c r="Q260" s="104">
        <v>2E-3</v>
      </c>
      <c r="R260" s="104">
        <v>3.78E-2</v>
      </c>
      <c r="S260" s="104">
        <v>1.8700000000000001E-2</v>
      </c>
      <c r="T260" s="104">
        <v>4.1999999999999997E-3</v>
      </c>
      <c r="U260" s="104">
        <v>5.2999999999999999E-2</v>
      </c>
      <c r="V260" s="104">
        <v>1.84E-2</v>
      </c>
      <c r="W260" s="104">
        <v>4.1799999999999997E-2</v>
      </c>
      <c r="X260" s="104">
        <v>4.4600000000000001E-2</v>
      </c>
      <c r="Y260" s="104">
        <v>6.2199999999999998E-2</v>
      </c>
      <c r="Z260" s="104">
        <v>2.5000000000000001E-3</v>
      </c>
      <c r="AA260" s="9">
        <v>2E-3</v>
      </c>
    </row>
    <row r="261" spans="1:27" s="132" customFormat="1">
      <c r="A261" s="29"/>
      <c r="B261" s="78"/>
      <c r="C261" s="81"/>
      <c r="D261" s="11">
        <f t="shared" ref="D261:AA261" si="151">$C260*D260</f>
        <v>1143.95261</v>
      </c>
      <c r="E261" s="11">
        <f t="shared" si="151"/>
        <v>9589.0145249999987</v>
      </c>
      <c r="F261" s="11">
        <f t="shared" si="151"/>
        <v>3721.2105490000004</v>
      </c>
      <c r="G261" s="11">
        <f t="shared" si="151"/>
        <v>5443.8685969999997</v>
      </c>
      <c r="H261" s="11">
        <f t="shared" si="151"/>
        <v>2819.506727</v>
      </c>
      <c r="I261" s="11">
        <f t="shared" si="151"/>
        <v>9037.2256190000007</v>
      </c>
      <c r="J261" s="11">
        <f t="shared" si="151"/>
        <v>0</v>
      </c>
      <c r="K261" s="11">
        <f t="shared" si="151"/>
        <v>1426.576196</v>
      </c>
      <c r="L261" s="11">
        <f t="shared" si="151"/>
        <v>2267.7178210000002</v>
      </c>
      <c r="M261" s="11">
        <f t="shared" si="151"/>
        <v>1191.0565410000002</v>
      </c>
      <c r="N261" s="11">
        <f t="shared" si="151"/>
        <v>1763.0328460000001</v>
      </c>
      <c r="O261" s="11">
        <f t="shared" si="151"/>
        <v>8337.3957869999995</v>
      </c>
      <c r="P261" s="11">
        <f t="shared" si="151"/>
        <v>1224.7022060000002</v>
      </c>
      <c r="Q261" s="11">
        <f t="shared" si="151"/>
        <v>134.58266</v>
      </c>
      <c r="R261" s="11">
        <f t="shared" si="151"/>
        <v>2543.6122740000001</v>
      </c>
      <c r="S261" s="11">
        <f t="shared" si="151"/>
        <v>1258.3478710000002</v>
      </c>
      <c r="T261" s="11">
        <f t="shared" si="151"/>
        <v>282.62358599999999</v>
      </c>
      <c r="U261" s="11">
        <f t="shared" si="151"/>
        <v>3566.44049</v>
      </c>
      <c r="V261" s="11">
        <f t="shared" si="151"/>
        <v>1238.160472</v>
      </c>
      <c r="W261" s="11">
        <f t="shared" si="151"/>
        <v>2812.7775939999997</v>
      </c>
      <c r="X261" s="11">
        <f t="shared" si="151"/>
        <v>3001.1933180000001</v>
      </c>
      <c r="Y261" s="11">
        <f t="shared" si="151"/>
        <v>4185.5207259999997</v>
      </c>
      <c r="Z261" s="11">
        <f t="shared" si="151"/>
        <v>168.22832500000001</v>
      </c>
      <c r="AA261" s="11">
        <f t="shared" si="151"/>
        <v>134.58266</v>
      </c>
    </row>
    <row r="262" spans="1:27" s="132" customFormat="1">
      <c r="A262" s="35" t="s">
        <v>242</v>
      </c>
      <c r="B262" s="64">
        <v>18923694.789999999</v>
      </c>
      <c r="C262" s="79">
        <f>B262/12</f>
        <v>1576974.5658333332</v>
      </c>
      <c r="D262" s="104">
        <v>1.7000000000000001E-2</v>
      </c>
      <c r="E262" s="104">
        <v>0.14249999999999999</v>
      </c>
      <c r="F262" s="104">
        <v>5.5300000000000002E-2</v>
      </c>
      <c r="G262" s="104">
        <v>8.09E-2</v>
      </c>
      <c r="H262" s="104">
        <v>4.19E-2</v>
      </c>
      <c r="I262" s="104">
        <v>0.1343</v>
      </c>
      <c r="J262" s="104">
        <v>0</v>
      </c>
      <c r="K262" s="104">
        <v>2.12E-2</v>
      </c>
      <c r="L262" s="104">
        <v>3.3700000000000001E-2</v>
      </c>
      <c r="M262" s="104">
        <v>1.77E-2</v>
      </c>
      <c r="N262" s="104">
        <v>2.6200000000000001E-2</v>
      </c>
      <c r="O262" s="104">
        <v>0.1239</v>
      </c>
      <c r="P262" s="104">
        <v>1.8200000000000001E-2</v>
      </c>
      <c r="Q262" s="104">
        <v>2E-3</v>
      </c>
      <c r="R262" s="104">
        <v>3.78E-2</v>
      </c>
      <c r="S262" s="104">
        <v>1.8700000000000001E-2</v>
      </c>
      <c r="T262" s="104">
        <v>4.1999999999999997E-3</v>
      </c>
      <c r="U262" s="104">
        <v>5.2999999999999999E-2</v>
      </c>
      <c r="V262" s="104">
        <v>1.84E-2</v>
      </c>
      <c r="W262" s="104">
        <v>4.1799999999999997E-2</v>
      </c>
      <c r="X262" s="104">
        <v>4.4600000000000001E-2</v>
      </c>
      <c r="Y262" s="104">
        <v>6.2199999999999998E-2</v>
      </c>
      <c r="Z262" s="104">
        <v>2.5000000000000001E-3</v>
      </c>
      <c r="AA262" s="9">
        <v>2E-3</v>
      </c>
    </row>
    <row r="263" spans="1:27" s="132" customFormat="1">
      <c r="A263" s="29"/>
      <c r="B263" s="78"/>
      <c r="C263" s="81"/>
      <c r="D263" s="11">
        <f t="shared" ref="D263:AA263" si="152">$C262*D262</f>
        <v>26808.567619166664</v>
      </c>
      <c r="E263" s="11">
        <f t="shared" si="152"/>
        <v>224718.87563124995</v>
      </c>
      <c r="F263" s="11">
        <f t="shared" si="152"/>
        <v>87206.693490583333</v>
      </c>
      <c r="G263" s="11">
        <f t="shared" si="152"/>
        <v>127577.24237591666</v>
      </c>
      <c r="H263" s="11">
        <f t="shared" si="152"/>
        <v>66075.234308416664</v>
      </c>
      <c r="I263" s="11">
        <f t="shared" si="152"/>
        <v>211787.68419141666</v>
      </c>
      <c r="J263" s="11">
        <f t="shared" si="152"/>
        <v>0</v>
      </c>
      <c r="K263" s="11">
        <f t="shared" si="152"/>
        <v>33431.86079566666</v>
      </c>
      <c r="L263" s="11">
        <f t="shared" si="152"/>
        <v>53144.042868583332</v>
      </c>
      <c r="M263" s="11">
        <f t="shared" si="152"/>
        <v>27912.449815249998</v>
      </c>
      <c r="N263" s="11">
        <f t="shared" si="152"/>
        <v>41316.73362483333</v>
      </c>
      <c r="O263" s="11">
        <f t="shared" si="152"/>
        <v>195387.14870674998</v>
      </c>
      <c r="P263" s="11">
        <f t="shared" si="152"/>
        <v>28700.937098166665</v>
      </c>
      <c r="Q263" s="11">
        <f t="shared" si="152"/>
        <v>3153.9491316666663</v>
      </c>
      <c r="R263" s="11">
        <f t="shared" si="152"/>
        <v>59609.638588499998</v>
      </c>
      <c r="S263" s="11">
        <f t="shared" si="152"/>
        <v>29489.424381083332</v>
      </c>
      <c r="T263" s="11">
        <f t="shared" si="152"/>
        <v>6623.2931764999994</v>
      </c>
      <c r="U263" s="11">
        <f t="shared" si="152"/>
        <v>83579.651989166654</v>
      </c>
      <c r="V263" s="11">
        <f t="shared" si="152"/>
        <v>29016.332011333328</v>
      </c>
      <c r="W263" s="11">
        <f t="shared" si="152"/>
        <v>65917.536851833327</v>
      </c>
      <c r="X263" s="11">
        <f t="shared" si="152"/>
        <v>70333.065636166662</v>
      </c>
      <c r="Y263" s="11">
        <f t="shared" si="152"/>
        <v>98087.817994833327</v>
      </c>
      <c r="Z263" s="11">
        <f t="shared" si="152"/>
        <v>3942.4364145833329</v>
      </c>
      <c r="AA263" s="11">
        <f t="shared" si="152"/>
        <v>3153.9491316666663</v>
      </c>
    </row>
    <row r="264" spans="1:27" s="132" customFormat="1">
      <c r="A264" s="35" t="s">
        <v>243</v>
      </c>
      <c r="B264" s="64">
        <v>251044.53</v>
      </c>
      <c r="C264" s="79">
        <f>B264/12</f>
        <v>20920.377499999999</v>
      </c>
      <c r="D264" s="104">
        <v>1.7000000000000001E-2</v>
      </c>
      <c r="E264" s="104">
        <v>0.14249999999999999</v>
      </c>
      <c r="F264" s="104">
        <v>5.5300000000000002E-2</v>
      </c>
      <c r="G264" s="104">
        <v>8.09E-2</v>
      </c>
      <c r="H264" s="104">
        <v>4.19E-2</v>
      </c>
      <c r="I264" s="104">
        <v>0.1343</v>
      </c>
      <c r="J264" s="104">
        <v>0</v>
      </c>
      <c r="K264" s="104">
        <v>2.12E-2</v>
      </c>
      <c r="L264" s="104">
        <v>3.3700000000000001E-2</v>
      </c>
      <c r="M264" s="104">
        <v>1.77E-2</v>
      </c>
      <c r="N264" s="104">
        <v>2.6200000000000001E-2</v>
      </c>
      <c r="O264" s="104">
        <v>0.1239</v>
      </c>
      <c r="P264" s="104">
        <v>1.8200000000000001E-2</v>
      </c>
      <c r="Q264" s="104">
        <v>2E-3</v>
      </c>
      <c r="R264" s="104">
        <v>3.78E-2</v>
      </c>
      <c r="S264" s="104">
        <v>1.8700000000000001E-2</v>
      </c>
      <c r="T264" s="104">
        <v>4.1999999999999997E-3</v>
      </c>
      <c r="U264" s="104">
        <v>5.2999999999999999E-2</v>
      </c>
      <c r="V264" s="104">
        <v>1.84E-2</v>
      </c>
      <c r="W264" s="104">
        <v>4.1799999999999997E-2</v>
      </c>
      <c r="X264" s="104">
        <v>4.4600000000000001E-2</v>
      </c>
      <c r="Y264" s="104">
        <v>6.2199999999999998E-2</v>
      </c>
      <c r="Z264" s="104">
        <v>2.5000000000000001E-3</v>
      </c>
      <c r="AA264" s="9">
        <v>2E-3</v>
      </c>
    </row>
    <row r="265" spans="1:27" s="132" customFormat="1">
      <c r="A265" s="29"/>
      <c r="B265" s="72"/>
      <c r="C265" s="81"/>
      <c r="D265" s="11">
        <f t="shared" ref="D265:AA265" si="153">$C264*D264</f>
        <v>355.64641749999998</v>
      </c>
      <c r="E265" s="11">
        <f t="shared" si="153"/>
        <v>2981.1537937499997</v>
      </c>
      <c r="F265" s="11">
        <f t="shared" si="153"/>
        <v>1156.8968757499999</v>
      </c>
      <c r="G265" s="11">
        <f t="shared" si="153"/>
        <v>1692.45853975</v>
      </c>
      <c r="H265" s="11">
        <f t="shared" si="153"/>
        <v>876.56381724999994</v>
      </c>
      <c r="I265" s="11">
        <f t="shared" si="153"/>
        <v>2809.6066982499997</v>
      </c>
      <c r="J265" s="11">
        <f t="shared" si="153"/>
        <v>0</v>
      </c>
      <c r="K265" s="11">
        <f t="shared" si="153"/>
        <v>443.51200299999999</v>
      </c>
      <c r="L265" s="11">
        <f t="shared" si="153"/>
        <v>705.01672174999999</v>
      </c>
      <c r="M265" s="11">
        <f t="shared" si="153"/>
        <v>370.29068174999998</v>
      </c>
      <c r="N265" s="11">
        <f t="shared" si="153"/>
        <v>548.11389050000002</v>
      </c>
      <c r="O265" s="11">
        <f t="shared" si="153"/>
        <v>2592.0347722499996</v>
      </c>
      <c r="P265" s="11">
        <f t="shared" si="153"/>
        <v>380.75087050000002</v>
      </c>
      <c r="Q265" s="11">
        <f t="shared" si="153"/>
        <v>41.840755000000001</v>
      </c>
      <c r="R265" s="11">
        <f t="shared" si="153"/>
        <v>790.79026949999991</v>
      </c>
      <c r="S265" s="11">
        <f t="shared" si="153"/>
        <v>391.21105925000001</v>
      </c>
      <c r="T265" s="11">
        <f t="shared" si="153"/>
        <v>87.865585499999995</v>
      </c>
      <c r="U265" s="11">
        <f t="shared" si="153"/>
        <v>1108.7800075</v>
      </c>
      <c r="V265" s="11">
        <f t="shared" si="153"/>
        <v>384.93494599999997</v>
      </c>
      <c r="W265" s="11">
        <f t="shared" si="153"/>
        <v>874.47177949999991</v>
      </c>
      <c r="X265" s="11">
        <f t="shared" si="153"/>
        <v>933.04883649999999</v>
      </c>
      <c r="Y265" s="11">
        <f t="shared" si="153"/>
        <v>1301.2474804999999</v>
      </c>
      <c r="Z265" s="11">
        <f t="shared" si="153"/>
        <v>52.300943749999995</v>
      </c>
      <c r="AA265" s="11">
        <f t="shared" si="153"/>
        <v>41.840755000000001</v>
      </c>
    </row>
    <row r="266" spans="1:27" s="132" customFormat="1">
      <c r="A266" s="35" t="s">
        <v>244</v>
      </c>
      <c r="B266" s="64">
        <v>126184.57</v>
      </c>
      <c r="C266" s="79">
        <f>B266/12</f>
        <v>10515.380833333335</v>
      </c>
      <c r="D266" s="104">
        <v>6.6E-3</v>
      </c>
      <c r="E266" s="104"/>
      <c r="F266" s="104">
        <v>3.5900000000000001E-2</v>
      </c>
      <c r="G266" s="104"/>
      <c r="H266" s="104"/>
      <c r="I266" s="104"/>
      <c r="J266" s="104"/>
      <c r="K266" s="104"/>
      <c r="L266" s="104"/>
      <c r="M266" s="104"/>
      <c r="N266" s="104">
        <v>9.1000000000000004E-3</v>
      </c>
      <c r="O266" s="104">
        <v>0.9294</v>
      </c>
      <c r="P266" s="104"/>
      <c r="Q266" s="104"/>
      <c r="R266" s="104"/>
      <c r="S266" s="104"/>
      <c r="T266" s="104"/>
      <c r="U266" s="104">
        <v>1.9E-2</v>
      </c>
      <c r="V266" s="104"/>
      <c r="W266" s="104"/>
      <c r="X266" s="104"/>
      <c r="Y266" s="104"/>
      <c r="Z266" s="104"/>
      <c r="AA266" s="9"/>
    </row>
    <row r="267" spans="1:27" s="132" customFormat="1">
      <c r="A267" s="29"/>
      <c r="B267" s="78"/>
      <c r="C267" s="40"/>
      <c r="D267" s="11">
        <f t="shared" ref="D267:AA267" si="154">$C266*D266</f>
        <v>69.401513500000007</v>
      </c>
      <c r="E267" s="11">
        <f t="shared" si="154"/>
        <v>0</v>
      </c>
      <c r="F267" s="11">
        <f t="shared" si="154"/>
        <v>377.50217191666673</v>
      </c>
      <c r="G267" s="11">
        <f t="shared" si="154"/>
        <v>0</v>
      </c>
      <c r="H267" s="11">
        <f t="shared" si="154"/>
        <v>0</v>
      </c>
      <c r="I267" s="11">
        <f t="shared" si="154"/>
        <v>0</v>
      </c>
      <c r="J267" s="11">
        <f t="shared" si="154"/>
        <v>0</v>
      </c>
      <c r="K267" s="11">
        <f t="shared" si="154"/>
        <v>0</v>
      </c>
      <c r="L267" s="11">
        <f t="shared" si="154"/>
        <v>0</v>
      </c>
      <c r="M267" s="11">
        <f t="shared" si="154"/>
        <v>0</v>
      </c>
      <c r="N267" s="11">
        <f t="shared" si="154"/>
        <v>95.689965583333347</v>
      </c>
      <c r="O267" s="11">
        <f t="shared" si="154"/>
        <v>9772.9949465000009</v>
      </c>
      <c r="P267" s="11">
        <f t="shared" si="154"/>
        <v>0</v>
      </c>
      <c r="Q267" s="11">
        <f t="shared" si="154"/>
        <v>0</v>
      </c>
      <c r="R267" s="11">
        <f t="shared" si="154"/>
        <v>0</v>
      </c>
      <c r="S267" s="11">
        <f t="shared" si="154"/>
        <v>0</v>
      </c>
      <c r="T267" s="11">
        <f t="shared" si="154"/>
        <v>0</v>
      </c>
      <c r="U267" s="11">
        <f t="shared" si="154"/>
        <v>199.79223583333336</v>
      </c>
      <c r="V267" s="11">
        <f t="shared" si="154"/>
        <v>0</v>
      </c>
      <c r="W267" s="11">
        <f t="shared" si="154"/>
        <v>0</v>
      </c>
      <c r="X267" s="11">
        <f t="shared" si="154"/>
        <v>0</v>
      </c>
      <c r="Y267" s="11">
        <f t="shared" si="154"/>
        <v>0</v>
      </c>
      <c r="Z267" s="11">
        <f t="shared" si="154"/>
        <v>0</v>
      </c>
      <c r="AA267" s="11">
        <f t="shared" si="154"/>
        <v>0</v>
      </c>
    </row>
    <row r="268" spans="1:27" s="132" customFormat="1">
      <c r="A268" s="35" t="s">
        <v>280</v>
      </c>
      <c r="B268" s="64">
        <v>3224258.95</v>
      </c>
      <c r="C268" s="79">
        <f>B268/12</f>
        <v>268688.24583333335</v>
      </c>
      <c r="D268" s="104"/>
      <c r="E268" s="104"/>
      <c r="F268" s="104">
        <v>4.2099999999999999E-2</v>
      </c>
      <c r="G268" s="104"/>
      <c r="H268" s="104">
        <v>0.1328</v>
      </c>
      <c r="I268" s="104"/>
      <c r="J268" s="104"/>
      <c r="K268" s="104"/>
      <c r="L268" s="104"/>
      <c r="M268" s="104"/>
      <c r="N268" s="104">
        <v>1.09E-2</v>
      </c>
      <c r="O268" s="104">
        <v>0.59379999999999999</v>
      </c>
      <c r="P268" s="104"/>
      <c r="Q268" s="104"/>
      <c r="R268" s="104"/>
      <c r="S268" s="104"/>
      <c r="T268" s="104"/>
      <c r="U268" s="104"/>
      <c r="V268" s="104"/>
      <c r="W268" s="104">
        <v>0.22040000000000001</v>
      </c>
      <c r="X268" s="104"/>
      <c r="Y268" s="104"/>
      <c r="Z268" s="104"/>
      <c r="AA268" s="9"/>
    </row>
    <row r="269" spans="1:27" s="132" customFormat="1">
      <c r="A269" s="29"/>
      <c r="B269" s="78"/>
      <c r="C269" s="40"/>
      <c r="D269" s="11">
        <f t="shared" ref="D269:AA269" si="155">$C268*D268</f>
        <v>0</v>
      </c>
      <c r="E269" s="11">
        <f t="shared" si="155"/>
        <v>0</v>
      </c>
      <c r="F269" s="11">
        <f t="shared" si="155"/>
        <v>11311.775149583334</v>
      </c>
      <c r="G269" s="11">
        <f t="shared" si="155"/>
        <v>0</v>
      </c>
      <c r="H269" s="11">
        <f t="shared" si="155"/>
        <v>35681.799046666667</v>
      </c>
      <c r="I269" s="11">
        <f t="shared" si="155"/>
        <v>0</v>
      </c>
      <c r="J269" s="11">
        <f t="shared" si="155"/>
        <v>0</v>
      </c>
      <c r="K269" s="11">
        <f t="shared" si="155"/>
        <v>0</v>
      </c>
      <c r="L269" s="11">
        <f t="shared" si="155"/>
        <v>0</v>
      </c>
      <c r="M269" s="11">
        <f t="shared" si="155"/>
        <v>0</v>
      </c>
      <c r="N269" s="11">
        <f t="shared" si="155"/>
        <v>2928.7018795833337</v>
      </c>
      <c r="O269" s="11">
        <f t="shared" si="155"/>
        <v>159547.08037583335</v>
      </c>
      <c r="P269" s="11">
        <f t="shared" si="155"/>
        <v>0</v>
      </c>
      <c r="Q269" s="11">
        <f t="shared" si="155"/>
        <v>0</v>
      </c>
      <c r="R269" s="11">
        <f t="shared" si="155"/>
        <v>0</v>
      </c>
      <c r="S269" s="11">
        <f t="shared" si="155"/>
        <v>0</v>
      </c>
      <c r="T269" s="11">
        <f t="shared" si="155"/>
        <v>0</v>
      </c>
      <c r="U269" s="11">
        <f t="shared" si="155"/>
        <v>0</v>
      </c>
      <c r="V269" s="11">
        <f t="shared" si="155"/>
        <v>0</v>
      </c>
      <c r="W269" s="11">
        <f t="shared" si="155"/>
        <v>59218.889381666675</v>
      </c>
      <c r="X269" s="11">
        <f t="shared" si="155"/>
        <v>0</v>
      </c>
      <c r="Y269" s="11">
        <f t="shared" si="155"/>
        <v>0</v>
      </c>
      <c r="Z269" s="11">
        <f t="shared" si="155"/>
        <v>0</v>
      </c>
      <c r="AA269" s="11">
        <f t="shared" si="155"/>
        <v>0</v>
      </c>
    </row>
    <row r="270" spans="1:27" s="132" customFormat="1">
      <c r="A270" s="35" t="s">
        <v>281</v>
      </c>
      <c r="B270" s="64">
        <v>2715184.77</v>
      </c>
      <c r="C270" s="79">
        <f>B270/12</f>
        <v>226265.39749999999</v>
      </c>
      <c r="D270" s="104"/>
      <c r="E270" s="104"/>
      <c r="F270" s="104">
        <v>5.8299999999999998E-2</v>
      </c>
      <c r="G270" s="104"/>
      <c r="H270" s="104">
        <v>4.7399999999999998E-2</v>
      </c>
      <c r="I270" s="104"/>
      <c r="J270" s="104"/>
      <c r="K270" s="104"/>
      <c r="L270" s="104"/>
      <c r="M270" s="104"/>
      <c r="N270" s="104"/>
      <c r="O270" s="104">
        <v>0.81789999999999996</v>
      </c>
      <c r="P270" s="104"/>
      <c r="Q270" s="104"/>
      <c r="R270" s="104"/>
      <c r="S270" s="104"/>
      <c r="T270" s="104"/>
      <c r="U270" s="104"/>
      <c r="V270" s="104"/>
      <c r="W270" s="104">
        <v>7.6399999999999996E-2</v>
      </c>
      <c r="X270" s="104"/>
      <c r="Y270" s="104"/>
      <c r="Z270" s="104"/>
      <c r="AA270" s="9"/>
    </row>
    <row r="271" spans="1:27" s="132" customFormat="1">
      <c r="A271" s="29"/>
      <c r="B271" s="78"/>
      <c r="C271" s="40"/>
      <c r="D271" s="11">
        <f t="shared" ref="D271:AA271" si="156">$C270*D270</f>
        <v>0</v>
      </c>
      <c r="E271" s="11">
        <f t="shared" si="156"/>
        <v>0</v>
      </c>
      <c r="F271" s="11">
        <f t="shared" si="156"/>
        <v>13191.272674249998</v>
      </c>
      <c r="G271" s="11">
        <f t="shared" si="156"/>
        <v>0</v>
      </c>
      <c r="H271" s="11">
        <f t="shared" si="156"/>
        <v>10724.979841499999</v>
      </c>
      <c r="I271" s="11">
        <f t="shared" si="156"/>
        <v>0</v>
      </c>
      <c r="J271" s="11">
        <f t="shared" si="156"/>
        <v>0</v>
      </c>
      <c r="K271" s="11">
        <f t="shared" si="156"/>
        <v>0</v>
      </c>
      <c r="L271" s="11">
        <f t="shared" si="156"/>
        <v>0</v>
      </c>
      <c r="M271" s="11">
        <f t="shared" si="156"/>
        <v>0</v>
      </c>
      <c r="N271" s="11">
        <f t="shared" si="156"/>
        <v>0</v>
      </c>
      <c r="O271" s="11">
        <f t="shared" si="156"/>
        <v>185062.46861524999</v>
      </c>
      <c r="P271" s="11">
        <f t="shared" si="156"/>
        <v>0</v>
      </c>
      <c r="Q271" s="11">
        <f t="shared" si="156"/>
        <v>0</v>
      </c>
      <c r="R271" s="11">
        <f t="shared" si="156"/>
        <v>0</v>
      </c>
      <c r="S271" s="11">
        <f t="shared" si="156"/>
        <v>0</v>
      </c>
      <c r="T271" s="11">
        <f t="shared" si="156"/>
        <v>0</v>
      </c>
      <c r="U271" s="11">
        <f t="shared" si="156"/>
        <v>0</v>
      </c>
      <c r="V271" s="11">
        <f t="shared" si="156"/>
        <v>0</v>
      </c>
      <c r="W271" s="11">
        <f t="shared" si="156"/>
        <v>17286.676368999997</v>
      </c>
      <c r="X271" s="11">
        <f t="shared" si="156"/>
        <v>0</v>
      </c>
      <c r="Y271" s="11">
        <f t="shared" si="156"/>
        <v>0</v>
      </c>
      <c r="Z271" s="11">
        <f t="shared" si="156"/>
        <v>0</v>
      </c>
      <c r="AA271" s="11">
        <f t="shared" si="156"/>
        <v>0</v>
      </c>
    </row>
    <row r="272" spans="1:27" s="132" customFormat="1">
      <c r="A272" s="35" t="s">
        <v>282</v>
      </c>
      <c r="B272" s="64">
        <v>569414.09</v>
      </c>
      <c r="C272" s="79">
        <f>B272/12</f>
        <v>47451.174166666664</v>
      </c>
      <c r="D272" s="104"/>
      <c r="E272" s="104"/>
      <c r="F272" s="104">
        <v>6.3100000000000003E-2</v>
      </c>
      <c r="G272" s="104"/>
      <c r="H272" s="104">
        <v>3.8100000000000002E-2</v>
      </c>
      <c r="I272" s="104"/>
      <c r="J272" s="104"/>
      <c r="K272" s="104"/>
      <c r="L272" s="104"/>
      <c r="M272" s="104"/>
      <c r="N272" s="104"/>
      <c r="O272" s="104">
        <v>0.81899999999999995</v>
      </c>
      <c r="P272" s="104"/>
      <c r="Q272" s="104"/>
      <c r="R272" s="104"/>
      <c r="S272" s="104"/>
      <c r="T272" s="104"/>
      <c r="U272" s="104"/>
      <c r="V272" s="104"/>
      <c r="W272" s="104">
        <v>7.9799999999999996E-2</v>
      </c>
      <c r="X272" s="104"/>
      <c r="Y272" s="104"/>
      <c r="Z272" s="104"/>
      <c r="AA272" s="9"/>
    </row>
    <row r="273" spans="1:27" s="132" customFormat="1">
      <c r="A273" s="29"/>
      <c r="B273" s="78"/>
      <c r="C273" s="40"/>
      <c r="D273" s="11">
        <f t="shared" ref="D273:AA273" si="157">$C272*D272</f>
        <v>0</v>
      </c>
      <c r="E273" s="11">
        <f t="shared" si="157"/>
        <v>0</v>
      </c>
      <c r="F273" s="11">
        <f t="shared" si="157"/>
        <v>2994.1690899166665</v>
      </c>
      <c r="G273" s="11">
        <f t="shared" si="157"/>
        <v>0</v>
      </c>
      <c r="H273" s="11">
        <f t="shared" si="157"/>
        <v>1807.88973575</v>
      </c>
      <c r="I273" s="11">
        <f t="shared" si="157"/>
        <v>0</v>
      </c>
      <c r="J273" s="11">
        <f t="shared" si="157"/>
        <v>0</v>
      </c>
      <c r="K273" s="11">
        <f t="shared" si="157"/>
        <v>0</v>
      </c>
      <c r="L273" s="11">
        <f t="shared" si="157"/>
        <v>0</v>
      </c>
      <c r="M273" s="11">
        <f t="shared" si="157"/>
        <v>0</v>
      </c>
      <c r="N273" s="11">
        <f t="shared" si="157"/>
        <v>0</v>
      </c>
      <c r="O273" s="11">
        <f t="shared" si="157"/>
        <v>38862.511642499994</v>
      </c>
      <c r="P273" s="11">
        <f t="shared" si="157"/>
        <v>0</v>
      </c>
      <c r="Q273" s="11">
        <f t="shared" si="157"/>
        <v>0</v>
      </c>
      <c r="R273" s="11">
        <f t="shared" si="157"/>
        <v>0</v>
      </c>
      <c r="S273" s="11">
        <f t="shared" si="157"/>
        <v>0</v>
      </c>
      <c r="T273" s="11">
        <f t="shared" si="157"/>
        <v>0</v>
      </c>
      <c r="U273" s="11">
        <f t="shared" si="157"/>
        <v>0</v>
      </c>
      <c r="V273" s="11">
        <f t="shared" si="157"/>
        <v>0</v>
      </c>
      <c r="W273" s="11">
        <f t="shared" si="157"/>
        <v>3786.6036984999996</v>
      </c>
      <c r="X273" s="11">
        <f t="shared" si="157"/>
        <v>0</v>
      </c>
      <c r="Y273" s="11">
        <f t="shared" si="157"/>
        <v>0</v>
      </c>
      <c r="Z273" s="11">
        <f t="shared" si="157"/>
        <v>0</v>
      </c>
      <c r="AA273" s="11">
        <f t="shared" si="157"/>
        <v>0</v>
      </c>
    </row>
    <row r="274" spans="1:27" s="132" customFormat="1">
      <c r="A274" s="35" t="s">
        <v>283</v>
      </c>
      <c r="B274" s="64">
        <v>12688849.050000001</v>
      </c>
      <c r="C274" s="79">
        <f>B274/12</f>
        <v>1057404.0875000001</v>
      </c>
      <c r="D274" s="104"/>
      <c r="E274" s="104"/>
      <c r="F274" s="104"/>
      <c r="G274" s="104"/>
      <c r="H274" s="104"/>
      <c r="I274" s="104"/>
      <c r="J274" s="104"/>
      <c r="K274" s="104"/>
      <c r="L274" s="104">
        <v>4.5999999999999999E-3</v>
      </c>
      <c r="M274" s="104"/>
      <c r="N274" s="104"/>
      <c r="O274" s="104">
        <v>0.99539999999999995</v>
      </c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  <c r="AA274" s="9"/>
    </row>
    <row r="275" spans="1:27" s="132" customFormat="1">
      <c r="A275" s="29"/>
      <c r="B275" s="78"/>
      <c r="C275" s="40"/>
      <c r="D275" s="11">
        <f t="shared" ref="D275:AA275" si="158">$C274*D274</f>
        <v>0</v>
      </c>
      <c r="E275" s="11">
        <f t="shared" si="158"/>
        <v>0</v>
      </c>
      <c r="F275" s="11">
        <f t="shared" si="158"/>
        <v>0</v>
      </c>
      <c r="G275" s="11">
        <f t="shared" si="158"/>
        <v>0</v>
      </c>
      <c r="H275" s="11">
        <f t="shared" si="158"/>
        <v>0</v>
      </c>
      <c r="I275" s="11">
        <f t="shared" si="158"/>
        <v>0</v>
      </c>
      <c r="J275" s="11">
        <f t="shared" si="158"/>
        <v>0</v>
      </c>
      <c r="K275" s="11">
        <f t="shared" si="158"/>
        <v>0</v>
      </c>
      <c r="L275" s="11">
        <f t="shared" si="158"/>
        <v>4864.0588025000006</v>
      </c>
      <c r="M275" s="11">
        <f t="shared" si="158"/>
        <v>0</v>
      </c>
      <c r="N275" s="11">
        <f t="shared" si="158"/>
        <v>0</v>
      </c>
      <c r="O275" s="11">
        <f t="shared" si="158"/>
        <v>1052540.0286975</v>
      </c>
      <c r="P275" s="11">
        <f t="shared" si="158"/>
        <v>0</v>
      </c>
      <c r="Q275" s="11">
        <f t="shared" si="158"/>
        <v>0</v>
      </c>
      <c r="R275" s="11">
        <f t="shared" si="158"/>
        <v>0</v>
      </c>
      <c r="S275" s="11">
        <f t="shared" si="158"/>
        <v>0</v>
      </c>
      <c r="T275" s="11">
        <f t="shared" si="158"/>
        <v>0</v>
      </c>
      <c r="U275" s="11">
        <f t="shared" si="158"/>
        <v>0</v>
      </c>
      <c r="V275" s="11">
        <f t="shared" si="158"/>
        <v>0</v>
      </c>
      <c r="W275" s="11">
        <f t="shared" si="158"/>
        <v>0</v>
      </c>
      <c r="X275" s="11">
        <f t="shared" si="158"/>
        <v>0</v>
      </c>
      <c r="Y275" s="11">
        <f t="shared" si="158"/>
        <v>0</v>
      </c>
      <c r="Z275" s="11">
        <f t="shared" si="158"/>
        <v>0</v>
      </c>
      <c r="AA275" s="11">
        <f t="shared" si="158"/>
        <v>0</v>
      </c>
    </row>
    <row r="276" spans="1:27" s="132" customFormat="1">
      <c r="A276" s="35" t="s">
        <v>284</v>
      </c>
      <c r="B276" s="64">
        <v>437786.23</v>
      </c>
      <c r="C276" s="79">
        <f>B276/12</f>
        <v>36482.185833333329</v>
      </c>
      <c r="D276" s="104"/>
      <c r="E276" s="104"/>
      <c r="F276" s="104">
        <v>8.6599999999999996E-2</v>
      </c>
      <c r="G276" s="104"/>
      <c r="H276" s="104">
        <v>0.1095</v>
      </c>
      <c r="I276" s="104"/>
      <c r="J276" s="104"/>
      <c r="K276" s="104"/>
      <c r="L276" s="104"/>
      <c r="M276" s="104"/>
      <c r="N276" s="104"/>
      <c r="O276" s="104">
        <v>0.63300000000000001</v>
      </c>
      <c r="P276" s="104"/>
      <c r="Q276" s="104"/>
      <c r="R276" s="104"/>
      <c r="S276" s="104"/>
      <c r="T276" s="104"/>
      <c r="U276" s="104"/>
      <c r="V276" s="104"/>
      <c r="W276" s="104">
        <v>0.1709</v>
      </c>
      <c r="X276" s="104"/>
      <c r="Y276" s="104"/>
      <c r="Z276" s="104"/>
      <c r="AA276" s="9"/>
    </row>
    <row r="277" spans="1:27" s="132" customFormat="1">
      <c r="A277" s="29"/>
      <c r="B277" s="78"/>
      <c r="C277" s="40"/>
      <c r="D277" s="11">
        <f t="shared" ref="D277:AA277" si="159">$C276*D276</f>
        <v>0</v>
      </c>
      <c r="E277" s="11">
        <f t="shared" si="159"/>
        <v>0</v>
      </c>
      <c r="F277" s="11">
        <f t="shared" si="159"/>
        <v>3159.3572931666663</v>
      </c>
      <c r="G277" s="11">
        <f t="shared" si="159"/>
        <v>0</v>
      </c>
      <c r="H277" s="11">
        <f t="shared" si="159"/>
        <v>3994.7993487499994</v>
      </c>
      <c r="I277" s="11">
        <f t="shared" si="159"/>
        <v>0</v>
      </c>
      <c r="J277" s="11">
        <f t="shared" si="159"/>
        <v>0</v>
      </c>
      <c r="K277" s="11">
        <f t="shared" si="159"/>
        <v>0</v>
      </c>
      <c r="L277" s="11">
        <f t="shared" si="159"/>
        <v>0</v>
      </c>
      <c r="M277" s="11">
        <f t="shared" si="159"/>
        <v>0</v>
      </c>
      <c r="N277" s="11">
        <f t="shared" si="159"/>
        <v>0</v>
      </c>
      <c r="O277" s="11">
        <f t="shared" si="159"/>
        <v>23093.223632499998</v>
      </c>
      <c r="P277" s="11">
        <f t="shared" si="159"/>
        <v>0</v>
      </c>
      <c r="Q277" s="11">
        <f t="shared" si="159"/>
        <v>0</v>
      </c>
      <c r="R277" s="11">
        <f t="shared" si="159"/>
        <v>0</v>
      </c>
      <c r="S277" s="11">
        <f t="shared" si="159"/>
        <v>0</v>
      </c>
      <c r="T277" s="11">
        <f t="shared" si="159"/>
        <v>0</v>
      </c>
      <c r="U277" s="11">
        <f t="shared" si="159"/>
        <v>0</v>
      </c>
      <c r="V277" s="11">
        <f t="shared" si="159"/>
        <v>0</v>
      </c>
      <c r="W277" s="11">
        <f t="shared" si="159"/>
        <v>6234.8055589166661</v>
      </c>
      <c r="X277" s="11">
        <f t="shared" si="159"/>
        <v>0</v>
      </c>
      <c r="Y277" s="11">
        <f t="shared" si="159"/>
        <v>0</v>
      </c>
      <c r="Z277" s="11">
        <f t="shared" si="159"/>
        <v>0</v>
      </c>
      <c r="AA277" s="11">
        <f t="shared" si="159"/>
        <v>0</v>
      </c>
    </row>
    <row r="278" spans="1:27" s="132" customFormat="1">
      <c r="A278" s="35" t="s">
        <v>291</v>
      </c>
      <c r="B278" s="64">
        <v>826052.26</v>
      </c>
      <c r="C278" s="79">
        <f>B278/12</f>
        <v>68837.688333333339</v>
      </c>
      <c r="D278" s="104"/>
      <c r="E278" s="104"/>
      <c r="F278" s="104">
        <v>5.8299999999999998E-2</v>
      </c>
      <c r="G278" s="104"/>
      <c r="H278" s="104">
        <v>6.25E-2</v>
      </c>
      <c r="I278" s="104"/>
      <c r="J278" s="104"/>
      <c r="K278" s="104"/>
      <c r="L278" s="104"/>
      <c r="M278" s="104"/>
      <c r="N278" s="104"/>
      <c r="O278" s="104">
        <v>0.78380000000000005</v>
      </c>
      <c r="P278" s="104"/>
      <c r="Q278" s="104"/>
      <c r="R278" s="104"/>
      <c r="S278" s="104"/>
      <c r="T278" s="104"/>
      <c r="U278" s="104"/>
      <c r="V278" s="104"/>
      <c r="W278" s="104">
        <v>9.5399999999999999E-2</v>
      </c>
      <c r="X278" s="104"/>
      <c r="Y278" s="104"/>
      <c r="Z278" s="104"/>
      <c r="AA278" s="9"/>
    </row>
    <row r="279" spans="1:27" s="132" customFormat="1">
      <c r="A279" s="29"/>
      <c r="B279" s="78"/>
      <c r="C279" s="40"/>
      <c r="D279" s="11">
        <f t="shared" ref="D279:AA279" si="160">$C278*D278</f>
        <v>0</v>
      </c>
      <c r="E279" s="11">
        <f t="shared" si="160"/>
        <v>0</v>
      </c>
      <c r="F279" s="11">
        <f t="shared" si="160"/>
        <v>4013.2372298333335</v>
      </c>
      <c r="G279" s="11">
        <f t="shared" si="160"/>
        <v>0</v>
      </c>
      <c r="H279" s="11">
        <f t="shared" si="160"/>
        <v>4302.3555208333337</v>
      </c>
      <c r="I279" s="11">
        <f t="shared" si="160"/>
        <v>0</v>
      </c>
      <c r="J279" s="11">
        <f t="shared" si="160"/>
        <v>0</v>
      </c>
      <c r="K279" s="11">
        <f t="shared" si="160"/>
        <v>0</v>
      </c>
      <c r="L279" s="11">
        <f t="shared" si="160"/>
        <v>0</v>
      </c>
      <c r="M279" s="11">
        <f t="shared" si="160"/>
        <v>0</v>
      </c>
      <c r="N279" s="11">
        <f t="shared" si="160"/>
        <v>0</v>
      </c>
      <c r="O279" s="11">
        <f t="shared" si="160"/>
        <v>53954.980115666673</v>
      </c>
      <c r="P279" s="11">
        <f t="shared" si="160"/>
        <v>0</v>
      </c>
      <c r="Q279" s="11">
        <f t="shared" si="160"/>
        <v>0</v>
      </c>
      <c r="R279" s="11">
        <f t="shared" si="160"/>
        <v>0</v>
      </c>
      <c r="S279" s="11">
        <f t="shared" si="160"/>
        <v>0</v>
      </c>
      <c r="T279" s="11">
        <f t="shared" si="160"/>
        <v>0</v>
      </c>
      <c r="U279" s="11">
        <f t="shared" si="160"/>
        <v>0</v>
      </c>
      <c r="V279" s="11">
        <f t="shared" si="160"/>
        <v>0</v>
      </c>
      <c r="W279" s="11">
        <f t="shared" si="160"/>
        <v>6567.1154670000005</v>
      </c>
      <c r="X279" s="11">
        <f t="shared" si="160"/>
        <v>0</v>
      </c>
      <c r="Y279" s="11">
        <f t="shared" si="160"/>
        <v>0</v>
      </c>
      <c r="Z279" s="11">
        <f t="shared" si="160"/>
        <v>0</v>
      </c>
      <c r="AA279" s="11">
        <f t="shared" si="160"/>
        <v>0</v>
      </c>
    </row>
    <row r="280" spans="1:27" s="132" customFormat="1">
      <c r="A280" s="35" t="s">
        <v>285</v>
      </c>
      <c r="B280" s="64">
        <v>5784363.4800000004</v>
      </c>
      <c r="C280" s="79">
        <f>B280/12</f>
        <v>482030.29000000004</v>
      </c>
      <c r="D280" s="104">
        <v>1.7000000000000001E-2</v>
      </c>
      <c r="E280" s="104">
        <v>0.14249999999999999</v>
      </c>
      <c r="F280" s="104">
        <v>5.5300000000000002E-2</v>
      </c>
      <c r="G280" s="104">
        <v>8.09E-2</v>
      </c>
      <c r="H280" s="104">
        <v>4.19E-2</v>
      </c>
      <c r="I280" s="104">
        <v>0.1343</v>
      </c>
      <c r="J280" s="104">
        <v>0</v>
      </c>
      <c r="K280" s="104">
        <v>2.12E-2</v>
      </c>
      <c r="L280" s="104">
        <v>3.3700000000000001E-2</v>
      </c>
      <c r="M280" s="104">
        <v>1.77E-2</v>
      </c>
      <c r="N280" s="104">
        <v>2.6200000000000001E-2</v>
      </c>
      <c r="O280" s="104">
        <v>0.1239</v>
      </c>
      <c r="P280" s="104">
        <v>1.8200000000000001E-2</v>
      </c>
      <c r="Q280" s="104">
        <v>2E-3</v>
      </c>
      <c r="R280" s="104">
        <v>3.78E-2</v>
      </c>
      <c r="S280" s="104">
        <v>1.8700000000000001E-2</v>
      </c>
      <c r="T280" s="104">
        <v>4.1999999999999997E-3</v>
      </c>
      <c r="U280" s="104">
        <v>5.2999999999999999E-2</v>
      </c>
      <c r="V280" s="104">
        <v>1.84E-2</v>
      </c>
      <c r="W280" s="104">
        <v>4.1799999999999997E-2</v>
      </c>
      <c r="X280" s="104">
        <v>4.4600000000000001E-2</v>
      </c>
      <c r="Y280" s="104">
        <v>6.2199999999999998E-2</v>
      </c>
      <c r="Z280" s="104">
        <v>2.5000000000000001E-3</v>
      </c>
      <c r="AA280" s="9">
        <v>2E-3</v>
      </c>
    </row>
    <row r="281" spans="1:27" s="132" customFormat="1">
      <c r="A281" s="29"/>
      <c r="B281" s="78"/>
      <c r="C281" s="40"/>
      <c r="D281" s="11">
        <f t="shared" ref="D281:AA281" si="161">$C280*D280</f>
        <v>8194.5149300000012</v>
      </c>
      <c r="E281" s="11">
        <f t="shared" si="161"/>
        <v>68689.316324999993</v>
      </c>
      <c r="F281" s="11">
        <f t="shared" si="161"/>
        <v>26656.275037000003</v>
      </c>
      <c r="G281" s="11">
        <f t="shared" si="161"/>
        <v>38996.250461000003</v>
      </c>
      <c r="H281" s="11">
        <f t="shared" si="161"/>
        <v>20197.069151</v>
      </c>
      <c r="I281" s="11">
        <f t="shared" si="161"/>
        <v>64736.667947000009</v>
      </c>
      <c r="J281" s="11">
        <f t="shared" si="161"/>
        <v>0</v>
      </c>
      <c r="K281" s="11">
        <f t="shared" si="161"/>
        <v>10219.042148</v>
      </c>
      <c r="L281" s="11">
        <f t="shared" si="161"/>
        <v>16244.420773000002</v>
      </c>
      <c r="M281" s="11">
        <f t="shared" si="161"/>
        <v>8531.9361330000011</v>
      </c>
      <c r="N281" s="11">
        <f t="shared" si="161"/>
        <v>12629.193598000002</v>
      </c>
      <c r="O281" s="11">
        <f t="shared" si="161"/>
        <v>59723.552931000006</v>
      </c>
      <c r="P281" s="11">
        <f t="shared" si="161"/>
        <v>8772.9512780000005</v>
      </c>
      <c r="Q281" s="11">
        <f t="shared" si="161"/>
        <v>964.06058000000007</v>
      </c>
      <c r="R281" s="11">
        <f t="shared" si="161"/>
        <v>18220.744962000001</v>
      </c>
      <c r="S281" s="11">
        <f t="shared" si="161"/>
        <v>9013.9664230000017</v>
      </c>
      <c r="T281" s="11">
        <f t="shared" si="161"/>
        <v>2024.5272179999999</v>
      </c>
      <c r="U281" s="11">
        <f t="shared" si="161"/>
        <v>25547.605370000001</v>
      </c>
      <c r="V281" s="11">
        <f t="shared" si="161"/>
        <v>8869.3573360000009</v>
      </c>
      <c r="W281" s="11">
        <f t="shared" si="161"/>
        <v>20148.866121999999</v>
      </c>
      <c r="X281" s="11">
        <f t="shared" si="161"/>
        <v>21498.550934000003</v>
      </c>
      <c r="Y281" s="11">
        <f t="shared" si="161"/>
        <v>29982.284038000002</v>
      </c>
      <c r="Z281" s="11">
        <f t="shared" si="161"/>
        <v>1205.0757250000001</v>
      </c>
      <c r="AA281" s="11">
        <f t="shared" si="161"/>
        <v>964.06058000000007</v>
      </c>
    </row>
    <row r="282" spans="1:27" s="132" customFormat="1">
      <c r="A282" s="35" t="s">
        <v>286</v>
      </c>
      <c r="B282" s="64">
        <v>3281310.43</v>
      </c>
      <c r="C282" s="79">
        <f>B282/12</f>
        <v>273442.53583333333</v>
      </c>
      <c r="D282" s="104"/>
      <c r="E282" s="104"/>
      <c r="F282" s="104">
        <v>0.14849999999999999</v>
      </c>
      <c r="G282" s="104"/>
      <c r="H282" s="104">
        <v>3.1E-2</v>
      </c>
      <c r="I282" s="104"/>
      <c r="J282" s="104"/>
      <c r="K282" s="104"/>
      <c r="L282" s="104"/>
      <c r="M282" s="104"/>
      <c r="N282" s="104"/>
      <c r="O282" s="104">
        <v>0.74119999999999997</v>
      </c>
      <c r="P282" s="104"/>
      <c r="Q282" s="104"/>
      <c r="R282" s="104"/>
      <c r="S282" s="104"/>
      <c r="T282" s="104"/>
      <c r="U282" s="104"/>
      <c r="V282" s="104"/>
      <c r="W282" s="104">
        <v>7.9299999999999995E-2</v>
      </c>
      <c r="X282" s="104"/>
      <c r="Y282" s="104"/>
      <c r="Z282" s="104"/>
      <c r="AA282" s="9"/>
    </row>
    <row r="283" spans="1:27" s="132" customFormat="1">
      <c r="A283" s="29"/>
      <c r="B283" s="78"/>
      <c r="C283" s="40"/>
      <c r="D283" s="11">
        <f t="shared" ref="D283:AA283" si="162">$C282*D282</f>
        <v>0</v>
      </c>
      <c r="E283" s="11">
        <f t="shared" si="162"/>
        <v>0</v>
      </c>
      <c r="F283" s="11">
        <f t="shared" si="162"/>
        <v>40606.216571249999</v>
      </c>
      <c r="G283" s="11">
        <f t="shared" si="162"/>
        <v>0</v>
      </c>
      <c r="H283" s="11">
        <f t="shared" si="162"/>
        <v>8476.7186108333335</v>
      </c>
      <c r="I283" s="11">
        <f t="shared" si="162"/>
        <v>0</v>
      </c>
      <c r="J283" s="11">
        <f t="shared" si="162"/>
        <v>0</v>
      </c>
      <c r="K283" s="11">
        <f t="shared" si="162"/>
        <v>0</v>
      </c>
      <c r="L283" s="11">
        <f t="shared" si="162"/>
        <v>0</v>
      </c>
      <c r="M283" s="11">
        <f t="shared" si="162"/>
        <v>0</v>
      </c>
      <c r="N283" s="11">
        <f t="shared" si="162"/>
        <v>0</v>
      </c>
      <c r="O283" s="11">
        <f t="shared" si="162"/>
        <v>202675.60755966665</v>
      </c>
      <c r="P283" s="11">
        <f t="shared" si="162"/>
        <v>0</v>
      </c>
      <c r="Q283" s="11">
        <f t="shared" si="162"/>
        <v>0</v>
      </c>
      <c r="R283" s="11">
        <f t="shared" si="162"/>
        <v>0</v>
      </c>
      <c r="S283" s="11">
        <f t="shared" si="162"/>
        <v>0</v>
      </c>
      <c r="T283" s="11">
        <f t="shared" si="162"/>
        <v>0</v>
      </c>
      <c r="U283" s="11">
        <f t="shared" si="162"/>
        <v>0</v>
      </c>
      <c r="V283" s="11">
        <f t="shared" si="162"/>
        <v>0</v>
      </c>
      <c r="W283" s="11">
        <f t="shared" si="162"/>
        <v>21683.993091583332</v>
      </c>
      <c r="X283" s="11">
        <f t="shared" si="162"/>
        <v>0</v>
      </c>
      <c r="Y283" s="11">
        <f t="shared" si="162"/>
        <v>0</v>
      </c>
      <c r="Z283" s="11">
        <f t="shared" si="162"/>
        <v>0</v>
      </c>
      <c r="AA283" s="11">
        <f t="shared" si="162"/>
        <v>0</v>
      </c>
    </row>
    <row r="284" spans="1:27" s="132" customFormat="1">
      <c r="A284" s="35" t="s">
        <v>288</v>
      </c>
      <c r="B284" s="64">
        <f>1264768/2</f>
        <v>632384</v>
      </c>
      <c r="C284" s="79">
        <f>B284/12</f>
        <v>52698.666666666664</v>
      </c>
      <c r="D284" s="104"/>
      <c r="E284" s="104"/>
      <c r="F284" s="104"/>
      <c r="G284" s="104"/>
      <c r="H284" s="104"/>
      <c r="I284" s="104"/>
      <c r="J284" s="104"/>
      <c r="K284" s="104"/>
      <c r="L284" s="104"/>
      <c r="M284" s="104"/>
      <c r="N284" s="104"/>
      <c r="O284" s="104">
        <v>1</v>
      </c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  <c r="AA284" s="9"/>
    </row>
    <row r="285" spans="1:27" s="132" customFormat="1">
      <c r="A285" s="29"/>
      <c r="B285" s="78"/>
      <c r="C285" s="40"/>
      <c r="D285" s="11">
        <f t="shared" ref="D285:AA285" si="163">$C284*D284</f>
        <v>0</v>
      </c>
      <c r="E285" s="11">
        <f t="shared" si="163"/>
        <v>0</v>
      </c>
      <c r="F285" s="11">
        <f t="shared" si="163"/>
        <v>0</v>
      </c>
      <c r="G285" s="11">
        <f t="shared" si="163"/>
        <v>0</v>
      </c>
      <c r="H285" s="11">
        <f t="shared" si="163"/>
        <v>0</v>
      </c>
      <c r="I285" s="11">
        <f t="shared" si="163"/>
        <v>0</v>
      </c>
      <c r="J285" s="11">
        <f t="shared" si="163"/>
        <v>0</v>
      </c>
      <c r="K285" s="11">
        <f t="shared" si="163"/>
        <v>0</v>
      </c>
      <c r="L285" s="11">
        <f t="shared" si="163"/>
        <v>0</v>
      </c>
      <c r="M285" s="11">
        <f t="shared" si="163"/>
        <v>0</v>
      </c>
      <c r="N285" s="11">
        <f t="shared" si="163"/>
        <v>0</v>
      </c>
      <c r="O285" s="11">
        <f t="shared" si="163"/>
        <v>52698.666666666664</v>
      </c>
      <c r="P285" s="11">
        <f t="shared" si="163"/>
        <v>0</v>
      </c>
      <c r="Q285" s="11">
        <f t="shared" si="163"/>
        <v>0</v>
      </c>
      <c r="R285" s="11">
        <f t="shared" si="163"/>
        <v>0</v>
      </c>
      <c r="S285" s="11">
        <f t="shared" si="163"/>
        <v>0</v>
      </c>
      <c r="T285" s="11">
        <f t="shared" si="163"/>
        <v>0</v>
      </c>
      <c r="U285" s="11">
        <f t="shared" si="163"/>
        <v>0</v>
      </c>
      <c r="V285" s="11">
        <f t="shared" si="163"/>
        <v>0</v>
      </c>
      <c r="W285" s="11">
        <f t="shared" si="163"/>
        <v>0</v>
      </c>
      <c r="X285" s="11">
        <f t="shared" si="163"/>
        <v>0</v>
      </c>
      <c r="Y285" s="11">
        <f t="shared" si="163"/>
        <v>0</v>
      </c>
      <c r="Z285" s="11">
        <f t="shared" si="163"/>
        <v>0</v>
      </c>
      <c r="AA285" s="11">
        <f t="shared" si="163"/>
        <v>0</v>
      </c>
    </row>
    <row r="286" spans="1:27" s="132" customFormat="1">
      <c r="A286" s="35" t="s">
        <v>287</v>
      </c>
      <c r="B286" s="64">
        <f>1264768/2</f>
        <v>632384</v>
      </c>
      <c r="C286" s="79">
        <f>B286/12</f>
        <v>52698.666666666664</v>
      </c>
      <c r="D286" s="104">
        <v>1.7000000000000001E-2</v>
      </c>
      <c r="E286" s="104">
        <v>0.14249999999999999</v>
      </c>
      <c r="F286" s="104">
        <v>5.5300000000000002E-2</v>
      </c>
      <c r="G286" s="104">
        <v>8.09E-2</v>
      </c>
      <c r="H286" s="104">
        <v>4.19E-2</v>
      </c>
      <c r="I286" s="104">
        <v>0.1343</v>
      </c>
      <c r="J286" s="104">
        <v>0</v>
      </c>
      <c r="K286" s="104">
        <v>2.12E-2</v>
      </c>
      <c r="L286" s="104">
        <v>3.3700000000000001E-2</v>
      </c>
      <c r="M286" s="104">
        <v>1.77E-2</v>
      </c>
      <c r="N286" s="104">
        <v>2.6200000000000001E-2</v>
      </c>
      <c r="O286" s="104">
        <v>0.1239</v>
      </c>
      <c r="P286" s="104">
        <v>1.8200000000000001E-2</v>
      </c>
      <c r="Q286" s="104">
        <v>2E-3</v>
      </c>
      <c r="R286" s="104">
        <v>3.78E-2</v>
      </c>
      <c r="S286" s="104">
        <v>1.8700000000000001E-2</v>
      </c>
      <c r="T286" s="104">
        <v>4.1999999999999997E-3</v>
      </c>
      <c r="U286" s="104">
        <v>5.2999999999999999E-2</v>
      </c>
      <c r="V286" s="104">
        <v>1.84E-2</v>
      </c>
      <c r="W286" s="104">
        <v>4.1799999999999997E-2</v>
      </c>
      <c r="X286" s="104">
        <v>4.4600000000000001E-2</v>
      </c>
      <c r="Y286" s="104">
        <v>6.2199999999999998E-2</v>
      </c>
      <c r="Z286" s="104">
        <v>2.5000000000000001E-3</v>
      </c>
      <c r="AA286" s="9">
        <v>2E-3</v>
      </c>
    </row>
    <row r="287" spans="1:27" s="132" customFormat="1">
      <c r="A287" s="29"/>
      <c r="B287" s="78"/>
      <c r="C287" s="40"/>
      <c r="D287" s="11">
        <f t="shared" ref="D287:AA287" si="164">$C286*D286</f>
        <v>895.87733333333335</v>
      </c>
      <c r="E287" s="11">
        <f t="shared" si="164"/>
        <v>7509.5599999999986</v>
      </c>
      <c r="F287" s="11">
        <f t="shared" si="164"/>
        <v>2914.2362666666668</v>
      </c>
      <c r="G287" s="11">
        <f t="shared" si="164"/>
        <v>4263.3221333333331</v>
      </c>
      <c r="H287" s="11">
        <f t="shared" si="164"/>
        <v>2208.0741333333331</v>
      </c>
      <c r="I287" s="11">
        <f t="shared" si="164"/>
        <v>7077.4309333333331</v>
      </c>
      <c r="J287" s="11">
        <f t="shared" si="164"/>
        <v>0</v>
      </c>
      <c r="K287" s="11">
        <f t="shared" si="164"/>
        <v>1117.2117333333333</v>
      </c>
      <c r="L287" s="11">
        <f t="shared" si="164"/>
        <v>1775.9450666666667</v>
      </c>
      <c r="M287" s="11">
        <f t="shared" si="164"/>
        <v>932.76639999999998</v>
      </c>
      <c r="N287" s="11">
        <f t="shared" si="164"/>
        <v>1380.7050666666667</v>
      </c>
      <c r="O287" s="11">
        <f t="shared" si="164"/>
        <v>6529.3647999999994</v>
      </c>
      <c r="P287" s="11">
        <f t="shared" si="164"/>
        <v>959.11573333333331</v>
      </c>
      <c r="Q287" s="11">
        <f t="shared" si="164"/>
        <v>105.39733333333334</v>
      </c>
      <c r="R287" s="11">
        <f t="shared" si="164"/>
        <v>1992.0095999999999</v>
      </c>
      <c r="S287" s="11">
        <f t="shared" si="164"/>
        <v>985.46506666666664</v>
      </c>
      <c r="T287" s="11">
        <f t="shared" si="164"/>
        <v>221.33439999999999</v>
      </c>
      <c r="U287" s="11">
        <f t="shared" si="164"/>
        <v>2793.0293333333329</v>
      </c>
      <c r="V287" s="11">
        <f t="shared" si="164"/>
        <v>969.6554666666666</v>
      </c>
      <c r="W287" s="11">
        <f t="shared" si="164"/>
        <v>2202.8042666666665</v>
      </c>
      <c r="X287" s="11">
        <f t="shared" si="164"/>
        <v>2350.3605333333335</v>
      </c>
      <c r="Y287" s="11">
        <f t="shared" si="164"/>
        <v>3277.8570666666665</v>
      </c>
      <c r="Z287" s="11">
        <f t="shared" si="164"/>
        <v>131.74666666666667</v>
      </c>
      <c r="AA287" s="11">
        <f t="shared" si="164"/>
        <v>105.39733333333334</v>
      </c>
    </row>
    <row r="288" spans="1:27" s="132" customFormat="1">
      <c r="A288" s="35" t="s">
        <v>322</v>
      </c>
      <c r="B288" s="64">
        <v>2646968.7000000002</v>
      </c>
      <c r="C288" s="79">
        <f>B288/12</f>
        <v>220580.72500000001</v>
      </c>
      <c r="D288" s="104">
        <v>1.7000000000000001E-2</v>
      </c>
      <c r="E288" s="104">
        <v>0.14249999999999999</v>
      </c>
      <c r="F288" s="104">
        <v>5.5300000000000002E-2</v>
      </c>
      <c r="G288" s="104">
        <v>8.09E-2</v>
      </c>
      <c r="H288" s="104">
        <v>4.19E-2</v>
      </c>
      <c r="I288" s="104">
        <v>0.1343</v>
      </c>
      <c r="J288" s="104">
        <v>0</v>
      </c>
      <c r="K288" s="104">
        <v>2.12E-2</v>
      </c>
      <c r="L288" s="104">
        <v>3.3700000000000001E-2</v>
      </c>
      <c r="M288" s="104">
        <v>1.77E-2</v>
      </c>
      <c r="N288" s="104">
        <v>2.6200000000000001E-2</v>
      </c>
      <c r="O288" s="104">
        <v>0.1239</v>
      </c>
      <c r="P288" s="104">
        <v>1.8200000000000001E-2</v>
      </c>
      <c r="Q288" s="104">
        <v>2E-3</v>
      </c>
      <c r="R288" s="104">
        <v>3.78E-2</v>
      </c>
      <c r="S288" s="104">
        <v>1.8700000000000001E-2</v>
      </c>
      <c r="T288" s="104">
        <v>4.1999999999999997E-3</v>
      </c>
      <c r="U288" s="104">
        <v>5.2999999999999999E-2</v>
      </c>
      <c r="V288" s="104">
        <v>1.84E-2</v>
      </c>
      <c r="W288" s="104">
        <v>4.1799999999999997E-2</v>
      </c>
      <c r="X288" s="104">
        <v>4.4600000000000001E-2</v>
      </c>
      <c r="Y288" s="104">
        <v>6.2199999999999998E-2</v>
      </c>
      <c r="Z288" s="104">
        <v>2.5000000000000001E-3</v>
      </c>
      <c r="AA288" s="9">
        <v>2E-3</v>
      </c>
    </row>
    <row r="289" spans="1:27" s="132" customFormat="1">
      <c r="A289" s="29"/>
      <c r="B289" s="78"/>
      <c r="C289" s="40"/>
      <c r="D289" s="11">
        <f t="shared" ref="D289:AA289" si="165">$C288*D288</f>
        <v>3749.8723250000003</v>
      </c>
      <c r="E289" s="11">
        <f t="shared" si="165"/>
        <v>31432.753312499997</v>
      </c>
      <c r="F289" s="11">
        <f t="shared" si="165"/>
        <v>12198.1140925</v>
      </c>
      <c r="G289" s="11">
        <f t="shared" si="165"/>
        <v>17844.980652500002</v>
      </c>
      <c r="H289" s="11">
        <f t="shared" si="165"/>
        <v>9242.3323775000008</v>
      </c>
      <c r="I289" s="11">
        <f t="shared" si="165"/>
        <v>29623.991367500003</v>
      </c>
      <c r="J289" s="11">
        <f t="shared" si="165"/>
        <v>0</v>
      </c>
      <c r="K289" s="11">
        <f t="shared" si="165"/>
        <v>4676.3113700000004</v>
      </c>
      <c r="L289" s="11">
        <f t="shared" si="165"/>
        <v>7433.5704325000006</v>
      </c>
      <c r="M289" s="11">
        <f t="shared" si="165"/>
        <v>3904.2788325000001</v>
      </c>
      <c r="N289" s="11">
        <f t="shared" si="165"/>
        <v>5779.2149950000003</v>
      </c>
      <c r="O289" s="11">
        <f t="shared" si="165"/>
        <v>27329.951827500001</v>
      </c>
      <c r="P289" s="11">
        <f t="shared" si="165"/>
        <v>4014.5691950000005</v>
      </c>
      <c r="Q289" s="11">
        <f t="shared" si="165"/>
        <v>441.16145</v>
      </c>
      <c r="R289" s="11">
        <f t="shared" si="165"/>
        <v>8337.9514049999998</v>
      </c>
      <c r="S289" s="11">
        <f t="shared" si="165"/>
        <v>4124.8595575000008</v>
      </c>
      <c r="T289" s="11">
        <f t="shared" si="165"/>
        <v>926.43904499999996</v>
      </c>
      <c r="U289" s="11">
        <f t="shared" si="165"/>
        <v>11690.778425</v>
      </c>
      <c r="V289" s="11">
        <f t="shared" si="165"/>
        <v>4058.68534</v>
      </c>
      <c r="W289" s="11">
        <f t="shared" si="165"/>
        <v>9220.274304999999</v>
      </c>
      <c r="X289" s="11">
        <f t="shared" si="165"/>
        <v>9837.9003350000003</v>
      </c>
      <c r="Y289" s="11">
        <f t="shared" si="165"/>
        <v>13720.121095</v>
      </c>
      <c r="Z289" s="11">
        <f t="shared" si="165"/>
        <v>551.45181250000007</v>
      </c>
      <c r="AA289" s="11">
        <f t="shared" si="165"/>
        <v>441.16145</v>
      </c>
    </row>
    <row r="290" spans="1:27" s="132" customFormat="1">
      <c r="A290" s="35" t="s">
        <v>323</v>
      </c>
      <c r="B290" s="64">
        <v>651548.61</v>
      </c>
      <c r="C290" s="79">
        <f>B290/12</f>
        <v>54295.717499999999</v>
      </c>
      <c r="D290" s="104"/>
      <c r="E290" s="104"/>
      <c r="F290" s="104"/>
      <c r="G290" s="104"/>
      <c r="H290" s="104"/>
      <c r="I290" s="104"/>
      <c r="J290" s="104"/>
      <c r="K290" s="104"/>
      <c r="L290" s="104"/>
      <c r="M290" s="104"/>
      <c r="N290" s="104"/>
      <c r="O290" s="104">
        <v>0.99839999999999995</v>
      </c>
      <c r="P290" s="104"/>
      <c r="Q290" s="104"/>
      <c r="R290" s="104"/>
      <c r="S290" s="104"/>
      <c r="T290" s="104"/>
      <c r="U290" s="104"/>
      <c r="V290" s="104"/>
      <c r="W290" s="104">
        <v>1.6000000000000001E-3</v>
      </c>
      <c r="X290" s="104"/>
      <c r="Y290" s="104"/>
      <c r="Z290" s="104"/>
      <c r="AA290" s="9"/>
    </row>
    <row r="291" spans="1:27" s="132" customFormat="1">
      <c r="A291" s="29"/>
      <c r="B291" s="78"/>
      <c r="C291" s="40"/>
      <c r="D291" s="11">
        <f t="shared" ref="D291:AA291" si="166">$C290*D290</f>
        <v>0</v>
      </c>
      <c r="E291" s="11">
        <f t="shared" si="166"/>
        <v>0</v>
      </c>
      <c r="F291" s="11">
        <f t="shared" si="166"/>
        <v>0</v>
      </c>
      <c r="G291" s="11">
        <f t="shared" si="166"/>
        <v>0</v>
      </c>
      <c r="H291" s="11">
        <f t="shared" si="166"/>
        <v>0</v>
      </c>
      <c r="I291" s="11">
        <f t="shared" si="166"/>
        <v>0</v>
      </c>
      <c r="J291" s="11">
        <f t="shared" si="166"/>
        <v>0</v>
      </c>
      <c r="K291" s="11">
        <f t="shared" si="166"/>
        <v>0</v>
      </c>
      <c r="L291" s="11">
        <f t="shared" si="166"/>
        <v>0</v>
      </c>
      <c r="M291" s="11">
        <f t="shared" si="166"/>
        <v>0</v>
      </c>
      <c r="N291" s="11">
        <f t="shared" si="166"/>
        <v>0</v>
      </c>
      <c r="O291" s="11">
        <f t="shared" si="166"/>
        <v>54208.844351999993</v>
      </c>
      <c r="P291" s="11">
        <f t="shared" si="166"/>
        <v>0</v>
      </c>
      <c r="Q291" s="11">
        <f t="shared" si="166"/>
        <v>0</v>
      </c>
      <c r="R291" s="11">
        <f t="shared" si="166"/>
        <v>0</v>
      </c>
      <c r="S291" s="11">
        <f t="shared" si="166"/>
        <v>0</v>
      </c>
      <c r="T291" s="11">
        <f t="shared" si="166"/>
        <v>0</v>
      </c>
      <c r="U291" s="11">
        <f t="shared" si="166"/>
        <v>0</v>
      </c>
      <c r="V291" s="11">
        <f t="shared" si="166"/>
        <v>0</v>
      </c>
      <c r="W291" s="11">
        <f t="shared" si="166"/>
        <v>86.873148</v>
      </c>
      <c r="X291" s="11">
        <f t="shared" si="166"/>
        <v>0</v>
      </c>
      <c r="Y291" s="11">
        <f t="shared" si="166"/>
        <v>0</v>
      </c>
      <c r="Z291" s="11">
        <f t="shared" si="166"/>
        <v>0</v>
      </c>
      <c r="AA291" s="11">
        <f t="shared" si="166"/>
        <v>0</v>
      </c>
    </row>
    <row r="292" spans="1:27" s="132" customFormat="1">
      <c r="A292" s="35" t="s">
        <v>324</v>
      </c>
      <c r="B292" s="64">
        <v>892380.23</v>
      </c>
      <c r="C292" s="79">
        <f>B292/12</f>
        <v>74365.019166666665</v>
      </c>
      <c r="D292" s="104">
        <v>4.5999999999999999E-3</v>
      </c>
      <c r="E292" s="104"/>
      <c r="F292" s="104">
        <v>4.1799999999999997E-2</v>
      </c>
      <c r="G292" s="104"/>
      <c r="H292" s="104">
        <v>2.0199999999999999E-2</v>
      </c>
      <c r="I292" s="104"/>
      <c r="J292" s="104"/>
      <c r="K292" s="104"/>
      <c r="L292" s="104"/>
      <c r="M292" s="104"/>
      <c r="N292" s="104">
        <v>8.0000000000000002E-3</v>
      </c>
      <c r="O292" s="104">
        <v>0.88449999999999995</v>
      </c>
      <c r="P292" s="104"/>
      <c r="Q292" s="104"/>
      <c r="R292" s="104">
        <v>6.4000000000000003E-3</v>
      </c>
      <c r="S292" s="104">
        <v>5.0000000000000001E-3</v>
      </c>
      <c r="T292" s="104">
        <v>5.9999999999999995E-4</v>
      </c>
      <c r="U292" s="104">
        <v>1.55E-2</v>
      </c>
      <c r="V292" s="104"/>
      <c r="W292" s="104">
        <v>1.34E-2</v>
      </c>
      <c r="X292" s="104"/>
      <c r="Y292" s="104"/>
      <c r="Z292" s="104"/>
      <c r="AA292" s="9"/>
    </row>
    <row r="293" spans="1:27" s="132" customFormat="1">
      <c r="A293" s="29"/>
      <c r="B293" s="78"/>
      <c r="C293" s="40"/>
      <c r="D293" s="11">
        <f t="shared" ref="D293:AA293" si="167">$C292*D292</f>
        <v>342.07908816666668</v>
      </c>
      <c r="E293" s="11">
        <f t="shared" si="167"/>
        <v>0</v>
      </c>
      <c r="F293" s="11">
        <f t="shared" si="167"/>
        <v>3108.4578011666663</v>
      </c>
      <c r="G293" s="11">
        <f t="shared" si="167"/>
        <v>0</v>
      </c>
      <c r="H293" s="11">
        <f t="shared" si="167"/>
        <v>1502.1733871666665</v>
      </c>
      <c r="I293" s="11">
        <f t="shared" si="167"/>
        <v>0</v>
      </c>
      <c r="J293" s="11">
        <f t="shared" si="167"/>
        <v>0</v>
      </c>
      <c r="K293" s="11">
        <f t="shared" si="167"/>
        <v>0</v>
      </c>
      <c r="L293" s="11">
        <f t="shared" si="167"/>
        <v>0</v>
      </c>
      <c r="M293" s="11">
        <f t="shared" si="167"/>
        <v>0</v>
      </c>
      <c r="N293" s="11">
        <f t="shared" si="167"/>
        <v>594.92015333333336</v>
      </c>
      <c r="O293" s="11">
        <f t="shared" si="167"/>
        <v>65775.859452916658</v>
      </c>
      <c r="P293" s="11">
        <f t="shared" si="167"/>
        <v>0</v>
      </c>
      <c r="Q293" s="11">
        <f t="shared" si="167"/>
        <v>0</v>
      </c>
      <c r="R293" s="11">
        <f t="shared" si="167"/>
        <v>475.93612266666668</v>
      </c>
      <c r="S293" s="11">
        <f t="shared" si="167"/>
        <v>371.82509583333331</v>
      </c>
      <c r="T293" s="11">
        <f t="shared" si="167"/>
        <v>44.619011499999992</v>
      </c>
      <c r="U293" s="11">
        <f t="shared" si="167"/>
        <v>1152.6577970833332</v>
      </c>
      <c r="V293" s="11">
        <f t="shared" si="167"/>
        <v>0</v>
      </c>
      <c r="W293" s="11">
        <f t="shared" si="167"/>
        <v>996.4912568333333</v>
      </c>
      <c r="X293" s="11">
        <f t="shared" si="167"/>
        <v>0</v>
      </c>
      <c r="Y293" s="11">
        <f t="shared" si="167"/>
        <v>0</v>
      </c>
      <c r="Z293" s="11">
        <f t="shared" si="167"/>
        <v>0</v>
      </c>
      <c r="AA293" s="11">
        <f t="shared" si="167"/>
        <v>0</v>
      </c>
    </row>
    <row r="294" spans="1:27" s="132" customFormat="1">
      <c r="A294" s="35" t="s">
        <v>325</v>
      </c>
      <c r="B294" s="64">
        <v>6354909.1600000001</v>
      </c>
      <c r="C294" s="79">
        <f>B294/12</f>
        <v>529575.76333333331</v>
      </c>
      <c r="D294" s="104"/>
      <c r="E294" s="104"/>
      <c r="F294" s="104"/>
      <c r="G294" s="104"/>
      <c r="H294" s="104"/>
      <c r="I294" s="104"/>
      <c r="J294" s="104"/>
      <c r="K294" s="104"/>
      <c r="L294" s="104"/>
      <c r="M294" s="104"/>
      <c r="N294" s="104"/>
      <c r="O294" s="104">
        <v>1</v>
      </c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9"/>
    </row>
    <row r="295" spans="1:27" s="132" customFormat="1">
      <c r="A295" s="29"/>
      <c r="B295" s="78"/>
      <c r="C295" s="40"/>
      <c r="D295" s="11">
        <f t="shared" ref="D295:AA295" si="168">$C294*D294</f>
        <v>0</v>
      </c>
      <c r="E295" s="11">
        <f t="shared" si="168"/>
        <v>0</v>
      </c>
      <c r="F295" s="11">
        <f t="shared" si="168"/>
        <v>0</v>
      </c>
      <c r="G295" s="11">
        <f t="shared" si="168"/>
        <v>0</v>
      </c>
      <c r="H295" s="11">
        <f t="shared" si="168"/>
        <v>0</v>
      </c>
      <c r="I295" s="11">
        <f t="shared" si="168"/>
        <v>0</v>
      </c>
      <c r="J295" s="11">
        <f t="shared" si="168"/>
        <v>0</v>
      </c>
      <c r="K295" s="11">
        <f t="shared" si="168"/>
        <v>0</v>
      </c>
      <c r="L295" s="11">
        <f t="shared" si="168"/>
        <v>0</v>
      </c>
      <c r="M295" s="11">
        <f t="shared" si="168"/>
        <v>0</v>
      </c>
      <c r="N295" s="11">
        <f t="shared" si="168"/>
        <v>0</v>
      </c>
      <c r="O295" s="11">
        <f t="shared" si="168"/>
        <v>529575.76333333331</v>
      </c>
      <c r="P295" s="11">
        <f t="shared" si="168"/>
        <v>0</v>
      </c>
      <c r="Q295" s="11">
        <f t="shared" si="168"/>
        <v>0</v>
      </c>
      <c r="R295" s="11">
        <f t="shared" si="168"/>
        <v>0</v>
      </c>
      <c r="S295" s="11">
        <f t="shared" si="168"/>
        <v>0</v>
      </c>
      <c r="T295" s="11">
        <f t="shared" si="168"/>
        <v>0</v>
      </c>
      <c r="U295" s="11">
        <f t="shared" si="168"/>
        <v>0</v>
      </c>
      <c r="V295" s="11">
        <f t="shared" si="168"/>
        <v>0</v>
      </c>
      <c r="W295" s="11">
        <f t="shared" si="168"/>
        <v>0</v>
      </c>
      <c r="X295" s="11">
        <f t="shared" si="168"/>
        <v>0</v>
      </c>
      <c r="Y295" s="11">
        <f t="shared" si="168"/>
        <v>0</v>
      </c>
      <c r="Z295" s="11">
        <f t="shared" si="168"/>
        <v>0</v>
      </c>
      <c r="AA295" s="11">
        <f t="shared" si="168"/>
        <v>0</v>
      </c>
    </row>
    <row r="296" spans="1:27" s="132" customFormat="1">
      <c r="A296" s="35" t="s">
        <v>326</v>
      </c>
      <c r="B296" s="64">
        <f>3609847.68</f>
        <v>3609847.68</v>
      </c>
      <c r="C296" s="79">
        <f>B296/12</f>
        <v>300820.64</v>
      </c>
      <c r="D296" s="104"/>
      <c r="E296" s="104"/>
      <c r="F296" s="104"/>
      <c r="G296" s="104"/>
      <c r="H296" s="104"/>
      <c r="I296" s="104"/>
      <c r="J296" s="104"/>
      <c r="K296" s="104"/>
      <c r="L296" s="104"/>
      <c r="M296" s="104"/>
      <c r="N296" s="104"/>
      <c r="O296" s="104">
        <v>1</v>
      </c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  <c r="AA296" s="9"/>
    </row>
    <row r="297" spans="1:27" s="132" customFormat="1">
      <c r="A297" s="29"/>
      <c r="B297" s="91"/>
      <c r="C297" s="40"/>
      <c r="D297" s="11">
        <f t="shared" ref="D297:AA297" si="169">$C296*D296</f>
        <v>0</v>
      </c>
      <c r="E297" s="11">
        <f t="shared" si="169"/>
        <v>0</v>
      </c>
      <c r="F297" s="11">
        <f t="shared" si="169"/>
        <v>0</v>
      </c>
      <c r="G297" s="11">
        <f t="shared" si="169"/>
        <v>0</v>
      </c>
      <c r="H297" s="11">
        <f t="shared" si="169"/>
        <v>0</v>
      </c>
      <c r="I297" s="11">
        <f t="shared" si="169"/>
        <v>0</v>
      </c>
      <c r="J297" s="11">
        <f t="shared" si="169"/>
        <v>0</v>
      </c>
      <c r="K297" s="11">
        <f t="shared" si="169"/>
        <v>0</v>
      </c>
      <c r="L297" s="11">
        <f t="shared" si="169"/>
        <v>0</v>
      </c>
      <c r="M297" s="11">
        <f t="shared" si="169"/>
        <v>0</v>
      </c>
      <c r="N297" s="11">
        <f t="shared" si="169"/>
        <v>0</v>
      </c>
      <c r="O297" s="11">
        <f t="shared" si="169"/>
        <v>300820.64</v>
      </c>
      <c r="P297" s="11">
        <f t="shared" si="169"/>
        <v>0</v>
      </c>
      <c r="Q297" s="11">
        <f t="shared" si="169"/>
        <v>0</v>
      </c>
      <c r="R297" s="11">
        <f t="shared" si="169"/>
        <v>0</v>
      </c>
      <c r="S297" s="11">
        <f t="shared" si="169"/>
        <v>0</v>
      </c>
      <c r="T297" s="11">
        <f t="shared" si="169"/>
        <v>0</v>
      </c>
      <c r="U297" s="11">
        <f t="shared" si="169"/>
        <v>0</v>
      </c>
      <c r="V297" s="11">
        <f t="shared" si="169"/>
        <v>0</v>
      </c>
      <c r="W297" s="11">
        <f t="shared" si="169"/>
        <v>0</v>
      </c>
      <c r="X297" s="11">
        <f t="shared" si="169"/>
        <v>0</v>
      </c>
      <c r="Y297" s="11">
        <f t="shared" si="169"/>
        <v>0</v>
      </c>
      <c r="Z297" s="11">
        <f t="shared" si="169"/>
        <v>0</v>
      </c>
      <c r="AA297" s="11">
        <f t="shared" si="169"/>
        <v>0</v>
      </c>
    </row>
    <row r="298" spans="1:27" s="132" customFormat="1">
      <c r="A298" s="25" t="s">
        <v>52</v>
      </c>
      <c r="B298" s="66">
        <f>SUM(B174:B297)</f>
        <v>242658196.81129271</v>
      </c>
      <c r="C298" s="66">
        <f>SUM(C174:C297)</f>
        <v>20221516.400941063</v>
      </c>
      <c r="D298" s="15">
        <f t="shared" ref="D298:AA298" si="170">D235+D233+D231+D229+D227+D225+D223+D221+D219+D217+D215+D213+D211+D209+D207+D205+D203+D201+D199+D197+D195+D193+D191+D189+D187+D185+D183+D181+D179+D177+D175+D237+D239+D241+D243+D245+D247+D249+D251+D253+D255+D257+D259+D261+D263+D265+D267+D269+D271+D273+D275+D277+D281+D283+D285+D287+D279+D289+D291+D293+D295+D297</f>
        <v>228406.64471038597</v>
      </c>
      <c r="E298" s="15">
        <f t="shared" si="170"/>
        <v>2527664.4106736644</v>
      </c>
      <c r="F298" s="15">
        <f t="shared" si="170"/>
        <v>1239787.849407085</v>
      </c>
      <c r="G298" s="15">
        <f t="shared" si="170"/>
        <v>1071702.5731654929</v>
      </c>
      <c r="H298" s="15">
        <f t="shared" si="170"/>
        <v>704970.18698370084</v>
      </c>
      <c r="I298" s="15">
        <f t="shared" si="170"/>
        <v>1779105.7549582906</v>
      </c>
      <c r="J298" s="15">
        <f t="shared" si="170"/>
        <v>0</v>
      </c>
      <c r="K298" s="15">
        <f t="shared" si="170"/>
        <v>280841.71262185974</v>
      </c>
      <c r="L298" s="15">
        <f t="shared" si="170"/>
        <v>451296.40386649402</v>
      </c>
      <c r="M298" s="15">
        <f t="shared" si="170"/>
        <v>234476.33553806221</v>
      </c>
      <c r="N298" s="15">
        <f t="shared" si="170"/>
        <v>360288.38311896339</v>
      </c>
      <c r="O298" s="15">
        <f t="shared" si="170"/>
        <v>7034118.1589239212</v>
      </c>
      <c r="P298" s="15">
        <f t="shared" si="170"/>
        <v>241099.96083574745</v>
      </c>
      <c r="Q298" s="15">
        <f t="shared" si="170"/>
        <v>26494.501190741481</v>
      </c>
      <c r="R298" s="15">
        <f t="shared" si="170"/>
        <v>501617.98518309736</v>
      </c>
      <c r="S298" s="15">
        <f t="shared" si="170"/>
        <v>252842.20639634956</v>
      </c>
      <c r="T298" s="15">
        <f t="shared" si="170"/>
        <v>55716.534319557119</v>
      </c>
      <c r="U298" s="15">
        <f t="shared" si="170"/>
        <v>714564.5987689828</v>
      </c>
      <c r="V298" s="15">
        <f t="shared" si="170"/>
        <v>243749.41095482159</v>
      </c>
      <c r="W298" s="15">
        <f t="shared" si="170"/>
        <v>796116.55796733045</v>
      </c>
      <c r="X298" s="15">
        <f t="shared" si="170"/>
        <v>593064.61664528516</v>
      </c>
      <c r="Y298" s="15">
        <f t="shared" si="170"/>
        <v>823978.98703206016</v>
      </c>
      <c r="Z298" s="15">
        <f t="shared" si="170"/>
        <v>33118.126488426853</v>
      </c>
      <c r="AA298" s="15">
        <f t="shared" si="170"/>
        <v>26494.501190741481</v>
      </c>
    </row>
    <row r="299" spans="1:27" s="132" customFormat="1">
      <c r="A299" s="77"/>
      <c r="B299" s="66">
        <f>B298-B300</f>
        <v>238524899.56129271</v>
      </c>
      <c r="C299" s="13">
        <f>C298-C300</f>
        <v>19877074.960941061</v>
      </c>
      <c r="D299" s="3" t="s">
        <v>92</v>
      </c>
      <c r="E299" s="15"/>
      <c r="F299" s="23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51"/>
      <c r="V299" s="51"/>
      <c r="W299" s="51"/>
      <c r="X299" s="51"/>
      <c r="Y299" s="51"/>
      <c r="Z299" s="51"/>
      <c r="AA299" s="51"/>
    </row>
    <row r="300" spans="1:27" s="132" customFormat="1">
      <c r="A300" s="52"/>
      <c r="B300" s="65">
        <v>4133297.2499999972</v>
      </c>
      <c r="C300" s="13">
        <f>ROUND(B300/12,2)</f>
        <v>344441.44</v>
      </c>
      <c r="D300" s="3" t="s">
        <v>330</v>
      </c>
      <c r="E300" s="54"/>
      <c r="F300" s="24"/>
      <c r="G300" s="23"/>
      <c r="H300" s="24"/>
      <c r="I300" s="51"/>
      <c r="J300" s="51"/>
      <c r="K300" s="51"/>
      <c r="L300" s="51"/>
      <c r="M300" s="51"/>
      <c r="N300" s="51"/>
      <c r="O300" s="51"/>
      <c r="P300" s="51"/>
      <c r="Q300" s="51"/>
      <c r="R300" s="51"/>
      <c r="S300" s="51"/>
      <c r="T300" s="51"/>
      <c r="U300" s="51"/>
      <c r="V300" s="51"/>
      <c r="W300" s="51"/>
      <c r="X300" s="51"/>
      <c r="Y300" s="51"/>
      <c r="Z300" s="51"/>
      <c r="AA300" s="51"/>
    </row>
    <row r="301" spans="1:27" s="132" customFormat="1">
      <c r="A301" s="52"/>
      <c r="B301" s="53"/>
      <c r="C301" s="13"/>
      <c r="D301" s="2"/>
      <c r="E301" s="54"/>
      <c r="F301" s="24"/>
      <c r="G301" s="23"/>
      <c r="H301" s="24"/>
      <c r="I301" s="51"/>
      <c r="J301" s="51"/>
      <c r="K301" s="51"/>
      <c r="L301" s="51"/>
      <c r="M301" s="51"/>
      <c r="N301" s="51"/>
      <c r="O301" s="51"/>
      <c r="P301" s="51"/>
      <c r="Q301" s="51"/>
      <c r="R301" s="51"/>
      <c r="S301" s="51"/>
      <c r="T301" s="51"/>
      <c r="U301" s="51"/>
      <c r="V301" s="51"/>
      <c r="W301" s="51"/>
      <c r="X301" s="51"/>
      <c r="Y301" s="51"/>
      <c r="Z301" s="51"/>
      <c r="AA301" s="51"/>
    </row>
    <row r="302" spans="1:27" s="132" customFormat="1">
      <c r="A302" s="50"/>
      <c r="B302" s="15"/>
      <c r="C302" s="15"/>
      <c r="D302" s="51"/>
      <c r="E302" s="51"/>
      <c r="F302" s="24"/>
      <c r="G302" s="24"/>
      <c r="H302" s="24"/>
      <c r="I302" s="51"/>
      <c r="J302" s="51"/>
      <c r="K302" s="51"/>
      <c r="L302" s="51"/>
      <c r="M302" s="51"/>
      <c r="N302" s="51"/>
      <c r="O302" s="51"/>
      <c r="P302" s="51"/>
      <c r="Q302" s="51"/>
      <c r="R302" s="51"/>
      <c r="S302" s="51"/>
      <c r="T302" s="51"/>
      <c r="U302" s="51"/>
      <c r="V302" s="51"/>
      <c r="W302" s="51"/>
      <c r="X302" s="51"/>
      <c r="Y302" s="51"/>
      <c r="Z302" s="51"/>
      <c r="AA302" s="51"/>
    </row>
    <row r="303" spans="1:27" s="132" customFormat="1" ht="13.5" thickBot="1">
      <c r="A303" s="25" t="s">
        <v>93</v>
      </c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  <c r="Q303" s="51"/>
      <c r="R303" s="51"/>
      <c r="S303" s="51"/>
      <c r="T303" s="51"/>
      <c r="U303" s="51"/>
      <c r="V303" s="51"/>
      <c r="W303" s="51"/>
      <c r="X303" s="51"/>
      <c r="Y303" s="51"/>
      <c r="Z303" s="51"/>
      <c r="AA303" s="51"/>
    </row>
    <row r="304" spans="1:27" s="132" customFormat="1" ht="13.5" thickBot="1">
      <c r="A304" s="26" t="s">
        <v>2</v>
      </c>
      <c r="B304" s="1" t="s">
        <v>3</v>
      </c>
      <c r="C304" s="4" t="s">
        <v>4</v>
      </c>
      <c r="D304" s="155" t="s">
        <v>5</v>
      </c>
      <c r="E304" s="156"/>
      <c r="F304" s="156"/>
      <c r="G304" s="156"/>
      <c r="H304" s="156"/>
      <c r="I304" s="156"/>
      <c r="J304" s="156"/>
      <c r="K304" s="156"/>
      <c r="L304" s="156"/>
      <c r="M304" s="156"/>
      <c r="N304" s="156"/>
      <c r="O304" s="156"/>
      <c r="P304" s="156"/>
      <c r="Q304" s="156"/>
      <c r="R304" s="156"/>
      <c r="S304" s="156"/>
      <c r="T304" s="156"/>
      <c r="U304" s="156"/>
      <c r="V304" s="156"/>
      <c r="W304" s="156"/>
      <c r="X304" s="156"/>
      <c r="Y304" s="156"/>
      <c r="Z304" s="156"/>
      <c r="AA304" s="112"/>
    </row>
    <row r="305" spans="1:27" s="132" customFormat="1">
      <c r="A305" s="27" t="s">
        <v>6</v>
      </c>
      <c r="B305" s="6" t="s">
        <v>7</v>
      </c>
      <c r="C305" s="7" t="s">
        <v>7</v>
      </c>
      <c r="D305" s="12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6" t="s">
        <v>8</v>
      </c>
    </row>
    <row r="306" spans="1:27" s="132" customFormat="1">
      <c r="A306" s="27" t="s">
        <v>9</v>
      </c>
      <c r="B306" s="6" t="s">
        <v>10</v>
      </c>
      <c r="C306" s="7" t="s">
        <v>10</v>
      </c>
      <c r="D306" s="5" t="s">
        <v>11</v>
      </c>
      <c r="E306" s="6" t="s">
        <v>12</v>
      </c>
      <c r="F306" s="6" t="s">
        <v>13</v>
      </c>
      <c r="G306" s="6" t="s">
        <v>14</v>
      </c>
      <c r="H306" s="6" t="s">
        <v>15</v>
      </c>
      <c r="I306" s="6" t="s">
        <v>16</v>
      </c>
      <c r="J306" s="6" t="s">
        <v>17</v>
      </c>
      <c r="K306" s="6" t="s">
        <v>18</v>
      </c>
      <c r="L306" s="6" t="s">
        <v>19</v>
      </c>
      <c r="M306" s="6" t="s">
        <v>20</v>
      </c>
      <c r="N306" s="6" t="s">
        <v>21</v>
      </c>
      <c r="O306" s="6" t="s">
        <v>22</v>
      </c>
      <c r="P306" s="6" t="s">
        <v>179</v>
      </c>
      <c r="Q306" s="6" t="s">
        <v>23</v>
      </c>
      <c r="R306" s="6" t="s">
        <v>24</v>
      </c>
      <c r="S306" s="6" t="s">
        <v>25</v>
      </c>
      <c r="T306" s="6" t="s">
        <v>26</v>
      </c>
      <c r="U306" s="6" t="s">
        <v>27</v>
      </c>
      <c r="V306" s="6" t="s">
        <v>28</v>
      </c>
      <c r="W306" s="6" t="s">
        <v>29</v>
      </c>
      <c r="X306" s="6" t="s">
        <v>30</v>
      </c>
      <c r="Y306" s="6" t="s">
        <v>31</v>
      </c>
      <c r="Z306" s="6" t="s">
        <v>32</v>
      </c>
      <c r="AA306" s="6" t="s">
        <v>33</v>
      </c>
    </row>
    <row r="307" spans="1:27" s="132" customFormat="1" ht="13.5" thickBot="1">
      <c r="A307" s="27"/>
      <c r="B307" s="6"/>
      <c r="C307" s="7" t="s">
        <v>337</v>
      </c>
      <c r="D307" s="10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  <c r="AA307" s="8"/>
    </row>
    <row r="308" spans="1:27" s="132" customFormat="1">
      <c r="A308" s="28" t="s">
        <v>94</v>
      </c>
      <c r="B308" s="82">
        <v>1919571.6332511371</v>
      </c>
      <c r="C308" s="37">
        <f>B308/12</f>
        <v>159964.3027709281</v>
      </c>
      <c r="D308" s="9">
        <v>1.3599999999999999E-2</v>
      </c>
      <c r="E308" s="9"/>
      <c r="F308" s="9"/>
      <c r="G308" s="9"/>
      <c r="H308" s="9"/>
      <c r="I308" s="9"/>
      <c r="J308" s="9">
        <v>0</v>
      </c>
      <c r="K308" s="9"/>
      <c r="L308" s="9"/>
      <c r="M308" s="9"/>
      <c r="N308" s="9"/>
      <c r="O308" s="9"/>
      <c r="P308" s="9"/>
      <c r="Q308" s="9"/>
      <c r="R308" s="9">
        <v>0.47760000000000002</v>
      </c>
      <c r="S308" s="9"/>
      <c r="T308" s="9"/>
      <c r="U308" s="9"/>
      <c r="V308" s="9"/>
      <c r="W308" s="9"/>
      <c r="X308" s="9"/>
      <c r="Y308" s="9">
        <v>0.50880000000000003</v>
      </c>
      <c r="Z308" s="9"/>
      <c r="AA308" s="9"/>
    </row>
    <row r="309" spans="1:27" s="132" customFormat="1">
      <c r="A309" s="29"/>
      <c r="B309" s="63"/>
      <c r="C309" s="19"/>
      <c r="D309" s="11">
        <f t="shared" ref="D309:AA309" si="171">$C308*D308</f>
        <v>2175.5145176846222</v>
      </c>
      <c r="E309" s="11">
        <f t="shared" si="171"/>
        <v>0</v>
      </c>
      <c r="F309" s="11">
        <f t="shared" si="171"/>
        <v>0</v>
      </c>
      <c r="G309" s="11">
        <f t="shared" si="171"/>
        <v>0</v>
      </c>
      <c r="H309" s="11">
        <f t="shared" si="171"/>
        <v>0</v>
      </c>
      <c r="I309" s="11">
        <f t="shared" si="171"/>
        <v>0</v>
      </c>
      <c r="J309" s="11">
        <f t="shared" si="171"/>
        <v>0</v>
      </c>
      <c r="K309" s="11">
        <f t="shared" si="171"/>
        <v>0</v>
      </c>
      <c r="L309" s="11">
        <f t="shared" si="171"/>
        <v>0</v>
      </c>
      <c r="M309" s="11">
        <f t="shared" si="171"/>
        <v>0</v>
      </c>
      <c r="N309" s="11">
        <f t="shared" si="171"/>
        <v>0</v>
      </c>
      <c r="O309" s="11">
        <f t="shared" si="171"/>
        <v>0</v>
      </c>
      <c r="P309" s="11">
        <f>$C308*P308</f>
        <v>0</v>
      </c>
      <c r="Q309" s="11">
        <f t="shared" si="171"/>
        <v>0</v>
      </c>
      <c r="R309" s="11">
        <f t="shared" si="171"/>
        <v>76398.951003395268</v>
      </c>
      <c r="S309" s="11">
        <f t="shared" si="171"/>
        <v>0</v>
      </c>
      <c r="T309" s="11">
        <f t="shared" si="171"/>
        <v>0</v>
      </c>
      <c r="U309" s="11">
        <f t="shared" si="171"/>
        <v>0</v>
      </c>
      <c r="V309" s="11">
        <f t="shared" si="171"/>
        <v>0</v>
      </c>
      <c r="W309" s="11">
        <f t="shared" si="171"/>
        <v>0</v>
      </c>
      <c r="X309" s="11">
        <f t="shared" si="171"/>
        <v>0</v>
      </c>
      <c r="Y309" s="11">
        <f t="shared" si="171"/>
        <v>81389.83724984822</v>
      </c>
      <c r="Z309" s="11">
        <f t="shared" si="171"/>
        <v>0</v>
      </c>
      <c r="AA309" s="11">
        <f t="shared" si="171"/>
        <v>0</v>
      </c>
    </row>
    <row r="310" spans="1:27" s="132" customFormat="1">
      <c r="A310" s="28" t="s">
        <v>95</v>
      </c>
      <c r="B310" s="83">
        <v>893162.19566701597</v>
      </c>
      <c r="C310" s="37">
        <f>B310/12</f>
        <v>74430.182972251336</v>
      </c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>
        <v>0.5111</v>
      </c>
      <c r="S310" s="9"/>
      <c r="T310" s="9"/>
      <c r="U310" s="9"/>
      <c r="V310" s="9"/>
      <c r="W310" s="9"/>
      <c r="X310" s="9"/>
      <c r="Y310" s="9">
        <v>0.45960000000000001</v>
      </c>
      <c r="Z310" s="9">
        <v>2.93E-2</v>
      </c>
      <c r="AA310" s="9"/>
    </row>
    <row r="311" spans="1:27" s="132" customFormat="1">
      <c r="A311" s="29"/>
      <c r="B311" s="63"/>
      <c r="C311" s="19"/>
      <c r="D311" s="11">
        <f t="shared" ref="D311:AA311" si="172">$C310*D310</f>
        <v>0</v>
      </c>
      <c r="E311" s="11">
        <f t="shared" si="172"/>
        <v>0</v>
      </c>
      <c r="F311" s="11">
        <f t="shared" si="172"/>
        <v>0</v>
      </c>
      <c r="G311" s="11">
        <f t="shared" si="172"/>
        <v>0</v>
      </c>
      <c r="H311" s="11">
        <f t="shared" si="172"/>
        <v>0</v>
      </c>
      <c r="I311" s="11">
        <f t="shared" si="172"/>
        <v>0</v>
      </c>
      <c r="J311" s="11">
        <f t="shared" si="172"/>
        <v>0</v>
      </c>
      <c r="K311" s="11">
        <f t="shared" si="172"/>
        <v>0</v>
      </c>
      <c r="L311" s="11">
        <f t="shared" si="172"/>
        <v>0</v>
      </c>
      <c r="M311" s="11">
        <f t="shared" si="172"/>
        <v>0</v>
      </c>
      <c r="N311" s="11">
        <f t="shared" si="172"/>
        <v>0</v>
      </c>
      <c r="O311" s="11">
        <f t="shared" si="172"/>
        <v>0</v>
      </c>
      <c r="P311" s="11">
        <f>$C310*P310</f>
        <v>0</v>
      </c>
      <c r="Q311" s="11">
        <f t="shared" si="172"/>
        <v>0</v>
      </c>
      <c r="R311" s="11">
        <f t="shared" si="172"/>
        <v>38041.266517117656</v>
      </c>
      <c r="S311" s="11">
        <f t="shared" si="172"/>
        <v>0</v>
      </c>
      <c r="T311" s="11">
        <f t="shared" si="172"/>
        <v>0</v>
      </c>
      <c r="U311" s="11">
        <f t="shared" si="172"/>
        <v>0</v>
      </c>
      <c r="V311" s="11">
        <f t="shared" si="172"/>
        <v>0</v>
      </c>
      <c r="W311" s="11">
        <f t="shared" si="172"/>
        <v>0</v>
      </c>
      <c r="X311" s="11">
        <f t="shared" si="172"/>
        <v>0</v>
      </c>
      <c r="Y311" s="11">
        <f t="shared" si="172"/>
        <v>34208.112094046715</v>
      </c>
      <c r="Z311" s="11">
        <f t="shared" si="172"/>
        <v>2180.804361086964</v>
      </c>
      <c r="AA311" s="11">
        <f t="shared" si="172"/>
        <v>0</v>
      </c>
    </row>
    <row r="312" spans="1:27" s="132" customFormat="1">
      <c r="A312" s="28" t="s">
        <v>96</v>
      </c>
      <c r="B312" s="83">
        <v>8050714.4355209433</v>
      </c>
      <c r="C312" s="37">
        <f>B312/12</f>
        <v>670892.86962674523</v>
      </c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>
        <v>0.73450000000000004</v>
      </c>
      <c r="S312" s="9"/>
      <c r="T312" s="9"/>
      <c r="U312" s="9"/>
      <c r="V312" s="9"/>
      <c r="W312" s="9"/>
      <c r="X312" s="9"/>
      <c r="Y312" s="9">
        <v>0.21779999999999999</v>
      </c>
      <c r="Z312" s="9">
        <v>4.7699999999999999E-2</v>
      </c>
      <c r="AA312" s="9"/>
    </row>
    <row r="313" spans="1:27" s="132" customFormat="1">
      <c r="A313" s="29"/>
      <c r="B313" s="63"/>
      <c r="C313" s="19"/>
      <c r="D313" s="11">
        <f t="shared" ref="D313:AA313" si="173">$C312*D312</f>
        <v>0</v>
      </c>
      <c r="E313" s="11">
        <f t="shared" si="173"/>
        <v>0</v>
      </c>
      <c r="F313" s="11">
        <f t="shared" si="173"/>
        <v>0</v>
      </c>
      <c r="G313" s="11">
        <f t="shared" si="173"/>
        <v>0</v>
      </c>
      <c r="H313" s="11">
        <f t="shared" si="173"/>
        <v>0</v>
      </c>
      <c r="I313" s="11">
        <f t="shared" si="173"/>
        <v>0</v>
      </c>
      <c r="J313" s="11">
        <f t="shared" si="173"/>
        <v>0</v>
      </c>
      <c r="K313" s="11">
        <f t="shared" si="173"/>
        <v>0</v>
      </c>
      <c r="L313" s="11">
        <f t="shared" si="173"/>
        <v>0</v>
      </c>
      <c r="M313" s="11">
        <f t="shared" si="173"/>
        <v>0</v>
      </c>
      <c r="N313" s="11">
        <f t="shared" si="173"/>
        <v>0</v>
      </c>
      <c r="O313" s="11">
        <f t="shared" si="173"/>
        <v>0</v>
      </c>
      <c r="P313" s="11">
        <f>$C312*P312</f>
        <v>0</v>
      </c>
      <c r="Q313" s="11">
        <f t="shared" si="173"/>
        <v>0</v>
      </c>
      <c r="R313" s="11">
        <f t="shared" si="173"/>
        <v>492770.81274084438</v>
      </c>
      <c r="S313" s="11">
        <f t="shared" si="173"/>
        <v>0</v>
      </c>
      <c r="T313" s="11">
        <f t="shared" si="173"/>
        <v>0</v>
      </c>
      <c r="U313" s="11">
        <f t="shared" si="173"/>
        <v>0</v>
      </c>
      <c r="V313" s="11">
        <f t="shared" si="173"/>
        <v>0</v>
      </c>
      <c r="W313" s="11">
        <f t="shared" si="173"/>
        <v>0</v>
      </c>
      <c r="X313" s="11">
        <f t="shared" si="173"/>
        <v>0</v>
      </c>
      <c r="Y313" s="11">
        <f t="shared" si="173"/>
        <v>146120.4670047051</v>
      </c>
      <c r="Z313" s="11">
        <f t="shared" si="173"/>
        <v>32001.589881195749</v>
      </c>
      <c r="AA313" s="11">
        <f t="shared" si="173"/>
        <v>0</v>
      </c>
    </row>
    <row r="314" spans="1:27" s="132" customFormat="1">
      <c r="A314" s="28" t="s">
        <v>97</v>
      </c>
      <c r="B314" s="83">
        <v>2115191.7325161207</v>
      </c>
      <c r="C314" s="37">
        <f>B314/12</f>
        <v>176265.97770967672</v>
      </c>
      <c r="D314" s="9">
        <v>0.47010000000000002</v>
      </c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>
        <v>7.0400000000000004E-2</v>
      </c>
      <c r="S314" s="9"/>
      <c r="T314" s="9">
        <v>2.8E-3</v>
      </c>
      <c r="U314" s="9">
        <v>0.2336</v>
      </c>
      <c r="V314" s="9"/>
      <c r="W314" s="9"/>
      <c r="X314" s="9"/>
      <c r="Y314" s="9">
        <v>0.22309999999999999</v>
      </c>
      <c r="Z314" s="9"/>
      <c r="AA314" s="9"/>
    </row>
    <row r="315" spans="1:27" s="132" customFormat="1">
      <c r="A315" s="29"/>
      <c r="B315" s="63"/>
      <c r="C315" s="19"/>
      <c r="D315" s="11">
        <f t="shared" ref="D315:AA315" si="174">$C314*D314</f>
        <v>82862.636121319025</v>
      </c>
      <c r="E315" s="11">
        <f t="shared" si="174"/>
        <v>0</v>
      </c>
      <c r="F315" s="11">
        <f t="shared" si="174"/>
        <v>0</v>
      </c>
      <c r="G315" s="11">
        <f t="shared" si="174"/>
        <v>0</v>
      </c>
      <c r="H315" s="11">
        <f t="shared" si="174"/>
        <v>0</v>
      </c>
      <c r="I315" s="11">
        <f t="shared" si="174"/>
        <v>0</v>
      </c>
      <c r="J315" s="11">
        <f t="shared" si="174"/>
        <v>0</v>
      </c>
      <c r="K315" s="11">
        <f t="shared" si="174"/>
        <v>0</v>
      </c>
      <c r="L315" s="11">
        <f t="shared" si="174"/>
        <v>0</v>
      </c>
      <c r="M315" s="11">
        <f t="shared" si="174"/>
        <v>0</v>
      </c>
      <c r="N315" s="11">
        <f t="shared" si="174"/>
        <v>0</v>
      </c>
      <c r="O315" s="11">
        <f t="shared" si="174"/>
        <v>0</v>
      </c>
      <c r="P315" s="11">
        <f>$C314*P314</f>
        <v>0</v>
      </c>
      <c r="Q315" s="11">
        <f t="shared" si="174"/>
        <v>0</v>
      </c>
      <c r="R315" s="11">
        <f t="shared" si="174"/>
        <v>12409.124830761242</v>
      </c>
      <c r="S315" s="11">
        <f t="shared" si="174"/>
        <v>0</v>
      </c>
      <c r="T315" s="11">
        <f t="shared" si="174"/>
        <v>493.5447375870948</v>
      </c>
      <c r="U315" s="11">
        <f t="shared" si="174"/>
        <v>41175.732392980484</v>
      </c>
      <c r="V315" s="11">
        <f t="shared" si="174"/>
        <v>0</v>
      </c>
      <c r="W315" s="11">
        <f t="shared" si="174"/>
        <v>0</v>
      </c>
      <c r="X315" s="11">
        <f t="shared" si="174"/>
        <v>0</v>
      </c>
      <c r="Y315" s="11">
        <f t="shared" si="174"/>
        <v>39324.939627028878</v>
      </c>
      <c r="Z315" s="11">
        <f t="shared" si="174"/>
        <v>0</v>
      </c>
      <c r="AA315" s="11">
        <f t="shared" si="174"/>
        <v>0</v>
      </c>
    </row>
    <row r="316" spans="1:27" s="132" customFormat="1">
      <c r="A316" s="28" t="s">
        <v>98</v>
      </c>
      <c r="B316" s="83">
        <v>2630700.0032200553</v>
      </c>
      <c r="C316" s="37">
        <f>B316/12</f>
        <v>219225.00026833793</v>
      </c>
      <c r="D316" s="104">
        <v>1.7000000000000001E-2</v>
      </c>
      <c r="E316" s="104">
        <v>0.14249999999999999</v>
      </c>
      <c r="F316" s="104">
        <v>5.5300000000000002E-2</v>
      </c>
      <c r="G316" s="104">
        <v>8.09E-2</v>
      </c>
      <c r="H316" s="104">
        <v>4.19E-2</v>
      </c>
      <c r="I316" s="104">
        <v>0.1343</v>
      </c>
      <c r="J316" s="104">
        <v>0</v>
      </c>
      <c r="K316" s="104">
        <v>2.12E-2</v>
      </c>
      <c r="L316" s="104">
        <v>3.3700000000000001E-2</v>
      </c>
      <c r="M316" s="104">
        <v>1.77E-2</v>
      </c>
      <c r="N316" s="104">
        <v>2.6200000000000001E-2</v>
      </c>
      <c r="O316" s="104">
        <v>0.1239</v>
      </c>
      <c r="P316" s="104">
        <v>1.8200000000000001E-2</v>
      </c>
      <c r="Q316" s="104">
        <v>2E-3</v>
      </c>
      <c r="R316" s="104">
        <v>3.78E-2</v>
      </c>
      <c r="S316" s="104">
        <v>1.8700000000000001E-2</v>
      </c>
      <c r="T316" s="104">
        <v>4.1999999999999997E-3</v>
      </c>
      <c r="U316" s="104">
        <v>5.2999999999999999E-2</v>
      </c>
      <c r="V316" s="104">
        <v>1.84E-2</v>
      </c>
      <c r="W316" s="104">
        <v>4.1799999999999997E-2</v>
      </c>
      <c r="X316" s="104">
        <v>4.4600000000000001E-2</v>
      </c>
      <c r="Y316" s="104">
        <v>6.2199999999999998E-2</v>
      </c>
      <c r="Z316" s="104">
        <v>2.5000000000000001E-3</v>
      </c>
      <c r="AA316" s="9">
        <v>2E-3</v>
      </c>
    </row>
    <row r="317" spans="1:27" s="132" customFormat="1">
      <c r="A317" s="29"/>
      <c r="B317" s="63"/>
      <c r="C317" s="19"/>
      <c r="D317" s="11">
        <f t="shared" ref="D317:P317" si="175">$C316*D316</f>
        <v>3726.8250045617451</v>
      </c>
      <c r="E317" s="11">
        <f t="shared" si="175"/>
        <v>31239.562538238151</v>
      </c>
      <c r="F317" s="11">
        <f t="shared" si="175"/>
        <v>12123.142514839088</v>
      </c>
      <c r="G317" s="11">
        <f t="shared" si="175"/>
        <v>17735.302521708538</v>
      </c>
      <c r="H317" s="11">
        <f t="shared" si="175"/>
        <v>9185.5275112433592</v>
      </c>
      <c r="I317" s="11">
        <f t="shared" si="175"/>
        <v>29441.917536037785</v>
      </c>
      <c r="J317" s="11">
        <f t="shared" si="175"/>
        <v>0</v>
      </c>
      <c r="K317" s="11">
        <f t="shared" si="175"/>
        <v>4647.5700056887645</v>
      </c>
      <c r="L317" s="11">
        <f t="shared" si="175"/>
        <v>7387.8825090429882</v>
      </c>
      <c r="M317" s="11">
        <f t="shared" si="175"/>
        <v>3880.2825047495812</v>
      </c>
      <c r="N317" s="11">
        <f t="shared" si="175"/>
        <v>5743.6950070304538</v>
      </c>
      <c r="O317" s="11">
        <f t="shared" si="175"/>
        <v>27161.977533247067</v>
      </c>
      <c r="P317" s="11">
        <f t="shared" si="175"/>
        <v>3989.8950048837505</v>
      </c>
      <c r="Q317" s="11">
        <f t="shared" ref="Q317:AA317" si="176">$C316*Q316</f>
        <v>438.45000053667587</v>
      </c>
      <c r="R317" s="11">
        <f t="shared" si="176"/>
        <v>8286.7050101431741</v>
      </c>
      <c r="S317" s="11">
        <f t="shared" si="176"/>
        <v>4099.5075050179194</v>
      </c>
      <c r="T317" s="11">
        <f t="shared" si="176"/>
        <v>920.74500112701924</v>
      </c>
      <c r="U317" s="11">
        <f t="shared" si="176"/>
        <v>11618.92501422191</v>
      </c>
      <c r="V317" s="11">
        <f t="shared" si="176"/>
        <v>4033.7400049374178</v>
      </c>
      <c r="W317" s="11">
        <f t="shared" si="176"/>
        <v>9163.6050112165249</v>
      </c>
      <c r="X317" s="11">
        <f t="shared" si="176"/>
        <v>9777.4350119678711</v>
      </c>
      <c r="Y317" s="11">
        <f t="shared" si="176"/>
        <v>13635.795016690619</v>
      </c>
      <c r="Z317" s="11">
        <f t="shared" si="176"/>
        <v>548.06250067084488</v>
      </c>
      <c r="AA317" s="11">
        <f t="shared" si="176"/>
        <v>438.45000053667587</v>
      </c>
    </row>
    <row r="318" spans="1:27" s="132" customFormat="1">
      <c r="A318" s="28" t="s">
        <v>99</v>
      </c>
      <c r="B318" s="83">
        <v>3950752.134727607</v>
      </c>
      <c r="C318" s="37">
        <f>B318/12</f>
        <v>329229.34456063394</v>
      </c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>
        <v>0.998</v>
      </c>
      <c r="Z318" s="9">
        <v>2E-3</v>
      </c>
      <c r="AA318" s="9"/>
    </row>
    <row r="319" spans="1:27" s="132" customFormat="1">
      <c r="A319" s="29"/>
      <c r="B319" s="63"/>
      <c r="C319" s="19"/>
      <c r="D319" s="11">
        <f t="shared" ref="D319:AA319" si="177">$C318*D318</f>
        <v>0</v>
      </c>
      <c r="E319" s="11">
        <f t="shared" si="177"/>
        <v>0</v>
      </c>
      <c r="F319" s="11">
        <f t="shared" si="177"/>
        <v>0</v>
      </c>
      <c r="G319" s="11">
        <f t="shared" si="177"/>
        <v>0</v>
      </c>
      <c r="H319" s="11">
        <f t="shared" si="177"/>
        <v>0</v>
      </c>
      <c r="I319" s="11">
        <f t="shared" si="177"/>
        <v>0</v>
      </c>
      <c r="J319" s="11">
        <f t="shared" si="177"/>
        <v>0</v>
      </c>
      <c r="K319" s="11">
        <f t="shared" si="177"/>
        <v>0</v>
      </c>
      <c r="L319" s="11">
        <f t="shared" si="177"/>
        <v>0</v>
      </c>
      <c r="M319" s="11">
        <f t="shared" si="177"/>
        <v>0</v>
      </c>
      <c r="N319" s="11">
        <f t="shared" si="177"/>
        <v>0</v>
      </c>
      <c r="O319" s="11">
        <f t="shared" si="177"/>
        <v>0</v>
      </c>
      <c r="P319" s="11">
        <f>$C318*P318</f>
        <v>0</v>
      </c>
      <c r="Q319" s="11">
        <f t="shared" si="177"/>
        <v>0</v>
      </c>
      <c r="R319" s="11">
        <f t="shared" si="177"/>
        <v>0</v>
      </c>
      <c r="S319" s="11">
        <f t="shared" si="177"/>
        <v>0</v>
      </c>
      <c r="T319" s="11">
        <f t="shared" si="177"/>
        <v>0</v>
      </c>
      <c r="U319" s="11">
        <f t="shared" si="177"/>
        <v>0</v>
      </c>
      <c r="V319" s="11">
        <f t="shared" si="177"/>
        <v>0</v>
      </c>
      <c r="W319" s="11">
        <f t="shared" si="177"/>
        <v>0</v>
      </c>
      <c r="X319" s="11">
        <f t="shared" si="177"/>
        <v>0</v>
      </c>
      <c r="Y319" s="11">
        <f t="shared" si="177"/>
        <v>328570.88587151264</v>
      </c>
      <c r="Z319" s="11">
        <f t="shared" si="177"/>
        <v>658.45868912126787</v>
      </c>
      <c r="AA319" s="11">
        <f t="shared" si="177"/>
        <v>0</v>
      </c>
    </row>
    <row r="320" spans="1:27" s="132" customFormat="1">
      <c r="A320" s="28" t="s">
        <v>100</v>
      </c>
      <c r="B320" s="83">
        <v>1804190.6465960268</v>
      </c>
      <c r="C320" s="37">
        <f>B320/12</f>
        <v>150349.22054966891</v>
      </c>
      <c r="D320" s="9">
        <v>1.72E-2</v>
      </c>
      <c r="E320" s="9"/>
      <c r="F320" s="9"/>
      <c r="G320" s="9"/>
      <c r="H320" s="9"/>
      <c r="I320" s="9"/>
      <c r="J320" s="9">
        <v>0</v>
      </c>
      <c r="K320" s="9"/>
      <c r="L320" s="9"/>
      <c r="M320" s="9"/>
      <c r="N320" s="9"/>
      <c r="O320" s="9"/>
      <c r="P320" s="9"/>
      <c r="Q320" s="9"/>
      <c r="R320" s="9">
        <v>0.25940000000000002</v>
      </c>
      <c r="S320" s="9"/>
      <c r="T320" s="9">
        <v>0.1062</v>
      </c>
      <c r="U320" s="9"/>
      <c r="V320" s="9"/>
      <c r="W320" s="9"/>
      <c r="X320" s="9"/>
      <c r="Y320" s="9">
        <v>0.59589999999999999</v>
      </c>
      <c r="Z320" s="9"/>
      <c r="AA320" s="9">
        <v>2.1299999999999999E-2</v>
      </c>
    </row>
    <row r="321" spans="1:27" s="132" customFormat="1">
      <c r="A321" s="29"/>
      <c r="B321" s="63"/>
      <c r="C321" s="19"/>
      <c r="D321" s="11">
        <f t="shared" ref="D321:AA321" si="178">$C320*D320</f>
        <v>2586.0065934543054</v>
      </c>
      <c r="E321" s="11">
        <f t="shared" si="178"/>
        <v>0</v>
      </c>
      <c r="F321" s="11">
        <f t="shared" si="178"/>
        <v>0</v>
      </c>
      <c r="G321" s="11">
        <f t="shared" si="178"/>
        <v>0</v>
      </c>
      <c r="H321" s="11">
        <f t="shared" si="178"/>
        <v>0</v>
      </c>
      <c r="I321" s="11">
        <f t="shared" si="178"/>
        <v>0</v>
      </c>
      <c r="J321" s="11">
        <f t="shared" si="178"/>
        <v>0</v>
      </c>
      <c r="K321" s="11">
        <f t="shared" si="178"/>
        <v>0</v>
      </c>
      <c r="L321" s="11">
        <f t="shared" si="178"/>
        <v>0</v>
      </c>
      <c r="M321" s="11">
        <f t="shared" si="178"/>
        <v>0</v>
      </c>
      <c r="N321" s="11">
        <f t="shared" si="178"/>
        <v>0</v>
      </c>
      <c r="O321" s="11">
        <f t="shared" si="178"/>
        <v>0</v>
      </c>
      <c r="P321" s="11">
        <f>$C320*P320</f>
        <v>0</v>
      </c>
      <c r="Q321" s="11">
        <f t="shared" si="178"/>
        <v>0</v>
      </c>
      <c r="R321" s="11">
        <f t="shared" si="178"/>
        <v>39000.587810584118</v>
      </c>
      <c r="S321" s="11">
        <f t="shared" si="178"/>
        <v>0</v>
      </c>
      <c r="T321" s="11">
        <f t="shared" si="178"/>
        <v>15967.087222374839</v>
      </c>
      <c r="U321" s="11">
        <f t="shared" si="178"/>
        <v>0</v>
      </c>
      <c r="V321" s="11">
        <f t="shared" si="178"/>
        <v>0</v>
      </c>
      <c r="W321" s="11">
        <f t="shared" si="178"/>
        <v>0</v>
      </c>
      <c r="X321" s="11">
        <f t="shared" si="178"/>
        <v>0</v>
      </c>
      <c r="Y321" s="11">
        <f t="shared" si="178"/>
        <v>89593.100525547707</v>
      </c>
      <c r="Z321" s="11">
        <f t="shared" si="178"/>
        <v>0</v>
      </c>
      <c r="AA321" s="11">
        <f t="shared" si="178"/>
        <v>3202.4383977079478</v>
      </c>
    </row>
    <row r="322" spans="1:27" s="132" customFormat="1">
      <c r="A322" s="28" t="s">
        <v>101</v>
      </c>
      <c r="B322" s="83">
        <v>590968.6407306398</v>
      </c>
      <c r="C322" s="37">
        <f>B322/12</f>
        <v>49247.386727553319</v>
      </c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>
        <v>0.42949999999999999</v>
      </c>
      <c r="S322" s="9"/>
      <c r="T322" s="9">
        <v>0.17899999999999999</v>
      </c>
      <c r="U322" s="9"/>
      <c r="V322" s="9"/>
      <c r="W322" s="9"/>
      <c r="X322" s="9"/>
      <c r="Y322" s="9">
        <v>0.3836</v>
      </c>
      <c r="Z322" s="9">
        <v>7.9000000000000008E-3</v>
      </c>
      <c r="AA322" s="9"/>
    </row>
    <row r="323" spans="1:27" s="132" customFormat="1">
      <c r="A323" s="29"/>
      <c r="B323" s="63"/>
      <c r="C323" s="19"/>
      <c r="D323" s="11">
        <f t="shared" ref="D323:AA323" si="179">$C322*D322</f>
        <v>0</v>
      </c>
      <c r="E323" s="11">
        <f t="shared" si="179"/>
        <v>0</v>
      </c>
      <c r="F323" s="11">
        <f t="shared" si="179"/>
        <v>0</v>
      </c>
      <c r="G323" s="11">
        <f t="shared" si="179"/>
        <v>0</v>
      </c>
      <c r="H323" s="11">
        <f t="shared" si="179"/>
        <v>0</v>
      </c>
      <c r="I323" s="11">
        <f t="shared" si="179"/>
        <v>0</v>
      </c>
      <c r="J323" s="11">
        <f t="shared" si="179"/>
        <v>0</v>
      </c>
      <c r="K323" s="11">
        <f t="shared" si="179"/>
        <v>0</v>
      </c>
      <c r="L323" s="11">
        <f t="shared" si="179"/>
        <v>0</v>
      </c>
      <c r="M323" s="11">
        <f t="shared" si="179"/>
        <v>0</v>
      </c>
      <c r="N323" s="11">
        <f t="shared" si="179"/>
        <v>0</v>
      </c>
      <c r="O323" s="11">
        <f t="shared" si="179"/>
        <v>0</v>
      </c>
      <c r="P323" s="11">
        <f>$C322*P322</f>
        <v>0</v>
      </c>
      <c r="Q323" s="11">
        <f t="shared" si="179"/>
        <v>0</v>
      </c>
      <c r="R323" s="11">
        <f t="shared" si="179"/>
        <v>21151.752599484149</v>
      </c>
      <c r="S323" s="11">
        <f t="shared" si="179"/>
        <v>0</v>
      </c>
      <c r="T323" s="11">
        <f t="shared" si="179"/>
        <v>8815.2822242320435</v>
      </c>
      <c r="U323" s="11">
        <f t="shared" si="179"/>
        <v>0</v>
      </c>
      <c r="V323" s="11">
        <f t="shared" si="179"/>
        <v>0</v>
      </c>
      <c r="W323" s="11">
        <f t="shared" si="179"/>
        <v>0</v>
      </c>
      <c r="X323" s="11">
        <f t="shared" si="179"/>
        <v>0</v>
      </c>
      <c r="Y323" s="11">
        <f t="shared" si="179"/>
        <v>18891.297548689454</v>
      </c>
      <c r="Z323" s="11">
        <f t="shared" si="179"/>
        <v>389.05435514767129</v>
      </c>
      <c r="AA323" s="11">
        <f t="shared" si="179"/>
        <v>0</v>
      </c>
    </row>
    <row r="324" spans="1:27" s="132" customFormat="1">
      <c r="A324" s="28" t="s">
        <v>102</v>
      </c>
      <c r="B324" s="83">
        <v>2871418.3729415778</v>
      </c>
      <c r="C324" s="37">
        <f>B324/12</f>
        <v>239284.86441179816</v>
      </c>
      <c r="D324" s="9"/>
      <c r="E324" s="9"/>
      <c r="F324" s="9"/>
      <c r="G324" s="9"/>
      <c r="H324" s="9"/>
      <c r="I324" s="9"/>
      <c r="J324" s="9">
        <v>0</v>
      </c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>
        <v>0.9677</v>
      </c>
      <c r="Z324" s="9"/>
      <c r="AA324" s="9">
        <v>3.2300000000000002E-2</v>
      </c>
    </row>
    <row r="325" spans="1:27" s="132" customFormat="1">
      <c r="A325" s="29"/>
      <c r="B325" s="63"/>
      <c r="C325" s="19"/>
      <c r="D325" s="11">
        <f t="shared" ref="D325:AA325" si="180">$C324*D324</f>
        <v>0</v>
      </c>
      <c r="E325" s="11">
        <f t="shared" si="180"/>
        <v>0</v>
      </c>
      <c r="F325" s="11">
        <f t="shared" si="180"/>
        <v>0</v>
      </c>
      <c r="G325" s="11">
        <f t="shared" si="180"/>
        <v>0</v>
      </c>
      <c r="H325" s="11">
        <f t="shared" si="180"/>
        <v>0</v>
      </c>
      <c r="I325" s="11">
        <f t="shared" si="180"/>
        <v>0</v>
      </c>
      <c r="J325" s="11">
        <f t="shared" si="180"/>
        <v>0</v>
      </c>
      <c r="K325" s="11">
        <f t="shared" si="180"/>
        <v>0</v>
      </c>
      <c r="L325" s="11">
        <f t="shared" si="180"/>
        <v>0</v>
      </c>
      <c r="M325" s="11">
        <f t="shared" si="180"/>
        <v>0</v>
      </c>
      <c r="N325" s="11">
        <f t="shared" si="180"/>
        <v>0</v>
      </c>
      <c r="O325" s="11">
        <f t="shared" si="180"/>
        <v>0</v>
      </c>
      <c r="P325" s="11">
        <f>$C324*P324</f>
        <v>0</v>
      </c>
      <c r="Q325" s="11">
        <f t="shared" si="180"/>
        <v>0</v>
      </c>
      <c r="R325" s="11">
        <f t="shared" si="180"/>
        <v>0</v>
      </c>
      <c r="S325" s="11">
        <f t="shared" si="180"/>
        <v>0</v>
      </c>
      <c r="T325" s="11">
        <f t="shared" si="180"/>
        <v>0</v>
      </c>
      <c r="U325" s="11">
        <f t="shared" si="180"/>
        <v>0</v>
      </c>
      <c r="V325" s="11">
        <f t="shared" si="180"/>
        <v>0</v>
      </c>
      <c r="W325" s="11">
        <f t="shared" si="180"/>
        <v>0</v>
      </c>
      <c r="X325" s="11">
        <f t="shared" si="180"/>
        <v>0</v>
      </c>
      <c r="Y325" s="11">
        <f t="shared" si="180"/>
        <v>231555.96329129708</v>
      </c>
      <c r="Z325" s="11">
        <f t="shared" si="180"/>
        <v>0</v>
      </c>
      <c r="AA325" s="11">
        <f t="shared" si="180"/>
        <v>7728.9011205010811</v>
      </c>
    </row>
    <row r="326" spans="1:27" s="132" customFormat="1">
      <c r="A326" s="28" t="s">
        <v>103</v>
      </c>
      <c r="B326" s="83">
        <v>87011502.356046125</v>
      </c>
      <c r="C326" s="37">
        <f>B326/12</f>
        <v>7250958.5296705104</v>
      </c>
      <c r="D326" s="104">
        <v>1.7000000000000001E-2</v>
      </c>
      <c r="E326" s="104">
        <v>0.14249999999999999</v>
      </c>
      <c r="F326" s="104">
        <v>5.5300000000000002E-2</v>
      </c>
      <c r="G326" s="104">
        <v>8.09E-2</v>
      </c>
      <c r="H326" s="104">
        <v>4.19E-2</v>
      </c>
      <c r="I326" s="104">
        <v>0.1343</v>
      </c>
      <c r="J326" s="104">
        <v>0</v>
      </c>
      <c r="K326" s="104">
        <v>2.12E-2</v>
      </c>
      <c r="L326" s="104">
        <v>3.3700000000000001E-2</v>
      </c>
      <c r="M326" s="104">
        <v>1.77E-2</v>
      </c>
      <c r="N326" s="104">
        <v>2.6200000000000001E-2</v>
      </c>
      <c r="O326" s="104">
        <v>0.1239</v>
      </c>
      <c r="P326" s="104">
        <v>1.8200000000000001E-2</v>
      </c>
      <c r="Q326" s="104">
        <v>2E-3</v>
      </c>
      <c r="R326" s="104">
        <v>3.78E-2</v>
      </c>
      <c r="S326" s="104">
        <v>1.8700000000000001E-2</v>
      </c>
      <c r="T326" s="104">
        <v>4.1999999999999997E-3</v>
      </c>
      <c r="U326" s="104">
        <v>5.2999999999999999E-2</v>
      </c>
      <c r="V326" s="104">
        <v>1.84E-2</v>
      </c>
      <c r="W326" s="104">
        <v>4.1799999999999997E-2</v>
      </c>
      <c r="X326" s="104">
        <v>4.4600000000000001E-2</v>
      </c>
      <c r="Y326" s="104">
        <v>6.2199999999999998E-2</v>
      </c>
      <c r="Z326" s="104">
        <v>2.5000000000000001E-3</v>
      </c>
      <c r="AA326" s="9">
        <v>2E-3</v>
      </c>
    </row>
    <row r="327" spans="1:27" s="132" customFormat="1">
      <c r="A327" s="29"/>
      <c r="B327" s="63"/>
      <c r="C327" s="19"/>
      <c r="D327" s="11">
        <f t="shared" ref="D327:P327" si="181">$C326*D326</f>
        <v>123266.29500439869</v>
      </c>
      <c r="E327" s="11">
        <f t="shared" si="181"/>
        <v>1033261.5904780476</v>
      </c>
      <c r="F327" s="11">
        <f t="shared" si="181"/>
        <v>400978.00669077924</v>
      </c>
      <c r="G327" s="11">
        <f t="shared" si="181"/>
        <v>586602.54505034431</v>
      </c>
      <c r="H327" s="11">
        <f t="shared" si="181"/>
        <v>303815.16239319439</v>
      </c>
      <c r="I327" s="11">
        <f t="shared" si="181"/>
        <v>973803.73053474957</v>
      </c>
      <c r="J327" s="11">
        <f t="shared" si="181"/>
        <v>0</v>
      </c>
      <c r="K327" s="11">
        <f t="shared" si="181"/>
        <v>153720.32082901482</v>
      </c>
      <c r="L327" s="11">
        <f t="shared" si="181"/>
        <v>244357.3024498962</v>
      </c>
      <c r="M327" s="11">
        <f t="shared" si="181"/>
        <v>128341.96597516804</v>
      </c>
      <c r="N327" s="11">
        <f t="shared" si="181"/>
        <v>189975.11347736738</v>
      </c>
      <c r="O327" s="11">
        <f t="shared" si="181"/>
        <v>898393.7618261762</v>
      </c>
      <c r="P327" s="11">
        <f t="shared" si="181"/>
        <v>131967.44524000329</v>
      </c>
      <c r="Q327" s="11">
        <f t="shared" ref="Q327:AA327" si="182">$C326*Q326</f>
        <v>14501.917059341022</v>
      </c>
      <c r="R327" s="11">
        <f t="shared" si="182"/>
        <v>274086.23242154531</v>
      </c>
      <c r="S327" s="11">
        <f t="shared" si="182"/>
        <v>135592.92450483856</v>
      </c>
      <c r="T327" s="11">
        <f t="shared" si="182"/>
        <v>30454.025824616143</v>
      </c>
      <c r="U327" s="11">
        <f t="shared" si="182"/>
        <v>384300.80207253702</v>
      </c>
      <c r="V327" s="11">
        <f t="shared" si="182"/>
        <v>133417.63694593738</v>
      </c>
      <c r="W327" s="11">
        <f t="shared" si="182"/>
        <v>303090.06654022733</v>
      </c>
      <c r="X327" s="11">
        <f t="shared" si="182"/>
        <v>323392.75042330479</v>
      </c>
      <c r="Y327" s="11">
        <f t="shared" si="182"/>
        <v>451009.62054550572</v>
      </c>
      <c r="Z327" s="11">
        <f t="shared" si="182"/>
        <v>18127.396324176276</v>
      </c>
      <c r="AA327" s="11">
        <f t="shared" si="182"/>
        <v>14501.917059341022</v>
      </c>
    </row>
    <row r="328" spans="1:27" s="132" customFormat="1">
      <c r="A328" s="28" t="s">
        <v>104</v>
      </c>
      <c r="B328" s="84">
        <v>8150258.4399250019</v>
      </c>
      <c r="C328" s="37">
        <f>B328/12</f>
        <v>679188.20332708349</v>
      </c>
      <c r="D328" s="9">
        <v>5.0900000000000001E-2</v>
      </c>
      <c r="E328" s="9"/>
      <c r="F328" s="9"/>
      <c r="G328" s="9"/>
      <c r="H328" s="9"/>
      <c r="I328" s="9">
        <v>2.8999999999999998E-3</v>
      </c>
      <c r="J328" s="9">
        <v>0</v>
      </c>
      <c r="K328" s="9">
        <v>2.9999999999999997E-4</v>
      </c>
      <c r="L328" s="9"/>
      <c r="M328" s="9"/>
      <c r="N328" s="9">
        <v>1.7600000000000001E-2</v>
      </c>
      <c r="O328" s="9"/>
      <c r="P328" s="9"/>
      <c r="Q328" s="9"/>
      <c r="R328" s="9">
        <v>0.32729999999999998</v>
      </c>
      <c r="S328" s="9"/>
      <c r="T328" s="9">
        <v>6.3200000000000006E-2</v>
      </c>
      <c r="U328" s="9">
        <v>0.1004</v>
      </c>
      <c r="V328" s="9">
        <v>5.5999999999999999E-3</v>
      </c>
      <c r="W328" s="9"/>
      <c r="X328" s="9"/>
      <c r="Y328" s="9">
        <v>0.40710000000000002</v>
      </c>
      <c r="Z328" s="9">
        <v>1.52E-2</v>
      </c>
      <c r="AA328" s="9">
        <v>9.4999999999999998E-3</v>
      </c>
    </row>
    <row r="329" spans="1:27" s="132" customFormat="1">
      <c r="A329" s="29"/>
      <c r="B329" s="63"/>
      <c r="C329" s="19"/>
      <c r="D329" s="11">
        <f t="shared" ref="D329:AA329" si="183">$C328*D328</f>
        <v>34570.679549348548</v>
      </c>
      <c r="E329" s="11">
        <f t="shared" si="183"/>
        <v>0</v>
      </c>
      <c r="F329" s="11">
        <f t="shared" si="183"/>
        <v>0</v>
      </c>
      <c r="G329" s="11">
        <f t="shared" si="183"/>
        <v>0</v>
      </c>
      <c r="H329" s="11">
        <f t="shared" si="183"/>
        <v>0</v>
      </c>
      <c r="I329" s="11">
        <f t="shared" si="183"/>
        <v>1969.6457896485419</v>
      </c>
      <c r="J329" s="11">
        <f t="shared" si="183"/>
        <v>0</v>
      </c>
      <c r="K329" s="11">
        <f t="shared" si="183"/>
        <v>203.75646099812502</v>
      </c>
      <c r="L329" s="11">
        <f t="shared" si="183"/>
        <v>0</v>
      </c>
      <c r="M329" s="11">
        <f t="shared" si="183"/>
        <v>0</v>
      </c>
      <c r="N329" s="11">
        <f t="shared" si="183"/>
        <v>11953.712378556671</v>
      </c>
      <c r="O329" s="11">
        <f t="shared" si="183"/>
        <v>0</v>
      </c>
      <c r="P329" s="11">
        <f>$C328*P328</f>
        <v>0</v>
      </c>
      <c r="Q329" s="11">
        <f t="shared" si="183"/>
        <v>0</v>
      </c>
      <c r="R329" s="11">
        <f t="shared" si="183"/>
        <v>222298.29894895441</v>
      </c>
      <c r="S329" s="11">
        <f t="shared" si="183"/>
        <v>0</v>
      </c>
      <c r="T329" s="11">
        <f t="shared" si="183"/>
        <v>42924.69445027168</v>
      </c>
      <c r="U329" s="11">
        <f t="shared" si="183"/>
        <v>68190.495614039188</v>
      </c>
      <c r="V329" s="11">
        <f t="shared" si="183"/>
        <v>3803.4539386316674</v>
      </c>
      <c r="W329" s="11">
        <f t="shared" si="183"/>
        <v>0</v>
      </c>
      <c r="X329" s="11">
        <f t="shared" si="183"/>
        <v>0</v>
      </c>
      <c r="Y329" s="11">
        <f t="shared" si="183"/>
        <v>276497.51757445571</v>
      </c>
      <c r="Z329" s="11">
        <f t="shared" si="183"/>
        <v>10323.660690571669</v>
      </c>
      <c r="AA329" s="11">
        <f t="shared" si="183"/>
        <v>6452.2879316072931</v>
      </c>
    </row>
    <row r="330" spans="1:27" s="132" customFormat="1">
      <c r="A330" s="28" t="s">
        <v>105</v>
      </c>
      <c r="B330" s="83">
        <v>-9800.4659802303941</v>
      </c>
      <c r="C330" s="37">
        <f>B330/12</f>
        <v>-816.7054983525328</v>
      </c>
      <c r="D330" s="104">
        <v>1.7000000000000001E-2</v>
      </c>
      <c r="E330" s="104">
        <v>0.14249999999999999</v>
      </c>
      <c r="F330" s="104">
        <v>5.5300000000000002E-2</v>
      </c>
      <c r="G330" s="104">
        <v>8.09E-2</v>
      </c>
      <c r="H330" s="104">
        <v>4.19E-2</v>
      </c>
      <c r="I330" s="104">
        <v>0.1343</v>
      </c>
      <c r="J330" s="104">
        <v>0</v>
      </c>
      <c r="K330" s="104">
        <v>2.12E-2</v>
      </c>
      <c r="L330" s="104">
        <v>3.3700000000000001E-2</v>
      </c>
      <c r="M330" s="104">
        <v>1.77E-2</v>
      </c>
      <c r="N330" s="104">
        <v>2.6200000000000001E-2</v>
      </c>
      <c r="O330" s="104">
        <v>0.1239</v>
      </c>
      <c r="P330" s="104">
        <v>1.8200000000000001E-2</v>
      </c>
      <c r="Q330" s="104">
        <v>2E-3</v>
      </c>
      <c r="R330" s="104">
        <v>3.78E-2</v>
      </c>
      <c r="S330" s="104">
        <v>1.8700000000000001E-2</v>
      </c>
      <c r="T330" s="104">
        <v>4.1999999999999997E-3</v>
      </c>
      <c r="U330" s="104">
        <v>5.2999999999999999E-2</v>
      </c>
      <c r="V330" s="104">
        <v>1.84E-2</v>
      </c>
      <c r="W330" s="104">
        <v>4.1799999999999997E-2</v>
      </c>
      <c r="X330" s="104">
        <v>4.4600000000000001E-2</v>
      </c>
      <c r="Y330" s="104">
        <v>6.2199999999999998E-2</v>
      </c>
      <c r="Z330" s="104">
        <v>2.5000000000000001E-3</v>
      </c>
      <c r="AA330" s="9">
        <v>2E-3</v>
      </c>
    </row>
    <row r="331" spans="1:27" s="132" customFormat="1">
      <c r="A331" s="29"/>
      <c r="B331" s="63"/>
      <c r="C331" s="19"/>
      <c r="D331" s="11">
        <f t="shared" ref="D331:P331" si="184">$C330*D330</f>
        <v>-13.883993471993058</v>
      </c>
      <c r="E331" s="11">
        <f t="shared" si="184"/>
        <v>-116.38053351523591</v>
      </c>
      <c r="F331" s="11">
        <f t="shared" si="184"/>
        <v>-45.163814058895063</v>
      </c>
      <c r="G331" s="11">
        <f t="shared" si="184"/>
        <v>-66.071474816719899</v>
      </c>
      <c r="H331" s="11">
        <f t="shared" si="184"/>
        <v>-34.219960380971123</v>
      </c>
      <c r="I331" s="11">
        <f t="shared" si="184"/>
        <v>-109.68354842874515</v>
      </c>
      <c r="J331" s="11">
        <f t="shared" si="184"/>
        <v>0</v>
      </c>
      <c r="K331" s="11">
        <f t="shared" si="184"/>
        <v>-17.314156565073695</v>
      </c>
      <c r="L331" s="11">
        <f t="shared" si="184"/>
        <v>-27.522975294480357</v>
      </c>
      <c r="M331" s="11">
        <f t="shared" si="184"/>
        <v>-14.45568732083983</v>
      </c>
      <c r="N331" s="11">
        <f t="shared" si="184"/>
        <v>-21.397684056836361</v>
      </c>
      <c r="O331" s="11">
        <f t="shared" si="184"/>
        <v>-101.18981124587881</v>
      </c>
      <c r="P331" s="11">
        <f t="shared" si="184"/>
        <v>-14.864040070016097</v>
      </c>
      <c r="Q331" s="11">
        <f t="shared" ref="Q331:AA331" si="185">$C330*Q330</f>
        <v>-1.6334109967050656</v>
      </c>
      <c r="R331" s="11">
        <f t="shared" si="185"/>
        <v>-30.871467837725739</v>
      </c>
      <c r="S331" s="11">
        <f t="shared" si="185"/>
        <v>-15.272392819192364</v>
      </c>
      <c r="T331" s="11">
        <f t="shared" si="185"/>
        <v>-3.4301630930806377</v>
      </c>
      <c r="U331" s="11">
        <f t="shared" si="185"/>
        <v>-43.285391412684234</v>
      </c>
      <c r="V331" s="11">
        <f t="shared" si="185"/>
        <v>-15.027381169686603</v>
      </c>
      <c r="W331" s="11">
        <f t="shared" si="185"/>
        <v>-34.138289831135872</v>
      </c>
      <c r="X331" s="11">
        <f t="shared" si="185"/>
        <v>-36.42506522652296</v>
      </c>
      <c r="Y331" s="11">
        <f t="shared" si="185"/>
        <v>-50.799081997527537</v>
      </c>
      <c r="Z331" s="11">
        <f t="shared" si="185"/>
        <v>-2.0417637458813322</v>
      </c>
      <c r="AA331" s="11">
        <f t="shared" si="185"/>
        <v>-1.6334109967050656</v>
      </c>
    </row>
    <row r="332" spans="1:27" s="132" customFormat="1">
      <c r="A332" s="28" t="s">
        <v>106</v>
      </c>
      <c r="B332" s="83">
        <v>731432.63289843581</v>
      </c>
      <c r="C332" s="37">
        <f>B332/12</f>
        <v>60952.719408202982</v>
      </c>
      <c r="D332" s="9"/>
      <c r="E332" s="9"/>
      <c r="F332" s="9"/>
      <c r="G332" s="9"/>
      <c r="H332" s="9">
        <v>1.2500000000000001E-2</v>
      </c>
      <c r="I332" s="9"/>
      <c r="J332" s="9"/>
      <c r="K332" s="9"/>
      <c r="L332" s="9"/>
      <c r="M332" s="9"/>
      <c r="N332" s="9"/>
      <c r="O332" s="9"/>
      <c r="P332" s="9"/>
      <c r="Q332" s="9"/>
      <c r="R332" s="9">
        <v>9.9199999999999997E-2</v>
      </c>
      <c r="S332" s="9"/>
      <c r="T332" s="9">
        <v>8.6999999999999994E-3</v>
      </c>
      <c r="U332" s="9"/>
      <c r="V332" s="9"/>
      <c r="W332" s="9">
        <v>1.11E-2</v>
      </c>
      <c r="X332" s="9"/>
      <c r="Y332" s="9">
        <v>0.83730000000000004</v>
      </c>
      <c r="Z332" s="9">
        <v>3.1199999999999999E-2</v>
      </c>
      <c r="AA332" s="9"/>
    </row>
    <row r="333" spans="1:27" s="132" customFormat="1">
      <c r="A333" s="29"/>
      <c r="B333" s="63"/>
      <c r="C333" s="19"/>
      <c r="D333" s="11">
        <f t="shared" ref="D333:AA333" si="186">$C332*D332</f>
        <v>0</v>
      </c>
      <c r="E333" s="11">
        <f t="shared" si="186"/>
        <v>0</v>
      </c>
      <c r="F333" s="11">
        <f t="shared" si="186"/>
        <v>0</v>
      </c>
      <c r="G333" s="11">
        <f t="shared" si="186"/>
        <v>0</v>
      </c>
      <c r="H333" s="11">
        <f t="shared" si="186"/>
        <v>761.9089926025373</v>
      </c>
      <c r="I333" s="11">
        <f t="shared" si="186"/>
        <v>0</v>
      </c>
      <c r="J333" s="11">
        <f t="shared" si="186"/>
        <v>0</v>
      </c>
      <c r="K333" s="11">
        <f t="shared" si="186"/>
        <v>0</v>
      </c>
      <c r="L333" s="11">
        <f t="shared" si="186"/>
        <v>0</v>
      </c>
      <c r="M333" s="11">
        <f t="shared" si="186"/>
        <v>0</v>
      </c>
      <c r="N333" s="11">
        <f t="shared" si="186"/>
        <v>0</v>
      </c>
      <c r="O333" s="11">
        <f t="shared" si="186"/>
        <v>0</v>
      </c>
      <c r="P333" s="11">
        <f>$C332*P332</f>
        <v>0</v>
      </c>
      <c r="Q333" s="11">
        <f t="shared" si="186"/>
        <v>0</v>
      </c>
      <c r="R333" s="11">
        <f t="shared" si="186"/>
        <v>6046.5097652937357</v>
      </c>
      <c r="S333" s="11">
        <f t="shared" si="186"/>
        <v>0</v>
      </c>
      <c r="T333" s="11">
        <f t="shared" si="186"/>
        <v>530.28865885136588</v>
      </c>
      <c r="U333" s="11">
        <f t="shared" si="186"/>
        <v>0</v>
      </c>
      <c r="V333" s="11">
        <f t="shared" si="186"/>
        <v>0</v>
      </c>
      <c r="W333" s="11">
        <f t="shared" si="186"/>
        <v>676.57518543105311</v>
      </c>
      <c r="X333" s="11">
        <f t="shared" si="186"/>
        <v>0</v>
      </c>
      <c r="Y333" s="11">
        <f t="shared" si="186"/>
        <v>51035.711960488363</v>
      </c>
      <c r="Z333" s="11">
        <f t="shared" si="186"/>
        <v>1901.7248455359329</v>
      </c>
      <c r="AA333" s="11">
        <f t="shared" si="186"/>
        <v>0</v>
      </c>
    </row>
    <row r="334" spans="1:27" s="132" customFormat="1">
      <c r="A334" s="28" t="s">
        <v>107</v>
      </c>
      <c r="B334" s="83">
        <v>2992246.9635005966</v>
      </c>
      <c r="C334" s="37">
        <f>B334/12</f>
        <v>249353.91362504972</v>
      </c>
      <c r="D334" s="9"/>
      <c r="E334" s="9"/>
      <c r="F334" s="9"/>
      <c r="G334" s="9"/>
      <c r="H334" s="9"/>
      <c r="I334" s="9"/>
      <c r="J334" s="9">
        <v>0</v>
      </c>
      <c r="K334" s="9"/>
      <c r="L334" s="9"/>
      <c r="M334" s="9"/>
      <c r="N334" s="9"/>
      <c r="O334" s="9"/>
      <c r="P334" s="9"/>
      <c r="Q334" s="9"/>
      <c r="R334" s="9">
        <v>0.29010000000000002</v>
      </c>
      <c r="S334" s="9"/>
      <c r="T334" s="9">
        <v>2.7400000000000001E-2</v>
      </c>
      <c r="U334" s="9"/>
      <c r="V334" s="9"/>
      <c r="W334" s="9"/>
      <c r="X334" s="9"/>
      <c r="Y334" s="9">
        <v>0.64849999999999997</v>
      </c>
      <c r="Z334" s="9">
        <v>2.53E-2</v>
      </c>
      <c r="AA334" s="9">
        <v>8.6999999999999994E-3</v>
      </c>
    </row>
    <row r="335" spans="1:27" s="132" customFormat="1">
      <c r="A335" s="29"/>
      <c r="B335" s="63"/>
      <c r="C335" s="19"/>
      <c r="D335" s="11">
        <f t="shared" ref="D335:AA335" si="187">$C334*D334</f>
        <v>0</v>
      </c>
      <c r="E335" s="11">
        <f t="shared" si="187"/>
        <v>0</v>
      </c>
      <c r="F335" s="11">
        <f t="shared" si="187"/>
        <v>0</v>
      </c>
      <c r="G335" s="11">
        <f t="shared" si="187"/>
        <v>0</v>
      </c>
      <c r="H335" s="11">
        <f t="shared" si="187"/>
        <v>0</v>
      </c>
      <c r="I335" s="11">
        <f t="shared" si="187"/>
        <v>0</v>
      </c>
      <c r="J335" s="11">
        <f t="shared" si="187"/>
        <v>0</v>
      </c>
      <c r="K335" s="11">
        <f t="shared" si="187"/>
        <v>0</v>
      </c>
      <c r="L335" s="11">
        <f t="shared" si="187"/>
        <v>0</v>
      </c>
      <c r="M335" s="11">
        <f t="shared" si="187"/>
        <v>0</v>
      </c>
      <c r="N335" s="11">
        <f t="shared" si="187"/>
        <v>0</v>
      </c>
      <c r="O335" s="11">
        <f t="shared" si="187"/>
        <v>0</v>
      </c>
      <c r="P335" s="11">
        <f>$C334*P334</f>
        <v>0</v>
      </c>
      <c r="Q335" s="11">
        <f t="shared" si="187"/>
        <v>0</v>
      </c>
      <c r="R335" s="11">
        <f t="shared" si="187"/>
        <v>72337.570342626932</v>
      </c>
      <c r="S335" s="11">
        <f t="shared" si="187"/>
        <v>0</v>
      </c>
      <c r="T335" s="11">
        <f t="shared" si="187"/>
        <v>6832.2972333263624</v>
      </c>
      <c r="U335" s="11">
        <f t="shared" si="187"/>
        <v>0</v>
      </c>
      <c r="V335" s="11">
        <f t="shared" si="187"/>
        <v>0</v>
      </c>
      <c r="W335" s="11">
        <f t="shared" si="187"/>
        <v>0</v>
      </c>
      <c r="X335" s="11">
        <f t="shared" si="187"/>
        <v>0</v>
      </c>
      <c r="Y335" s="11">
        <f t="shared" si="187"/>
        <v>161706.01298584475</v>
      </c>
      <c r="Z335" s="11">
        <f t="shared" si="187"/>
        <v>6308.6540147137575</v>
      </c>
      <c r="AA335" s="11">
        <f t="shared" si="187"/>
        <v>2169.3790485379322</v>
      </c>
    </row>
    <row r="336" spans="1:27" s="132" customFormat="1">
      <c r="A336" s="28" t="s">
        <v>108</v>
      </c>
      <c r="B336" s="83">
        <v>2615691.8087593722</v>
      </c>
      <c r="C336" s="37">
        <f>B336/12</f>
        <v>217974.31739661435</v>
      </c>
      <c r="D336" s="9"/>
      <c r="E336" s="9"/>
      <c r="F336" s="9"/>
      <c r="G336" s="9"/>
      <c r="H336" s="9"/>
      <c r="I336" s="9"/>
      <c r="J336" s="9">
        <v>0</v>
      </c>
      <c r="K336" s="9"/>
      <c r="L336" s="9"/>
      <c r="M336" s="9"/>
      <c r="N336" s="9"/>
      <c r="O336" s="9"/>
      <c r="P336" s="9"/>
      <c r="Q336" s="9"/>
      <c r="R336" s="9">
        <v>0.2918</v>
      </c>
      <c r="S336" s="9"/>
      <c r="T336" s="9">
        <v>2.7400000000000001E-2</v>
      </c>
      <c r="U336" s="9"/>
      <c r="V336" s="9"/>
      <c r="W336" s="9"/>
      <c r="X336" s="9"/>
      <c r="Y336" s="9">
        <v>0.64680000000000004</v>
      </c>
      <c r="Z336" s="9">
        <v>2.53E-2</v>
      </c>
      <c r="AA336" s="9">
        <v>8.6999999999999994E-3</v>
      </c>
    </row>
    <row r="337" spans="1:27" s="132" customFormat="1">
      <c r="A337" s="29"/>
      <c r="B337" s="63"/>
      <c r="C337" s="19"/>
      <c r="D337" s="11">
        <f t="shared" ref="D337:AA337" si="188">$C336*D336</f>
        <v>0</v>
      </c>
      <c r="E337" s="11">
        <f t="shared" si="188"/>
        <v>0</v>
      </c>
      <c r="F337" s="11">
        <f t="shared" si="188"/>
        <v>0</v>
      </c>
      <c r="G337" s="11">
        <f t="shared" si="188"/>
        <v>0</v>
      </c>
      <c r="H337" s="11">
        <f t="shared" si="188"/>
        <v>0</v>
      </c>
      <c r="I337" s="11">
        <f t="shared" si="188"/>
        <v>0</v>
      </c>
      <c r="J337" s="11">
        <f t="shared" si="188"/>
        <v>0</v>
      </c>
      <c r="K337" s="11">
        <f t="shared" si="188"/>
        <v>0</v>
      </c>
      <c r="L337" s="11">
        <f t="shared" si="188"/>
        <v>0</v>
      </c>
      <c r="M337" s="11">
        <f t="shared" si="188"/>
        <v>0</v>
      </c>
      <c r="N337" s="11">
        <f t="shared" si="188"/>
        <v>0</v>
      </c>
      <c r="O337" s="11">
        <f t="shared" si="188"/>
        <v>0</v>
      </c>
      <c r="P337" s="11">
        <f>$C336*P336</f>
        <v>0</v>
      </c>
      <c r="Q337" s="11">
        <f t="shared" si="188"/>
        <v>0</v>
      </c>
      <c r="R337" s="11">
        <f t="shared" si="188"/>
        <v>63604.905816332066</v>
      </c>
      <c r="S337" s="11">
        <f t="shared" si="188"/>
        <v>0</v>
      </c>
      <c r="T337" s="11">
        <f t="shared" si="188"/>
        <v>5972.4962966672338</v>
      </c>
      <c r="U337" s="11">
        <f t="shared" si="188"/>
        <v>0</v>
      </c>
      <c r="V337" s="11">
        <f t="shared" si="188"/>
        <v>0</v>
      </c>
      <c r="W337" s="11">
        <f t="shared" si="188"/>
        <v>0</v>
      </c>
      <c r="X337" s="11">
        <f t="shared" si="188"/>
        <v>0</v>
      </c>
      <c r="Y337" s="11">
        <f t="shared" si="188"/>
        <v>140985.78849213017</v>
      </c>
      <c r="Z337" s="11">
        <f t="shared" si="188"/>
        <v>5514.7502301343429</v>
      </c>
      <c r="AA337" s="11">
        <f t="shared" si="188"/>
        <v>1896.3765613505448</v>
      </c>
    </row>
    <row r="338" spans="1:27" s="132" customFormat="1">
      <c r="A338" s="28" t="s">
        <v>109</v>
      </c>
      <c r="B338" s="83">
        <v>217407.22399042273</v>
      </c>
      <c r="C338" s="37">
        <f>B338/12</f>
        <v>18117.26866586856</v>
      </c>
      <c r="D338" s="104">
        <v>1.7000000000000001E-2</v>
      </c>
      <c r="E338" s="104">
        <v>0.14249999999999999</v>
      </c>
      <c r="F338" s="104">
        <v>5.5300000000000002E-2</v>
      </c>
      <c r="G338" s="104">
        <v>8.09E-2</v>
      </c>
      <c r="H338" s="104">
        <v>4.19E-2</v>
      </c>
      <c r="I338" s="104">
        <v>0.1343</v>
      </c>
      <c r="J338" s="104">
        <v>0</v>
      </c>
      <c r="K338" s="104">
        <v>2.12E-2</v>
      </c>
      <c r="L338" s="104">
        <v>3.3700000000000001E-2</v>
      </c>
      <c r="M338" s="104">
        <v>1.77E-2</v>
      </c>
      <c r="N338" s="104">
        <v>2.6200000000000001E-2</v>
      </c>
      <c r="O338" s="104">
        <v>0.1239</v>
      </c>
      <c r="P338" s="104">
        <v>1.8200000000000001E-2</v>
      </c>
      <c r="Q338" s="104">
        <v>2E-3</v>
      </c>
      <c r="R338" s="104">
        <v>3.78E-2</v>
      </c>
      <c r="S338" s="104">
        <v>1.8700000000000001E-2</v>
      </c>
      <c r="T338" s="104">
        <v>4.1999999999999997E-3</v>
      </c>
      <c r="U338" s="104">
        <v>5.2999999999999999E-2</v>
      </c>
      <c r="V338" s="104">
        <v>1.84E-2</v>
      </c>
      <c r="W338" s="104">
        <v>4.1799999999999997E-2</v>
      </c>
      <c r="X338" s="104">
        <v>4.4600000000000001E-2</v>
      </c>
      <c r="Y338" s="104">
        <v>6.2199999999999998E-2</v>
      </c>
      <c r="Z338" s="104">
        <v>2.5000000000000001E-3</v>
      </c>
      <c r="AA338" s="9">
        <v>2E-3</v>
      </c>
    </row>
    <row r="339" spans="1:27" s="132" customFormat="1">
      <c r="A339" s="29"/>
      <c r="B339" s="63"/>
      <c r="C339" s="19"/>
      <c r="D339" s="11">
        <f t="shared" ref="D339:P339" si="189">$C338*D338</f>
        <v>307.99356731976553</v>
      </c>
      <c r="E339" s="11">
        <f t="shared" si="189"/>
        <v>2581.7107848862697</v>
      </c>
      <c r="F339" s="11">
        <f t="shared" si="189"/>
        <v>1001.8849572225314</v>
      </c>
      <c r="G339" s="11">
        <f t="shared" si="189"/>
        <v>1465.6870350687666</v>
      </c>
      <c r="H339" s="11">
        <f t="shared" si="189"/>
        <v>759.11355709989266</v>
      </c>
      <c r="I339" s="11">
        <f t="shared" si="189"/>
        <v>2433.1491818261475</v>
      </c>
      <c r="J339" s="11">
        <f t="shared" si="189"/>
        <v>0</v>
      </c>
      <c r="K339" s="11">
        <f t="shared" si="189"/>
        <v>384.08609571641347</v>
      </c>
      <c r="L339" s="11">
        <f t="shared" si="189"/>
        <v>610.55195403977052</v>
      </c>
      <c r="M339" s="11">
        <f t="shared" si="189"/>
        <v>320.67565538587354</v>
      </c>
      <c r="N339" s="11">
        <f t="shared" si="189"/>
        <v>474.67243904575628</v>
      </c>
      <c r="O339" s="11">
        <f t="shared" si="189"/>
        <v>2244.7295877011143</v>
      </c>
      <c r="P339" s="11">
        <f t="shared" si="189"/>
        <v>329.73428971880782</v>
      </c>
      <c r="Q339" s="11">
        <f t="shared" ref="Q339:AA339" si="190">$C338*Q338</f>
        <v>36.234537331737123</v>
      </c>
      <c r="R339" s="11">
        <f t="shared" si="190"/>
        <v>684.83275556983153</v>
      </c>
      <c r="S339" s="11">
        <f t="shared" si="190"/>
        <v>338.79292405174209</v>
      </c>
      <c r="T339" s="11">
        <f t="shared" si="190"/>
        <v>76.09252839664795</v>
      </c>
      <c r="U339" s="11">
        <f t="shared" si="190"/>
        <v>960.21523929103364</v>
      </c>
      <c r="V339" s="11">
        <f t="shared" si="190"/>
        <v>333.35774345198149</v>
      </c>
      <c r="W339" s="11">
        <f t="shared" si="190"/>
        <v>757.30183023330574</v>
      </c>
      <c r="X339" s="11">
        <f t="shared" si="190"/>
        <v>808.03018249773777</v>
      </c>
      <c r="Y339" s="11">
        <f t="shared" si="190"/>
        <v>1126.8941110170244</v>
      </c>
      <c r="Z339" s="11">
        <f t="shared" si="190"/>
        <v>45.293171664671398</v>
      </c>
      <c r="AA339" s="11">
        <f t="shared" si="190"/>
        <v>36.234537331737123</v>
      </c>
    </row>
    <row r="340" spans="1:27" s="132" customFormat="1">
      <c r="A340" s="28" t="s">
        <v>110</v>
      </c>
      <c r="B340" s="83">
        <v>1904937.3691710546</v>
      </c>
      <c r="C340" s="37">
        <f>B340/12</f>
        <v>158744.78076425454</v>
      </c>
      <c r="D340" s="104">
        <v>1.7000000000000001E-2</v>
      </c>
      <c r="E340" s="104">
        <v>0.14249999999999999</v>
      </c>
      <c r="F340" s="104">
        <v>5.5300000000000002E-2</v>
      </c>
      <c r="G340" s="104">
        <v>8.09E-2</v>
      </c>
      <c r="H340" s="104">
        <v>4.19E-2</v>
      </c>
      <c r="I340" s="104">
        <v>0.1343</v>
      </c>
      <c r="J340" s="104">
        <v>0</v>
      </c>
      <c r="K340" s="104">
        <v>2.12E-2</v>
      </c>
      <c r="L340" s="104">
        <v>3.3700000000000001E-2</v>
      </c>
      <c r="M340" s="104">
        <v>1.77E-2</v>
      </c>
      <c r="N340" s="104">
        <v>2.6200000000000001E-2</v>
      </c>
      <c r="O340" s="104">
        <v>0.1239</v>
      </c>
      <c r="P340" s="104">
        <v>1.8200000000000001E-2</v>
      </c>
      <c r="Q340" s="104">
        <v>2E-3</v>
      </c>
      <c r="R340" s="104">
        <v>3.78E-2</v>
      </c>
      <c r="S340" s="104">
        <v>1.8700000000000001E-2</v>
      </c>
      <c r="T340" s="104">
        <v>4.1999999999999997E-3</v>
      </c>
      <c r="U340" s="104">
        <v>5.2999999999999999E-2</v>
      </c>
      <c r="V340" s="104">
        <v>1.84E-2</v>
      </c>
      <c r="W340" s="104">
        <v>4.1799999999999997E-2</v>
      </c>
      <c r="X340" s="104">
        <v>4.4600000000000001E-2</v>
      </c>
      <c r="Y340" s="104">
        <v>6.2199999999999998E-2</v>
      </c>
      <c r="Z340" s="104">
        <v>2.5000000000000001E-3</v>
      </c>
      <c r="AA340" s="9">
        <v>2E-3</v>
      </c>
    </row>
    <row r="341" spans="1:27" s="132" customFormat="1">
      <c r="A341" s="29"/>
      <c r="B341" s="63"/>
      <c r="C341" s="19"/>
      <c r="D341" s="11">
        <f t="shared" ref="D341:P341" si="191">$C340*D340</f>
        <v>2698.6612729923272</v>
      </c>
      <c r="E341" s="11">
        <f t="shared" si="191"/>
        <v>22621.131258906269</v>
      </c>
      <c r="F341" s="11">
        <f t="shared" si="191"/>
        <v>8778.5863762632762</v>
      </c>
      <c r="G341" s="11">
        <f t="shared" si="191"/>
        <v>12842.452763828192</v>
      </c>
      <c r="H341" s="11">
        <f t="shared" si="191"/>
        <v>6651.4063140222652</v>
      </c>
      <c r="I341" s="11">
        <f t="shared" si="191"/>
        <v>21319.424056639386</v>
      </c>
      <c r="J341" s="11">
        <f t="shared" si="191"/>
        <v>0</v>
      </c>
      <c r="K341" s="11">
        <f t="shared" si="191"/>
        <v>3365.3893522021963</v>
      </c>
      <c r="L341" s="11">
        <f t="shared" si="191"/>
        <v>5349.699111755378</v>
      </c>
      <c r="M341" s="11">
        <f t="shared" si="191"/>
        <v>2809.7826195273055</v>
      </c>
      <c r="N341" s="11">
        <f t="shared" si="191"/>
        <v>4159.1132560234691</v>
      </c>
      <c r="O341" s="11">
        <f t="shared" si="191"/>
        <v>19668.478336691136</v>
      </c>
      <c r="P341" s="11">
        <f t="shared" si="191"/>
        <v>2889.1550099094329</v>
      </c>
      <c r="Q341" s="11">
        <f t="shared" ref="Q341:AA341" si="192">$C340*Q340</f>
        <v>317.48956152850906</v>
      </c>
      <c r="R341" s="11">
        <f t="shared" si="192"/>
        <v>6000.5527128888216</v>
      </c>
      <c r="S341" s="11">
        <f t="shared" si="192"/>
        <v>2968.5274002915598</v>
      </c>
      <c r="T341" s="11">
        <f t="shared" si="192"/>
        <v>666.72807920986907</v>
      </c>
      <c r="U341" s="11">
        <f t="shared" si="192"/>
        <v>8413.4733805054911</v>
      </c>
      <c r="V341" s="11">
        <f t="shared" si="192"/>
        <v>2920.9039660622834</v>
      </c>
      <c r="W341" s="11">
        <f t="shared" si="192"/>
        <v>6635.5318359458388</v>
      </c>
      <c r="X341" s="11">
        <f t="shared" si="192"/>
        <v>7080.0172220857521</v>
      </c>
      <c r="Y341" s="11">
        <f t="shared" si="192"/>
        <v>9873.9253635366313</v>
      </c>
      <c r="Z341" s="11">
        <f t="shared" si="192"/>
        <v>396.86195191063638</v>
      </c>
      <c r="AA341" s="11">
        <f t="shared" si="192"/>
        <v>317.48956152850906</v>
      </c>
    </row>
    <row r="342" spans="1:27" s="132" customFormat="1">
      <c r="A342" s="28" t="s">
        <v>111</v>
      </c>
      <c r="B342" s="83">
        <v>9916964.2826031186</v>
      </c>
      <c r="C342" s="37">
        <f>B342/12</f>
        <v>826413.69021692651</v>
      </c>
      <c r="D342" s="104">
        <v>1.7000000000000001E-2</v>
      </c>
      <c r="E342" s="104">
        <v>0.14249999999999999</v>
      </c>
      <c r="F342" s="104">
        <v>5.5300000000000002E-2</v>
      </c>
      <c r="G342" s="104">
        <v>8.09E-2</v>
      </c>
      <c r="H342" s="104">
        <v>4.19E-2</v>
      </c>
      <c r="I342" s="104">
        <v>0.1343</v>
      </c>
      <c r="J342" s="104">
        <v>0</v>
      </c>
      <c r="K342" s="104">
        <v>2.12E-2</v>
      </c>
      <c r="L342" s="104">
        <v>3.3700000000000001E-2</v>
      </c>
      <c r="M342" s="104">
        <v>1.77E-2</v>
      </c>
      <c r="N342" s="104">
        <v>2.6200000000000001E-2</v>
      </c>
      <c r="O342" s="104">
        <v>0.1239</v>
      </c>
      <c r="P342" s="104">
        <v>1.8200000000000001E-2</v>
      </c>
      <c r="Q342" s="104">
        <v>2E-3</v>
      </c>
      <c r="R342" s="104">
        <v>3.78E-2</v>
      </c>
      <c r="S342" s="104">
        <v>1.8700000000000001E-2</v>
      </c>
      <c r="T342" s="104">
        <v>4.1999999999999997E-3</v>
      </c>
      <c r="U342" s="104">
        <v>5.2999999999999999E-2</v>
      </c>
      <c r="V342" s="104">
        <v>1.84E-2</v>
      </c>
      <c r="W342" s="104">
        <v>4.1799999999999997E-2</v>
      </c>
      <c r="X342" s="104">
        <v>4.4600000000000001E-2</v>
      </c>
      <c r="Y342" s="104">
        <v>6.2199999999999998E-2</v>
      </c>
      <c r="Z342" s="104">
        <v>2.5000000000000001E-3</v>
      </c>
      <c r="AA342" s="9">
        <v>2E-3</v>
      </c>
    </row>
    <row r="343" spans="1:27" s="132" customFormat="1">
      <c r="A343" s="29"/>
      <c r="B343" s="63"/>
      <c r="C343" s="19"/>
      <c r="D343" s="11">
        <f t="shared" ref="D343:P343" si="193">$C342*D342</f>
        <v>14049.032733687751</v>
      </c>
      <c r="E343" s="11">
        <f t="shared" si="193"/>
        <v>117763.95085591201</v>
      </c>
      <c r="F343" s="11">
        <f t="shared" si="193"/>
        <v>45700.677068996039</v>
      </c>
      <c r="G343" s="11">
        <f t="shared" si="193"/>
        <v>66856.867538549355</v>
      </c>
      <c r="H343" s="11">
        <f t="shared" si="193"/>
        <v>34626.733620089224</v>
      </c>
      <c r="I343" s="11">
        <f t="shared" si="193"/>
        <v>110987.35859613323</v>
      </c>
      <c r="J343" s="11">
        <f t="shared" si="193"/>
        <v>0</v>
      </c>
      <c r="K343" s="11">
        <f t="shared" si="193"/>
        <v>17519.970232598844</v>
      </c>
      <c r="L343" s="11">
        <f t="shared" si="193"/>
        <v>27850.141360310423</v>
      </c>
      <c r="M343" s="11">
        <f t="shared" si="193"/>
        <v>14627.522316839599</v>
      </c>
      <c r="N343" s="11">
        <f t="shared" si="193"/>
        <v>21652.038683683477</v>
      </c>
      <c r="O343" s="11">
        <f t="shared" si="193"/>
        <v>102392.65621787719</v>
      </c>
      <c r="P343" s="11">
        <f t="shared" si="193"/>
        <v>15040.729161948064</v>
      </c>
      <c r="Q343" s="11">
        <f t="shared" ref="Q343:AA343" si="194">$C342*Q342</f>
        <v>1652.827380433853</v>
      </c>
      <c r="R343" s="11">
        <f t="shared" si="194"/>
        <v>31238.437490199824</v>
      </c>
      <c r="S343" s="11">
        <f t="shared" si="194"/>
        <v>15453.936007056527</v>
      </c>
      <c r="T343" s="11">
        <f t="shared" si="194"/>
        <v>3470.9374989110911</v>
      </c>
      <c r="U343" s="11">
        <f t="shared" si="194"/>
        <v>43799.925581497104</v>
      </c>
      <c r="V343" s="11">
        <f t="shared" si="194"/>
        <v>15206.011899991447</v>
      </c>
      <c r="W343" s="11">
        <f t="shared" si="194"/>
        <v>34544.092251067523</v>
      </c>
      <c r="X343" s="11">
        <f t="shared" si="194"/>
        <v>36858.050583674922</v>
      </c>
      <c r="Y343" s="11">
        <f t="shared" si="194"/>
        <v>51402.931531492824</v>
      </c>
      <c r="Z343" s="11">
        <f t="shared" si="194"/>
        <v>2066.0342255423161</v>
      </c>
      <c r="AA343" s="11">
        <f t="shared" si="194"/>
        <v>1652.827380433853</v>
      </c>
    </row>
    <row r="344" spans="1:27" s="132" customFormat="1">
      <c r="A344" s="28" t="s">
        <v>112</v>
      </c>
      <c r="B344" s="83">
        <v>1855386.419760504</v>
      </c>
      <c r="C344" s="37">
        <f>B344/12</f>
        <v>154615.53498004199</v>
      </c>
      <c r="D344" s="9"/>
      <c r="E344" s="9"/>
      <c r="F344" s="9"/>
      <c r="G344" s="9"/>
      <c r="H344" s="9"/>
      <c r="I344" s="9"/>
      <c r="J344" s="9">
        <v>0</v>
      </c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>
        <v>0.94410000000000005</v>
      </c>
      <c r="Z344" s="9">
        <v>3.5299999999999998E-2</v>
      </c>
      <c r="AA344" s="9">
        <v>2.06E-2</v>
      </c>
    </row>
    <row r="345" spans="1:27" s="132" customFormat="1">
      <c r="A345" s="29"/>
      <c r="B345" s="63"/>
      <c r="C345" s="19"/>
      <c r="D345" s="11">
        <f t="shared" ref="D345:AA345" si="195">$C344*D344</f>
        <v>0</v>
      </c>
      <c r="E345" s="11">
        <f t="shared" si="195"/>
        <v>0</v>
      </c>
      <c r="F345" s="11">
        <f t="shared" si="195"/>
        <v>0</v>
      </c>
      <c r="G345" s="11">
        <f t="shared" si="195"/>
        <v>0</v>
      </c>
      <c r="H345" s="11">
        <f t="shared" si="195"/>
        <v>0</v>
      </c>
      <c r="I345" s="11">
        <f t="shared" si="195"/>
        <v>0</v>
      </c>
      <c r="J345" s="11">
        <f t="shared" si="195"/>
        <v>0</v>
      </c>
      <c r="K345" s="11">
        <f t="shared" si="195"/>
        <v>0</v>
      </c>
      <c r="L345" s="11">
        <f t="shared" si="195"/>
        <v>0</v>
      </c>
      <c r="M345" s="11">
        <f t="shared" si="195"/>
        <v>0</v>
      </c>
      <c r="N345" s="11">
        <f t="shared" si="195"/>
        <v>0</v>
      </c>
      <c r="O345" s="11">
        <f t="shared" si="195"/>
        <v>0</v>
      </c>
      <c r="P345" s="11">
        <f>$C344*P344</f>
        <v>0</v>
      </c>
      <c r="Q345" s="11">
        <f t="shared" si="195"/>
        <v>0</v>
      </c>
      <c r="R345" s="11">
        <f t="shared" si="195"/>
        <v>0</v>
      </c>
      <c r="S345" s="11">
        <f t="shared" si="195"/>
        <v>0</v>
      </c>
      <c r="T345" s="11">
        <f t="shared" si="195"/>
        <v>0</v>
      </c>
      <c r="U345" s="11">
        <f t="shared" si="195"/>
        <v>0</v>
      </c>
      <c r="V345" s="11">
        <f t="shared" si="195"/>
        <v>0</v>
      </c>
      <c r="W345" s="11">
        <f t="shared" si="195"/>
        <v>0</v>
      </c>
      <c r="X345" s="11">
        <f t="shared" si="195"/>
        <v>0</v>
      </c>
      <c r="Y345" s="11">
        <f t="shared" si="195"/>
        <v>145972.52657465765</v>
      </c>
      <c r="Z345" s="11">
        <f t="shared" si="195"/>
        <v>5457.9283847954821</v>
      </c>
      <c r="AA345" s="11">
        <f t="shared" si="195"/>
        <v>3185.080020588865</v>
      </c>
    </row>
    <row r="346" spans="1:27" s="132" customFormat="1">
      <c r="A346" s="28" t="s">
        <v>113</v>
      </c>
      <c r="B346" s="83">
        <v>2687154.1296301321</v>
      </c>
      <c r="C346" s="37">
        <f>B346/12</f>
        <v>223929.51080251101</v>
      </c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>
        <v>0.36349999999999999</v>
      </c>
      <c r="S346" s="9"/>
      <c r="T346" s="9">
        <v>0.188</v>
      </c>
      <c r="U346" s="9"/>
      <c r="V346" s="9"/>
      <c r="W346" s="9"/>
      <c r="X346" s="9"/>
      <c r="Y346" s="9">
        <v>0.43240000000000001</v>
      </c>
      <c r="Z346" s="9">
        <v>1.61E-2</v>
      </c>
      <c r="AA346" s="9"/>
    </row>
    <row r="347" spans="1:27" s="132" customFormat="1">
      <c r="A347" s="29"/>
      <c r="B347" s="63"/>
      <c r="C347" s="19"/>
      <c r="D347" s="11">
        <f t="shared" ref="D347:AA347" si="196">$C346*D346</f>
        <v>0</v>
      </c>
      <c r="E347" s="11">
        <f t="shared" si="196"/>
        <v>0</v>
      </c>
      <c r="F347" s="11">
        <f t="shared" si="196"/>
        <v>0</v>
      </c>
      <c r="G347" s="11">
        <f t="shared" si="196"/>
        <v>0</v>
      </c>
      <c r="H347" s="11">
        <f t="shared" si="196"/>
        <v>0</v>
      </c>
      <c r="I347" s="11">
        <f t="shared" si="196"/>
        <v>0</v>
      </c>
      <c r="J347" s="11">
        <f t="shared" si="196"/>
        <v>0</v>
      </c>
      <c r="K347" s="11">
        <f t="shared" si="196"/>
        <v>0</v>
      </c>
      <c r="L347" s="11">
        <f t="shared" si="196"/>
        <v>0</v>
      </c>
      <c r="M347" s="11">
        <f t="shared" si="196"/>
        <v>0</v>
      </c>
      <c r="N347" s="11">
        <f t="shared" si="196"/>
        <v>0</v>
      </c>
      <c r="O347" s="11">
        <f t="shared" si="196"/>
        <v>0</v>
      </c>
      <c r="P347" s="11">
        <f>$C346*P346</f>
        <v>0</v>
      </c>
      <c r="Q347" s="11">
        <f t="shared" si="196"/>
        <v>0</v>
      </c>
      <c r="R347" s="11">
        <f t="shared" si="196"/>
        <v>81398.377176712747</v>
      </c>
      <c r="S347" s="11">
        <f t="shared" si="196"/>
        <v>0</v>
      </c>
      <c r="T347" s="11">
        <f t="shared" si="196"/>
        <v>42098.74803087207</v>
      </c>
      <c r="U347" s="11">
        <f t="shared" si="196"/>
        <v>0</v>
      </c>
      <c r="V347" s="11">
        <f t="shared" si="196"/>
        <v>0</v>
      </c>
      <c r="W347" s="11">
        <f t="shared" si="196"/>
        <v>0</v>
      </c>
      <c r="X347" s="11">
        <f t="shared" si="196"/>
        <v>0</v>
      </c>
      <c r="Y347" s="11">
        <f t="shared" si="196"/>
        <v>96827.120471005765</v>
      </c>
      <c r="Z347" s="11">
        <f t="shared" si="196"/>
        <v>3605.2651239204274</v>
      </c>
      <c r="AA347" s="11">
        <f t="shared" si="196"/>
        <v>0</v>
      </c>
    </row>
    <row r="348" spans="1:27" s="132" customFormat="1">
      <c r="A348" s="28" t="s">
        <v>114</v>
      </c>
      <c r="B348" s="83">
        <v>648939.51607465022</v>
      </c>
      <c r="C348" s="37">
        <f>B348/12</f>
        <v>54078.293006220854</v>
      </c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>
        <v>0.39410000000000001</v>
      </c>
      <c r="S348" s="9"/>
      <c r="T348" s="9">
        <v>0.20380000000000001</v>
      </c>
      <c r="U348" s="9"/>
      <c r="V348" s="9"/>
      <c r="W348" s="9"/>
      <c r="X348" s="9"/>
      <c r="Y348" s="9">
        <v>0.3876</v>
      </c>
      <c r="Z348" s="9">
        <v>1.4500000000000001E-2</v>
      </c>
      <c r="AA348" s="9"/>
    </row>
    <row r="349" spans="1:27" s="132" customFormat="1">
      <c r="A349" s="29"/>
      <c r="B349" s="63"/>
      <c r="C349" s="19"/>
      <c r="D349" s="11">
        <f t="shared" ref="D349:AA349" si="197">$C348*D348</f>
        <v>0</v>
      </c>
      <c r="E349" s="11">
        <f t="shared" si="197"/>
        <v>0</v>
      </c>
      <c r="F349" s="11">
        <f t="shared" si="197"/>
        <v>0</v>
      </c>
      <c r="G349" s="11">
        <f t="shared" si="197"/>
        <v>0</v>
      </c>
      <c r="H349" s="11">
        <f t="shared" si="197"/>
        <v>0</v>
      </c>
      <c r="I349" s="11">
        <f t="shared" si="197"/>
        <v>0</v>
      </c>
      <c r="J349" s="11">
        <f t="shared" si="197"/>
        <v>0</v>
      </c>
      <c r="K349" s="11">
        <f t="shared" si="197"/>
        <v>0</v>
      </c>
      <c r="L349" s="11">
        <f t="shared" si="197"/>
        <v>0</v>
      </c>
      <c r="M349" s="11">
        <f t="shared" si="197"/>
        <v>0</v>
      </c>
      <c r="N349" s="11">
        <f t="shared" si="197"/>
        <v>0</v>
      </c>
      <c r="O349" s="11">
        <f t="shared" si="197"/>
        <v>0</v>
      </c>
      <c r="P349" s="11">
        <f>$C348*P348</f>
        <v>0</v>
      </c>
      <c r="Q349" s="11">
        <f t="shared" si="197"/>
        <v>0</v>
      </c>
      <c r="R349" s="11">
        <f t="shared" si="197"/>
        <v>21312.255273751638</v>
      </c>
      <c r="S349" s="11">
        <f t="shared" si="197"/>
        <v>0</v>
      </c>
      <c r="T349" s="11">
        <f t="shared" si="197"/>
        <v>11021.15611466781</v>
      </c>
      <c r="U349" s="11">
        <f t="shared" si="197"/>
        <v>0</v>
      </c>
      <c r="V349" s="11">
        <f t="shared" si="197"/>
        <v>0</v>
      </c>
      <c r="W349" s="11">
        <f t="shared" si="197"/>
        <v>0</v>
      </c>
      <c r="X349" s="11">
        <f t="shared" si="197"/>
        <v>0</v>
      </c>
      <c r="Y349" s="11">
        <f t="shared" si="197"/>
        <v>20960.746369211203</v>
      </c>
      <c r="Z349" s="11">
        <f t="shared" si="197"/>
        <v>784.13524859020242</v>
      </c>
      <c r="AA349" s="11">
        <f t="shared" si="197"/>
        <v>0</v>
      </c>
    </row>
    <row r="350" spans="1:27" s="132" customFormat="1">
      <c r="A350" s="28" t="s">
        <v>115</v>
      </c>
      <c r="B350" s="83">
        <v>5250301.1880721562</v>
      </c>
      <c r="C350" s="37">
        <f>B350/12</f>
        <v>437525.09900601301</v>
      </c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>
        <v>0.2349</v>
      </c>
      <c r="S350" s="9"/>
      <c r="T350" s="9">
        <v>1.61E-2</v>
      </c>
      <c r="U350" s="9"/>
      <c r="V350" s="9">
        <v>5.3699999999999998E-2</v>
      </c>
      <c r="W350" s="9"/>
      <c r="X350" s="9"/>
      <c r="Y350" s="9">
        <v>0.67030000000000001</v>
      </c>
      <c r="Z350" s="9">
        <v>2.5000000000000001E-2</v>
      </c>
      <c r="AA350" s="9"/>
    </row>
    <row r="351" spans="1:27" s="132" customFormat="1">
      <c r="A351" s="29"/>
      <c r="B351" s="63"/>
      <c r="C351" s="19"/>
      <c r="D351" s="11">
        <f t="shared" ref="D351:AA351" si="198">$C350*D350</f>
        <v>0</v>
      </c>
      <c r="E351" s="11">
        <f t="shared" si="198"/>
        <v>0</v>
      </c>
      <c r="F351" s="11">
        <f t="shared" si="198"/>
        <v>0</v>
      </c>
      <c r="G351" s="11">
        <f t="shared" si="198"/>
        <v>0</v>
      </c>
      <c r="H351" s="11">
        <f t="shared" si="198"/>
        <v>0</v>
      </c>
      <c r="I351" s="11">
        <f t="shared" si="198"/>
        <v>0</v>
      </c>
      <c r="J351" s="11">
        <f t="shared" si="198"/>
        <v>0</v>
      </c>
      <c r="K351" s="11">
        <f t="shared" si="198"/>
        <v>0</v>
      </c>
      <c r="L351" s="11">
        <f t="shared" si="198"/>
        <v>0</v>
      </c>
      <c r="M351" s="11">
        <f t="shared" si="198"/>
        <v>0</v>
      </c>
      <c r="N351" s="11">
        <f t="shared" si="198"/>
        <v>0</v>
      </c>
      <c r="O351" s="11">
        <f t="shared" si="198"/>
        <v>0</v>
      </c>
      <c r="P351" s="11">
        <f>$C350*P350</f>
        <v>0</v>
      </c>
      <c r="Q351" s="11">
        <f t="shared" si="198"/>
        <v>0</v>
      </c>
      <c r="R351" s="11">
        <f t="shared" si="198"/>
        <v>102774.64575651246</v>
      </c>
      <c r="S351" s="11">
        <f t="shared" si="198"/>
        <v>0</v>
      </c>
      <c r="T351" s="11">
        <f t="shared" si="198"/>
        <v>7044.154093996809</v>
      </c>
      <c r="U351" s="11">
        <f t="shared" si="198"/>
        <v>0</v>
      </c>
      <c r="V351" s="11">
        <f t="shared" si="198"/>
        <v>23495.097816622896</v>
      </c>
      <c r="W351" s="11">
        <f t="shared" si="198"/>
        <v>0</v>
      </c>
      <c r="X351" s="11">
        <f t="shared" si="198"/>
        <v>0</v>
      </c>
      <c r="Y351" s="11">
        <f t="shared" si="198"/>
        <v>293273.07386373053</v>
      </c>
      <c r="Z351" s="11">
        <f t="shared" si="198"/>
        <v>10938.127475150326</v>
      </c>
      <c r="AA351" s="11">
        <f t="shared" si="198"/>
        <v>0</v>
      </c>
    </row>
    <row r="352" spans="1:27" s="132" customFormat="1">
      <c r="A352" s="28" t="s">
        <v>116</v>
      </c>
      <c r="B352" s="84">
        <v>37706461.614922017</v>
      </c>
      <c r="C352" s="37">
        <f>B352/12</f>
        <v>3142205.1345768347</v>
      </c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>
        <v>0.96179999999999999</v>
      </c>
      <c r="Z352" s="9">
        <v>3.8199999999999998E-2</v>
      </c>
      <c r="AA352" s="9"/>
    </row>
    <row r="353" spans="1:27" s="132" customFormat="1">
      <c r="A353" s="29"/>
      <c r="B353" s="63"/>
      <c r="C353" s="19"/>
      <c r="D353" s="11">
        <f t="shared" ref="D353:AA353" si="199">$C352*D352</f>
        <v>0</v>
      </c>
      <c r="E353" s="11">
        <f t="shared" si="199"/>
        <v>0</v>
      </c>
      <c r="F353" s="11">
        <f t="shared" si="199"/>
        <v>0</v>
      </c>
      <c r="G353" s="11">
        <f t="shared" si="199"/>
        <v>0</v>
      </c>
      <c r="H353" s="11">
        <f t="shared" si="199"/>
        <v>0</v>
      </c>
      <c r="I353" s="11">
        <f t="shared" si="199"/>
        <v>0</v>
      </c>
      <c r="J353" s="11">
        <f t="shared" si="199"/>
        <v>0</v>
      </c>
      <c r="K353" s="11">
        <f t="shared" si="199"/>
        <v>0</v>
      </c>
      <c r="L353" s="11">
        <f t="shared" si="199"/>
        <v>0</v>
      </c>
      <c r="M353" s="11">
        <f t="shared" si="199"/>
        <v>0</v>
      </c>
      <c r="N353" s="11">
        <f t="shared" si="199"/>
        <v>0</v>
      </c>
      <c r="O353" s="11">
        <f t="shared" si="199"/>
        <v>0</v>
      </c>
      <c r="P353" s="11">
        <f>$C352*P352</f>
        <v>0</v>
      </c>
      <c r="Q353" s="11">
        <f t="shared" si="199"/>
        <v>0</v>
      </c>
      <c r="R353" s="11">
        <f t="shared" si="199"/>
        <v>0</v>
      </c>
      <c r="S353" s="11">
        <f t="shared" si="199"/>
        <v>0</v>
      </c>
      <c r="T353" s="11">
        <f t="shared" si="199"/>
        <v>0</v>
      </c>
      <c r="U353" s="11">
        <f t="shared" si="199"/>
        <v>0</v>
      </c>
      <c r="V353" s="11">
        <f t="shared" si="199"/>
        <v>0</v>
      </c>
      <c r="W353" s="11">
        <f t="shared" si="199"/>
        <v>0</v>
      </c>
      <c r="X353" s="11">
        <f t="shared" si="199"/>
        <v>0</v>
      </c>
      <c r="Y353" s="11">
        <f t="shared" si="199"/>
        <v>3022172.8984359996</v>
      </c>
      <c r="Z353" s="11">
        <f t="shared" si="199"/>
        <v>120032.23614083508</v>
      </c>
      <c r="AA353" s="11">
        <f t="shared" si="199"/>
        <v>0</v>
      </c>
    </row>
    <row r="354" spans="1:27" s="132" customFormat="1">
      <c r="A354" s="28" t="s">
        <v>117</v>
      </c>
      <c r="B354" s="84">
        <v>14007445.273669794</v>
      </c>
      <c r="C354" s="37">
        <f>B354/12</f>
        <v>1167287.1061391495</v>
      </c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>
        <v>0.96179999999999999</v>
      </c>
      <c r="Z354" s="9">
        <v>3.8199999999999998E-2</v>
      </c>
      <c r="AA354" s="9"/>
    </row>
    <row r="355" spans="1:27" s="132" customFormat="1">
      <c r="A355" s="29"/>
      <c r="B355" s="63"/>
      <c r="C355" s="19"/>
      <c r="D355" s="11">
        <f t="shared" ref="D355:AA355" si="200">$C354*D354</f>
        <v>0</v>
      </c>
      <c r="E355" s="11">
        <f t="shared" si="200"/>
        <v>0</v>
      </c>
      <c r="F355" s="11">
        <f t="shared" si="200"/>
        <v>0</v>
      </c>
      <c r="G355" s="11">
        <f t="shared" si="200"/>
        <v>0</v>
      </c>
      <c r="H355" s="11">
        <f t="shared" si="200"/>
        <v>0</v>
      </c>
      <c r="I355" s="11">
        <f t="shared" si="200"/>
        <v>0</v>
      </c>
      <c r="J355" s="11">
        <f t="shared" si="200"/>
        <v>0</v>
      </c>
      <c r="K355" s="11">
        <f t="shared" si="200"/>
        <v>0</v>
      </c>
      <c r="L355" s="11">
        <f t="shared" si="200"/>
        <v>0</v>
      </c>
      <c r="M355" s="11">
        <f t="shared" si="200"/>
        <v>0</v>
      </c>
      <c r="N355" s="11">
        <f t="shared" si="200"/>
        <v>0</v>
      </c>
      <c r="O355" s="11">
        <f t="shared" si="200"/>
        <v>0</v>
      </c>
      <c r="P355" s="11">
        <f>$C354*P354</f>
        <v>0</v>
      </c>
      <c r="Q355" s="11">
        <f t="shared" si="200"/>
        <v>0</v>
      </c>
      <c r="R355" s="11">
        <f t="shared" si="200"/>
        <v>0</v>
      </c>
      <c r="S355" s="11">
        <f t="shared" si="200"/>
        <v>0</v>
      </c>
      <c r="T355" s="11">
        <f t="shared" si="200"/>
        <v>0</v>
      </c>
      <c r="U355" s="11">
        <f t="shared" si="200"/>
        <v>0</v>
      </c>
      <c r="V355" s="11">
        <f t="shared" si="200"/>
        <v>0</v>
      </c>
      <c r="W355" s="11">
        <f t="shared" si="200"/>
        <v>0</v>
      </c>
      <c r="X355" s="11">
        <f t="shared" si="200"/>
        <v>0</v>
      </c>
      <c r="Y355" s="11">
        <f t="shared" si="200"/>
        <v>1122696.738684634</v>
      </c>
      <c r="Z355" s="11">
        <f t="shared" si="200"/>
        <v>44590.367454515508</v>
      </c>
      <c r="AA355" s="11">
        <f t="shared" si="200"/>
        <v>0</v>
      </c>
    </row>
    <row r="356" spans="1:27" s="132" customFormat="1">
      <c r="A356" s="28" t="s">
        <v>118</v>
      </c>
      <c r="B356" s="83">
        <v>937673.06427823869</v>
      </c>
      <c r="C356" s="37">
        <f>B356/12</f>
        <v>78139.422023186562</v>
      </c>
      <c r="D356" s="61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>
        <v>1.4E-3</v>
      </c>
      <c r="R356" s="16"/>
      <c r="S356" s="16"/>
      <c r="T356" s="16"/>
      <c r="U356" s="16"/>
      <c r="V356" s="16"/>
      <c r="W356" s="16"/>
      <c r="X356" s="16"/>
      <c r="Y356" s="9">
        <v>0.95830000000000004</v>
      </c>
      <c r="Z356" s="9">
        <v>3.8100000000000002E-2</v>
      </c>
      <c r="AA356" s="16">
        <v>2.2000000000000001E-3</v>
      </c>
    </row>
    <row r="357" spans="1:27" s="132" customFormat="1">
      <c r="A357" s="29"/>
      <c r="B357" s="63"/>
      <c r="C357" s="19"/>
      <c r="D357" s="11">
        <f t="shared" ref="D357:AA357" si="201">$C356*D356</f>
        <v>0</v>
      </c>
      <c r="E357" s="11">
        <f t="shared" si="201"/>
        <v>0</v>
      </c>
      <c r="F357" s="11">
        <f t="shared" si="201"/>
        <v>0</v>
      </c>
      <c r="G357" s="11">
        <f t="shared" si="201"/>
        <v>0</v>
      </c>
      <c r="H357" s="11">
        <f t="shared" si="201"/>
        <v>0</v>
      </c>
      <c r="I357" s="11">
        <f t="shared" si="201"/>
        <v>0</v>
      </c>
      <c r="J357" s="11">
        <f t="shared" si="201"/>
        <v>0</v>
      </c>
      <c r="K357" s="11">
        <f t="shared" si="201"/>
        <v>0</v>
      </c>
      <c r="L357" s="11">
        <f t="shared" si="201"/>
        <v>0</v>
      </c>
      <c r="M357" s="11">
        <f t="shared" si="201"/>
        <v>0</v>
      </c>
      <c r="N357" s="11">
        <f t="shared" si="201"/>
        <v>0</v>
      </c>
      <c r="O357" s="11">
        <f t="shared" si="201"/>
        <v>0</v>
      </c>
      <c r="P357" s="11">
        <f>$C356*P356</f>
        <v>0</v>
      </c>
      <c r="Q357" s="11">
        <f t="shared" si="201"/>
        <v>109.39519083246118</v>
      </c>
      <c r="R357" s="11">
        <f t="shared" si="201"/>
        <v>0</v>
      </c>
      <c r="S357" s="11">
        <f t="shared" si="201"/>
        <v>0</v>
      </c>
      <c r="T357" s="11">
        <f t="shared" si="201"/>
        <v>0</v>
      </c>
      <c r="U357" s="11">
        <f t="shared" si="201"/>
        <v>0</v>
      </c>
      <c r="V357" s="11">
        <f t="shared" si="201"/>
        <v>0</v>
      </c>
      <c r="W357" s="11">
        <f t="shared" si="201"/>
        <v>0</v>
      </c>
      <c r="X357" s="11">
        <f t="shared" si="201"/>
        <v>0</v>
      </c>
      <c r="Y357" s="11">
        <f t="shared" si="201"/>
        <v>74881.00812481968</v>
      </c>
      <c r="Z357" s="11">
        <f t="shared" si="201"/>
        <v>2977.1119790834082</v>
      </c>
      <c r="AA357" s="11">
        <f t="shared" si="201"/>
        <v>171.90672845101045</v>
      </c>
    </row>
    <row r="358" spans="1:27" s="132" customFormat="1">
      <c r="A358" s="28" t="s">
        <v>218</v>
      </c>
      <c r="B358" s="85">
        <v>-1023113.4153079237</v>
      </c>
      <c r="C358" s="19">
        <f>B358/12</f>
        <v>-85259.451275660307</v>
      </c>
      <c r="D358" s="61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9">
        <v>0.96179999999999999</v>
      </c>
      <c r="Z358" s="9">
        <v>3.8199999999999998E-2</v>
      </c>
      <c r="AA358" s="16"/>
    </row>
    <row r="359" spans="1:27" s="132" customFormat="1">
      <c r="A359" s="29"/>
      <c r="B359" s="63"/>
      <c r="C359" s="19"/>
      <c r="D359" s="11">
        <f t="shared" ref="D359:O359" si="202">$C358*D358</f>
        <v>0</v>
      </c>
      <c r="E359" s="11">
        <f t="shared" si="202"/>
        <v>0</v>
      </c>
      <c r="F359" s="11">
        <f t="shared" si="202"/>
        <v>0</v>
      </c>
      <c r="G359" s="11">
        <f t="shared" si="202"/>
        <v>0</v>
      </c>
      <c r="H359" s="11">
        <f t="shared" si="202"/>
        <v>0</v>
      </c>
      <c r="I359" s="11">
        <f t="shared" si="202"/>
        <v>0</v>
      </c>
      <c r="J359" s="11">
        <f t="shared" si="202"/>
        <v>0</v>
      </c>
      <c r="K359" s="11">
        <f t="shared" si="202"/>
        <v>0</v>
      </c>
      <c r="L359" s="11">
        <f t="shared" si="202"/>
        <v>0</v>
      </c>
      <c r="M359" s="11">
        <f t="shared" si="202"/>
        <v>0</v>
      </c>
      <c r="N359" s="11">
        <f t="shared" si="202"/>
        <v>0</v>
      </c>
      <c r="O359" s="11">
        <f t="shared" si="202"/>
        <v>0</v>
      </c>
      <c r="P359" s="11">
        <f t="shared" ref="P359:AA359" si="203">$C358*P358</f>
        <v>0</v>
      </c>
      <c r="Q359" s="11">
        <f t="shared" si="203"/>
        <v>0</v>
      </c>
      <c r="R359" s="11">
        <f t="shared" si="203"/>
        <v>0</v>
      </c>
      <c r="S359" s="11">
        <f t="shared" si="203"/>
        <v>0</v>
      </c>
      <c r="T359" s="11">
        <f t="shared" si="203"/>
        <v>0</v>
      </c>
      <c r="U359" s="11">
        <f t="shared" si="203"/>
        <v>0</v>
      </c>
      <c r="V359" s="11">
        <f t="shared" si="203"/>
        <v>0</v>
      </c>
      <c r="W359" s="11">
        <f t="shared" si="203"/>
        <v>0</v>
      </c>
      <c r="X359" s="11">
        <f t="shared" si="203"/>
        <v>0</v>
      </c>
      <c r="Y359" s="11">
        <f t="shared" si="203"/>
        <v>-82002.540236930086</v>
      </c>
      <c r="Z359" s="11">
        <f t="shared" si="203"/>
        <v>-3256.9110387302235</v>
      </c>
      <c r="AA359" s="11">
        <f t="shared" si="203"/>
        <v>0</v>
      </c>
    </row>
    <row r="360" spans="1:27" s="132" customFormat="1">
      <c r="A360" s="28" t="s">
        <v>219</v>
      </c>
      <c r="B360" s="85">
        <v>2126916.8239940815</v>
      </c>
      <c r="C360" s="19">
        <f>B360/12</f>
        <v>177243.06866617347</v>
      </c>
      <c r="D360" s="61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>
        <v>7.4999999999999997E-3</v>
      </c>
      <c r="R360" s="16">
        <v>0.1031</v>
      </c>
      <c r="S360" s="16"/>
      <c r="T360" s="16">
        <v>9.7999999999999997E-3</v>
      </c>
      <c r="U360" s="16">
        <v>0.30809999999999998</v>
      </c>
      <c r="V360" s="16"/>
      <c r="W360" s="16"/>
      <c r="X360" s="16"/>
      <c r="Y360" s="9">
        <v>0.54169999999999996</v>
      </c>
      <c r="Z360" s="9">
        <v>2.1600000000000001E-2</v>
      </c>
      <c r="AA360" s="16">
        <v>8.2000000000000007E-3</v>
      </c>
    </row>
    <row r="361" spans="1:27" s="132" customFormat="1">
      <c r="A361" s="29"/>
      <c r="B361" s="63"/>
      <c r="C361" s="19"/>
      <c r="D361" s="11">
        <f t="shared" ref="D361:O361" si="204">$C360*D360</f>
        <v>0</v>
      </c>
      <c r="E361" s="11">
        <f t="shared" si="204"/>
        <v>0</v>
      </c>
      <c r="F361" s="11">
        <f t="shared" si="204"/>
        <v>0</v>
      </c>
      <c r="G361" s="11">
        <f t="shared" si="204"/>
        <v>0</v>
      </c>
      <c r="H361" s="11">
        <f t="shared" si="204"/>
        <v>0</v>
      </c>
      <c r="I361" s="11">
        <f t="shared" si="204"/>
        <v>0</v>
      </c>
      <c r="J361" s="11">
        <f t="shared" si="204"/>
        <v>0</v>
      </c>
      <c r="K361" s="11">
        <f t="shared" si="204"/>
        <v>0</v>
      </c>
      <c r="L361" s="11">
        <f t="shared" si="204"/>
        <v>0</v>
      </c>
      <c r="M361" s="11">
        <f t="shared" si="204"/>
        <v>0</v>
      </c>
      <c r="N361" s="11">
        <f t="shared" si="204"/>
        <v>0</v>
      </c>
      <c r="O361" s="11">
        <f t="shared" si="204"/>
        <v>0</v>
      </c>
      <c r="P361" s="11">
        <f t="shared" ref="P361:AA361" si="205">$C360*P360</f>
        <v>0</v>
      </c>
      <c r="Q361" s="11">
        <f t="shared" si="205"/>
        <v>1329.323014996301</v>
      </c>
      <c r="R361" s="11">
        <f t="shared" si="205"/>
        <v>18273.760379482483</v>
      </c>
      <c r="S361" s="11">
        <f t="shared" si="205"/>
        <v>0</v>
      </c>
      <c r="T361" s="11">
        <f t="shared" si="205"/>
        <v>1736.9820729285</v>
      </c>
      <c r="U361" s="11">
        <f t="shared" si="205"/>
        <v>54608.589456048045</v>
      </c>
      <c r="V361" s="11">
        <f t="shared" si="205"/>
        <v>0</v>
      </c>
      <c r="W361" s="11">
        <f t="shared" si="205"/>
        <v>0</v>
      </c>
      <c r="X361" s="11">
        <f t="shared" si="205"/>
        <v>0</v>
      </c>
      <c r="Y361" s="11">
        <f t="shared" si="205"/>
        <v>96012.570296466161</v>
      </c>
      <c r="Z361" s="11">
        <f t="shared" si="205"/>
        <v>3828.4502831893469</v>
      </c>
      <c r="AA361" s="11">
        <f t="shared" si="205"/>
        <v>1453.3931630626225</v>
      </c>
    </row>
    <row r="362" spans="1:27" s="132" customFormat="1">
      <c r="A362" s="28" t="s">
        <v>251</v>
      </c>
      <c r="B362" s="85">
        <v>2796330.6171586849</v>
      </c>
      <c r="C362" s="19">
        <f>B362/12</f>
        <v>233027.55142989042</v>
      </c>
      <c r="D362" s="61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>
        <v>0.36449999999999999</v>
      </c>
      <c r="V362" s="16"/>
      <c r="W362" s="16"/>
      <c r="X362" s="16"/>
      <c r="Y362" s="9">
        <v>0.61109999999999998</v>
      </c>
      <c r="Z362" s="9">
        <v>2.4400000000000002E-2</v>
      </c>
      <c r="AA362" s="16"/>
    </row>
    <row r="363" spans="1:27" s="132" customFormat="1">
      <c r="A363" s="29"/>
      <c r="B363" s="63"/>
      <c r="C363" s="19"/>
      <c r="D363" s="11">
        <f t="shared" ref="D363:O363" si="206">$C362*D362</f>
        <v>0</v>
      </c>
      <c r="E363" s="11">
        <f t="shared" si="206"/>
        <v>0</v>
      </c>
      <c r="F363" s="11">
        <f t="shared" si="206"/>
        <v>0</v>
      </c>
      <c r="G363" s="11">
        <f t="shared" si="206"/>
        <v>0</v>
      </c>
      <c r="H363" s="11">
        <f t="shared" si="206"/>
        <v>0</v>
      </c>
      <c r="I363" s="11">
        <f t="shared" si="206"/>
        <v>0</v>
      </c>
      <c r="J363" s="11">
        <f t="shared" si="206"/>
        <v>0</v>
      </c>
      <c r="K363" s="11">
        <f t="shared" si="206"/>
        <v>0</v>
      </c>
      <c r="L363" s="11">
        <f t="shared" si="206"/>
        <v>0</v>
      </c>
      <c r="M363" s="11">
        <f t="shared" si="206"/>
        <v>0</v>
      </c>
      <c r="N363" s="11">
        <f t="shared" si="206"/>
        <v>0</v>
      </c>
      <c r="O363" s="11">
        <f t="shared" si="206"/>
        <v>0</v>
      </c>
      <c r="P363" s="11">
        <f t="shared" ref="P363:AA363" si="207">$C362*P362</f>
        <v>0</v>
      </c>
      <c r="Q363" s="11">
        <f t="shared" si="207"/>
        <v>0</v>
      </c>
      <c r="R363" s="11">
        <f t="shared" si="207"/>
        <v>0</v>
      </c>
      <c r="S363" s="11">
        <f t="shared" si="207"/>
        <v>0</v>
      </c>
      <c r="T363" s="11">
        <f t="shared" si="207"/>
        <v>0</v>
      </c>
      <c r="U363" s="11">
        <f t="shared" si="207"/>
        <v>84938.542496195048</v>
      </c>
      <c r="V363" s="11">
        <f t="shared" si="207"/>
        <v>0</v>
      </c>
      <c r="W363" s="11">
        <f t="shared" si="207"/>
        <v>0</v>
      </c>
      <c r="X363" s="11">
        <f t="shared" si="207"/>
        <v>0</v>
      </c>
      <c r="Y363" s="11">
        <f t="shared" si="207"/>
        <v>142403.13667880604</v>
      </c>
      <c r="Z363" s="11">
        <f t="shared" si="207"/>
        <v>5685.8722548893265</v>
      </c>
      <c r="AA363" s="11">
        <f t="shared" si="207"/>
        <v>0</v>
      </c>
    </row>
    <row r="364" spans="1:27" s="132" customFormat="1">
      <c r="A364" s="28" t="s">
        <v>119</v>
      </c>
      <c r="B364" s="86">
        <v>84277036.975351006</v>
      </c>
      <c r="C364" s="19">
        <f>B364/12</f>
        <v>7023086.4146125838</v>
      </c>
      <c r="D364" s="61">
        <v>2.3E-3</v>
      </c>
      <c r="E364" s="16"/>
      <c r="F364" s="16"/>
      <c r="G364" s="16"/>
      <c r="H364" s="16">
        <v>9.7000000000000003E-3</v>
      </c>
      <c r="I364" s="16">
        <v>2.3199999999999998E-2</v>
      </c>
      <c r="J364" s="16">
        <v>0</v>
      </c>
      <c r="K364" s="16">
        <v>1.2999999999999999E-3</v>
      </c>
      <c r="L364" s="16"/>
      <c r="M364" s="16"/>
      <c r="N364" s="16"/>
      <c r="O364" s="16"/>
      <c r="P364" s="16"/>
      <c r="Q364" s="16">
        <v>0.1605</v>
      </c>
      <c r="R364" s="16">
        <v>1.17E-2</v>
      </c>
      <c r="S364" s="16"/>
      <c r="T364" s="16">
        <v>6.9999999999999999E-4</v>
      </c>
      <c r="U364" s="16"/>
      <c r="V364" s="16">
        <v>2.9700000000000001E-2</v>
      </c>
      <c r="W364" s="16">
        <v>1.04E-2</v>
      </c>
      <c r="X364" s="16"/>
      <c r="Y364" s="16">
        <v>0.7016</v>
      </c>
      <c r="Z364" s="98">
        <v>2.7799999999999998E-2</v>
      </c>
      <c r="AA364" s="16">
        <v>2.1100000000000001E-2</v>
      </c>
    </row>
    <row r="365" spans="1:27" s="132" customFormat="1">
      <c r="A365" s="29"/>
      <c r="B365" s="63"/>
      <c r="C365" s="19"/>
      <c r="D365" s="11">
        <f t="shared" ref="D365:AA365" si="208">$C364*D364</f>
        <v>16153.098753608943</v>
      </c>
      <c r="E365" s="11">
        <f t="shared" si="208"/>
        <v>0</v>
      </c>
      <c r="F365" s="11">
        <f t="shared" si="208"/>
        <v>0</v>
      </c>
      <c r="G365" s="11">
        <f t="shared" si="208"/>
        <v>0</v>
      </c>
      <c r="H365" s="11">
        <f t="shared" si="208"/>
        <v>68123.938221742064</v>
      </c>
      <c r="I365" s="11">
        <f t="shared" si="208"/>
        <v>162935.60481901193</v>
      </c>
      <c r="J365" s="11">
        <f t="shared" si="208"/>
        <v>0</v>
      </c>
      <c r="K365" s="11">
        <f t="shared" si="208"/>
        <v>9130.0123389963592</v>
      </c>
      <c r="L365" s="11">
        <f t="shared" si="208"/>
        <v>0</v>
      </c>
      <c r="M365" s="11">
        <f t="shared" si="208"/>
        <v>0</v>
      </c>
      <c r="N365" s="11">
        <f t="shared" si="208"/>
        <v>0</v>
      </c>
      <c r="O365" s="11">
        <f t="shared" si="208"/>
        <v>0</v>
      </c>
      <c r="P365" s="11">
        <f>$C364*P364</f>
        <v>0</v>
      </c>
      <c r="Q365" s="11">
        <f t="shared" si="208"/>
        <v>1127205.3695453198</v>
      </c>
      <c r="R365" s="11">
        <f t="shared" si="208"/>
        <v>82170.111050967229</v>
      </c>
      <c r="S365" s="11">
        <f t="shared" si="208"/>
        <v>0</v>
      </c>
      <c r="T365" s="11">
        <f t="shared" si="208"/>
        <v>4916.1604902288091</v>
      </c>
      <c r="U365" s="11">
        <f t="shared" si="208"/>
        <v>0</v>
      </c>
      <c r="V365" s="11">
        <f t="shared" si="208"/>
        <v>208585.66651399375</v>
      </c>
      <c r="W365" s="11">
        <f t="shared" si="208"/>
        <v>73040.098711970873</v>
      </c>
      <c r="X365" s="11">
        <f t="shared" si="208"/>
        <v>0</v>
      </c>
      <c r="Y365" s="11">
        <f t="shared" si="208"/>
        <v>4927397.4284921885</v>
      </c>
      <c r="Z365" s="11">
        <f t="shared" si="208"/>
        <v>195241.80232622981</v>
      </c>
      <c r="AA365" s="11">
        <f t="shared" si="208"/>
        <v>148187.12334832552</v>
      </c>
    </row>
    <row r="366" spans="1:27" s="132" customFormat="1">
      <c r="A366" s="28" t="s">
        <v>191</v>
      </c>
      <c r="B366" s="85">
        <v>53399685.85491205</v>
      </c>
      <c r="C366" s="19">
        <f>B366/12</f>
        <v>4449973.8212426705</v>
      </c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108">
        <v>7.9000000000000008E-3</v>
      </c>
      <c r="R366" s="108">
        <v>0.12820000000000001</v>
      </c>
      <c r="S366" s="108"/>
      <c r="T366" s="108">
        <v>1.18E-2</v>
      </c>
      <c r="U366" s="108">
        <v>0.51080000000000003</v>
      </c>
      <c r="V366" s="108"/>
      <c r="W366" s="108">
        <v>5.7000000000000002E-3</v>
      </c>
      <c r="X366" s="108"/>
      <c r="Y366" s="108">
        <v>0.31459999999999999</v>
      </c>
      <c r="Z366" s="108">
        <v>1.2500000000000001E-2</v>
      </c>
      <c r="AA366" s="108">
        <v>8.5000000000000006E-3</v>
      </c>
    </row>
    <row r="367" spans="1:27" s="132" customFormat="1">
      <c r="A367" s="29"/>
      <c r="B367" s="63"/>
      <c r="C367" s="17"/>
      <c r="D367" s="11">
        <f t="shared" ref="D367:AA367" si="209">$C366*D366</f>
        <v>0</v>
      </c>
      <c r="E367" s="11">
        <f t="shared" si="209"/>
        <v>0</v>
      </c>
      <c r="F367" s="11">
        <f t="shared" si="209"/>
        <v>0</v>
      </c>
      <c r="G367" s="11">
        <f t="shared" si="209"/>
        <v>0</v>
      </c>
      <c r="H367" s="11">
        <f t="shared" si="209"/>
        <v>0</v>
      </c>
      <c r="I367" s="11">
        <f t="shared" si="209"/>
        <v>0</v>
      </c>
      <c r="J367" s="11">
        <f t="shared" si="209"/>
        <v>0</v>
      </c>
      <c r="K367" s="11">
        <f t="shared" si="209"/>
        <v>0</v>
      </c>
      <c r="L367" s="11">
        <f t="shared" si="209"/>
        <v>0</v>
      </c>
      <c r="M367" s="11">
        <f t="shared" si="209"/>
        <v>0</v>
      </c>
      <c r="N367" s="11">
        <f t="shared" si="209"/>
        <v>0</v>
      </c>
      <c r="O367" s="11">
        <f t="shared" si="209"/>
        <v>0</v>
      </c>
      <c r="P367" s="11">
        <f t="shared" si="209"/>
        <v>0</v>
      </c>
      <c r="Q367" s="11">
        <f t="shared" si="209"/>
        <v>35154.7931878171</v>
      </c>
      <c r="R367" s="11">
        <f t="shared" si="209"/>
        <v>570486.64388331037</v>
      </c>
      <c r="S367" s="11">
        <f t="shared" si="209"/>
        <v>0</v>
      </c>
      <c r="T367" s="11">
        <f t="shared" si="209"/>
        <v>52509.691090663509</v>
      </c>
      <c r="U367" s="11">
        <f t="shared" si="209"/>
        <v>2273046.6278907564</v>
      </c>
      <c r="V367" s="11">
        <f t="shared" si="209"/>
        <v>0</v>
      </c>
      <c r="W367" s="11">
        <f t="shared" si="209"/>
        <v>25364.850781083223</v>
      </c>
      <c r="X367" s="11">
        <f t="shared" si="209"/>
        <v>0</v>
      </c>
      <c r="Y367" s="11">
        <f t="shared" si="209"/>
        <v>1399961.7641629442</v>
      </c>
      <c r="Z367" s="11">
        <f t="shared" si="209"/>
        <v>55624.672765533382</v>
      </c>
      <c r="AA367" s="11">
        <f t="shared" si="209"/>
        <v>37824.777480562705</v>
      </c>
    </row>
    <row r="368" spans="1:27" s="132" customFormat="1">
      <c r="A368" s="28" t="s">
        <v>180</v>
      </c>
      <c r="B368" s="85">
        <v>11318767.130803477</v>
      </c>
      <c r="C368" s="19">
        <f>B368/12</f>
        <v>943230.59423362312</v>
      </c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109">
        <v>4.6100000000000002E-2</v>
      </c>
      <c r="S368" s="109"/>
      <c r="T368" s="109"/>
      <c r="U368" s="109"/>
      <c r="V368" s="109"/>
      <c r="W368" s="109"/>
      <c r="X368" s="109"/>
      <c r="Y368" s="109">
        <v>0.91749999999999998</v>
      </c>
      <c r="Z368" s="109">
        <v>3.6400000000000002E-2</v>
      </c>
      <c r="AA368" s="62"/>
    </row>
    <row r="369" spans="1:27" s="132" customFormat="1">
      <c r="A369" s="29"/>
      <c r="B369" s="63"/>
      <c r="C369" s="17"/>
      <c r="D369" s="11">
        <f t="shared" ref="D369:AA369" si="210">$C368*D368</f>
        <v>0</v>
      </c>
      <c r="E369" s="11">
        <f t="shared" si="210"/>
        <v>0</v>
      </c>
      <c r="F369" s="11">
        <f t="shared" si="210"/>
        <v>0</v>
      </c>
      <c r="G369" s="11">
        <f t="shared" si="210"/>
        <v>0</v>
      </c>
      <c r="H369" s="11">
        <f t="shared" si="210"/>
        <v>0</v>
      </c>
      <c r="I369" s="11">
        <f t="shared" si="210"/>
        <v>0</v>
      </c>
      <c r="J369" s="11">
        <f t="shared" si="210"/>
        <v>0</v>
      </c>
      <c r="K369" s="11">
        <f t="shared" si="210"/>
        <v>0</v>
      </c>
      <c r="L369" s="11">
        <f t="shared" si="210"/>
        <v>0</v>
      </c>
      <c r="M369" s="11">
        <f t="shared" si="210"/>
        <v>0</v>
      </c>
      <c r="N369" s="11">
        <f t="shared" si="210"/>
        <v>0</v>
      </c>
      <c r="O369" s="11">
        <f t="shared" si="210"/>
        <v>0</v>
      </c>
      <c r="P369" s="11">
        <f t="shared" si="210"/>
        <v>0</v>
      </c>
      <c r="Q369" s="11">
        <f t="shared" si="210"/>
        <v>0</v>
      </c>
      <c r="R369" s="11">
        <f t="shared" si="210"/>
        <v>43482.930394170027</v>
      </c>
      <c r="S369" s="11">
        <f t="shared" si="210"/>
        <v>0</v>
      </c>
      <c r="T369" s="11">
        <f t="shared" si="210"/>
        <v>0</v>
      </c>
      <c r="U369" s="11">
        <f t="shared" si="210"/>
        <v>0</v>
      </c>
      <c r="V369" s="11">
        <f t="shared" si="210"/>
        <v>0</v>
      </c>
      <c r="W369" s="11">
        <f t="shared" si="210"/>
        <v>0</v>
      </c>
      <c r="X369" s="11">
        <f t="shared" si="210"/>
        <v>0</v>
      </c>
      <c r="Y369" s="11">
        <f t="shared" si="210"/>
        <v>865414.07020934916</v>
      </c>
      <c r="Z369" s="11">
        <f t="shared" si="210"/>
        <v>34333.593630103882</v>
      </c>
      <c r="AA369" s="11">
        <f t="shared" si="210"/>
        <v>0</v>
      </c>
    </row>
    <row r="370" spans="1:27" s="132" customFormat="1">
      <c r="A370" s="36" t="s">
        <v>181</v>
      </c>
      <c r="B370" s="85">
        <v>14879831.27048819</v>
      </c>
      <c r="C370" s="19">
        <f>B370/12</f>
        <v>1239985.9392073492</v>
      </c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109">
        <v>0.96179999999999999</v>
      </c>
      <c r="Z370" s="109">
        <v>3.8199999999999998E-2</v>
      </c>
      <c r="AA370" s="62"/>
    </row>
    <row r="371" spans="1:27" s="132" customFormat="1">
      <c r="A371" s="29"/>
      <c r="B371" s="63"/>
      <c r="C371" s="39"/>
      <c r="D371" s="11">
        <f>$C370*D370</f>
        <v>0</v>
      </c>
      <c r="E371" s="11">
        <f t="shared" ref="E371:AA371" si="211">$C370*E370</f>
        <v>0</v>
      </c>
      <c r="F371" s="11">
        <f t="shared" si="211"/>
        <v>0</v>
      </c>
      <c r="G371" s="11">
        <f t="shared" si="211"/>
        <v>0</v>
      </c>
      <c r="H371" s="11">
        <f t="shared" si="211"/>
        <v>0</v>
      </c>
      <c r="I371" s="11">
        <f t="shared" si="211"/>
        <v>0</v>
      </c>
      <c r="J371" s="11">
        <f t="shared" si="211"/>
        <v>0</v>
      </c>
      <c r="K371" s="11">
        <f t="shared" si="211"/>
        <v>0</v>
      </c>
      <c r="L371" s="11">
        <f t="shared" si="211"/>
        <v>0</v>
      </c>
      <c r="M371" s="11">
        <f t="shared" si="211"/>
        <v>0</v>
      </c>
      <c r="N371" s="11">
        <f t="shared" si="211"/>
        <v>0</v>
      </c>
      <c r="O371" s="11">
        <f t="shared" si="211"/>
        <v>0</v>
      </c>
      <c r="P371" s="11">
        <f t="shared" si="211"/>
        <v>0</v>
      </c>
      <c r="Q371" s="11">
        <f t="shared" si="211"/>
        <v>0</v>
      </c>
      <c r="R371" s="11">
        <f t="shared" si="211"/>
        <v>0</v>
      </c>
      <c r="S371" s="11">
        <f t="shared" si="211"/>
        <v>0</v>
      </c>
      <c r="T371" s="11">
        <f t="shared" si="211"/>
        <v>0</v>
      </c>
      <c r="U371" s="11">
        <f t="shared" si="211"/>
        <v>0</v>
      </c>
      <c r="V371" s="11">
        <f t="shared" si="211"/>
        <v>0</v>
      </c>
      <c r="W371" s="11">
        <f t="shared" si="211"/>
        <v>0</v>
      </c>
      <c r="X371" s="11">
        <f t="shared" si="211"/>
        <v>0</v>
      </c>
      <c r="Y371" s="11">
        <f t="shared" si="211"/>
        <v>1192618.4763296284</v>
      </c>
      <c r="Z371" s="11">
        <f t="shared" si="211"/>
        <v>47367.46287772074</v>
      </c>
      <c r="AA371" s="11">
        <f t="shared" si="211"/>
        <v>0</v>
      </c>
    </row>
    <row r="372" spans="1:27" s="132" customFormat="1">
      <c r="A372" s="36" t="s">
        <v>233</v>
      </c>
      <c r="B372" s="85">
        <v>2964617.5282390951</v>
      </c>
      <c r="C372" s="67">
        <f>B372/12</f>
        <v>247051.46068659125</v>
      </c>
      <c r="D372" s="110"/>
      <c r="E372" s="110"/>
      <c r="F372" s="110"/>
      <c r="G372" s="110"/>
      <c r="H372" s="110"/>
      <c r="I372" s="110"/>
      <c r="J372" s="109">
        <v>0</v>
      </c>
      <c r="K372" s="110"/>
      <c r="L372" s="110"/>
      <c r="M372" s="110"/>
      <c r="N372" s="110"/>
      <c r="O372" s="110"/>
      <c r="P372" s="110"/>
      <c r="Q372" s="109">
        <v>0.99399999999999999</v>
      </c>
      <c r="R372" s="110"/>
      <c r="S372" s="110"/>
      <c r="T372" s="110"/>
      <c r="U372" s="110"/>
      <c r="V372" s="110"/>
      <c r="W372" s="110"/>
      <c r="X372" s="110"/>
      <c r="Y372" s="109"/>
      <c r="Z372" s="109"/>
      <c r="AA372" s="109">
        <v>6.0000000000000001E-3</v>
      </c>
    </row>
    <row r="373" spans="1:27" s="132" customFormat="1">
      <c r="A373" s="55"/>
      <c r="B373" s="87"/>
      <c r="C373" s="88"/>
      <c r="D373" s="105">
        <f>$C372*D372</f>
        <v>0</v>
      </c>
      <c r="E373" s="105">
        <f t="shared" ref="E373:AA373" si="212">$C372*E372</f>
        <v>0</v>
      </c>
      <c r="F373" s="105">
        <f t="shared" si="212"/>
        <v>0</v>
      </c>
      <c r="G373" s="105">
        <f t="shared" si="212"/>
        <v>0</v>
      </c>
      <c r="H373" s="105">
        <f t="shared" si="212"/>
        <v>0</v>
      </c>
      <c r="I373" s="105">
        <f t="shared" si="212"/>
        <v>0</v>
      </c>
      <c r="J373" s="105">
        <f t="shared" si="212"/>
        <v>0</v>
      </c>
      <c r="K373" s="105">
        <f t="shared" si="212"/>
        <v>0</v>
      </c>
      <c r="L373" s="105">
        <f t="shared" si="212"/>
        <v>0</v>
      </c>
      <c r="M373" s="105">
        <f t="shared" si="212"/>
        <v>0</v>
      </c>
      <c r="N373" s="105">
        <f t="shared" si="212"/>
        <v>0</v>
      </c>
      <c r="O373" s="105">
        <f t="shared" si="212"/>
        <v>0</v>
      </c>
      <c r="P373" s="105">
        <f t="shared" si="212"/>
        <v>0</v>
      </c>
      <c r="Q373" s="105">
        <f t="shared" si="212"/>
        <v>245569.1519224717</v>
      </c>
      <c r="R373" s="105">
        <f t="shared" si="212"/>
        <v>0</v>
      </c>
      <c r="S373" s="105">
        <f t="shared" si="212"/>
        <v>0</v>
      </c>
      <c r="T373" s="105">
        <f t="shared" si="212"/>
        <v>0</v>
      </c>
      <c r="U373" s="105">
        <f t="shared" si="212"/>
        <v>0</v>
      </c>
      <c r="V373" s="105">
        <f t="shared" si="212"/>
        <v>0</v>
      </c>
      <c r="W373" s="105">
        <f t="shared" si="212"/>
        <v>0</v>
      </c>
      <c r="X373" s="105">
        <f t="shared" si="212"/>
        <v>0</v>
      </c>
      <c r="Y373" s="105">
        <f t="shared" si="212"/>
        <v>0</v>
      </c>
      <c r="Z373" s="105">
        <f t="shared" si="212"/>
        <v>0</v>
      </c>
      <c r="AA373" s="105">
        <f t="shared" si="212"/>
        <v>1482.3087641195475</v>
      </c>
    </row>
    <row r="374" spans="1:27" s="132" customFormat="1">
      <c r="A374" s="36" t="s">
        <v>220</v>
      </c>
      <c r="B374" s="85">
        <v>2964617.5282390951</v>
      </c>
      <c r="C374" s="67">
        <f>B374/12</f>
        <v>247051.46068659125</v>
      </c>
      <c r="D374" s="104">
        <v>1.7000000000000001E-2</v>
      </c>
      <c r="E374" s="104">
        <v>0.14249999999999999</v>
      </c>
      <c r="F374" s="104">
        <v>5.5300000000000002E-2</v>
      </c>
      <c r="G374" s="104">
        <v>8.09E-2</v>
      </c>
      <c r="H374" s="104">
        <v>4.19E-2</v>
      </c>
      <c r="I374" s="104">
        <v>0.1343</v>
      </c>
      <c r="J374" s="104">
        <v>0</v>
      </c>
      <c r="K374" s="104">
        <v>2.12E-2</v>
      </c>
      <c r="L374" s="104">
        <v>3.3700000000000001E-2</v>
      </c>
      <c r="M374" s="104">
        <v>1.77E-2</v>
      </c>
      <c r="N374" s="104">
        <v>2.6200000000000001E-2</v>
      </c>
      <c r="O374" s="104">
        <v>0.1239</v>
      </c>
      <c r="P374" s="104">
        <v>1.8200000000000001E-2</v>
      </c>
      <c r="Q374" s="104">
        <v>2E-3</v>
      </c>
      <c r="R374" s="104">
        <v>3.78E-2</v>
      </c>
      <c r="S374" s="104">
        <v>1.8700000000000001E-2</v>
      </c>
      <c r="T374" s="104">
        <v>4.1999999999999997E-3</v>
      </c>
      <c r="U374" s="104">
        <v>5.2999999999999999E-2</v>
      </c>
      <c r="V374" s="104">
        <v>1.84E-2</v>
      </c>
      <c r="W374" s="104">
        <v>4.1799999999999997E-2</v>
      </c>
      <c r="X374" s="104">
        <v>4.4600000000000001E-2</v>
      </c>
      <c r="Y374" s="104">
        <v>6.2199999999999998E-2</v>
      </c>
      <c r="Z374" s="104">
        <v>2.5000000000000001E-3</v>
      </c>
      <c r="AA374" s="9">
        <v>2E-3</v>
      </c>
    </row>
    <row r="375" spans="1:27" s="132" customFormat="1">
      <c r="A375" s="55"/>
      <c r="B375" s="87"/>
      <c r="C375" s="88"/>
      <c r="D375" s="105">
        <f>$C374*D374</f>
        <v>4199.8748316720512</v>
      </c>
      <c r="E375" s="105">
        <f t="shared" ref="E375:AA375" si="213">$C374*E374</f>
        <v>35204.83314783925</v>
      </c>
      <c r="F375" s="105">
        <f t="shared" si="213"/>
        <v>13661.945775968497</v>
      </c>
      <c r="G375" s="105">
        <f t="shared" si="213"/>
        <v>19986.463169545234</v>
      </c>
      <c r="H375" s="105">
        <f t="shared" si="213"/>
        <v>10351.456202768173</v>
      </c>
      <c r="I375" s="105">
        <f t="shared" si="213"/>
        <v>33179.011170209204</v>
      </c>
      <c r="J375" s="105">
        <f t="shared" si="213"/>
        <v>0</v>
      </c>
      <c r="K375" s="105">
        <f t="shared" si="213"/>
        <v>5237.4909665557343</v>
      </c>
      <c r="L375" s="105">
        <f t="shared" si="213"/>
        <v>8325.6342251381247</v>
      </c>
      <c r="M375" s="105">
        <f t="shared" si="213"/>
        <v>4372.8108541526653</v>
      </c>
      <c r="N375" s="105">
        <f t="shared" si="213"/>
        <v>6472.7482699886914</v>
      </c>
      <c r="O375" s="105">
        <f t="shared" si="213"/>
        <v>30609.675979068656</v>
      </c>
      <c r="P375" s="105">
        <f t="shared" si="213"/>
        <v>4496.3365844959608</v>
      </c>
      <c r="Q375" s="105">
        <f t="shared" si="213"/>
        <v>494.10292137318248</v>
      </c>
      <c r="R375" s="105">
        <f t="shared" si="213"/>
        <v>9338.5452139531499</v>
      </c>
      <c r="S375" s="105">
        <f t="shared" si="213"/>
        <v>4619.8623148392571</v>
      </c>
      <c r="T375" s="105">
        <f t="shared" si="213"/>
        <v>1037.6161348836831</v>
      </c>
      <c r="U375" s="105">
        <f t="shared" si="213"/>
        <v>13093.727416389336</v>
      </c>
      <c r="V375" s="105">
        <f t="shared" si="213"/>
        <v>4545.7468766332786</v>
      </c>
      <c r="W375" s="105">
        <f t="shared" si="213"/>
        <v>10326.751056699513</v>
      </c>
      <c r="X375" s="105">
        <f t="shared" si="213"/>
        <v>11018.49514662197</v>
      </c>
      <c r="Y375" s="105">
        <f t="shared" si="213"/>
        <v>15366.600854705976</v>
      </c>
      <c r="Z375" s="105">
        <f t="shared" si="213"/>
        <v>617.62865171647809</v>
      </c>
      <c r="AA375" s="105">
        <f t="shared" si="213"/>
        <v>494.10292137318248</v>
      </c>
    </row>
    <row r="376" spans="1:27" s="132" customFormat="1">
      <c r="A376" s="36" t="s">
        <v>234</v>
      </c>
      <c r="B376" s="85">
        <v>2351840.2011932698</v>
      </c>
      <c r="C376" s="67">
        <f>B376/12</f>
        <v>195986.68343277249</v>
      </c>
      <c r="D376" s="110"/>
      <c r="E376" s="110"/>
      <c r="F376" s="110"/>
      <c r="G376" s="110"/>
      <c r="H376" s="110"/>
      <c r="I376" s="110"/>
      <c r="J376" s="109">
        <v>0</v>
      </c>
      <c r="K376" s="110"/>
      <c r="L376" s="110"/>
      <c r="M376" s="110"/>
      <c r="N376" s="110"/>
      <c r="O376" s="110"/>
      <c r="P376" s="110"/>
      <c r="Q376" s="109">
        <v>0.99399999999999999</v>
      </c>
      <c r="R376" s="110"/>
      <c r="S376" s="110"/>
      <c r="T376" s="110"/>
      <c r="U376" s="110"/>
      <c r="V376" s="110"/>
      <c r="W376" s="110"/>
      <c r="X376" s="110"/>
      <c r="Y376" s="109"/>
      <c r="Z376" s="109"/>
      <c r="AA376" s="109">
        <v>6.0000000000000001E-3</v>
      </c>
    </row>
    <row r="377" spans="1:27" s="132" customFormat="1">
      <c r="A377" s="55"/>
      <c r="B377" s="87"/>
      <c r="C377" s="88"/>
      <c r="D377" s="105">
        <f>$C376*D376</f>
        <v>0</v>
      </c>
      <c r="E377" s="105">
        <f t="shared" ref="E377:AA377" si="214">$C376*E376</f>
        <v>0</v>
      </c>
      <c r="F377" s="105">
        <f t="shared" si="214"/>
        <v>0</v>
      </c>
      <c r="G377" s="105">
        <f t="shared" si="214"/>
        <v>0</v>
      </c>
      <c r="H377" s="105">
        <f t="shared" si="214"/>
        <v>0</v>
      </c>
      <c r="I377" s="105">
        <f t="shared" si="214"/>
        <v>0</v>
      </c>
      <c r="J377" s="105">
        <f t="shared" si="214"/>
        <v>0</v>
      </c>
      <c r="K377" s="105">
        <f t="shared" si="214"/>
        <v>0</v>
      </c>
      <c r="L377" s="105">
        <f t="shared" si="214"/>
        <v>0</v>
      </c>
      <c r="M377" s="105">
        <f t="shared" si="214"/>
        <v>0</v>
      </c>
      <c r="N377" s="105">
        <f t="shared" si="214"/>
        <v>0</v>
      </c>
      <c r="O377" s="105">
        <f t="shared" si="214"/>
        <v>0</v>
      </c>
      <c r="P377" s="105">
        <f t="shared" si="214"/>
        <v>0</v>
      </c>
      <c r="Q377" s="105">
        <f t="shared" si="214"/>
        <v>194810.76333217585</v>
      </c>
      <c r="R377" s="105">
        <f t="shared" si="214"/>
        <v>0</v>
      </c>
      <c r="S377" s="105">
        <f t="shared" si="214"/>
        <v>0</v>
      </c>
      <c r="T377" s="105">
        <f t="shared" si="214"/>
        <v>0</v>
      </c>
      <c r="U377" s="105">
        <f t="shared" si="214"/>
        <v>0</v>
      </c>
      <c r="V377" s="105">
        <f t="shared" si="214"/>
        <v>0</v>
      </c>
      <c r="W377" s="105">
        <f t="shared" si="214"/>
        <v>0</v>
      </c>
      <c r="X377" s="105">
        <f t="shared" si="214"/>
        <v>0</v>
      </c>
      <c r="Y377" s="105">
        <f t="shared" si="214"/>
        <v>0</v>
      </c>
      <c r="Z377" s="105">
        <f t="shared" si="214"/>
        <v>0</v>
      </c>
      <c r="AA377" s="105">
        <f t="shared" si="214"/>
        <v>1175.9201005966349</v>
      </c>
    </row>
    <row r="378" spans="1:27" s="132" customFormat="1">
      <c r="A378" s="36" t="s">
        <v>221</v>
      </c>
      <c r="B378" s="85">
        <v>2351840.2011932698</v>
      </c>
      <c r="C378" s="67">
        <f>B378/12</f>
        <v>195986.68343277249</v>
      </c>
      <c r="D378" s="104">
        <v>1.7000000000000001E-2</v>
      </c>
      <c r="E378" s="104">
        <v>0.14249999999999999</v>
      </c>
      <c r="F378" s="104">
        <v>5.5300000000000002E-2</v>
      </c>
      <c r="G378" s="104">
        <v>8.09E-2</v>
      </c>
      <c r="H378" s="104">
        <v>4.19E-2</v>
      </c>
      <c r="I378" s="104">
        <v>0.1343</v>
      </c>
      <c r="J378" s="104">
        <v>0</v>
      </c>
      <c r="K378" s="104">
        <v>2.12E-2</v>
      </c>
      <c r="L378" s="104">
        <v>3.3700000000000001E-2</v>
      </c>
      <c r="M378" s="104">
        <v>1.77E-2</v>
      </c>
      <c r="N378" s="104">
        <v>2.6200000000000001E-2</v>
      </c>
      <c r="O378" s="104">
        <v>0.1239</v>
      </c>
      <c r="P378" s="104">
        <v>1.8200000000000001E-2</v>
      </c>
      <c r="Q378" s="104">
        <v>2E-3</v>
      </c>
      <c r="R378" s="104">
        <v>3.78E-2</v>
      </c>
      <c r="S378" s="104">
        <v>1.8700000000000001E-2</v>
      </c>
      <c r="T378" s="104">
        <v>4.1999999999999997E-3</v>
      </c>
      <c r="U378" s="104">
        <v>5.2999999999999999E-2</v>
      </c>
      <c r="V378" s="104">
        <v>1.84E-2</v>
      </c>
      <c r="W378" s="104">
        <v>4.1799999999999997E-2</v>
      </c>
      <c r="X378" s="104">
        <v>4.4600000000000001E-2</v>
      </c>
      <c r="Y378" s="104">
        <v>6.2199999999999998E-2</v>
      </c>
      <c r="Z378" s="104">
        <v>2.5000000000000001E-3</v>
      </c>
      <c r="AA378" s="9">
        <v>2E-3</v>
      </c>
    </row>
    <row r="379" spans="1:27" s="132" customFormat="1">
      <c r="A379" s="55"/>
      <c r="B379" s="87"/>
      <c r="C379" s="88"/>
      <c r="D379" s="105">
        <f>$C378*D378</f>
        <v>3331.7736183571328</v>
      </c>
      <c r="E379" s="105">
        <f t="shared" ref="E379:AA379" si="215">$C378*E378</f>
        <v>27928.102389170079</v>
      </c>
      <c r="F379" s="105">
        <f t="shared" si="215"/>
        <v>10838.063593832319</v>
      </c>
      <c r="G379" s="105">
        <f t="shared" si="215"/>
        <v>15855.322689711295</v>
      </c>
      <c r="H379" s="105">
        <f t="shared" si="215"/>
        <v>8211.8420358331678</v>
      </c>
      <c r="I379" s="105">
        <f t="shared" si="215"/>
        <v>26321.011585021348</v>
      </c>
      <c r="J379" s="105">
        <f t="shared" si="215"/>
        <v>0</v>
      </c>
      <c r="K379" s="105">
        <f t="shared" si="215"/>
        <v>4154.9176887747772</v>
      </c>
      <c r="L379" s="105">
        <f t="shared" si="215"/>
        <v>6604.7512316844332</v>
      </c>
      <c r="M379" s="105">
        <f t="shared" si="215"/>
        <v>3468.964296760073</v>
      </c>
      <c r="N379" s="105">
        <f t="shared" si="215"/>
        <v>5134.8511059386392</v>
      </c>
      <c r="O379" s="105">
        <f t="shared" si="215"/>
        <v>24282.75007732051</v>
      </c>
      <c r="P379" s="105">
        <f t="shared" si="215"/>
        <v>3566.9576384764596</v>
      </c>
      <c r="Q379" s="105">
        <f t="shared" si="215"/>
        <v>391.97336686554502</v>
      </c>
      <c r="R379" s="105">
        <f t="shared" si="215"/>
        <v>7408.2966337588005</v>
      </c>
      <c r="S379" s="105">
        <f t="shared" si="215"/>
        <v>3664.9509801928457</v>
      </c>
      <c r="T379" s="105">
        <f t="shared" si="215"/>
        <v>823.14407041764446</v>
      </c>
      <c r="U379" s="105">
        <f t="shared" si="215"/>
        <v>10387.294221936942</v>
      </c>
      <c r="V379" s="105">
        <f t="shared" si="215"/>
        <v>3606.1549751630137</v>
      </c>
      <c r="W379" s="105">
        <f t="shared" si="215"/>
        <v>8192.2433674898894</v>
      </c>
      <c r="X379" s="105">
        <f t="shared" si="215"/>
        <v>8741.0060811016538</v>
      </c>
      <c r="Y379" s="105">
        <f t="shared" si="215"/>
        <v>12190.371709518449</v>
      </c>
      <c r="Z379" s="105">
        <f t="shared" si="215"/>
        <v>489.96670858193124</v>
      </c>
      <c r="AA379" s="105">
        <f t="shared" si="215"/>
        <v>391.97336686554502</v>
      </c>
    </row>
    <row r="380" spans="1:27" s="132" customFormat="1">
      <c r="A380" s="36" t="s">
        <v>222</v>
      </c>
      <c r="B380" s="85">
        <v>4491167.5120524494</v>
      </c>
      <c r="C380" s="67">
        <f>B380/12</f>
        <v>374263.95933770412</v>
      </c>
      <c r="D380" s="110"/>
      <c r="E380" s="110"/>
      <c r="F380" s="110"/>
      <c r="G380" s="110"/>
      <c r="H380" s="110"/>
      <c r="I380" s="110"/>
      <c r="J380" s="109">
        <v>0</v>
      </c>
      <c r="K380" s="110"/>
      <c r="L380" s="110"/>
      <c r="M380" s="110"/>
      <c r="N380" s="110"/>
      <c r="O380" s="110"/>
      <c r="P380" s="110"/>
      <c r="Q380" s="109">
        <v>0.99439999999999995</v>
      </c>
      <c r="R380" s="110"/>
      <c r="S380" s="110"/>
      <c r="T380" s="110"/>
      <c r="U380" s="110"/>
      <c r="V380" s="110"/>
      <c r="W380" s="110"/>
      <c r="X380" s="110"/>
      <c r="Y380" s="109"/>
      <c r="Z380" s="109"/>
      <c r="AA380" s="109">
        <v>5.5999999999999999E-3</v>
      </c>
    </row>
    <row r="381" spans="1:27" s="132" customFormat="1">
      <c r="A381" s="55"/>
      <c r="B381" s="87"/>
      <c r="C381" s="88"/>
      <c r="D381" s="105">
        <f>$C380*D380</f>
        <v>0</v>
      </c>
      <c r="E381" s="105">
        <f t="shared" ref="E381:AA381" si="216">$C380*E380</f>
        <v>0</v>
      </c>
      <c r="F381" s="105">
        <f t="shared" si="216"/>
        <v>0</v>
      </c>
      <c r="G381" s="105">
        <f t="shared" si="216"/>
        <v>0</v>
      </c>
      <c r="H381" s="105">
        <f t="shared" si="216"/>
        <v>0</v>
      </c>
      <c r="I381" s="105">
        <f t="shared" si="216"/>
        <v>0</v>
      </c>
      <c r="J381" s="105">
        <f t="shared" si="216"/>
        <v>0</v>
      </c>
      <c r="K381" s="105">
        <f t="shared" si="216"/>
        <v>0</v>
      </c>
      <c r="L381" s="105">
        <f t="shared" si="216"/>
        <v>0</v>
      </c>
      <c r="M381" s="105">
        <f t="shared" si="216"/>
        <v>0</v>
      </c>
      <c r="N381" s="105">
        <f t="shared" si="216"/>
        <v>0</v>
      </c>
      <c r="O381" s="105">
        <f t="shared" si="216"/>
        <v>0</v>
      </c>
      <c r="P381" s="105">
        <f t="shared" si="216"/>
        <v>0</v>
      </c>
      <c r="Q381" s="105">
        <f t="shared" si="216"/>
        <v>372168.08116541296</v>
      </c>
      <c r="R381" s="105">
        <f t="shared" si="216"/>
        <v>0</v>
      </c>
      <c r="S381" s="105">
        <f t="shared" si="216"/>
        <v>0</v>
      </c>
      <c r="T381" s="105">
        <f t="shared" si="216"/>
        <v>0</v>
      </c>
      <c r="U381" s="105">
        <f t="shared" si="216"/>
        <v>0</v>
      </c>
      <c r="V381" s="105">
        <f t="shared" si="216"/>
        <v>0</v>
      </c>
      <c r="W381" s="105">
        <f t="shared" si="216"/>
        <v>0</v>
      </c>
      <c r="X381" s="105">
        <f t="shared" si="216"/>
        <v>0</v>
      </c>
      <c r="Y381" s="105">
        <f t="shared" si="216"/>
        <v>0</v>
      </c>
      <c r="Z381" s="105">
        <f t="shared" si="216"/>
        <v>0</v>
      </c>
      <c r="AA381" s="105">
        <f t="shared" si="216"/>
        <v>2095.8781722911431</v>
      </c>
    </row>
    <row r="382" spans="1:27" s="132" customFormat="1">
      <c r="A382" s="36" t="s">
        <v>223</v>
      </c>
      <c r="B382" s="85">
        <v>3635128.5846648449</v>
      </c>
      <c r="C382" s="67">
        <f>B382/12</f>
        <v>302927.38205540372</v>
      </c>
      <c r="D382" s="110"/>
      <c r="E382" s="110"/>
      <c r="F382" s="110"/>
      <c r="G382" s="110"/>
      <c r="H382" s="110"/>
      <c r="I382" s="110"/>
      <c r="J382" s="109">
        <v>0</v>
      </c>
      <c r="K382" s="110"/>
      <c r="L382" s="110"/>
      <c r="M382" s="110"/>
      <c r="N382" s="110"/>
      <c r="O382" s="110"/>
      <c r="P382" s="110"/>
      <c r="Q382" s="109">
        <v>0.99839999999999995</v>
      </c>
      <c r="R382" s="110"/>
      <c r="S382" s="110"/>
      <c r="T382" s="110"/>
      <c r="U382" s="110"/>
      <c r="V382" s="110"/>
      <c r="W382" s="110"/>
      <c r="X382" s="110"/>
      <c r="Y382" s="109"/>
      <c r="Z382" s="109"/>
      <c r="AA382" s="109">
        <v>1.6000000000000001E-3</v>
      </c>
    </row>
    <row r="383" spans="1:27" s="132" customFormat="1">
      <c r="A383" s="55"/>
      <c r="B383" s="87"/>
      <c r="C383" s="88"/>
      <c r="D383" s="105">
        <f>$C382*D382</f>
        <v>0</v>
      </c>
      <c r="E383" s="105">
        <f t="shared" ref="E383:AA383" si="217">$C382*E382</f>
        <v>0</v>
      </c>
      <c r="F383" s="105">
        <f t="shared" si="217"/>
        <v>0</v>
      </c>
      <c r="G383" s="105">
        <f t="shared" si="217"/>
        <v>0</v>
      </c>
      <c r="H383" s="105">
        <f t="shared" si="217"/>
        <v>0</v>
      </c>
      <c r="I383" s="105">
        <f t="shared" si="217"/>
        <v>0</v>
      </c>
      <c r="J383" s="105">
        <f t="shared" si="217"/>
        <v>0</v>
      </c>
      <c r="K383" s="105">
        <f t="shared" si="217"/>
        <v>0</v>
      </c>
      <c r="L383" s="105">
        <f t="shared" si="217"/>
        <v>0</v>
      </c>
      <c r="M383" s="105">
        <f t="shared" si="217"/>
        <v>0</v>
      </c>
      <c r="N383" s="105">
        <f t="shared" si="217"/>
        <v>0</v>
      </c>
      <c r="O383" s="105">
        <f t="shared" si="217"/>
        <v>0</v>
      </c>
      <c r="P383" s="105">
        <f t="shared" si="217"/>
        <v>0</v>
      </c>
      <c r="Q383" s="105">
        <f t="shared" si="217"/>
        <v>302442.69824411505</v>
      </c>
      <c r="R383" s="105">
        <f t="shared" si="217"/>
        <v>0</v>
      </c>
      <c r="S383" s="105">
        <f t="shared" si="217"/>
        <v>0</v>
      </c>
      <c r="T383" s="105">
        <f t="shared" si="217"/>
        <v>0</v>
      </c>
      <c r="U383" s="105">
        <f t="shared" si="217"/>
        <v>0</v>
      </c>
      <c r="V383" s="105">
        <f t="shared" si="217"/>
        <v>0</v>
      </c>
      <c r="W383" s="105">
        <f t="shared" si="217"/>
        <v>0</v>
      </c>
      <c r="X383" s="105">
        <f t="shared" si="217"/>
        <v>0</v>
      </c>
      <c r="Y383" s="105">
        <f t="shared" si="217"/>
        <v>0</v>
      </c>
      <c r="Z383" s="105">
        <f t="shared" si="217"/>
        <v>0</v>
      </c>
      <c r="AA383" s="105">
        <f t="shared" si="217"/>
        <v>484.68381128864598</v>
      </c>
    </row>
    <row r="384" spans="1:27" s="132" customFormat="1">
      <c r="A384" s="36" t="s">
        <v>224</v>
      </c>
      <c r="B384" s="85">
        <v>6726494.5217106491</v>
      </c>
      <c r="C384" s="67">
        <f>B384/12</f>
        <v>560541.21014255413</v>
      </c>
      <c r="D384" s="110"/>
      <c r="E384" s="110"/>
      <c r="F384" s="110"/>
      <c r="G384" s="110"/>
      <c r="H384" s="110"/>
      <c r="I384" s="110"/>
      <c r="J384" s="109">
        <v>0</v>
      </c>
      <c r="K384" s="110"/>
      <c r="L384" s="110"/>
      <c r="M384" s="110"/>
      <c r="N384" s="110"/>
      <c r="O384" s="110"/>
      <c r="P384" s="110"/>
      <c r="Q384" s="109">
        <v>0.99919999999999998</v>
      </c>
      <c r="R384" s="110"/>
      <c r="S384" s="110"/>
      <c r="T384" s="110"/>
      <c r="U384" s="110"/>
      <c r="V384" s="110"/>
      <c r="W384" s="110"/>
      <c r="X384" s="110"/>
      <c r="Y384" s="109"/>
      <c r="Z384" s="109"/>
      <c r="AA384" s="109">
        <v>8.0000000000000004E-4</v>
      </c>
    </row>
    <row r="385" spans="1:27" s="132" customFormat="1">
      <c r="A385" s="55"/>
      <c r="B385" s="87"/>
      <c r="C385" s="88"/>
      <c r="D385" s="105">
        <f>$C384*D384</f>
        <v>0</v>
      </c>
      <c r="E385" s="105">
        <f t="shared" ref="E385:AA385" si="218">$C384*E384</f>
        <v>0</v>
      </c>
      <c r="F385" s="105">
        <f t="shared" si="218"/>
        <v>0</v>
      </c>
      <c r="G385" s="105">
        <f t="shared" si="218"/>
        <v>0</v>
      </c>
      <c r="H385" s="105">
        <f t="shared" si="218"/>
        <v>0</v>
      </c>
      <c r="I385" s="105">
        <f t="shared" si="218"/>
        <v>0</v>
      </c>
      <c r="J385" s="105">
        <f t="shared" si="218"/>
        <v>0</v>
      </c>
      <c r="K385" s="105">
        <f t="shared" si="218"/>
        <v>0</v>
      </c>
      <c r="L385" s="105">
        <f t="shared" si="218"/>
        <v>0</v>
      </c>
      <c r="M385" s="105">
        <f t="shared" si="218"/>
        <v>0</v>
      </c>
      <c r="N385" s="105">
        <f t="shared" si="218"/>
        <v>0</v>
      </c>
      <c r="O385" s="105">
        <f t="shared" si="218"/>
        <v>0</v>
      </c>
      <c r="P385" s="105">
        <f t="shared" si="218"/>
        <v>0</v>
      </c>
      <c r="Q385" s="105">
        <f t="shared" si="218"/>
        <v>560092.7771744401</v>
      </c>
      <c r="R385" s="105">
        <f t="shared" si="218"/>
        <v>0</v>
      </c>
      <c r="S385" s="105">
        <f t="shared" si="218"/>
        <v>0</v>
      </c>
      <c r="T385" s="105">
        <f t="shared" si="218"/>
        <v>0</v>
      </c>
      <c r="U385" s="105">
        <f t="shared" si="218"/>
        <v>0</v>
      </c>
      <c r="V385" s="105">
        <f t="shared" si="218"/>
        <v>0</v>
      </c>
      <c r="W385" s="105">
        <f t="shared" si="218"/>
        <v>0</v>
      </c>
      <c r="X385" s="105">
        <f t="shared" si="218"/>
        <v>0</v>
      </c>
      <c r="Y385" s="105">
        <f t="shared" si="218"/>
        <v>0</v>
      </c>
      <c r="Z385" s="105">
        <f t="shared" si="218"/>
        <v>0</v>
      </c>
      <c r="AA385" s="105">
        <f t="shared" si="218"/>
        <v>448.43296811404332</v>
      </c>
    </row>
    <row r="386" spans="1:27" s="132" customFormat="1">
      <c r="A386" s="36" t="s">
        <v>235</v>
      </c>
      <c r="B386" s="85">
        <v>1446271.0355203899</v>
      </c>
      <c r="C386" s="67">
        <f>B386/12</f>
        <v>120522.58629336582</v>
      </c>
      <c r="D386" s="110"/>
      <c r="E386" s="110"/>
      <c r="F386" s="110"/>
      <c r="G386" s="110"/>
      <c r="H386" s="110"/>
      <c r="I386" s="110"/>
      <c r="J386" s="109">
        <v>0</v>
      </c>
      <c r="K386" s="110"/>
      <c r="L386" s="110"/>
      <c r="M386" s="110"/>
      <c r="N386" s="110"/>
      <c r="O386" s="110"/>
      <c r="P386" s="110"/>
      <c r="Q386" s="109">
        <v>7.5700000000000003E-2</v>
      </c>
      <c r="R386" s="110"/>
      <c r="S386" s="110"/>
      <c r="T386" s="110"/>
      <c r="U386" s="110"/>
      <c r="V386" s="110"/>
      <c r="W386" s="110"/>
      <c r="X386" s="110"/>
      <c r="Y386" s="104">
        <v>0.88900000000000001</v>
      </c>
      <c r="Z386" s="104">
        <v>3.5099999999999999E-2</v>
      </c>
      <c r="AA386" s="109">
        <v>2.0000000000000001E-4</v>
      </c>
    </row>
    <row r="387" spans="1:27" s="132" customFormat="1">
      <c r="A387" s="55"/>
      <c r="B387" s="87"/>
      <c r="C387" s="88"/>
      <c r="D387" s="105">
        <f>$C386*D386</f>
        <v>0</v>
      </c>
      <c r="E387" s="105">
        <f t="shared" ref="E387:AA387" si="219">$C386*E386</f>
        <v>0</v>
      </c>
      <c r="F387" s="105">
        <f t="shared" si="219"/>
        <v>0</v>
      </c>
      <c r="G387" s="105">
        <f t="shared" si="219"/>
        <v>0</v>
      </c>
      <c r="H387" s="105">
        <f t="shared" si="219"/>
        <v>0</v>
      </c>
      <c r="I387" s="105">
        <f t="shared" si="219"/>
        <v>0</v>
      </c>
      <c r="J387" s="105">
        <f t="shared" si="219"/>
        <v>0</v>
      </c>
      <c r="K387" s="105">
        <f t="shared" si="219"/>
        <v>0</v>
      </c>
      <c r="L387" s="105">
        <f t="shared" si="219"/>
        <v>0</v>
      </c>
      <c r="M387" s="105">
        <f t="shared" si="219"/>
        <v>0</v>
      </c>
      <c r="N387" s="105">
        <f t="shared" si="219"/>
        <v>0</v>
      </c>
      <c r="O387" s="105">
        <f t="shared" si="219"/>
        <v>0</v>
      </c>
      <c r="P387" s="105">
        <f t="shared" si="219"/>
        <v>0</v>
      </c>
      <c r="Q387" s="105">
        <f t="shared" si="219"/>
        <v>9123.5597824077922</v>
      </c>
      <c r="R387" s="105">
        <f t="shared" si="219"/>
        <v>0</v>
      </c>
      <c r="S387" s="105">
        <f t="shared" si="219"/>
        <v>0</v>
      </c>
      <c r="T387" s="105">
        <f t="shared" si="219"/>
        <v>0</v>
      </c>
      <c r="U387" s="105">
        <f t="shared" si="219"/>
        <v>0</v>
      </c>
      <c r="V387" s="105">
        <f t="shared" si="219"/>
        <v>0</v>
      </c>
      <c r="W387" s="105">
        <f t="shared" si="219"/>
        <v>0</v>
      </c>
      <c r="X387" s="105">
        <f t="shared" si="219"/>
        <v>0</v>
      </c>
      <c r="Y387" s="105">
        <f t="shared" si="219"/>
        <v>107144.57921480222</v>
      </c>
      <c r="Z387" s="105">
        <f t="shared" si="219"/>
        <v>4230.3427788971403</v>
      </c>
      <c r="AA387" s="105">
        <f t="shared" si="219"/>
        <v>24.104517258673166</v>
      </c>
    </row>
    <row r="388" spans="1:27" s="132" customFormat="1">
      <c r="A388" s="36" t="s">
        <v>225</v>
      </c>
      <c r="B388" s="85">
        <v>1446271.0355203899</v>
      </c>
      <c r="C388" s="67">
        <f>B388/12</f>
        <v>120522.58629336582</v>
      </c>
      <c r="D388" s="104">
        <v>1.7000000000000001E-2</v>
      </c>
      <c r="E388" s="104">
        <v>0.14249999999999999</v>
      </c>
      <c r="F388" s="104">
        <v>5.5300000000000002E-2</v>
      </c>
      <c r="G388" s="104">
        <v>8.09E-2</v>
      </c>
      <c r="H388" s="104">
        <v>4.19E-2</v>
      </c>
      <c r="I388" s="104">
        <v>0.1343</v>
      </c>
      <c r="J388" s="104">
        <v>0</v>
      </c>
      <c r="K388" s="104">
        <v>2.12E-2</v>
      </c>
      <c r="L388" s="104">
        <v>3.3700000000000001E-2</v>
      </c>
      <c r="M388" s="104">
        <v>1.77E-2</v>
      </c>
      <c r="N388" s="104">
        <v>2.6200000000000001E-2</v>
      </c>
      <c r="O388" s="104">
        <v>0.1239</v>
      </c>
      <c r="P388" s="104">
        <v>1.8200000000000001E-2</v>
      </c>
      <c r="Q388" s="104">
        <v>2E-3</v>
      </c>
      <c r="R388" s="104">
        <v>3.78E-2</v>
      </c>
      <c r="S388" s="104">
        <v>1.8700000000000001E-2</v>
      </c>
      <c r="T388" s="104">
        <v>4.1999999999999997E-3</v>
      </c>
      <c r="U388" s="104">
        <v>5.2999999999999999E-2</v>
      </c>
      <c r="V388" s="104">
        <v>1.84E-2</v>
      </c>
      <c r="W388" s="104">
        <v>4.1799999999999997E-2</v>
      </c>
      <c r="X388" s="104">
        <v>4.4600000000000001E-2</v>
      </c>
      <c r="Y388" s="104">
        <v>6.2199999999999998E-2</v>
      </c>
      <c r="Z388" s="104">
        <v>2.5000000000000001E-3</v>
      </c>
      <c r="AA388" s="9">
        <v>2E-3</v>
      </c>
    </row>
    <row r="389" spans="1:27" s="132" customFormat="1">
      <c r="A389" s="55"/>
      <c r="B389" s="87"/>
      <c r="C389" s="88"/>
      <c r="D389" s="105">
        <f>$C388*D388</f>
        <v>2048.8839669872191</v>
      </c>
      <c r="E389" s="105">
        <f t="shared" ref="E389:AA389" si="220">$C388*E388</f>
        <v>17174.468546804626</v>
      </c>
      <c r="F389" s="105">
        <f t="shared" si="220"/>
        <v>6664.8990220231299</v>
      </c>
      <c r="G389" s="105">
        <f t="shared" si="220"/>
        <v>9750.2772311332956</v>
      </c>
      <c r="H389" s="105">
        <f t="shared" si="220"/>
        <v>5049.8963656920278</v>
      </c>
      <c r="I389" s="105">
        <f t="shared" si="220"/>
        <v>16186.183339199029</v>
      </c>
      <c r="J389" s="105">
        <f t="shared" si="220"/>
        <v>0</v>
      </c>
      <c r="K389" s="105">
        <f t="shared" si="220"/>
        <v>2555.0788294193553</v>
      </c>
      <c r="L389" s="105">
        <f t="shared" si="220"/>
        <v>4061.6111580864281</v>
      </c>
      <c r="M389" s="105">
        <f t="shared" si="220"/>
        <v>2133.2497773925752</v>
      </c>
      <c r="N389" s="105">
        <f t="shared" si="220"/>
        <v>3157.6917608861845</v>
      </c>
      <c r="O389" s="105">
        <f t="shared" si="220"/>
        <v>14932.748441748025</v>
      </c>
      <c r="P389" s="105">
        <f t="shared" si="220"/>
        <v>2193.5110705392581</v>
      </c>
      <c r="Q389" s="105">
        <f t="shared" si="220"/>
        <v>241.04517258673164</v>
      </c>
      <c r="R389" s="105">
        <f t="shared" si="220"/>
        <v>4555.7537618892284</v>
      </c>
      <c r="S389" s="105">
        <f t="shared" si="220"/>
        <v>2253.7723636859409</v>
      </c>
      <c r="T389" s="105">
        <f t="shared" si="220"/>
        <v>506.1948624321364</v>
      </c>
      <c r="U389" s="105">
        <f t="shared" si="220"/>
        <v>6387.6970735483883</v>
      </c>
      <c r="V389" s="105">
        <f t="shared" si="220"/>
        <v>2217.6155877979309</v>
      </c>
      <c r="W389" s="105">
        <f t="shared" si="220"/>
        <v>5037.8441070626914</v>
      </c>
      <c r="X389" s="105">
        <f t="shared" si="220"/>
        <v>5375.3073486841158</v>
      </c>
      <c r="Y389" s="105">
        <f t="shared" si="220"/>
        <v>7496.5048674473537</v>
      </c>
      <c r="Z389" s="105">
        <f t="shared" si="220"/>
        <v>301.30646573341454</v>
      </c>
      <c r="AA389" s="105">
        <f t="shared" si="220"/>
        <v>241.04517258673164</v>
      </c>
    </row>
    <row r="390" spans="1:27" s="132" customFormat="1">
      <c r="A390" s="36" t="s">
        <v>236</v>
      </c>
      <c r="B390" s="85">
        <v>1446271.0355203899</v>
      </c>
      <c r="C390" s="67">
        <f>B390/12</f>
        <v>120522.58629336582</v>
      </c>
      <c r="D390" s="110"/>
      <c r="E390" s="110"/>
      <c r="F390" s="110"/>
      <c r="G390" s="110"/>
      <c r="H390" s="110"/>
      <c r="I390" s="110"/>
      <c r="J390" s="109">
        <v>0</v>
      </c>
      <c r="K390" s="110"/>
      <c r="L390" s="110"/>
      <c r="M390" s="110"/>
      <c r="N390" s="110"/>
      <c r="O390" s="110"/>
      <c r="P390" s="110"/>
      <c r="Q390" s="109">
        <v>7.5600000000000001E-2</v>
      </c>
      <c r="R390" s="110"/>
      <c r="S390" s="110"/>
      <c r="T390" s="110"/>
      <c r="U390" s="110"/>
      <c r="V390" s="110"/>
      <c r="W390" s="110"/>
      <c r="X390" s="110"/>
      <c r="Y390" s="104">
        <v>0.8891</v>
      </c>
      <c r="Z390" s="104">
        <v>3.5099999999999999E-2</v>
      </c>
      <c r="AA390" s="109">
        <v>2.0000000000000001E-4</v>
      </c>
    </row>
    <row r="391" spans="1:27" s="132" customFormat="1">
      <c r="A391" s="55"/>
      <c r="B391" s="87"/>
      <c r="C391" s="88"/>
      <c r="D391" s="105">
        <f>$C390*D390</f>
        <v>0</v>
      </c>
      <c r="E391" s="105">
        <f t="shared" ref="E391:AA391" si="221">$C390*E390</f>
        <v>0</v>
      </c>
      <c r="F391" s="105">
        <f t="shared" si="221"/>
        <v>0</v>
      </c>
      <c r="G391" s="105">
        <f t="shared" si="221"/>
        <v>0</v>
      </c>
      <c r="H391" s="105">
        <f t="shared" si="221"/>
        <v>0</v>
      </c>
      <c r="I391" s="105">
        <f t="shared" si="221"/>
        <v>0</v>
      </c>
      <c r="J391" s="105">
        <f t="shared" si="221"/>
        <v>0</v>
      </c>
      <c r="K391" s="105">
        <f t="shared" si="221"/>
        <v>0</v>
      </c>
      <c r="L391" s="105">
        <f t="shared" si="221"/>
        <v>0</v>
      </c>
      <c r="M391" s="105">
        <f t="shared" si="221"/>
        <v>0</v>
      </c>
      <c r="N391" s="105">
        <f t="shared" si="221"/>
        <v>0</v>
      </c>
      <c r="O391" s="105">
        <f t="shared" si="221"/>
        <v>0</v>
      </c>
      <c r="P391" s="105">
        <f t="shared" si="221"/>
        <v>0</v>
      </c>
      <c r="Q391" s="105">
        <f t="shared" si="221"/>
        <v>9111.5075237784567</v>
      </c>
      <c r="R391" s="105">
        <f t="shared" si="221"/>
        <v>0</v>
      </c>
      <c r="S391" s="105">
        <f t="shared" si="221"/>
        <v>0</v>
      </c>
      <c r="T391" s="105">
        <f t="shared" si="221"/>
        <v>0</v>
      </c>
      <c r="U391" s="105">
        <f t="shared" si="221"/>
        <v>0</v>
      </c>
      <c r="V391" s="105">
        <f t="shared" si="221"/>
        <v>0</v>
      </c>
      <c r="W391" s="105">
        <f t="shared" si="221"/>
        <v>0</v>
      </c>
      <c r="X391" s="105">
        <f t="shared" si="221"/>
        <v>0</v>
      </c>
      <c r="Y391" s="105">
        <f t="shared" si="221"/>
        <v>107156.63147343155</v>
      </c>
      <c r="Z391" s="105">
        <f t="shared" si="221"/>
        <v>4230.3427788971403</v>
      </c>
      <c r="AA391" s="105">
        <f t="shared" si="221"/>
        <v>24.104517258673166</v>
      </c>
    </row>
    <row r="392" spans="1:27" s="132" customFormat="1">
      <c r="A392" s="36" t="s">
        <v>226</v>
      </c>
      <c r="B392" s="85">
        <v>1446271.0355203899</v>
      </c>
      <c r="C392" s="67">
        <f>B392/12</f>
        <v>120522.58629336582</v>
      </c>
      <c r="D392" s="104">
        <v>1.7000000000000001E-2</v>
      </c>
      <c r="E392" s="104">
        <v>0.14249999999999999</v>
      </c>
      <c r="F392" s="104">
        <v>5.5300000000000002E-2</v>
      </c>
      <c r="G392" s="104">
        <v>8.09E-2</v>
      </c>
      <c r="H392" s="104">
        <v>4.19E-2</v>
      </c>
      <c r="I392" s="104">
        <v>0.1343</v>
      </c>
      <c r="J392" s="104">
        <v>0</v>
      </c>
      <c r="K392" s="104">
        <v>2.12E-2</v>
      </c>
      <c r="L392" s="104">
        <v>3.3700000000000001E-2</v>
      </c>
      <c r="M392" s="104">
        <v>1.77E-2</v>
      </c>
      <c r="N392" s="104">
        <v>2.6200000000000001E-2</v>
      </c>
      <c r="O392" s="104">
        <v>0.1239</v>
      </c>
      <c r="P392" s="104">
        <v>1.8200000000000001E-2</v>
      </c>
      <c r="Q392" s="104">
        <v>2E-3</v>
      </c>
      <c r="R392" s="104">
        <v>3.78E-2</v>
      </c>
      <c r="S392" s="104">
        <v>1.8700000000000001E-2</v>
      </c>
      <c r="T392" s="104">
        <v>4.1999999999999997E-3</v>
      </c>
      <c r="U392" s="104">
        <v>5.2999999999999999E-2</v>
      </c>
      <c r="V392" s="104">
        <v>1.84E-2</v>
      </c>
      <c r="W392" s="104">
        <v>4.1799999999999997E-2</v>
      </c>
      <c r="X392" s="104">
        <v>4.4600000000000001E-2</v>
      </c>
      <c r="Y392" s="104">
        <v>6.2199999999999998E-2</v>
      </c>
      <c r="Z392" s="104">
        <v>2.5000000000000001E-3</v>
      </c>
      <c r="AA392" s="9">
        <v>2E-3</v>
      </c>
    </row>
    <row r="393" spans="1:27" s="132" customFormat="1">
      <c r="A393" s="55"/>
      <c r="B393" s="87"/>
      <c r="C393" s="88"/>
      <c r="D393" s="105">
        <f>$C392*D392</f>
        <v>2048.8839669872191</v>
      </c>
      <c r="E393" s="105">
        <f t="shared" ref="E393:AA393" si="222">$C392*E392</f>
        <v>17174.468546804626</v>
      </c>
      <c r="F393" s="105">
        <f t="shared" si="222"/>
        <v>6664.8990220231299</v>
      </c>
      <c r="G393" s="105">
        <f t="shared" si="222"/>
        <v>9750.2772311332956</v>
      </c>
      <c r="H393" s="105">
        <f t="shared" si="222"/>
        <v>5049.8963656920278</v>
      </c>
      <c r="I393" s="105">
        <f t="shared" si="222"/>
        <v>16186.183339199029</v>
      </c>
      <c r="J393" s="105">
        <f t="shared" si="222"/>
        <v>0</v>
      </c>
      <c r="K393" s="105">
        <f t="shared" si="222"/>
        <v>2555.0788294193553</v>
      </c>
      <c r="L393" s="105">
        <f t="shared" si="222"/>
        <v>4061.6111580864281</v>
      </c>
      <c r="M393" s="105">
        <f t="shared" si="222"/>
        <v>2133.2497773925752</v>
      </c>
      <c r="N393" s="105">
        <f t="shared" si="222"/>
        <v>3157.6917608861845</v>
      </c>
      <c r="O393" s="105">
        <f t="shared" si="222"/>
        <v>14932.748441748025</v>
      </c>
      <c r="P393" s="105">
        <f t="shared" si="222"/>
        <v>2193.5110705392581</v>
      </c>
      <c r="Q393" s="105">
        <f t="shared" si="222"/>
        <v>241.04517258673164</v>
      </c>
      <c r="R393" s="105">
        <f t="shared" si="222"/>
        <v>4555.7537618892284</v>
      </c>
      <c r="S393" s="105">
        <f t="shared" si="222"/>
        <v>2253.7723636859409</v>
      </c>
      <c r="T393" s="105">
        <f t="shared" si="222"/>
        <v>506.1948624321364</v>
      </c>
      <c r="U393" s="105">
        <f t="shared" si="222"/>
        <v>6387.6970735483883</v>
      </c>
      <c r="V393" s="105">
        <f t="shared" si="222"/>
        <v>2217.6155877979309</v>
      </c>
      <c r="W393" s="105">
        <f t="shared" si="222"/>
        <v>5037.8441070626914</v>
      </c>
      <c r="X393" s="105">
        <f t="shared" si="222"/>
        <v>5375.3073486841158</v>
      </c>
      <c r="Y393" s="105">
        <f t="shared" si="222"/>
        <v>7496.5048674473537</v>
      </c>
      <c r="Z393" s="105">
        <f t="shared" si="222"/>
        <v>301.30646573341454</v>
      </c>
      <c r="AA393" s="105">
        <f t="shared" si="222"/>
        <v>241.04517258673164</v>
      </c>
    </row>
    <row r="394" spans="1:27" s="132" customFormat="1">
      <c r="A394" s="36" t="s">
        <v>237</v>
      </c>
      <c r="B394" s="85">
        <v>2245760.3831634899</v>
      </c>
      <c r="C394" s="67">
        <f>B394/12</f>
        <v>187146.69859695749</v>
      </c>
      <c r="D394" s="110"/>
      <c r="E394" s="110"/>
      <c r="F394" s="110"/>
      <c r="G394" s="110"/>
      <c r="H394" s="110"/>
      <c r="I394" s="110"/>
      <c r="J394" s="109">
        <v>0</v>
      </c>
      <c r="K394" s="110"/>
      <c r="L394" s="110"/>
      <c r="M394" s="110"/>
      <c r="N394" s="110"/>
      <c r="O394" s="110"/>
      <c r="P394" s="110"/>
      <c r="Q394" s="104">
        <v>5.8299999999999998E-2</v>
      </c>
      <c r="R394" s="110"/>
      <c r="S394" s="110"/>
      <c r="T394" s="110"/>
      <c r="U394" s="110"/>
      <c r="V394" s="110"/>
      <c r="W394" s="110"/>
      <c r="X394" s="110"/>
      <c r="Y394" s="104">
        <v>0.90600000000000003</v>
      </c>
      <c r="Z394" s="104">
        <v>3.5700000000000003E-2</v>
      </c>
      <c r="AA394" s="110"/>
    </row>
    <row r="395" spans="1:27" s="132" customFormat="1">
      <c r="A395" s="55"/>
      <c r="B395" s="87"/>
      <c r="C395" s="88"/>
      <c r="D395" s="105">
        <f>$C394*D394</f>
        <v>0</v>
      </c>
      <c r="E395" s="105">
        <f t="shared" ref="E395:AA395" si="223">$C394*E394</f>
        <v>0</v>
      </c>
      <c r="F395" s="105">
        <f t="shared" si="223"/>
        <v>0</v>
      </c>
      <c r="G395" s="105">
        <f t="shared" si="223"/>
        <v>0</v>
      </c>
      <c r="H395" s="105">
        <f t="shared" si="223"/>
        <v>0</v>
      </c>
      <c r="I395" s="105">
        <f t="shared" si="223"/>
        <v>0</v>
      </c>
      <c r="J395" s="105">
        <f t="shared" si="223"/>
        <v>0</v>
      </c>
      <c r="K395" s="105">
        <f t="shared" si="223"/>
        <v>0</v>
      </c>
      <c r="L395" s="105">
        <f t="shared" si="223"/>
        <v>0</v>
      </c>
      <c r="M395" s="105">
        <f t="shared" si="223"/>
        <v>0</v>
      </c>
      <c r="N395" s="105">
        <f t="shared" si="223"/>
        <v>0</v>
      </c>
      <c r="O395" s="105">
        <f t="shared" si="223"/>
        <v>0</v>
      </c>
      <c r="P395" s="105">
        <f t="shared" si="223"/>
        <v>0</v>
      </c>
      <c r="Q395" s="105">
        <f t="shared" si="223"/>
        <v>10910.652528202621</v>
      </c>
      <c r="R395" s="105">
        <f t="shared" si="223"/>
        <v>0</v>
      </c>
      <c r="S395" s="105">
        <f t="shared" si="223"/>
        <v>0</v>
      </c>
      <c r="T395" s="105">
        <f t="shared" si="223"/>
        <v>0</v>
      </c>
      <c r="U395" s="105">
        <f t="shared" si="223"/>
        <v>0</v>
      </c>
      <c r="V395" s="105">
        <f t="shared" si="223"/>
        <v>0</v>
      </c>
      <c r="W395" s="105">
        <f t="shared" si="223"/>
        <v>0</v>
      </c>
      <c r="X395" s="105">
        <f t="shared" si="223"/>
        <v>0</v>
      </c>
      <c r="Y395" s="105">
        <f t="shared" si="223"/>
        <v>169554.90892884348</v>
      </c>
      <c r="Z395" s="105">
        <f t="shared" si="223"/>
        <v>6681.1371399113832</v>
      </c>
      <c r="AA395" s="105">
        <f t="shared" si="223"/>
        <v>0</v>
      </c>
    </row>
    <row r="396" spans="1:27" s="132" customFormat="1">
      <c r="A396" s="36" t="s">
        <v>227</v>
      </c>
      <c r="B396" s="85">
        <v>2245760.3831634899</v>
      </c>
      <c r="C396" s="67">
        <f>B396/12</f>
        <v>187146.69859695749</v>
      </c>
      <c r="D396" s="104">
        <v>1.7000000000000001E-2</v>
      </c>
      <c r="E396" s="104">
        <v>0.14249999999999999</v>
      </c>
      <c r="F396" s="104">
        <v>5.5300000000000002E-2</v>
      </c>
      <c r="G396" s="104">
        <v>8.09E-2</v>
      </c>
      <c r="H396" s="104">
        <v>4.19E-2</v>
      </c>
      <c r="I396" s="104">
        <v>0.1343</v>
      </c>
      <c r="J396" s="104">
        <v>0</v>
      </c>
      <c r="K396" s="104">
        <v>2.12E-2</v>
      </c>
      <c r="L396" s="104">
        <v>3.3700000000000001E-2</v>
      </c>
      <c r="M396" s="104">
        <v>1.77E-2</v>
      </c>
      <c r="N396" s="104">
        <v>2.6200000000000001E-2</v>
      </c>
      <c r="O396" s="104">
        <v>0.1239</v>
      </c>
      <c r="P396" s="104">
        <v>1.8200000000000001E-2</v>
      </c>
      <c r="Q396" s="104">
        <v>2E-3</v>
      </c>
      <c r="R396" s="104">
        <v>3.78E-2</v>
      </c>
      <c r="S396" s="104">
        <v>1.8700000000000001E-2</v>
      </c>
      <c r="T396" s="104">
        <v>4.1999999999999997E-3</v>
      </c>
      <c r="U396" s="104">
        <v>5.2999999999999999E-2</v>
      </c>
      <c r="V396" s="104">
        <v>1.84E-2</v>
      </c>
      <c r="W396" s="104">
        <v>4.1799999999999997E-2</v>
      </c>
      <c r="X396" s="104">
        <v>4.4600000000000001E-2</v>
      </c>
      <c r="Y396" s="104">
        <v>6.2199999999999998E-2</v>
      </c>
      <c r="Z396" s="104">
        <v>2.5000000000000001E-3</v>
      </c>
      <c r="AA396" s="9">
        <v>2E-3</v>
      </c>
    </row>
    <row r="397" spans="1:27" s="132" customFormat="1">
      <c r="A397" s="55"/>
      <c r="B397" s="87"/>
      <c r="C397" s="56"/>
      <c r="D397" s="105">
        <f>$C396*D396</f>
        <v>3181.4938761482776</v>
      </c>
      <c r="E397" s="105">
        <f t="shared" ref="E397:AA397" si="224">$C396*E396</f>
        <v>26668.40455006644</v>
      </c>
      <c r="F397" s="105">
        <f t="shared" si="224"/>
        <v>10349.21243241175</v>
      </c>
      <c r="G397" s="105">
        <f t="shared" si="224"/>
        <v>15140.167916493861</v>
      </c>
      <c r="H397" s="105">
        <f t="shared" si="224"/>
        <v>7841.4466712125186</v>
      </c>
      <c r="I397" s="105">
        <f t="shared" si="224"/>
        <v>25133.801621571391</v>
      </c>
      <c r="J397" s="105">
        <f t="shared" si="224"/>
        <v>0</v>
      </c>
      <c r="K397" s="105">
        <f t="shared" si="224"/>
        <v>3967.5100102554989</v>
      </c>
      <c r="L397" s="105">
        <f t="shared" si="224"/>
        <v>6306.8437427174676</v>
      </c>
      <c r="M397" s="105">
        <f t="shared" si="224"/>
        <v>3312.4965651661478</v>
      </c>
      <c r="N397" s="105">
        <f t="shared" si="224"/>
        <v>4903.2435032402864</v>
      </c>
      <c r="O397" s="105">
        <f t="shared" si="224"/>
        <v>23187.475956163031</v>
      </c>
      <c r="P397" s="105">
        <f t="shared" si="224"/>
        <v>3406.0699144646264</v>
      </c>
      <c r="Q397" s="105">
        <f t="shared" si="224"/>
        <v>374.29339719391498</v>
      </c>
      <c r="R397" s="105">
        <f t="shared" si="224"/>
        <v>7074.1452069649931</v>
      </c>
      <c r="S397" s="105">
        <f t="shared" si="224"/>
        <v>3499.6432637631051</v>
      </c>
      <c r="T397" s="105">
        <f t="shared" si="224"/>
        <v>786.01613410722143</v>
      </c>
      <c r="U397" s="105">
        <f t="shared" si="224"/>
        <v>9918.7750256387462</v>
      </c>
      <c r="V397" s="105">
        <f t="shared" si="224"/>
        <v>3443.4992541840179</v>
      </c>
      <c r="W397" s="105">
        <f t="shared" si="224"/>
        <v>7822.7320013528224</v>
      </c>
      <c r="X397" s="105">
        <f t="shared" si="224"/>
        <v>8346.7427574243047</v>
      </c>
      <c r="Y397" s="105">
        <f t="shared" si="224"/>
        <v>11640.524652730755</v>
      </c>
      <c r="Z397" s="105">
        <f t="shared" si="224"/>
        <v>467.86674649239376</v>
      </c>
      <c r="AA397" s="105">
        <f t="shared" si="224"/>
        <v>374.29339719391498</v>
      </c>
    </row>
    <row r="398" spans="1:27" s="132" customFormat="1">
      <c r="A398" s="36" t="s">
        <v>228</v>
      </c>
      <c r="B398" s="85">
        <v>4204465.1675727107</v>
      </c>
      <c r="C398" s="57">
        <f>B398/12</f>
        <v>350372.09729772591</v>
      </c>
      <c r="D398" s="110"/>
      <c r="E398" s="110"/>
      <c r="F398" s="110"/>
      <c r="G398" s="110"/>
      <c r="H398" s="110"/>
      <c r="I398" s="110"/>
      <c r="J398" s="109">
        <v>0</v>
      </c>
      <c r="K398" s="110"/>
      <c r="L398" s="110"/>
      <c r="M398" s="110"/>
      <c r="N398" s="110"/>
      <c r="O398" s="110"/>
      <c r="P398" s="110"/>
      <c r="Q398" s="109">
        <v>1.9900000000000001E-2</v>
      </c>
      <c r="R398" s="110"/>
      <c r="S398" s="110"/>
      <c r="T398" s="110"/>
      <c r="U398" s="110"/>
      <c r="V398" s="110"/>
      <c r="W398" s="110"/>
      <c r="X398" s="110"/>
      <c r="Y398" s="109">
        <v>5.3800000000000001E-2</v>
      </c>
      <c r="Z398" s="109">
        <v>2.2000000000000001E-3</v>
      </c>
      <c r="AA398" s="109">
        <v>0.92410000000000003</v>
      </c>
    </row>
    <row r="399" spans="1:27" s="132" customFormat="1">
      <c r="A399" s="55"/>
      <c r="B399" s="87"/>
      <c r="C399" s="89"/>
      <c r="D399" s="105">
        <f>$C398*D398</f>
        <v>0</v>
      </c>
      <c r="E399" s="105">
        <f t="shared" ref="E399:AA399" si="225">$C398*E398</f>
        <v>0</v>
      </c>
      <c r="F399" s="105">
        <f t="shared" si="225"/>
        <v>0</v>
      </c>
      <c r="G399" s="105">
        <f t="shared" si="225"/>
        <v>0</v>
      </c>
      <c r="H399" s="105">
        <f t="shared" si="225"/>
        <v>0</v>
      </c>
      <c r="I399" s="105">
        <f t="shared" si="225"/>
        <v>0</v>
      </c>
      <c r="J399" s="105">
        <f t="shared" si="225"/>
        <v>0</v>
      </c>
      <c r="K399" s="105">
        <f t="shared" si="225"/>
        <v>0</v>
      </c>
      <c r="L399" s="105">
        <f t="shared" si="225"/>
        <v>0</v>
      </c>
      <c r="M399" s="105">
        <f t="shared" si="225"/>
        <v>0</v>
      </c>
      <c r="N399" s="105">
        <f t="shared" si="225"/>
        <v>0</v>
      </c>
      <c r="O399" s="105">
        <f t="shared" si="225"/>
        <v>0</v>
      </c>
      <c r="P399" s="105">
        <f t="shared" si="225"/>
        <v>0</v>
      </c>
      <c r="Q399" s="105">
        <f t="shared" si="225"/>
        <v>6972.4047362247456</v>
      </c>
      <c r="R399" s="105">
        <f t="shared" si="225"/>
        <v>0</v>
      </c>
      <c r="S399" s="105">
        <f t="shared" si="225"/>
        <v>0</v>
      </c>
      <c r="T399" s="105">
        <f t="shared" si="225"/>
        <v>0</v>
      </c>
      <c r="U399" s="105">
        <f t="shared" si="225"/>
        <v>0</v>
      </c>
      <c r="V399" s="105">
        <f t="shared" si="225"/>
        <v>0</v>
      </c>
      <c r="W399" s="105">
        <f t="shared" si="225"/>
        <v>0</v>
      </c>
      <c r="X399" s="105">
        <f t="shared" si="225"/>
        <v>0</v>
      </c>
      <c r="Y399" s="105">
        <f t="shared" si="225"/>
        <v>18850.018834617655</v>
      </c>
      <c r="Z399" s="105">
        <f t="shared" si="225"/>
        <v>770.81861405499706</v>
      </c>
      <c r="AA399" s="105">
        <f t="shared" si="225"/>
        <v>323778.85511282855</v>
      </c>
    </row>
    <row r="400" spans="1:27" s="132" customFormat="1">
      <c r="A400" s="36" t="s">
        <v>229</v>
      </c>
      <c r="B400" s="85">
        <v>4233079.0202942053</v>
      </c>
      <c r="C400" s="67">
        <f>B400/12</f>
        <v>352756.58502451709</v>
      </c>
      <c r="D400" s="110"/>
      <c r="E400" s="110"/>
      <c r="F400" s="110"/>
      <c r="G400" s="110"/>
      <c r="H400" s="110"/>
      <c r="I400" s="110"/>
      <c r="J400" s="109">
        <v>0</v>
      </c>
      <c r="K400" s="110"/>
      <c r="L400" s="110"/>
      <c r="M400" s="110"/>
      <c r="N400" s="110"/>
      <c r="O400" s="110"/>
      <c r="P400" s="110"/>
      <c r="Q400" s="109">
        <v>0.2757</v>
      </c>
      <c r="R400" s="110"/>
      <c r="S400" s="110"/>
      <c r="T400" s="110"/>
      <c r="U400" s="110"/>
      <c r="V400" s="110"/>
      <c r="W400" s="110"/>
      <c r="X400" s="110"/>
      <c r="Y400" s="109"/>
      <c r="Z400" s="109"/>
      <c r="AA400" s="109">
        <v>0.72430000000000005</v>
      </c>
    </row>
    <row r="401" spans="1:27" s="132" customFormat="1">
      <c r="A401" s="55"/>
      <c r="B401" s="87"/>
      <c r="C401" s="88"/>
      <c r="D401" s="105">
        <f>$C400*D400</f>
        <v>0</v>
      </c>
      <c r="E401" s="105">
        <f t="shared" ref="E401:AA401" si="226">$C400*E400</f>
        <v>0</v>
      </c>
      <c r="F401" s="105">
        <f t="shared" si="226"/>
        <v>0</v>
      </c>
      <c r="G401" s="105">
        <f t="shared" si="226"/>
        <v>0</v>
      </c>
      <c r="H401" s="105">
        <f t="shared" si="226"/>
        <v>0</v>
      </c>
      <c r="I401" s="105">
        <f t="shared" si="226"/>
        <v>0</v>
      </c>
      <c r="J401" s="105">
        <f t="shared" si="226"/>
        <v>0</v>
      </c>
      <c r="K401" s="105">
        <f t="shared" si="226"/>
        <v>0</v>
      </c>
      <c r="L401" s="105">
        <f t="shared" si="226"/>
        <v>0</v>
      </c>
      <c r="M401" s="105">
        <f t="shared" si="226"/>
        <v>0</v>
      </c>
      <c r="N401" s="105">
        <f t="shared" si="226"/>
        <v>0</v>
      </c>
      <c r="O401" s="105">
        <f t="shared" si="226"/>
        <v>0</v>
      </c>
      <c r="P401" s="105">
        <f t="shared" si="226"/>
        <v>0</v>
      </c>
      <c r="Q401" s="105">
        <f t="shared" si="226"/>
        <v>97254.990491259363</v>
      </c>
      <c r="R401" s="105">
        <f t="shared" si="226"/>
        <v>0</v>
      </c>
      <c r="S401" s="105">
        <f t="shared" si="226"/>
        <v>0</v>
      </c>
      <c r="T401" s="105">
        <f t="shared" si="226"/>
        <v>0</v>
      </c>
      <c r="U401" s="105">
        <f t="shared" si="226"/>
        <v>0</v>
      </c>
      <c r="V401" s="105">
        <f t="shared" si="226"/>
        <v>0</v>
      </c>
      <c r="W401" s="105">
        <f t="shared" si="226"/>
        <v>0</v>
      </c>
      <c r="X401" s="105">
        <f t="shared" si="226"/>
        <v>0</v>
      </c>
      <c r="Y401" s="105">
        <f t="shared" si="226"/>
        <v>0</v>
      </c>
      <c r="Z401" s="105">
        <f t="shared" si="226"/>
        <v>0</v>
      </c>
      <c r="AA401" s="105">
        <f t="shared" si="226"/>
        <v>255501.59453325774</v>
      </c>
    </row>
    <row r="402" spans="1:27" s="132" customFormat="1">
      <c r="A402" s="36" t="s">
        <v>230</v>
      </c>
      <c r="B402" s="85">
        <v>1729664.4568658257</v>
      </c>
      <c r="C402" s="67">
        <f>B402/12</f>
        <v>144138.70473881881</v>
      </c>
      <c r="D402" s="110"/>
      <c r="E402" s="110"/>
      <c r="F402" s="110"/>
      <c r="G402" s="110"/>
      <c r="H402" s="110"/>
      <c r="I402" s="110"/>
      <c r="J402" s="109">
        <v>0</v>
      </c>
      <c r="K402" s="110"/>
      <c r="L402" s="110"/>
      <c r="M402" s="110"/>
      <c r="N402" s="110"/>
      <c r="O402" s="110"/>
      <c r="P402" s="110"/>
      <c r="Q402" s="109">
        <v>3.2800000000000003E-2</v>
      </c>
      <c r="R402" s="110"/>
      <c r="S402" s="110"/>
      <c r="T402" s="110"/>
      <c r="U402" s="110"/>
      <c r="V402" s="110"/>
      <c r="W402" s="110"/>
      <c r="X402" s="110"/>
      <c r="Y402" s="109">
        <v>0.92710000000000004</v>
      </c>
      <c r="Z402" s="104">
        <v>3.6600000000000001E-2</v>
      </c>
      <c r="AA402" s="9">
        <v>3.5000000000000001E-3</v>
      </c>
    </row>
    <row r="403" spans="1:27" s="132" customFormat="1">
      <c r="A403" s="55"/>
      <c r="B403" s="87"/>
      <c r="C403" s="88"/>
      <c r="D403" s="105">
        <f>$C402*D402</f>
        <v>0</v>
      </c>
      <c r="E403" s="105">
        <f t="shared" ref="E403:AA403" si="227">$C402*E402</f>
        <v>0</v>
      </c>
      <c r="F403" s="105">
        <f t="shared" si="227"/>
        <v>0</v>
      </c>
      <c r="G403" s="105">
        <f t="shared" si="227"/>
        <v>0</v>
      </c>
      <c r="H403" s="105">
        <f t="shared" si="227"/>
        <v>0</v>
      </c>
      <c r="I403" s="105">
        <f t="shared" si="227"/>
        <v>0</v>
      </c>
      <c r="J403" s="105">
        <f t="shared" si="227"/>
        <v>0</v>
      </c>
      <c r="K403" s="105">
        <f t="shared" si="227"/>
        <v>0</v>
      </c>
      <c r="L403" s="105">
        <f t="shared" si="227"/>
        <v>0</v>
      </c>
      <c r="M403" s="105">
        <f t="shared" si="227"/>
        <v>0</v>
      </c>
      <c r="N403" s="105">
        <f t="shared" si="227"/>
        <v>0</v>
      </c>
      <c r="O403" s="105">
        <f t="shared" si="227"/>
        <v>0</v>
      </c>
      <c r="P403" s="105">
        <f t="shared" si="227"/>
        <v>0</v>
      </c>
      <c r="Q403" s="105">
        <f t="shared" si="227"/>
        <v>4727.7495154332573</v>
      </c>
      <c r="R403" s="105">
        <f t="shared" si="227"/>
        <v>0</v>
      </c>
      <c r="S403" s="105">
        <f t="shared" si="227"/>
        <v>0</v>
      </c>
      <c r="T403" s="105">
        <f t="shared" si="227"/>
        <v>0</v>
      </c>
      <c r="U403" s="105">
        <f t="shared" si="227"/>
        <v>0</v>
      </c>
      <c r="V403" s="105">
        <f t="shared" si="227"/>
        <v>0</v>
      </c>
      <c r="W403" s="105">
        <f t="shared" si="227"/>
        <v>0</v>
      </c>
      <c r="X403" s="105">
        <f t="shared" si="227"/>
        <v>0</v>
      </c>
      <c r="Y403" s="105">
        <f t="shared" si="227"/>
        <v>133630.99316335891</v>
      </c>
      <c r="Z403" s="105">
        <f t="shared" si="227"/>
        <v>5275.4765934407687</v>
      </c>
      <c r="AA403" s="105">
        <f t="shared" si="227"/>
        <v>504.48546658586582</v>
      </c>
    </row>
    <row r="404" spans="1:27" s="132" customFormat="1">
      <c r="A404" s="36" t="s">
        <v>231</v>
      </c>
      <c r="B404" s="85">
        <v>1729765.429947176</v>
      </c>
      <c r="C404" s="67">
        <f>B404/12</f>
        <v>144147.11916226466</v>
      </c>
      <c r="D404" s="110"/>
      <c r="E404" s="110"/>
      <c r="F404" s="110"/>
      <c r="G404" s="110"/>
      <c r="H404" s="110"/>
      <c r="I404" s="110"/>
      <c r="J404" s="109">
        <v>0</v>
      </c>
      <c r="K404" s="110"/>
      <c r="L404" s="110"/>
      <c r="M404" s="110"/>
      <c r="N404" s="110"/>
      <c r="O404" s="110"/>
      <c r="P404" s="110"/>
      <c r="Q404" s="109">
        <v>2.92E-2</v>
      </c>
      <c r="R404" s="110"/>
      <c r="S404" s="110"/>
      <c r="T404" s="110"/>
      <c r="U404" s="110"/>
      <c r="V404" s="110"/>
      <c r="W404" s="110"/>
      <c r="X404" s="110"/>
      <c r="Y404" s="109">
        <v>0.93230000000000002</v>
      </c>
      <c r="Z404" s="104">
        <v>3.6799999999999999E-2</v>
      </c>
      <c r="AA404" s="9">
        <v>1.6999999999999999E-3</v>
      </c>
    </row>
    <row r="405" spans="1:27" s="132" customFormat="1">
      <c r="A405" s="55"/>
      <c r="B405" s="87"/>
      <c r="C405" s="88"/>
      <c r="D405" s="105">
        <f>$C404*D404</f>
        <v>0</v>
      </c>
      <c r="E405" s="105">
        <f t="shared" ref="E405:AA405" si="228">$C404*E404</f>
        <v>0</v>
      </c>
      <c r="F405" s="105">
        <f t="shared" si="228"/>
        <v>0</v>
      </c>
      <c r="G405" s="105">
        <f t="shared" si="228"/>
        <v>0</v>
      </c>
      <c r="H405" s="105">
        <f t="shared" si="228"/>
        <v>0</v>
      </c>
      <c r="I405" s="105">
        <f t="shared" si="228"/>
        <v>0</v>
      </c>
      <c r="J405" s="105">
        <f t="shared" si="228"/>
        <v>0</v>
      </c>
      <c r="K405" s="105">
        <f t="shared" si="228"/>
        <v>0</v>
      </c>
      <c r="L405" s="105">
        <f t="shared" si="228"/>
        <v>0</v>
      </c>
      <c r="M405" s="105">
        <f t="shared" si="228"/>
        <v>0</v>
      </c>
      <c r="N405" s="105">
        <f t="shared" si="228"/>
        <v>0</v>
      </c>
      <c r="O405" s="105">
        <f t="shared" si="228"/>
        <v>0</v>
      </c>
      <c r="P405" s="105">
        <f t="shared" si="228"/>
        <v>0</v>
      </c>
      <c r="Q405" s="105">
        <f t="shared" si="228"/>
        <v>4209.0958795381284</v>
      </c>
      <c r="R405" s="105">
        <f t="shared" si="228"/>
        <v>0</v>
      </c>
      <c r="S405" s="105">
        <f t="shared" si="228"/>
        <v>0</v>
      </c>
      <c r="T405" s="105">
        <f t="shared" si="228"/>
        <v>0</v>
      </c>
      <c r="U405" s="105">
        <f t="shared" si="228"/>
        <v>0</v>
      </c>
      <c r="V405" s="105">
        <f t="shared" si="228"/>
        <v>0</v>
      </c>
      <c r="W405" s="105">
        <f t="shared" si="228"/>
        <v>0</v>
      </c>
      <c r="X405" s="105">
        <f t="shared" si="228"/>
        <v>0</v>
      </c>
      <c r="Y405" s="105">
        <f t="shared" si="228"/>
        <v>134388.35919497933</v>
      </c>
      <c r="Z405" s="105">
        <f t="shared" si="228"/>
        <v>5304.6139851713397</v>
      </c>
      <c r="AA405" s="105">
        <f t="shared" si="228"/>
        <v>245.05010257584991</v>
      </c>
    </row>
    <row r="406" spans="1:27" s="132" customFormat="1">
      <c r="A406" s="36" t="s">
        <v>232</v>
      </c>
      <c r="B406" s="85">
        <v>6508435.669512854</v>
      </c>
      <c r="C406" s="67">
        <f>B406/12</f>
        <v>542369.63912607112</v>
      </c>
      <c r="D406" s="110"/>
      <c r="E406" s="110"/>
      <c r="F406" s="110"/>
      <c r="G406" s="110"/>
      <c r="H406" s="110"/>
      <c r="I406" s="110"/>
      <c r="J406" s="109">
        <v>0</v>
      </c>
      <c r="K406" s="110"/>
      <c r="L406" s="110"/>
      <c r="M406" s="110"/>
      <c r="N406" s="110"/>
      <c r="O406" s="110"/>
      <c r="P406" s="110"/>
      <c r="Q406" s="109">
        <v>0.1053</v>
      </c>
      <c r="R406" s="110"/>
      <c r="S406" s="110"/>
      <c r="T406" s="109">
        <v>5.0000000000000001E-4</v>
      </c>
      <c r="U406" s="110"/>
      <c r="V406" s="110"/>
      <c r="W406" s="110"/>
      <c r="X406" s="110"/>
      <c r="Y406" s="109">
        <v>0.85780000000000001</v>
      </c>
      <c r="Z406" s="109">
        <v>3.39E-2</v>
      </c>
      <c r="AA406" s="109">
        <v>2.5000000000000001E-3</v>
      </c>
    </row>
    <row r="407" spans="1:27" s="132" customFormat="1">
      <c r="A407" s="55"/>
      <c r="B407" s="87"/>
      <c r="C407" s="88"/>
      <c r="D407" s="105">
        <f>$C406*D406</f>
        <v>0</v>
      </c>
      <c r="E407" s="105">
        <f t="shared" ref="E407:AA407" si="229">$C406*E406</f>
        <v>0</v>
      </c>
      <c r="F407" s="105">
        <f t="shared" si="229"/>
        <v>0</v>
      </c>
      <c r="G407" s="105">
        <f t="shared" si="229"/>
        <v>0</v>
      </c>
      <c r="H407" s="105">
        <f t="shared" si="229"/>
        <v>0</v>
      </c>
      <c r="I407" s="105">
        <f t="shared" si="229"/>
        <v>0</v>
      </c>
      <c r="J407" s="105">
        <f t="shared" si="229"/>
        <v>0</v>
      </c>
      <c r="K407" s="105">
        <f t="shared" si="229"/>
        <v>0</v>
      </c>
      <c r="L407" s="105">
        <f t="shared" si="229"/>
        <v>0</v>
      </c>
      <c r="M407" s="105">
        <f t="shared" si="229"/>
        <v>0</v>
      </c>
      <c r="N407" s="105">
        <f t="shared" si="229"/>
        <v>0</v>
      </c>
      <c r="O407" s="105">
        <f t="shared" si="229"/>
        <v>0</v>
      </c>
      <c r="P407" s="105">
        <f t="shared" si="229"/>
        <v>0</v>
      </c>
      <c r="Q407" s="105">
        <f t="shared" si="229"/>
        <v>57111.522999975292</v>
      </c>
      <c r="R407" s="105">
        <f t="shared" si="229"/>
        <v>0</v>
      </c>
      <c r="S407" s="105">
        <f t="shared" si="229"/>
        <v>0</v>
      </c>
      <c r="T407" s="105">
        <f t="shared" si="229"/>
        <v>271.18481956303555</v>
      </c>
      <c r="U407" s="105">
        <f t="shared" si="229"/>
        <v>0</v>
      </c>
      <c r="V407" s="105">
        <f t="shared" si="229"/>
        <v>0</v>
      </c>
      <c r="W407" s="105">
        <f t="shared" si="229"/>
        <v>0</v>
      </c>
      <c r="X407" s="105">
        <f t="shared" si="229"/>
        <v>0</v>
      </c>
      <c r="Y407" s="105">
        <f t="shared" si="229"/>
        <v>465244.6764423438</v>
      </c>
      <c r="Z407" s="105">
        <f t="shared" si="229"/>
        <v>18386.330766373812</v>
      </c>
      <c r="AA407" s="105">
        <f t="shared" si="229"/>
        <v>1355.9240978151779</v>
      </c>
    </row>
    <row r="408" spans="1:27" s="132" customFormat="1">
      <c r="A408" s="35" t="s">
        <v>278</v>
      </c>
      <c r="B408" s="85">
        <v>3128163.8055070904</v>
      </c>
      <c r="C408" s="57">
        <f>B408/12</f>
        <v>260680.31712559087</v>
      </c>
      <c r="D408" s="111"/>
      <c r="E408" s="111"/>
      <c r="F408" s="111"/>
      <c r="G408" s="111"/>
      <c r="H408" s="109">
        <v>3.0499999999999999E-2</v>
      </c>
      <c r="I408" s="109"/>
      <c r="J408" s="109"/>
      <c r="K408" s="109"/>
      <c r="L408" s="109"/>
      <c r="M408" s="109"/>
      <c r="N408" s="109"/>
      <c r="O408" s="109"/>
      <c r="P408" s="109"/>
      <c r="Q408" s="109">
        <v>2.0999999999999999E-3</v>
      </c>
      <c r="R408" s="109"/>
      <c r="S408" s="109">
        <v>8.3000000000000001E-3</v>
      </c>
      <c r="T408" s="109"/>
      <c r="U408" s="109">
        <v>0.91359999999999997</v>
      </c>
      <c r="V408" s="109"/>
      <c r="W408" s="109">
        <v>1.9299999999999998E-2</v>
      </c>
      <c r="X408" s="109">
        <v>2.46E-2</v>
      </c>
      <c r="Y408" s="109"/>
      <c r="Z408" s="109"/>
      <c r="AA408" s="109">
        <v>1.6000000000000001E-3</v>
      </c>
    </row>
    <row r="409" spans="1:27" s="132" customFormat="1">
      <c r="A409" s="55"/>
      <c r="B409" s="87"/>
      <c r="C409" s="56"/>
      <c r="D409" s="105">
        <f t="shared" ref="D409:O409" si="230">$C408*D408</f>
        <v>0</v>
      </c>
      <c r="E409" s="105">
        <f t="shared" si="230"/>
        <v>0</v>
      </c>
      <c r="F409" s="105">
        <f t="shared" si="230"/>
        <v>0</v>
      </c>
      <c r="G409" s="105">
        <f t="shared" si="230"/>
        <v>0</v>
      </c>
      <c r="H409" s="105">
        <f t="shared" si="230"/>
        <v>7950.7496723305212</v>
      </c>
      <c r="I409" s="105">
        <f t="shared" si="230"/>
        <v>0</v>
      </c>
      <c r="J409" s="105">
        <f t="shared" si="230"/>
        <v>0</v>
      </c>
      <c r="K409" s="105">
        <f t="shared" si="230"/>
        <v>0</v>
      </c>
      <c r="L409" s="105">
        <f t="shared" si="230"/>
        <v>0</v>
      </c>
      <c r="M409" s="105">
        <f t="shared" si="230"/>
        <v>0</v>
      </c>
      <c r="N409" s="105">
        <f t="shared" si="230"/>
        <v>0</v>
      </c>
      <c r="O409" s="105">
        <f t="shared" si="230"/>
        <v>0</v>
      </c>
      <c r="P409" s="105">
        <f>$C408*P408</f>
        <v>0</v>
      </c>
      <c r="Q409" s="105">
        <f t="shared" ref="Q409:AA409" si="231">$C408*Q408</f>
        <v>547.42866596374074</v>
      </c>
      <c r="R409" s="105">
        <f t="shared" si="231"/>
        <v>0</v>
      </c>
      <c r="S409" s="105">
        <f t="shared" si="231"/>
        <v>2163.6466321424041</v>
      </c>
      <c r="T409" s="105">
        <f t="shared" si="231"/>
        <v>0</v>
      </c>
      <c r="U409" s="105">
        <f t="shared" si="231"/>
        <v>238157.53772593979</v>
      </c>
      <c r="V409" s="105">
        <f t="shared" si="231"/>
        <v>0</v>
      </c>
      <c r="W409" s="105">
        <f t="shared" si="231"/>
        <v>5031.1301205239033</v>
      </c>
      <c r="X409" s="105">
        <f t="shared" si="231"/>
        <v>6412.7358012895356</v>
      </c>
      <c r="Y409" s="105">
        <f t="shared" si="231"/>
        <v>0</v>
      </c>
      <c r="Z409" s="105">
        <f t="shared" si="231"/>
        <v>0</v>
      </c>
      <c r="AA409" s="105">
        <f t="shared" si="231"/>
        <v>417.08850740094539</v>
      </c>
    </row>
    <row r="410" spans="1:27" s="132" customFormat="1">
      <c r="A410" s="35" t="s">
        <v>279</v>
      </c>
      <c r="B410" s="85">
        <v>5329019.1515044719</v>
      </c>
      <c r="C410" s="57">
        <f>B410/12</f>
        <v>444084.92929203931</v>
      </c>
      <c r="D410" s="109">
        <v>4.9599999999999998E-2</v>
      </c>
      <c r="E410" s="111"/>
      <c r="F410" s="111"/>
      <c r="G410" s="111"/>
      <c r="H410" s="109"/>
      <c r="I410" s="109"/>
      <c r="J410" s="109"/>
      <c r="K410" s="109"/>
      <c r="L410" s="109"/>
      <c r="M410" s="109"/>
      <c r="N410" s="109"/>
      <c r="O410" s="109"/>
      <c r="P410" s="109"/>
      <c r="Q410" s="109">
        <v>1.5E-3</v>
      </c>
      <c r="R410" s="109">
        <v>0.442</v>
      </c>
      <c r="S410" s="109"/>
      <c r="T410" s="109">
        <v>5.3E-3</v>
      </c>
      <c r="U410" s="109"/>
      <c r="V410" s="109"/>
      <c r="W410" s="109"/>
      <c r="X410" s="109"/>
      <c r="Y410" s="109">
        <v>0.48080000000000001</v>
      </c>
      <c r="Z410" s="109">
        <v>1.9199999999999998E-2</v>
      </c>
      <c r="AA410" s="109">
        <v>1.6000000000000001E-3</v>
      </c>
    </row>
    <row r="411" spans="1:27" s="132" customFormat="1">
      <c r="A411" s="55"/>
      <c r="B411" s="87"/>
      <c r="C411" s="56"/>
      <c r="D411" s="105">
        <f t="shared" ref="D411:O411" si="232">$C410*D410</f>
        <v>22026.61249288515</v>
      </c>
      <c r="E411" s="105">
        <f t="shared" si="232"/>
        <v>0</v>
      </c>
      <c r="F411" s="105">
        <f t="shared" si="232"/>
        <v>0</v>
      </c>
      <c r="G411" s="105">
        <f t="shared" si="232"/>
        <v>0</v>
      </c>
      <c r="H411" s="105">
        <f t="shared" si="232"/>
        <v>0</v>
      </c>
      <c r="I411" s="105">
        <f t="shared" si="232"/>
        <v>0</v>
      </c>
      <c r="J411" s="105">
        <f t="shared" si="232"/>
        <v>0</v>
      </c>
      <c r="K411" s="105">
        <f t="shared" si="232"/>
        <v>0</v>
      </c>
      <c r="L411" s="105">
        <f t="shared" si="232"/>
        <v>0</v>
      </c>
      <c r="M411" s="105">
        <f t="shared" si="232"/>
        <v>0</v>
      </c>
      <c r="N411" s="105">
        <f t="shared" si="232"/>
        <v>0</v>
      </c>
      <c r="O411" s="105">
        <f t="shared" si="232"/>
        <v>0</v>
      </c>
      <c r="P411" s="105">
        <f>$C410*P410</f>
        <v>0</v>
      </c>
      <c r="Q411" s="105">
        <f t="shared" ref="Q411:AA411" si="233">$C410*Q410</f>
        <v>666.12739393805896</v>
      </c>
      <c r="R411" s="105">
        <f t="shared" si="233"/>
        <v>196285.53874708139</v>
      </c>
      <c r="S411" s="105">
        <f t="shared" si="233"/>
        <v>0</v>
      </c>
      <c r="T411" s="105">
        <f t="shared" si="233"/>
        <v>2353.6501252478083</v>
      </c>
      <c r="U411" s="105">
        <f t="shared" si="233"/>
        <v>0</v>
      </c>
      <c r="V411" s="105">
        <f t="shared" si="233"/>
        <v>0</v>
      </c>
      <c r="W411" s="105">
        <f t="shared" si="233"/>
        <v>0</v>
      </c>
      <c r="X411" s="105">
        <f t="shared" si="233"/>
        <v>0</v>
      </c>
      <c r="Y411" s="105">
        <f t="shared" si="233"/>
        <v>213516.0340036125</v>
      </c>
      <c r="Z411" s="105">
        <f t="shared" si="233"/>
        <v>8526.4306424071547</v>
      </c>
      <c r="AA411" s="105">
        <f t="shared" si="233"/>
        <v>710.53588686726289</v>
      </c>
    </row>
    <row r="412" spans="1:27" s="132" customFormat="1">
      <c r="A412" s="36" t="s">
        <v>300</v>
      </c>
      <c r="B412" s="85">
        <v>12912633.7027585</v>
      </c>
      <c r="C412" s="67">
        <f>B412/12</f>
        <v>1076052.8085632084</v>
      </c>
      <c r="D412" s="110"/>
      <c r="E412" s="110"/>
      <c r="F412" s="110"/>
      <c r="G412" s="110"/>
      <c r="H412" s="110"/>
      <c r="I412" s="110"/>
      <c r="J412" s="109">
        <v>0</v>
      </c>
      <c r="K412" s="110"/>
      <c r="L412" s="110"/>
      <c r="M412" s="110"/>
      <c r="N412" s="110"/>
      <c r="O412" s="110"/>
      <c r="P412" s="110"/>
      <c r="Q412" s="109">
        <v>2.18E-2</v>
      </c>
      <c r="R412" s="110"/>
      <c r="S412" s="110"/>
      <c r="T412" s="110"/>
      <c r="U412" s="110"/>
      <c r="V412" s="110"/>
      <c r="W412" s="110"/>
      <c r="X412" s="110"/>
      <c r="Y412" s="109">
        <v>7.6600000000000001E-2</v>
      </c>
      <c r="Z412" s="109">
        <v>3.0999999999999999E-3</v>
      </c>
      <c r="AA412" s="109">
        <v>0.89849999999999997</v>
      </c>
    </row>
    <row r="413" spans="1:27" s="132" customFormat="1">
      <c r="A413" s="55"/>
      <c r="B413" s="87"/>
      <c r="C413" s="88"/>
      <c r="D413" s="105">
        <f>$C412*D412</f>
        <v>0</v>
      </c>
      <c r="E413" s="105">
        <f t="shared" ref="E413:AA413" si="234">$C412*E412</f>
        <v>0</v>
      </c>
      <c r="F413" s="105">
        <f t="shared" si="234"/>
        <v>0</v>
      </c>
      <c r="G413" s="105">
        <f t="shared" si="234"/>
        <v>0</v>
      </c>
      <c r="H413" s="105">
        <f t="shared" si="234"/>
        <v>0</v>
      </c>
      <c r="I413" s="105">
        <f t="shared" si="234"/>
        <v>0</v>
      </c>
      <c r="J413" s="105">
        <f t="shared" si="234"/>
        <v>0</v>
      </c>
      <c r="K413" s="105">
        <f t="shared" si="234"/>
        <v>0</v>
      </c>
      <c r="L413" s="105">
        <f t="shared" si="234"/>
        <v>0</v>
      </c>
      <c r="M413" s="105">
        <f t="shared" si="234"/>
        <v>0</v>
      </c>
      <c r="N413" s="105">
        <f t="shared" si="234"/>
        <v>0</v>
      </c>
      <c r="O413" s="105">
        <f t="shared" si="234"/>
        <v>0</v>
      </c>
      <c r="P413" s="105">
        <f t="shared" si="234"/>
        <v>0</v>
      </c>
      <c r="Q413" s="105">
        <f t="shared" si="234"/>
        <v>23457.951226677946</v>
      </c>
      <c r="R413" s="105">
        <f t="shared" si="234"/>
        <v>0</v>
      </c>
      <c r="S413" s="105">
        <f t="shared" si="234"/>
        <v>0</v>
      </c>
      <c r="T413" s="105">
        <f t="shared" si="234"/>
        <v>0</v>
      </c>
      <c r="U413" s="105">
        <f t="shared" si="234"/>
        <v>0</v>
      </c>
      <c r="V413" s="105">
        <f t="shared" si="234"/>
        <v>0</v>
      </c>
      <c r="W413" s="105">
        <f t="shared" si="234"/>
        <v>0</v>
      </c>
      <c r="X413" s="105">
        <f t="shared" si="234"/>
        <v>0</v>
      </c>
      <c r="Y413" s="105">
        <f t="shared" si="234"/>
        <v>82425.64513594177</v>
      </c>
      <c r="Z413" s="105">
        <f t="shared" si="234"/>
        <v>3335.7637065459462</v>
      </c>
      <c r="AA413" s="105">
        <f t="shared" si="234"/>
        <v>966833.44849404274</v>
      </c>
    </row>
    <row r="414" spans="1:27" s="132" customFormat="1">
      <c r="A414" s="36" t="s">
        <v>294</v>
      </c>
      <c r="B414" s="85">
        <v>12912633.7027585</v>
      </c>
      <c r="C414" s="67">
        <f>B414/12</f>
        <v>1076052.8085632084</v>
      </c>
      <c r="D414" s="104">
        <v>1.7000000000000001E-2</v>
      </c>
      <c r="E414" s="104">
        <v>0.14249999999999999</v>
      </c>
      <c r="F414" s="104">
        <v>5.5300000000000002E-2</v>
      </c>
      <c r="G414" s="104">
        <v>8.09E-2</v>
      </c>
      <c r="H414" s="104">
        <v>4.19E-2</v>
      </c>
      <c r="I414" s="104">
        <v>0.1343</v>
      </c>
      <c r="J414" s="104">
        <v>0</v>
      </c>
      <c r="K414" s="104">
        <v>2.12E-2</v>
      </c>
      <c r="L414" s="104">
        <v>3.3700000000000001E-2</v>
      </c>
      <c r="M414" s="104">
        <v>1.77E-2</v>
      </c>
      <c r="N414" s="104">
        <v>2.6200000000000001E-2</v>
      </c>
      <c r="O414" s="104">
        <v>0.1239</v>
      </c>
      <c r="P414" s="104">
        <v>1.8200000000000001E-2</v>
      </c>
      <c r="Q414" s="104">
        <v>2E-3</v>
      </c>
      <c r="R414" s="104">
        <v>3.78E-2</v>
      </c>
      <c r="S414" s="104">
        <v>1.8700000000000001E-2</v>
      </c>
      <c r="T414" s="104">
        <v>4.1999999999999997E-3</v>
      </c>
      <c r="U414" s="104">
        <v>5.2999999999999999E-2</v>
      </c>
      <c r="V414" s="104">
        <v>1.84E-2</v>
      </c>
      <c r="W414" s="104">
        <v>4.1799999999999997E-2</v>
      </c>
      <c r="X414" s="104">
        <v>4.4600000000000001E-2</v>
      </c>
      <c r="Y414" s="104">
        <v>6.2199999999999998E-2</v>
      </c>
      <c r="Z414" s="104">
        <v>2.5000000000000001E-3</v>
      </c>
      <c r="AA414" s="9">
        <v>2E-3</v>
      </c>
    </row>
    <row r="415" spans="1:27" s="132" customFormat="1">
      <c r="A415" s="55"/>
      <c r="B415" s="87"/>
      <c r="C415" s="88"/>
      <c r="D415" s="105">
        <f>$C414*D414</f>
        <v>18292.897745574544</v>
      </c>
      <c r="E415" s="105">
        <f t="shared" ref="E415:AA415" si="235">$C414*E414</f>
        <v>153337.5252202572</v>
      </c>
      <c r="F415" s="105">
        <f t="shared" si="235"/>
        <v>59505.720313545426</v>
      </c>
      <c r="G415" s="105">
        <f t="shared" si="235"/>
        <v>87052.672212763558</v>
      </c>
      <c r="H415" s="105">
        <f t="shared" si="235"/>
        <v>45086.612678798432</v>
      </c>
      <c r="I415" s="105">
        <f t="shared" si="235"/>
        <v>144513.8921900389</v>
      </c>
      <c r="J415" s="105">
        <f t="shared" si="235"/>
        <v>0</v>
      </c>
      <c r="K415" s="105">
        <f t="shared" si="235"/>
        <v>22812.319541540019</v>
      </c>
      <c r="L415" s="105">
        <f t="shared" si="235"/>
        <v>36262.979648580127</v>
      </c>
      <c r="M415" s="105">
        <f t="shared" si="235"/>
        <v>19046.134711568789</v>
      </c>
      <c r="N415" s="105">
        <f t="shared" si="235"/>
        <v>28192.583584356064</v>
      </c>
      <c r="O415" s="105">
        <f t="shared" si="235"/>
        <v>133322.94298098152</v>
      </c>
      <c r="P415" s="105">
        <f t="shared" si="235"/>
        <v>19584.161115850395</v>
      </c>
      <c r="Q415" s="105">
        <f t="shared" si="235"/>
        <v>2152.1056171264167</v>
      </c>
      <c r="R415" s="105">
        <f t="shared" si="235"/>
        <v>40674.79616368928</v>
      </c>
      <c r="S415" s="105">
        <f t="shared" si="235"/>
        <v>20122.187520132</v>
      </c>
      <c r="T415" s="105">
        <f t="shared" si="235"/>
        <v>4519.4217959654752</v>
      </c>
      <c r="U415" s="105">
        <f t="shared" si="235"/>
        <v>57030.798853850043</v>
      </c>
      <c r="V415" s="105">
        <f t="shared" si="235"/>
        <v>19799.371677563035</v>
      </c>
      <c r="W415" s="105">
        <f t="shared" si="235"/>
        <v>44979.007397942107</v>
      </c>
      <c r="X415" s="105">
        <f t="shared" si="235"/>
        <v>47991.955261919094</v>
      </c>
      <c r="Y415" s="105">
        <f t="shared" si="235"/>
        <v>66930.484692631566</v>
      </c>
      <c r="Z415" s="105">
        <f t="shared" si="235"/>
        <v>2690.132021408021</v>
      </c>
      <c r="AA415" s="105">
        <f t="shared" si="235"/>
        <v>2152.1056171264167</v>
      </c>
    </row>
    <row r="416" spans="1:27" s="132" customFormat="1">
      <c r="A416" s="36" t="s">
        <v>295</v>
      </c>
      <c r="B416" s="85">
        <v>9562389.7637455054</v>
      </c>
      <c r="C416" s="67">
        <f>B416/12</f>
        <v>796865.81364545878</v>
      </c>
      <c r="D416" s="110"/>
      <c r="E416" s="110"/>
      <c r="F416" s="110"/>
      <c r="G416" s="110"/>
      <c r="H416" s="110"/>
      <c r="I416" s="110"/>
      <c r="J416" s="109">
        <v>0</v>
      </c>
      <c r="K416" s="110"/>
      <c r="L416" s="110"/>
      <c r="M416" s="110"/>
      <c r="N416" s="110"/>
      <c r="O416" s="110"/>
      <c r="P416" s="110"/>
      <c r="Q416" s="109">
        <v>0.997</v>
      </c>
      <c r="R416" s="110"/>
      <c r="S416" s="110"/>
      <c r="T416" s="110"/>
      <c r="U416" s="110"/>
      <c r="V416" s="110"/>
      <c r="W416" s="110"/>
      <c r="X416" s="110"/>
      <c r="Y416" s="109"/>
      <c r="Z416" s="109"/>
      <c r="AA416" s="109">
        <v>3.0000000000000001E-3</v>
      </c>
    </row>
    <row r="417" spans="1:27" s="132" customFormat="1">
      <c r="A417" s="55"/>
      <c r="B417" s="87"/>
      <c r="C417" s="88"/>
      <c r="D417" s="105">
        <f>$C416*D416</f>
        <v>0</v>
      </c>
      <c r="E417" s="105">
        <f t="shared" ref="E417:AA417" si="236">$C416*E416</f>
        <v>0</v>
      </c>
      <c r="F417" s="105">
        <f t="shared" si="236"/>
        <v>0</v>
      </c>
      <c r="G417" s="105">
        <f t="shared" si="236"/>
        <v>0</v>
      </c>
      <c r="H417" s="105">
        <f t="shared" si="236"/>
        <v>0</v>
      </c>
      <c r="I417" s="105">
        <f t="shared" si="236"/>
        <v>0</v>
      </c>
      <c r="J417" s="105">
        <f t="shared" si="236"/>
        <v>0</v>
      </c>
      <c r="K417" s="105">
        <f t="shared" si="236"/>
        <v>0</v>
      </c>
      <c r="L417" s="105">
        <f t="shared" si="236"/>
        <v>0</v>
      </c>
      <c r="M417" s="105">
        <f t="shared" si="236"/>
        <v>0</v>
      </c>
      <c r="N417" s="105">
        <f t="shared" si="236"/>
        <v>0</v>
      </c>
      <c r="O417" s="105">
        <f t="shared" si="236"/>
        <v>0</v>
      </c>
      <c r="P417" s="105">
        <f t="shared" si="236"/>
        <v>0</v>
      </c>
      <c r="Q417" s="105">
        <f t="shared" si="236"/>
        <v>794475.21620452241</v>
      </c>
      <c r="R417" s="105">
        <f t="shared" si="236"/>
        <v>0</v>
      </c>
      <c r="S417" s="105">
        <f t="shared" si="236"/>
        <v>0</v>
      </c>
      <c r="T417" s="105">
        <f t="shared" si="236"/>
        <v>0</v>
      </c>
      <c r="U417" s="105">
        <f t="shared" si="236"/>
        <v>0</v>
      </c>
      <c r="V417" s="105">
        <f t="shared" si="236"/>
        <v>0</v>
      </c>
      <c r="W417" s="105">
        <f t="shared" si="236"/>
        <v>0</v>
      </c>
      <c r="X417" s="105">
        <f t="shared" si="236"/>
        <v>0</v>
      </c>
      <c r="Y417" s="105">
        <f t="shared" si="236"/>
        <v>0</v>
      </c>
      <c r="Z417" s="105">
        <f t="shared" si="236"/>
        <v>0</v>
      </c>
      <c r="AA417" s="105">
        <f t="shared" si="236"/>
        <v>2390.5974409363762</v>
      </c>
    </row>
    <row r="418" spans="1:27" s="132" customFormat="1">
      <c r="A418" s="36" t="s">
        <v>296</v>
      </c>
      <c r="B418" s="85">
        <v>6958815.6247333661</v>
      </c>
      <c r="C418" s="67">
        <f>B418/12</f>
        <v>579901.30206111388</v>
      </c>
      <c r="D418" s="110"/>
      <c r="E418" s="110"/>
      <c r="F418" s="110"/>
      <c r="G418" s="110"/>
      <c r="H418" s="110"/>
      <c r="I418" s="110"/>
      <c r="J418" s="109">
        <v>0</v>
      </c>
      <c r="K418" s="110"/>
      <c r="L418" s="110"/>
      <c r="M418" s="110"/>
      <c r="N418" s="110"/>
      <c r="O418" s="110"/>
      <c r="P418" s="110"/>
      <c r="Q418" s="109">
        <v>0.99670000000000003</v>
      </c>
      <c r="R418" s="110"/>
      <c r="S418" s="110"/>
      <c r="T418" s="110"/>
      <c r="U418" s="110"/>
      <c r="V418" s="110"/>
      <c r="W418" s="110"/>
      <c r="X418" s="110"/>
      <c r="Y418" s="109"/>
      <c r="Z418" s="109"/>
      <c r="AA418" s="109">
        <v>3.3E-3</v>
      </c>
    </row>
    <row r="419" spans="1:27" s="132" customFormat="1">
      <c r="A419" s="55"/>
      <c r="B419" s="87"/>
      <c r="C419" s="88"/>
      <c r="D419" s="105">
        <f>$C418*D418</f>
        <v>0</v>
      </c>
      <c r="E419" s="105">
        <f t="shared" ref="E419:AA419" si="237">$C418*E418</f>
        <v>0</v>
      </c>
      <c r="F419" s="105">
        <f t="shared" si="237"/>
        <v>0</v>
      </c>
      <c r="G419" s="105">
        <f t="shared" si="237"/>
        <v>0</v>
      </c>
      <c r="H419" s="105">
        <f t="shared" si="237"/>
        <v>0</v>
      </c>
      <c r="I419" s="105">
        <f t="shared" si="237"/>
        <v>0</v>
      </c>
      <c r="J419" s="105">
        <f t="shared" si="237"/>
        <v>0</v>
      </c>
      <c r="K419" s="105">
        <f t="shared" si="237"/>
        <v>0</v>
      </c>
      <c r="L419" s="105">
        <f t="shared" si="237"/>
        <v>0</v>
      </c>
      <c r="M419" s="105">
        <f t="shared" si="237"/>
        <v>0</v>
      </c>
      <c r="N419" s="105">
        <f t="shared" si="237"/>
        <v>0</v>
      </c>
      <c r="O419" s="105">
        <f t="shared" si="237"/>
        <v>0</v>
      </c>
      <c r="P419" s="105">
        <f t="shared" si="237"/>
        <v>0</v>
      </c>
      <c r="Q419" s="105">
        <f t="shared" si="237"/>
        <v>577987.6277643122</v>
      </c>
      <c r="R419" s="105">
        <f t="shared" si="237"/>
        <v>0</v>
      </c>
      <c r="S419" s="105">
        <f t="shared" si="237"/>
        <v>0</v>
      </c>
      <c r="T419" s="105">
        <f t="shared" si="237"/>
        <v>0</v>
      </c>
      <c r="U419" s="105">
        <f t="shared" si="237"/>
        <v>0</v>
      </c>
      <c r="V419" s="105">
        <f t="shared" si="237"/>
        <v>0</v>
      </c>
      <c r="W419" s="105">
        <f t="shared" si="237"/>
        <v>0</v>
      </c>
      <c r="X419" s="105">
        <f t="shared" si="237"/>
        <v>0</v>
      </c>
      <c r="Y419" s="105">
        <f t="shared" si="237"/>
        <v>0</v>
      </c>
      <c r="Z419" s="105">
        <f t="shared" si="237"/>
        <v>0</v>
      </c>
      <c r="AA419" s="105">
        <f t="shared" si="237"/>
        <v>1913.6742968016758</v>
      </c>
    </row>
    <row r="420" spans="1:27" s="132" customFormat="1">
      <c r="A420" s="36" t="s">
        <v>301</v>
      </c>
      <c r="B420" s="85">
        <v>1998339.233931965</v>
      </c>
      <c r="C420" s="67">
        <f>B420/12</f>
        <v>166528.26949433042</v>
      </c>
      <c r="D420" s="110"/>
      <c r="E420" s="110"/>
      <c r="F420" s="110"/>
      <c r="G420" s="110"/>
      <c r="H420" s="110"/>
      <c r="I420" s="110"/>
      <c r="J420" s="109">
        <v>0</v>
      </c>
      <c r="K420" s="110"/>
      <c r="L420" s="110"/>
      <c r="M420" s="110"/>
      <c r="N420" s="110"/>
      <c r="O420" s="110"/>
      <c r="P420" s="110"/>
      <c r="Q420" s="109">
        <v>0.99980000000000002</v>
      </c>
      <c r="R420" s="110"/>
      <c r="S420" s="110"/>
      <c r="T420" s="110"/>
      <c r="U420" s="110"/>
      <c r="V420" s="110"/>
      <c r="W420" s="110"/>
      <c r="X420" s="110"/>
      <c r="Y420" s="109"/>
      <c r="Z420" s="109"/>
      <c r="AA420" s="109">
        <v>2.0000000000000001E-4</v>
      </c>
    </row>
    <row r="421" spans="1:27" s="132" customFormat="1">
      <c r="A421" s="55"/>
      <c r="B421" s="87"/>
      <c r="C421" s="88"/>
      <c r="D421" s="105">
        <f>$C420*D420</f>
        <v>0</v>
      </c>
      <c r="E421" s="105">
        <f t="shared" ref="E421:AA421" si="238">$C420*E420</f>
        <v>0</v>
      </c>
      <c r="F421" s="105">
        <f t="shared" si="238"/>
        <v>0</v>
      </c>
      <c r="G421" s="105">
        <f t="shared" si="238"/>
        <v>0</v>
      </c>
      <c r="H421" s="105">
        <f t="shared" si="238"/>
        <v>0</v>
      </c>
      <c r="I421" s="105">
        <f t="shared" si="238"/>
        <v>0</v>
      </c>
      <c r="J421" s="105">
        <f t="shared" si="238"/>
        <v>0</v>
      </c>
      <c r="K421" s="105">
        <f t="shared" si="238"/>
        <v>0</v>
      </c>
      <c r="L421" s="105">
        <f t="shared" si="238"/>
        <v>0</v>
      </c>
      <c r="M421" s="105">
        <f t="shared" si="238"/>
        <v>0</v>
      </c>
      <c r="N421" s="105">
        <f t="shared" si="238"/>
        <v>0</v>
      </c>
      <c r="O421" s="105">
        <f t="shared" si="238"/>
        <v>0</v>
      </c>
      <c r="P421" s="105">
        <f t="shared" si="238"/>
        <v>0</v>
      </c>
      <c r="Q421" s="105">
        <f t="shared" si="238"/>
        <v>166494.96384043156</v>
      </c>
      <c r="R421" s="105">
        <f t="shared" si="238"/>
        <v>0</v>
      </c>
      <c r="S421" s="105">
        <f t="shared" si="238"/>
        <v>0</v>
      </c>
      <c r="T421" s="105">
        <f t="shared" si="238"/>
        <v>0</v>
      </c>
      <c r="U421" s="105">
        <f t="shared" si="238"/>
        <v>0</v>
      </c>
      <c r="V421" s="105">
        <f t="shared" si="238"/>
        <v>0</v>
      </c>
      <c r="W421" s="105">
        <f t="shared" si="238"/>
        <v>0</v>
      </c>
      <c r="X421" s="105">
        <f t="shared" si="238"/>
        <v>0</v>
      </c>
      <c r="Y421" s="105">
        <f t="shared" si="238"/>
        <v>0</v>
      </c>
      <c r="Z421" s="105">
        <f t="shared" si="238"/>
        <v>0</v>
      </c>
      <c r="AA421" s="105">
        <f t="shared" si="238"/>
        <v>33.305653898866083</v>
      </c>
    </row>
    <row r="422" spans="1:27" s="132" customFormat="1">
      <c r="A422" s="36" t="s">
        <v>297</v>
      </c>
      <c r="B422" s="85">
        <v>1998339.233931965</v>
      </c>
      <c r="C422" s="67">
        <f>B422/12</f>
        <v>166528.26949433042</v>
      </c>
      <c r="D422" s="104">
        <v>1.7000000000000001E-2</v>
      </c>
      <c r="E422" s="104">
        <v>0.14249999999999999</v>
      </c>
      <c r="F422" s="104">
        <v>5.5300000000000002E-2</v>
      </c>
      <c r="G422" s="104">
        <v>8.09E-2</v>
      </c>
      <c r="H422" s="104">
        <v>4.19E-2</v>
      </c>
      <c r="I422" s="104">
        <v>0.1343</v>
      </c>
      <c r="J422" s="104">
        <v>0</v>
      </c>
      <c r="K422" s="104">
        <v>2.12E-2</v>
      </c>
      <c r="L422" s="104">
        <v>3.3700000000000001E-2</v>
      </c>
      <c r="M422" s="104">
        <v>1.77E-2</v>
      </c>
      <c r="N422" s="104">
        <v>2.6200000000000001E-2</v>
      </c>
      <c r="O422" s="104">
        <v>0.1239</v>
      </c>
      <c r="P422" s="104">
        <v>1.8200000000000001E-2</v>
      </c>
      <c r="Q422" s="104">
        <v>2E-3</v>
      </c>
      <c r="R422" s="104">
        <v>3.78E-2</v>
      </c>
      <c r="S422" s="104">
        <v>1.8700000000000001E-2</v>
      </c>
      <c r="T422" s="104">
        <v>4.1999999999999997E-3</v>
      </c>
      <c r="U422" s="104">
        <v>5.2999999999999999E-2</v>
      </c>
      <c r="V422" s="104">
        <v>1.84E-2</v>
      </c>
      <c r="W422" s="104">
        <v>4.1799999999999997E-2</v>
      </c>
      <c r="X422" s="104">
        <v>4.4600000000000001E-2</v>
      </c>
      <c r="Y422" s="104">
        <v>6.2199999999999998E-2</v>
      </c>
      <c r="Z422" s="104">
        <v>2.5000000000000001E-3</v>
      </c>
      <c r="AA422" s="9">
        <v>2E-3</v>
      </c>
    </row>
    <row r="423" spans="1:27" s="132" customFormat="1">
      <c r="A423" s="55"/>
      <c r="B423" s="87"/>
      <c r="C423" s="88"/>
      <c r="D423" s="105">
        <f>$C422*D422</f>
        <v>2830.9805814036172</v>
      </c>
      <c r="E423" s="105">
        <f t="shared" ref="E423:AA423" si="239">$C422*E422</f>
        <v>23730.278402942084</v>
      </c>
      <c r="F423" s="105">
        <f t="shared" si="239"/>
        <v>9209.0133030364723</v>
      </c>
      <c r="G423" s="105">
        <f t="shared" si="239"/>
        <v>13472.137002091331</v>
      </c>
      <c r="H423" s="105">
        <f t="shared" si="239"/>
        <v>6977.5344918124447</v>
      </c>
      <c r="I423" s="105">
        <f t="shared" si="239"/>
        <v>22364.746593088577</v>
      </c>
      <c r="J423" s="105">
        <f t="shared" si="239"/>
        <v>0</v>
      </c>
      <c r="K423" s="105">
        <f t="shared" si="239"/>
        <v>3530.399313279805</v>
      </c>
      <c r="L423" s="105">
        <f t="shared" si="239"/>
        <v>5612.0026819589357</v>
      </c>
      <c r="M423" s="105">
        <f t="shared" si="239"/>
        <v>2947.5503700496488</v>
      </c>
      <c r="N423" s="105">
        <f t="shared" si="239"/>
        <v>4363.0406607514569</v>
      </c>
      <c r="O423" s="105">
        <f t="shared" si="239"/>
        <v>20632.852590347538</v>
      </c>
      <c r="P423" s="105">
        <f t="shared" si="239"/>
        <v>3030.8145047968137</v>
      </c>
      <c r="Q423" s="105">
        <f t="shared" si="239"/>
        <v>333.05653898866086</v>
      </c>
      <c r="R423" s="105">
        <f t="shared" si="239"/>
        <v>6294.7685868856897</v>
      </c>
      <c r="S423" s="105">
        <f t="shared" si="239"/>
        <v>3114.0786395439791</v>
      </c>
      <c r="T423" s="105">
        <f t="shared" si="239"/>
        <v>699.41873187618773</v>
      </c>
      <c r="U423" s="105">
        <f t="shared" si="239"/>
        <v>8825.998283199513</v>
      </c>
      <c r="V423" s="105">
        <f t="shared" si="239"/>
        <v>3064.1201586956799</v>
      </c>
      <c r="W423" s="105">
        <f t="shared" si="239"/>
        <v>6960.8816648630109</v>
      </c>
      <c r="X423" s="105">
        <f t="shared" si="239"/>
        <v>7427.1608194471373</v>
      </c>
      <c r="Y423" s="105">
        <f t="shared" si="239"/>
        <v>10358.058362547352</v>
      </c>
      <c r="Z423" s="105">
        <f t="shared" si="239"/>
        <v>416.32067373582606</v>
      </c>
      <c r="AA423" s="105">
        <f t="shared" si="239"/>
        <v>333.05653898866086</v>
      </c>
    </row>
    <row r="424" spans="1:27" s="132" customFormat="1">
      <c r="A424" s="36" t="s">
        <v>302</v>
      </c>
      <c r="B424" s="85">
        <v>1998339.233931965</v>
      </c>
      <c r="C424" s="67">
        <f>B424/12</f>
        <v>166528.26949433042</v>
      </c>
      <c r="D424" s="110"/>
      <c r="E424" s="110"/>
      <c r="F424" s="110"/>
      <c r="G424" s="110"/>
      <c r="H424" s="110"/>
      <c r="I424" s="110"/>
      <c r="J424" s="109">
        <v>0</v>
      </c>
      <c r="K424" s="110"/>
      <c r="L424" s="110"/>
      <c r="M424" s="110"/>
      <c r="N424" s="110"/>
      <c r="O424" s="110"/>
      <c r="P424" s="110"/>
      <c r="Q424" s="109">
        <v>0.99980000000000002</v>
      </c>
      <c r="R424" s="110"/>
      <c r="S424" s="110"/>
      <c r="T424" s="110"/>
      <c r="U424" s="110"/>
      <c r="V424" s="110"/>
      <c r="W424" s="110"/>
      <c r="X424" s="110"/>
      <c r="Y424" s="109"/>
      <c r="Z424" s="109"/>
      <c r="AA424" s="109">
        <v>2.0000000000000001E-4</v>
      </c>
    </row>
    <row r="425" spans="1:27" s="132" customFormat="1">
      <c r="A425" s="55"/>
      <c r="B425" s="87"/>
      <c r="C425" s="88"/>
      <c r="D425" s="105">
        <f t="shared" ref="D425:AA425" si="240">$C424*D424</f>
        <v>0</v>
      </c>
      <c r="E425" s="105">
        <f t="shared" si="240"/>
        <v>0</v>
      </c>
      <c r="F425" s="105">
        <f t="shared" si="240"/>
        <v>0</v>
      </c>
      <c r="G425" s="105">
        <f t="shared" si="240"/>
        <v>0</v>
      </c>
      <c r="H425" s="105">
        <f t="shared" si="240"/>
        <v>0</v>
      </c>
      <c r="I425" s="105">
        <f t="shared" si="240"/>
        <v>0</v>
      </c>
      <c r="J425" s="105">
        <f t="shared" si="240"/>
        <v>0</v>
      </c>
      <c r="K425" s="105">
        <f t="shared" si="240"/>
        <v>0</v>
      </c>
      <c r="L425" s="105">
        <f t="shared" si="240"/>
        <v>0</v>
      </c>
      <c r="M425" s="105">
        <f t="shared" si="240"/>
        <v>0</v>
      </c>
      <c r="N425" s="105">
        <f t="shared" si="240"/>
        <v>0</v>
      </c>
      <c r="O425" s="105">
        <f t="shared" si="240"/>
        <v>0</v>
      </c>
      <c r="P425" s="105">
        <f t="shared" si="240"/>
        <v>0</v>
      </c>
      <c r="Q425" s="105">
        <f t="shared" si="240"/>
        <v>166494.96384043156</v>
      </c>
      <c r="R425" s="105">
        <f t="shared" si="240"/>
        <v>0</v>
      </c>
      <c r="S425" s="105">
        <f t="shared" si="240"/>
        <v>0</v>
      </c>
      <c r="T425" s="105">
        <f t="shared" si="240"/>
        <v>0</v>
      </c>
      <c r="U425" s="105">
        <f t="shared" si="240"/>
        <v>0</v>
      </c>
      <c r="V425" s="105">
        <f t="shared" si="240"/>
        <v>0</v>
      </c>
      <c r="W425" s="105">
        <f t="shared" si="240"/>
        <v>0</v>
      </c>
      <c r="X425" s="105">
        <f t="shared" si="240"/>
        <v>0</v>
      </c>
      <c r="Y425" s="105">
        <f t="shared" si="240"/>
        <v>0</v>
      </c>
      <c r="Z425" s="105">
        <f t="shared" si="240"/>
        <v>0</v>
      </c>
      <c r="AA425" s="105">
        <f t="shared" si="240"/>
        <v>33.305653898866083</v>
      </c>
    </row>
    <row r="426" spans="1:27" s="132" customFormat="1">
      <c r="A426" s="36" t="s">
        <v>298</v>
      </c>
      <c r="B426" s="85">
        <v>1998339.233931965</v>
      </c>
      <c r="C426" s="67">
        <f>B426/12</f>
        <v>166528.26949433042</v>
      </c>
      <c r="D426" s="104">
        <v>1.7000000000000001E-2</v>
      </c>
      <c r="E426" s="104">
        <v>0.14249999999999999</v>
      </c>
      <c r="F426" s="104">
        <v>5.5300000000000002E-2</v>
      </c>
      <c r="G426" s="104">
        <v>8.09E-2</v>
      </c>
      <c r="H426" s="104">
        <v>4.19E-2</v>
      </c>
      <c r="I426" s="104">
        <v>0.1343</v>
      </c>
      <c r="J426" s="104">
        <v>0</v>
      </c>
      <c r="K426" s="104">
        <v>2.12E-2</v>
      </c>
      <c r="L426" s="104">
        <v>3.3700000000000001E-2</v>
      </c>
      <c r="M426" s="104">
        <v>1.77E-2</v>
      </c>
      <c r="N426" s="104">
        <v>2.6200000000000001E-2</v>
      </c>
      <c r="O426" s="104">
        <v>0.1239</v>
      </c>
      <c r="P426" s="104">
        <v>1.8200000000000001E-2</v>
      </c>
      <c r="Q426" s="104">
        <v>2E-3</v>
      </c>
      <c r="R426" s="104">
        <v>3.78E-2</v>
      </c>
      <c r="S426" s="104">
        <v>1.8700000000000001E-2</v>
      </c>
      <c r="T426" s="104">
        <v>4.1999999999999997E-3</v>
      </c>
      <c r="U426" s="104">
        <v>5.2999999999999999E-2</v>
      </c>
      <c r="V426" s="104">
        <v>1.84E-2</v>
      </c>
      <c r="W426" s="104">
        <v>4.1799999999999997E-2</v>
      </c>
      <c r="X426" s="104">
        <v>4.4600000000000001E-2</v>
      </c>
      <c r="Y426" s="104">
        <v>6.2199999999999998E-2</v>
      </c>
      <c r="Z426" s="104">
        <v>2.5000000000000001E-3</v>
      </c>
      <c r="AA426" s="9">
        <v>2E-3</v>
      </c>
    </row>
    <row r="427" spans="1:27" s="132" customFormat="1">
      <c r="A427" s="55"/>
      <c r="B427" s="87"/>
      <c r="C427" s="88"/>
      <c r="D427" s="105">
        <f>$C426*D426</f>
        <v>2830.9805814036172</v>
      </c>
      <c r="E427" s="105">
        <f t="shared" ref="E427:AA427" si="241">$C426*E426</f>
        <v>23730.278402942084</v>
      </c>
      <c r="F427" s="105">
        <f t="shared" si="241"/>
        <v>9209.0133030364723</v>
      </c>
      <c r="G427" s="105">
        <f t="shared" si="241"/>
        <v>13472.137002091331</v>
      </c>
      <c r="H427" s="105">
        <f t="shared" si="241"/>
        <v>6977.5344918124447</v>
      </c>
      <c r="I427" s="105">
        <f t="shared" si="241"/>
        <v>22364.746593088577</v>
      </c>
      <c r="J427" s="105">
        <f t="shared" si="241"/>
        <v>0</v>
      </c>
      <c r="K427" s="105">
        <f t="shared" si="241"/>
        <v>3530.399313279805</v>
      </c>
      <c r="L427" s="105">
        <f t="shared" si="241"/>
        <v>5612.0026819589357</v>
      </c>
      <c r="M427" s="105">
        <f t="shared" si="241"/>
        <v>2947.5503700496488</v>
      </c>
      <c r="N427" s="105">
        <f t="shared" si="241"/>
        <v>4363.0406607514569</v>
      </c>
      <c r="O427" s="105">
        <f t="shared" si="241"/>
        <v>20632.852590347538</v>
      </c>
      <c r="P427" s="105">
        <f t="shared" si="241"/>
        <v>3030.8145047968137</v>
      </c>
      <c r="Q427" s="105">
        <f t="shared" si="241"/>
        <v>333.05653898866086</v>
      </c>
      <c r="R427" s="105">
        <f t="shared" si="241"/>
        <v>6294.7685868856897</v>
      </c>
      <c r="S427" s="105">
        <f t="shared" si="241"/>
        <v>3114.0786395439791</v>
      </c>
      <c r="T427" s="105">
        <f t="shared" si="241"/>
        <v>699.41873187618773</v>
      </c>
      <c r="U427" s="105">
        <f t="shared" si="241"/>
        <v>8825.998283199513</v>
      </c>
      <c r="V427" s="105">
        <f t="shared" si="241"/>
        <v>3064.1201586956799</v>
      </c>
      <c r="W427" s="105">
        <f t="shared" si="241"/>
        <v>6960.8816648630109</v>
      </c>
      <c r="X427" s="105">
        <f t="shared" si="241"/>
        <v>7427.1608194471373</v>
      </c>
      <c r="Y427" s="105">
        <f t="shared" si="241"/>
        <v>10358.058362547352</v>
      </c>
      <c r="Z427" s="105">
        <f t="shared" si="241"/>
        <v>416.32067373582606</v>
      </c>
      <c r="AA427" s="105">
        <f t="shared" si="241"/>
        <v>333.05653898866086</v>
      </c>
    </row>
    <row r="428" spans="1:27" s="132" customFormat="1">
      <c r="A428" s="36" t="s">
        <v>299</v>
      </c>
      <c r="B428" s="85">
        <v>942989.22846762708</v>
      </c>
      <c r="C428" s="67">
        <f>B428/12</f>
        <v>78582.435705635595</v>
      </c>
      <c r="D428" s="110"/>
      <c r="E428" s="110"/>
      <c r="F428" s="110"/>
      <c r="G428" s="110"/>
      <c r="H428" s="110"/>
      <c r="I428" s="110"/>
      <c r="J428" s="109">
        <v>0</v>
      </c>
      <c r="K428" s="110"/>
      <c r="L428" s="110"/>
      <c r="M428" s="110"/>
      <c r="N428" s="110"/>
      <c r="O428" s="110"/>
      <c r="P428" s="110"/>
      <c r="Q428" s="109"/>
      <c r="R428" s="110"/>
      <c r="S428" s="110"/>
      <c r="T428" s="110"/>
      <c r="U428" s="110"/>
      <c r="V428" s="110"/>
      <c r="W428" s="110"/>
      <c r="X428" s="110"/>
      <c r="Y428" s="109">
        <v>1</v>
      </c>
      <c r="Z428" s="109"/>
      <c r="AA428" s="109"/>
    </row>
    <row r="429" spans="1:27" s="132" customFormat="1">
      <c r="A429" s="55"/>
      <c r="B429" s="87"/>
      <c r="C429" s="88"/>
      <c r="D429" s="105">
        <f t="shared" ref="D429:AA429" si="242">$C428*D428</f>
        <v>0</v>
      </c>
      <c r="E429" s="105">
        <f t="shared" si="242"/>
        <v>0</v>
      </c>
      <c r="F429" s="105">
        <f t="shared" si="242"/>
        <v>0</v>
      </c>
      <c r="G429" s="105">
        <f t="shared" si="242"/>
        <v>0</v>
      </c>
      <c r="H429" s="105">
        <f t="shared" si="242"/>
        <v>0</v>
      </c>
      <c r="I429" s="105">
        <f t="shared" si="242"/>
        <v>0</v>
      </c>
      <c r="J429" s="105">
        <f t="shared" si="242"/>
        <v>0</v>
      </c>
      <c r="K429" s="105">
        <f t="shared" si="242"/>
        <v>0</v>
      </c>
      <c r="L429" s="105">
        <f t="shared" si="242"/>
        <v>0</v>
      </c>
      <c r="M429" s="105">
        <f t="shared" si="242"/>
        <v>0</v>
      </c>
      <c r="N429" s="105">
        <f t="shared" si="242"/>
        <v>0</v>
      </c>
      <c r="O429" s="105">
        <f t="shared" si="242"/>
        <v>0</v>
      </c>
      <c r="P429" s="105">
        <f t="shared" si="242"/>
        <v>0</v>
      </c>
      <c r="Q429" s="105">
        <f t="shared" si="242"/>
        <v>0</v>
      </c>
      <c r="R429" s="105">
        <f t="shared" si="242"/>
        <v>0</v>
      </c>
      <c r="S429" s="105">
        <f t="shared" si="242"/>
        <v>0</v>
      </c>
      <c r="T429" s="105">
        <f t="shared" si="242"/>
        <v>0</v>
      </c>
      <c r="U429" s="105">
        <f t="shared" si="242"/>
        <v>0</v>
      </c>
      <c r="V429" s="105">
        <f t="shared" si="242"/>
        <v>0</v>
      </c>
      <c r="W429" s="105">
        <f t="shared" si="242"/>
        <v>0</v>
      </c>
      <c r="X429" s="105">
        <f t="shared" si="242"/>
        <v>0</v>
      </c>
      <c r="Y429" s="105">
        <f t="shared" si="242"/>
        <v>78582.435705635595</v>
      </c>
      <c r="Z429" s="105">
        <f t="shared" si="242"/>
        <v>0</v>
      </c>
      <c r="AA429" s="105">
        <f t="shared" si="242"/>
        <v>0</v>
      </c>
    </row>
    <row r="430" spans="1:27" s="132" customFormat="1">
      <c r="A430" s="25" t="s">
        <v>52</v>
      </c>
      <c r="B430" s="15">
        <f>SUM(B308:B428)</f>
        <v>483133849.5149889</v>
      </c>
      <c r="C430" s="15">
        <f>SUM(C308:C428)</f>
        <v>40261154.126249082</v>
      </c>
      <c r="D430" s="113">
        <f>D309+D311+D313+D315+D317+D319+D321+D323+D325+D327+D329+D331+D333+D335+D337+D339+D341+D343+D345+D347+D349+D351+D353+D355+D357+D359+D361+D363+D365+D367+D369+D371+D373+D375+D377+D379+D381+D383+D385+D387+D389+D391+D393+D395+D397+D399+D401+D403+D405+D407+D409+D411+D413+D415+D417+D419+D421+D423+D425+D427+D429</f>
        <v>343175.24078632245</v>
      </c>
      <c r="E430" s="113">
        <f t="shared" ref="E430:AA430" si="243">E309+E311+E313+E315+E317+E319+E321+E323+E325+E327+E329+E331+E333+E335+E337+E339+E341+E343+E345+E347+E349+E351+E353+E355+E357+E359+E361+E363+E365+E367+E369+E371+E373+E375+E377+E379+E381+E383+E385+E387+E389+E391+E393+E395+E397+E399+E401+E403+E405+E407+E409+E411+E413+E415+E417+E419+E421+E423+E425+E427+E429</f>
        <v>1532299.9245893015</v>
      </c>
      <c r="F430" s="113">
        <f t="shared" si="243"/>
        <v>594639.90055991849</v>
      </c>
      <c r="G430" s="113">
        <f t="shared" si="243"/>
        <v>869916.23788964585</v>
      </c>
      <c r="H430" s="113">
        <f t="shared" si="243"/>
        <v>527386.53962556447</v>
      </c>
      <c r="I430" s="113">
        <f t="shared" si="243"/>
        <v>1609030.723397034</v>
      </c>
      <c r="J430" s="113">
        <f t="shared" si="243"/>
        <v>0</v>
      </c>
      <c r="K430" s="113">
        <f t="shared" si="243"/>
        <v>237296.98565117479</v>
      </c>
      <c r="L430" s="113">
        <f t="shared" si="243"/>
        <v>362375.49093796121</v>
      </c>
      <c r="M430" s="113">
        <f t="shared" si="243"/>
        <v>190327.78010688172</v>
      </c>
      <c r="N430" s="113">
        <f t="shared" si="243"/>
        <v>293681.83886444935</v>
      </c>
      <c r="O430" s="113">
        <f t="shared" si="243"/>
        <v>1332294.4607481721</v>
      </c>
      <c r="P430" s="113">
        <f t="shared" si="243"/>
        <v>195704.27107035293</v>
      </c>
      <c r="Q430" s="113">
        <f t="shared" si="243"/>
        <v>4789934.0790245635</v>
      </c>
      <c r="R430" s="113">
        <f t="shared" si="243"/>
        <v>2566706.7598758074</v>
      </c>
      <c r="S430" s="113">
        <f t="shared" si="243"/>
        <v>203244.40866596653</v>
      </c>
      <c r="T430" s="113">
        <f t="shared" si="243"/>
        <v>248649.94175463734</v>
      </c>
      <c r="U430" s="113">
        <f t="shared" si="243"/>
        <v>3330025.5677039097</v>
      </c>
      <c r="V430" s="113">
        <f t="shared" si="243"/>
        <v>433739.08572498977</v>
      </c>
      <c r="W430" s="113">
        <f t="shared" si="243"/>
        <v>553587.29934520414</v>
      </c>
      <c r="X430" s="113">
        <f t="shared" si="243"/>
        <v>485995.72974292364</v>
      </c>
      <c r="Y430" s="113">
        <f t="shared" si="243"/>
        <v>17097798.410635494</v>
      </c>
      <c r="Z430" s="113">
        <f t="shared" si="243"/>
        <v>670112.52379638993</v>
      </c>
      <c r="AA430" s="113">
        <f t="shared" si="243"/>
        <v>1793230.9257524179</v>
      </c>
    </row>
    <row r="431" spans="1:27" s="132" customFormat="1">
      <c r="A431" s="50"/>
      <c r="B431" s="51"/>
      <c r="C431" s="54"/>
      <c r="D431" s="51"/>
      <c r="E431" s="51"/>
      <c r="F431" s="51"/>
      <c r="G431" s="3"/>
      <c r="H431" s="51"/>
      <c r="I431" s="51"/>
      <c r="J431" s="51"/>
      <c r="K431" s="51"/>
      <c r="L431" s="51"/>
      <c r="M431" s="51"/>
      <c r="N431" s="51"/>
      <c r="O431" s="51"/>
      <c r="P431" s="51"/>
      <c r="Q431" s="51"/>
      <c r="R431" s="51"/>
      <c r="S431" s="51"/>
      <c r="T431" s="51"/>
      <c r="U431" s="51"/>
      <c r="V431" s="51"/>
      <c r="W431" s="51"/>
      <c r="X431" s="51"/>
      <c r="Y431" s="51"/>
      <c r="Z431" s="51"/>
      <c r="AA431" s="51"/>
    </row>
    <row r="432" spans="1:27" s="132" customFormat="1">
      <c r="A432" s="50"/>
      <c r="B432" s="51"/>
      <c r="C432" s="51"/>
      <c r="D432" s="51"/>
      <c r="E432" s="51"/>
      <c r="F432" s="51"/>
      <c r="G432" s="3"/>
      <c r="H432" s="51"/>
      <c r="I432" s="51"/>
      <c r="J432" s="51"/>
      <c r="K432" s="51"/>
      <c r="L432" s="51"/>
      <c r="M432" s="51"/>
      <c r="N432" s="51"/>
      <c r="O432" s="51"/>
      <c r="P432" s="51"/>
      <c r="Q432" s="51"/>
      <c r="R432" s="51"/>
      <c r="S432" s="51"/>
      <c r="T432" s="51"/>
      <c r="U432" s="51"/>
      <c r="V432" s="51"/>
      <c r="W432" s="51"/>
      <c r="X432" s="51"/>
      <c r="Y432" s="51"/>
      <c r="Z432" s="51"/>
      <c r="AA432" s="51"/>
    </row>
    <row r="433" spans="1:27" s="132" customFormat="1" ht="13.5" thickBot="1">
      <c r="A433" s="25" t="s">
        <v>120</v>
      </c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  <c r="Q433" s="51"/>
      <c r="R433" s="51"/>
      <c r="S433" s="51"/>
      <c r="T433" s="51"/>
      <c r="U433" s="51"/>
      <c r="V433" s="51"/>
      <c r="W433" s="51"/>
      <c r="X433" s="51"/>
      <c r="Y433" s="51"/>
      <c r="Z433" s="51"/>
      <c r="AA433" s="51"/>
    </row>
    <row r="434" spans="1:27" s="132" customFormat="1" ht="13.5" thickBot="1">
      <c r="A434" s="26" t="s">
        <v>2</v>
      </c>
      <c r="B434" s="1" t="s">
        <v>3</v>
      </c>
      <c r="C434" s="4" t="s">
        <v>4</v>
      </c>
      <c r="D434" s="155" t="s">
        <v>5</v>
      </c>
      <c r="E434" s="156"/>
      <c r="F434" s="156"/>
      <c r="G434" s="156"/>
      <c r="H434" s="156"/>
      <c r="I434" s="156"/>
      <c r="J434" s="156"/>
      <c r="K434" s="156"/>
      <c r="L434" s="156"/>
      <c r="M434" s="156"/>
      <c r="N434" s="156"/>
      <c r="O434" s="156"/>
      <c r="P434" s="156"/>
      <c r="Q434" s="156"/>
      <c r="R434" s="156"/>
      <c r="S434" s="156"/>
      <c r="T434" s="156"/>
      <c r="U434" s="156"/>
      <c r="V434" s="156"/>
      <c r="W434" s="156"/>
      <c r="X434" s="156"/>
      <c r="Y434" s="156"/>
      <c r="Z434" s="156"/>
      <c r="AA434" s="112"/>
    </row>
    <row r="435" spans="1:27" s="132" customFormat="1">
      <c r="A435" s="27" t="s">
        <v>6</v>
      </c>
      <c r="B435" s="6" t="s">
        <v>7</v>
      </c>
      <c r="C435" s="7" t="s">
        <v>7</v>
      </c>
      <c r="D435" s="12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33"/>
      <c r="AA435" s="6" t="s">
        <v>8</v>
      </c>
    </row>
    <row r="436" spans="1:27" s="132" customFormat="1">
      <c r="A436" s="27" t="s">
        <v>9</v>
      </c>
      <c r="B436" s="6" t="s">
        <v>10</v>
      </c>
      <c r="C436" s="7" t="s">
        <v>10</v>
      </c>
      <c r="D436" s="5" t="s">
        <v>11</v>
      </c>
      <c r="E436" s="6" t="s">
        <v>12</v>
      </c>
      <c r="F436" s="6" t="s">
        <v>13</v>
      </c>
      <c r="G436" s="6" t="s">
        <v>14</v>
      </c>
      <c r="H436" s="6" t="s">
        <v>15</v>
      </c>
      <c r="I436" s="6" t="s">
        <v>16</v>
      </c>
      <c r="J436" s="6" t="s">
        <v>17</v>
      </c>
      <c r="K436" s="6" t="s">
        <v>18</v>
      </c>
      <c r="L436" s="6" t="s">
        <v>19</v>
      </c>
      <c r="M436" s="6" t="s">
        <v>20</v>
      </c>
      <c r="N436" s="6" t="s">
        <v>21</v>
      </c>
      <c r="O436" s="6" t="s">
        <v>22</v>
      </c>
      <c r="P436" s="6" t="s">
        <v>179</v>
      </c>
      <c r="Q436" s="6" t="s">
        <v>23</v>
      </c>
      <c r="R436" s="6" t="s">
        <v>24</v>
      </c>
      <c r="S436" s="6" t="s">
        <v>25</v>
      </c>
      <c r="T436" s="6" t="s">
        <v>26</v>
      </c>
      <c r="U436" s="6" t="s">
        <v>27</v>
      </c>
      <c r="V436" s="6" t="s">
        <v>28</v>
      </c>
      <c r="W436" s="6" t="s">
        <v>29</v>
      </c>
      <c r="X436" s="6" t="s">
        <v>30</v>
      </c>
      <c r="Y436" s="6" t="s">
        <v>31</v>
      </c>
      <c r="Z436" s="6" t="s">
        <v>32</v>
      </c>
      <c r="AA436" s="6" t="s">
        <v>33</v>
      </c>
    </row>
    <row r="437" spans="1:27" s="132" customFormat="1">
      <c r="A437" s="27"/>
      <c r="B437" s="6"/>
      <c r="C437" s="7" t="s">
        <v>338</v>
      </c>
      <c r="D437" s="10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</row>
    <row r="438" spans="1:27" s="133" customFormat="1" ht="13.15" customHeight="1">
      <c r="A438" s="28" t="s">
        <v>121</v>
      </c>
      <c r="B438" s="37">
        <v>94007965</v>
      </c>
      <c r="C438" s="37">
        <f>B438/12</f>
        <v>7833997.083333333</v>
      </c>
      <c r="D438" s="104">
        <v>1.7000000000000001E-2</v>
      </c>
      <c r="E438" s="104">
        <v>0.14249999999999999</v>
      </c>
      <c r="F438" s="104">
        <v>5.5300000000000002E-2</v>
      </c>
      <c r="G438" s="104">
        <v>8.09E-2</v>
      </c>
      <c r="H438" s="104">
        <v>4.19E-2</v>
      </c>
      <c r="I438" s="104">
        <v>0.1343</v>
      </c>
      <c r="J438" s="104">
        <v>0</v>
      </c>
      <c r="K438" s="104">
        <v>2.12E-2</v>
      </c>
      <c r="L438" s="104">
        <v>3.3700000000000001E-2</v>
      </c>
      <c r="M438" s="104">
        <v>1.77E-2</v>
      </c>
      <c r="N438" s="104">
        <v>2.6200000000000001E-2</v>
      </c>
      <c r="O438" s="104">
        <v>0.1239</v>
      </c>
      <c r="P438" s="104">
        <v>1.8200000000000001E-2</v>
      </c>
      <c r="Q438" s="104">
        <v>2E-3</v>
      </c>
      <c r="R438" s="104">
        <v>3.78E-2</v>
      </c>
      <c r="S438" s="104">
        <v>1.8700000000000001E-2</v>
      </c>
      <c r="T438" s="104">
        <v>4.1999999999999997E-3</v>
      </c>
      <c r="U438" s="104">
        <v>5.2999999999999999E-2</v>
      </c>
      <c r="V438" s="104">
        <v>1.84E-2</v>
      </c>
      <c r="W438" s="104">
        <v>4.1799999999999997E-2</v>
      </c>
      <c r="X438" s="104">
        <v>4.4600000000000001E-2</v>
      </c>
      <c r="Y438" s="104">
        <v>6.2199999999999998E-2</v>
      </c>
      <c r="Z438" s="104">
        <v>2.5000000000000001E-3</v>
      </c>
      <c r="AA438" s="9">
        <v>2E-3</v>
      </c>
    </row>
    <row r="439" spans="1:27" s="133" customFormat="1" ht="13.15" customHeight="1">
      <c r="A439" s="29"/>
      <c r="B439" s="20"/>
      <c r="C439" s="40"/>
      <c r="D439" s="11">
        <f t="shared" ref="D439:P439" si="244">$C438*D438</f>
        <v>133177.95041666666</v>
      </c>
      <c r="E439" s="11">
        <f t="shared" si="244"/>
        <v>1116344.5843749999</v>
      </c>
      <c r="F439" s="11">
        <f t="shared" si="244"/>
        <v>433220.03870833333</v>
      </c>
      <c r="G439" s="11">
        <f t="shared" si="244"/>
        <v>633770.36404166662</v>
      </c>
      <c r="H439" s="11">
        <f t="shared" si="244"/>
        <v>328244.47779166664</v>
      </c>
      <c r="I439" s="11">
        <f t="shared" si="244"/>
        <v>1052105.8082916667</v>
      </c>
      <c r="J439" s="11">
        <f t="shared" si="244"/>
        <v>0</v>
      </c>
      <c r="K439" s="11">
        <f t="shared" si="244"/>
        <v>166080.73816666665</v>
      </c>
      <c r="L439" s="11">
        <f t="shared" si="244"/>
        <v>264005.70170833333</v>
      </c>
      <c r="M439" s="11">
        <f t="shared" si="244"/>
        <v>138661.748375</v>
      </c>
      <c r="N439" s="11">
        <f t="shared" si="244"/>
        <v>205250.72358333334</v>
      </c>
      <c r="O439" s="11">
        <f t="shared" si="244"/>
        <v>970632.23862499988</v>
      </c>
      <c r="P439" s="11">
        <f t="shared" si="244"/>
        <v>142578.74691666666</v>
      </c>
      <c r="Q439" s="11">
        <f t="shared" ref="Q439:AA439" si="245">$C438*Q438</f>
        <v>15667.994166666665</v>
      </c>
      <c r="R439" s="11">
        <f t="shared" si="245"/>
        <v>296125.08974999998</v>
      </c>
      <c r="S439" s="11">
        <f t="shared" si="245"/>
        <v>146495.74545833335</v>
      </c>
      <c r="T439" s="11">
        <f t="shared" si="245"/>
        <v>32902.787749999996</v>
      </c>
      <c r="U439" s="11">
        <f t="shared" si="245"/>
        <v>415201.84541666665</v>
      </c>
      <c r="V439" s="11">
        <f t="shared" si="245"/>
        <v>144145.54633333333</v>
      </c>
      <c r="W439" s="11">
        <f t="shared" si="245"/>
        <v>327461.07808333327</v>
      </c>
      <c r="X439" s="11">
        <f t="shared" si="245"/>
        <v>349396.26991666667</v>
      </c>
      <c r="Y439" s="11">
        <f t="shared" si="245"/>
        <v>487274.61858333333</v>
      </c>
      <c r="Z439" s="11">
        <f t="shared" si="245"/>
        <v>19584.992708333331</v>
      </c>
      <c r="AA439" s="11">
        <f t="shared" si="245"/>
        <v>15667.994166666665</v>
      </c>
    </row>
    <row r="440" spans="1:27" s="133" customFormat="1" ht="13.15" customHeight="1">
      <c r="A440" s="28" t="s">
        <v>122</v>
      </c>
      <c r="B440" s="134">
        <v>10646</v>
      </c>
      <c r="C440" s="37">
        <f t="shared" ref="C440:C450" si="246">B440/12</f>
        <v>887.16666666666663</v>
      </c>
      <c r="D440" s="104">
        <v>1.7000000000000001E-2</v>
      </c>
      <c r="E440" s="104">
        <v>0.14249999999999999</v>
      </c>
      <c r="F440" s="104">
        <v>5.5300000000000002E-2</v>
      </c>
      <c r="G440" s="104">
        <v>8.09E-2</v>
      </c>
      <c r="H440" s="104">
        <v>4.19E-2</v>
      </c>
      <c r="I440" s="104">
        <v>0.1343</v>
      </c>
      <c r="J440" s="104">
        <v>0</v>
      </c>
      <c r="K440" s="104">
        <v>2.12E-2</v>
      </c>
      <c r="L440" s="104">
        <v>3.3700000000000001E-2</v>
      </c>
      <c r="M440" s="104">
        <v>1.77E-2</v>
      </c>
      <c r="N440" s="104">
        <v>2.6200000000000001E-2</v>
      </c>
      <c r="O440" s="104">
        <v>0.1239</v>
      </c>
      <c r="P440" s="104">
        <v>1.8200000000000001E-2</v>
      </c>
      <c r="Q440" s="104">
        <v>2E-3</v>
      </c>
      <c r="R440" s="104">
        <v>3.78E-2</v>
      </c>
      <c r="S440" s="104">
        <v>1.8700000000000001E-2</v>
      </c>
      <c r="T440" s="104">
        <v>4.1999999999999997E-3</v>
      </c>
      <c r="U440" s="104">
        <v>5.2999999999999999E-2</v>
      </c>
      <c r="V440" s="104">
        <v>1.84E-2</v>
      </c>
      <c r="W440" s="104">
        <v>4.1799999999999997E-2</v>
      </c>
      <c r="X440" s="104">
        <v>4.4600000000000001E-2</v>
      </c>
      <c r="Y440" s="104">
        <v>6.2199999999999998E-2</v>
      </c>
      <c r="Z440" s="104">
        <v>2.5000000000000001E-3</v>
      </c>
      <c r="AA440" s="9">
        <v>2E-3</v>
      </c>
    </row>
    <row r="441" spans="1:27" s="133" customFormat="1" ht="13.15" customHeight="1">
      <c r="A441" s="29"/>
      <c r="B441" s="20"/>
      <c r="C441" s="40"/>
      <c r="D441" s="11">
        <f t="shared" ref="D441:P441" si="247">$C440*D440</f>
        <v>15.081833333333334</v>
      </c>
      <c r="E441" s="11">
        <f t="shared" si="247"/>
        <v>126.42124999999999</v>
      </c>
      <c r="F441" s="11">
        <f t="shared" si="247"/>
        <v>49.060316666666665</v>
      </c>
      <c r="G441" s="11">
        <f t="shared" si="247"/>
        <v>71.771783333333332</v>
      </c>
      <c r="H441" s="11">
        <f t="shared" si="247"/>
        <v>37.172283333333333</v>
      </c>
      <c r="I441" s="11">
        <f t="shared" si="247"/>
        <v>119.14648333333334</v>
      </c>
      <c r="J441" s="11">
        <f t="shared" si="247"/>
        <v>0</v>
      </c>
      <c r="K441" s="11">
        <f t="shared" si="247"/>
        <v>18.807933333333331</v>
      </c>
      <c r="L441" s="11">
        <f t="shared" si="247"/>
        <v>29.897516666666665</v>
      </c>
      <c r="M441" s="11">
        <f t="shared" si="247"/>
        <v>15.70285</v>
      </c>
      <c r="N441" s="11">
        <f t="shared" si="247"/>
        <v>23.243766666666666</v>
      </c>
      <c r="O441" s="11">
        <f t="shared" si="247"/>
        <v>109.91994999999999</v>
      </c>
      <c r="P441" s="11">
        <f t="shared" si="247"/>
        <v>16.146433333333334</v>
      </c>
      <c r="Q441" s="11">
        <f t="shared" ref="Q441:AA441" si="248">$C440*Q440</f>
        <v>1.7743333333333333</v>
      </c>
      <c r="R441" s="11">
        <f t="shared" si="248"/>
        <v>33.5349</v>
      </c>
      <c r="S441" s="11">
        <f t="shared" si="248"/>
        <v>16.590016666666667</v>
      </c>
      <c r="T441" s="11">
        <f t="shared" si="248"/>
        <v>3.7260999999999997</v>
      </c>
      <c r="U441" s="11">
        <f t="shared" si="248"/>
        <v>47.019833333333331</v>
      </c>
      <c r="V441" s="11">
        <f t="shared" si="248"/>
        <v>16.323866666666667</v>
      </c>
      <c r="W441" s="11">
        <f t="shared" si="248"/>
        <v>37.083566666666663</v>
      </c>
      <c r="X441" s="11">
        <f t="shared" si="248"/>
        <v>39.567633333333333</v>
      </c>
      <c r="Y441" s="11">
        <f t="shared" si="248"/>
        <v>55.181766666666661</v>
      </c>
      <c r="Z441" s="11">
        <f t="shared" si="248"/>
        <v>2.2179166666666665</v>
      </c>
      <c r="AA441" s="11">
        <f t="shared" si="248"/>
        <v>1.7743333333333333</v>
      </c>
    </row>
    <row r="442" spans="1:27" s="133" customFormat="1" ht="13.15" customHeight="1">
      <c r="A442" s="28" t="s">
        <v>123</v>
      </c>
      <c r="B442" s="134">
        <v>7634</v>
      </c>
      <c r="C442" s="37">
        <f t="shared" si="246"/>
        <v>636.16666666666663</v>
      </c>
      <c r="D442" s="104">
        <v>1.7000000000000001E-2</v>
      </c>
      <c r="E442" s="104">
        <v>0.14249999999999999</v>
      </c>
      <c r="F442" s="104">
        <v>5.5300000000000002E-2</v>
      </c>
      <c r="G442" s="104">
        <v>8.09E-2</v>
      </c>
      <c r="H442" s="104">
        <v>4.19E-2</v>
      </c>
      <c r="I442" s="104">
        <v>0.1343</v>
      </c>
      <c r="J442" s="104">
        <v>0</v>
      </c>
      <c r="K442" s="104">
        <v>2.12E-2</v>
      </c>
      <c r="L442" s="104">
        <v>3.3700000000000001E-2</v>
      </c>
      <c r="M442" s="104">
        <v>1.77E-2</v>
      </c>
      <c r="N442" s="104">
        <v>2.6200000000000001E-2</v>
      </c>
      <c r="O442" s="104">
        <v>0.1239</v>
      </c>
      <c r="P442" s="104">
        <v>1.8200000000000001E-2</v>
      </c>
      <c r="Q442" s="104">
        <v>2E-3</v>
      </c>
      <c r="R442" s="104">
        <v>3.78E-2</v>
      </c>
      <c r="S442" s="104">
        <v>1.8700000000000001E-2</v>
      </c>
      <c r="T442" s="104">
        <v>4.1999999999999997E-3</v>
      </c>
      <c r="U442" s="104">
        <v>5.2999999999999999E-2</v>
      </c>
      <c r="V442" s="104">
        <v>1.84E-2</v>
      </c>
      <c r="W442" s="104">
        <v>4.1799999999999997E-2</v>
      </c>
      <c r="X442" s="104">
        <v>4.4600000000000001E-2</v>
      </c>
      <c r="Y442" s="104">
        <v>6.2199999999999998E-2</v>
      </c>
      <c r="Z442" s="104">
        <v>2.5000000000000001E-3</v>
      </c>
      <c r="AA442" s="9">
        <v>2E-3</v>
      </c>
    </row>
    <row r="443" spans="1:27" s="133" customFormat="1" ht="13.15" customHeight="1">
      <c r="A443" s="29"/>
      <c r="B443" s="20"/>
      <c r="C443" s="40"/>
      <c r="D443" s="11">
        <f t="shared" ref="D443:P443" si="249">$C442*D442</f>
        <v>10.814833333333333</v>
      </c>
      <c r="E443" s="11">
        <f t="shared" si="249"/>
        <v>90.653749999999988</v>
      </c>
      <c r="F443" s="11">
        <f t="shared" si="249"/>
        <v>35.180016666666667</v>
      </c>
      <c r="G443" s="11">
        <f t="shared" si="249"/>
        <v>51.465883333333331</v>
      </c>
      <c r="H443" s="11">
        <f t="shared" si="249"/>
        <v>26.655383333333333</v>
      </c>
      <c r="I443" s="11">
        <f t="shared" si="249"/>
        <v>85.437183333333337</v>
      </c>
      <c r="J443" s="11">
        <f t="shared" si="249"/>
        <v>0</v>
      </c>
      <c r="K443" s="11">
        <f t="shared" si="249"/>
        <v>13.486733333333333</v>
      </c>
      <c r="L443" s="11">
        <f t="shared" si="249"/>
        <v>21.438816666666664</v>
      </c>
      <c r="M443" s="11">
        <f t="shared" si="249"/>
        <v>11.260149999999999</v>
      </c>
      <c r="N443" s="11">
        <f t="shared" si="249"/>
        <v>16.667566666666666</v>
      </c>
      <c r="O443" s="11">
        <f t="shared" si="249"/>
        <v>78.82105</v>
      </c>
      <c r="P443" s="11">
        <f t="shared" si="249"/>
        <v>11.578233333333333</v>
      </c>
      <c r="Q443" s="11">
        <f t="shared" ref="Q443:AA443" si="250">$C442*Q442</f>
        <v>1.2723333333333333</v>
      </c>
      <c r="R443" s="11">
        <f t="shared" si="250"/>
        <v>24.0471</v>
      </c>
      <c r="S443" s="11">
        <f t="shared" si="250"/>
        <v>11.896316666666667</v>
      </c>
      <c r="T443" s="11">
        <f t="shared" si="250"/>
        <v>2.6718999999999995</v>
      </c>
      <c r="U443" s="11">
        <f t="shared" si="250"/>
        <v>33.716833333333334</v>
      </c>
      <c r="V443" s="11">
        <f t="shared" si="250"/>
        <v>11.705466666666666</v>
      </c>
      <c r="W443" s="11">
        <f t="shared" si="250"/>
        <v>26.591766666666665</v>
      </c>
      <c r="X443" s="11">
        <f t="shared" si="250"/>
        <v>28.373033333333332</v>
      </c>
      <c r="Y443" s="11">
        <f t="shared" si="250"/>
        <v>39.569566666666667</v>
      </c>
      <c r="Z443" s="11">
        <f t="shared" si="250"/>
        <v>1.5904166666666666</v>
      </c>
      <c r="AA443" s="11">
        <f t="shared" si="250"/>
        <v>1.2723333333333333</v>
      </c>
    </row>
    <row r="444" spans="1:27" s="133" customFormat="1" ht="13.15" customHeight="1">
      <c r="A444" s="28" t="s">
        <v>124</v>
      </c>
      <c r="B444" s="134">
        <v>15445</v>
      </c>
      <c r="C444" s="37">
        <f t="shared" si="246"/>
        <v>1287.0833333333333</v>
      </c>
      <c r="D444" s="104">
        <v>1.7000000000000001E-2</v>
      </c>
      <c r="E444" s="104">
        <v>0.14249999999999999</v>
      </c>
      <c r="F444" s="104">
        <v>5.5300000000000002E-2</v>
      </c>
      <c r="G444" s="104">
        <v>8.09E-2</v>
      </c>
      <c r="H444" s="104">
        <v>4.19E-2</v>
      </c>
      <c r="I444" s="104">
        <v>0.1343</v>
      </c>
      <c r="J444" s="104">
        <v>0</v>
      </c>
      <c r="K444" s="104">
        <v>2.12E-2</v>
      </c>
      <c r="L444" s="104">
        <v>3.3700000000000001E-2</v>
      </c>
      <c r="M444" s="104">
        <v>1.77E-2</v>
      </c>
      <c r="N444" s="104">
        <v>2.6200000000000001E-2</v>
      </c>
      <c r="O444" s="104">
        <v>0.1239</v>
      </c>
      <c r="P444" s="104">
        <v>1.8200000000000001E-2</v>
      </c>
      <c r="Q444" s="104">
        <v>2E-3</v>
      </c>
      <c r="R444" s="104">
        <v>3.78E-2</v>
      </c>
      <c r="S444" s="104">
        <v>1.8700000000000001E-2</v>
      </c>
      <c r="T444" s="104">
        <v>4.1999999999999997E-3</v>
      </c>
      <c r="U444" s="104">
        <v>5.2999999999999999E-2</v>
      </c>
      <c r="V444" s="104">
        <v>1.84E-2</v>
      </c>
      <c r="W444" s="104">
        <v>4.1799999999999997E-2</v>
      </c>
      <c r="X444" s="104">
        <v>4.4600000000000001E-2</v>
      </c>
      <c r="Y444" s="104">
        <v>6.2199999999999998E-2</v>
      </c>
      <c r="Z444" s="104">
        <v>2.5000000000000001E-3</v>
      </c>
      <c r="AA444" s="9">
        <v>2E-3</v>
      </c>
    </row>
    <row r="445" spans="1:27" s="133" customFormat="1" ht="13.15" customHeight="1">
      <c r="A445" s="29"/>
      <c r="B445" s="20"/>
      <c r="C445" s="40"/>
      <c r="D445" s="11">
        <f t="shared" ref="D445:P445" si="251">$C444*D444</f>
        <v>21.880416666666665</v>
      </c>
      <c r="E445" s="11">
        <f t="shared" si="251"/>
        <v>183.40937499999998</v>
      </c>
      <c r="F445" s="11">
        <f t="shared" si="251"/>
        <v>71.175708333333333</v>
      </c>
      <c r="G445" s="11">
        <f t="shared" si="251"/>
        <v>104.12504166666666</v>
      </c>
      <c r="H445" s="11">
        <f t="shared" si="251"/>
        <v>53.928791666666662</v>
      </c>
      <c r="I445" s="11">
        <f t="shared" si="251"/>
        <v>172.85529166666666</v>
      </c>
      <c r="J445" s="11">
        <f t="shared" si="251"/>
        <v>0</v>
      </c>
      <c r="K445" s="11">
        <f t="shared" si="251"/>
        <v>27.286166666666666</v>
      </c>
      <c r="L445" s="11">
        <f t="shared" si="251"/>
        <v>43.374708333333331</v>
      </c>
      <c r="M445" s="11">
        <f t="shared" si="251"/>
        <v>22.781375000000001</v>
      </c>
      <c r="N445" s="11">
        <f t="shared" si="251"/>
        <v>33.721583333333335</v>
      </c>
      <c r="O445" s="11">
        <f t="shared" si="251"/>
        <v>159.46962499999998</v>
      </c>
      <c r="P445" s="11">
        <f t="shared" si="251"/>
        <v>23.424916666666668</v>
      </c>
      <c r="Q445" s="11">
        <f t="shared" ref="Q445:AA445" si="252">$C444*Q444</f>
        <v>2.5741666666666667</v>
      </c>
      <c r="R445" s="11">
        <f t="shared" si="252"/>
        <v>48.65175</v>
      </c>
      <c r="S445" s="11">
        <f t="shared" si="252"/>
        <v>24.068458333333332</v>
      </c>
      <c r="T445" s="11">
        <f t="shared" si="252"/>
        <v>5.4057499999999994</v>
      </c>
      <c r="U445" s="11">
        <f t="shared" si="252"/>
        <v>68.215416666666655</v>
      </c>
      <c r="V445" s="11">
        <f t="shared" si="252"/>
        <v>23.682333333333332</v>
      </c>
      <c r="W445" s="11">
        <f t="shared" si="252"/>
        <v>53.800083333333326</v>
      </c>
      <c r="X445" s="11">
        <f t="shared" si="252"/>
        <v>57.403916666666667</v>
      </c>
      <c r="Y445" s="11">
        <f t="shared" si="252"/>
        <v>80.056583333333322</v>
      </c>
      <c r="Z445" s="11">
        <f t="shared" si="252"/>
        <v>3.2177083333333334</v>
      </c>
      <c r="AA445" s="11">
        <f t="shared" si="252"/>
        <v>2.5741666666666667</v>
      </c>
    </row>
    <row r="446" spans="1:27" s="133" customFormat="1" ht="13.15" customHeight="1">
      <c r="A446" s="28" t="s">
        <v>125</v>
      </c>
      <c r="B446" s="37">
        <v>2146064</v>
      </c>
      <c r="C446" s="37">
        <f t="shared" si="246"/>
        <v>178838.66666666666</v>
      </c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>
        <v>0.16900000000000001</v>
      </c>
      <c r="W446" s="9"/>
      <c r="X446" s="9">
        <v>0.77590000000000003</v>
      </c>
      <c r="Y446" s="9">
        <v>5.1299999999999998E-2</v>
      </c>
      <c r="Z446" s="9">
        <v>1.9E-3</v>
      </c>
      <c r="AA446" s="9">
        <v>1.9E-3</v>
      </c>
    </row>
    <row r="447" spans="1:27" s="133" customFormat="1" ht="13.15" customHeight="1">
      <c r="A447" s="29"/>
      <c r="B447" s="20"/>
      <c r="C447" s="40"/>
      <c r="D447" s="11">
        <f t="shared" ref="D447:AA447" si="253">$C446*D446</f>
        <v>0</v>
      </c>
      <c r="E447" s="11">
        <f t="shared" si="253"/>
        <v>0</v>
      </c>
      <c r="F447" s="11">
        <f t="shared" si="253"/>
        <v>0</v>
      </c>
      <c r="G447" s="11">
        <f t="shared" si="253"/>
        <v>0</v>
      </c>
      <c r="H447" s="11">
        <f t="shared" si="253"/>
        <v>0</v>
      </c>
      <c r="I447" s="11">
        <f t="shared" si="253"/>
        <v>0</v>
      </c>
      <c r="J447" s="11">
        <f t="shared" si="253"/>
        <v>0</v>
      </c>
      <c r="K447" s="11">
        <f t="shared" si="253"/>
        <v>0</v>
      </c>
      <c r="L447" s="11">
        <f t="shared" si="253"/>
        <v>0</v>
      </c>
      <c r="M447" s="11">
        <f t="shared" si="253"/>
        <v>0</v>
      </c>
      <c r="N447" s="11">
        <f t="shared" si="253"/>
        <v>0</v>
      </c>
      <c r="O447" s="11">
        <f t="shared" si="253"/>
        <v>0</v>
      </c>
      <c r="P447" s="11">
        <f>$C446*P446</f>
        <v>0</v>
      </c>
      <c r="Q447" s="11">
        <f t="shared" si="253"/>
        <v>0</v>
      </c>
      <c r="R447" s="11">
        <f t="shared" si="253"/>
        <v>0</v>
      </c>
      <c r="S447" s="11">
        <f t="shared" si="253"/>
        <v>0</v>
      </c>
      <c r="T447" s="11">
        <f t="shared" si="253"/>
        <v>0</v>
      </c>
      <c r="U447" s="11">
        <f t="shared" si="253"/>
        <v>0</v>
      </c>
      <c r="V447" s="11">
        <f t="shared" si="253"/>
        <v>30223.734666666667</v>
      </c>
      <c r="W447" s="11">
        <f t="shared" si="253"/>
        <v>0</v>
      </c>
      <c r="X447" s="11">
        <f t="shared" si="253"/>
        <v>138760.92146666665</v>
      </c>
      <c r="Y447" s="11">
        <f t="shared" si="253"/>
        <v>9174.4236000000001</v>
      </c>
      <c r="Z447" s="11">
        <f t="shared" si="253"/>
        <v>339.79346666666663</v>
      </c>
      <c r="AA447" s="11">
        <f t="shared" si="253"/>
        <v>339.79346666666663</v>
      </c>
    </row>
    <row r="448" spans="1:27" s="133" customFormat="1" ht="13.15" customHeight="1">
      <c r="A448" s="28" t="s">
        <v>126</v>
      </c>
      <c r="B448" s="134">
        <v>498044</v>
      </c>
      <c r="C448" s="37">
        <f t="shared" si="246"/>
        <v>41503.666666666664</v>
      </c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>
        <v>9.5500000000000002E-2</v>
      </c>
      <c r="W448" s="9"/>
      <c r="X448" s="9">
        <v>0.90449999999999997</v>
      </c>
      <c r="Y448" s="9"/>
      <c r="Z448" s="9"/>
      <c r="AA448" s="9"/>
    </row>
    <row r="449" spans="1:27" s="133" customFormat="1" ht="13.15" customHeight="1">
      <c r="A449" s="29"/>
      <c r="B449" s="20"/>
      <c r="C449" s="40"/>
      <c r="D449" s="11">
        <f t="shared" ref="D449:AA449" si="254">$C448*D448</f>
        <v>0</v>
      </c>
      <c r="E449" s="11">
        <f t="shared" si="254"/>
        <v>0</v>
      </c>
      <c r="F449" s="11">
        <f t="shared" si="254"/>
        <v>0</v>
      </c>
      <c r="G449" s="11">
        <f t="shared" si="254"/>
        <v>0</v>
      </c>
      <c r="H449" s="11">
        <f t="shared" si="254"/>
        <v>0</v>
      </c>
      <c r="I449" s="11">
        <f t="shared" si="254"/>
        <v>0</v>
      </c>
      <c r="J449" s="11">
        <f t="shared" si="254"/>
        <v>0</v>
      </c>
      <c r="K449" s="11">
        <f t="shared" si="254"/>
        <v>0</v>
      </c>
      <c r="L449" s="11">
        <f t="shared" si="254"/>
        <v>0</v>
      </c>
      <c r="M449" s="11">
        <f t="shared" si="254"/>
        <v>0</v>
      </c>
      <c r="N449" s="11">
        <f t="shared" si="254"/>
        <v>0</v>
      </c>
      <c r="O449" s="11">
        <f t="shared" si="254"/>
        <v>0</v>
      </c>
      <c r="P449" s="11">
        <f>$C448*P448</f>
        <v>0</v>
      </c>
      <c r="Q449" s="11">
        <f t="shared" si="254"/>
        <v>0</v>
      </c>
      <c r="R449" s="11">
        <f t="shared" si="254"/>
        <v>0</v>
      </c>
      <c r="S449" s="11">
        <f t="shared" si="254"/>
        <v>0</v>
      </c>
      <c r="T449" s="11">
        <f t="shared" si="254"/>
        <v>0</v>
      </c>
      <c r="U449" s="11">
        <f t="shared" si="254"/>
        <v>0</v>
      </c>
      <c r="V449" s="11">
        <f t="shared" si="254"/>
        <v>3963.6001666666666</v>
      </c>
      <c r="W449" s="11">
        <f t="shared" si="254"/>
        <v>0</v>
      </c>
      <c r="X449" s="11">
        <f t="shared" si="254"/>
        <v>37540.066499999994</v>
      </c>
      <c r="Y449" s="11">
        <f t="shared" si="254"/>
        <v>0</v>
      </c>
      <c r="Z449" s="11">
        <f t="shared" si="254"/>
        <v>0</v>
      </c>
      <c r="AA449" s="11">
        <f t="shared" si="254"/>
        <v>0</v>
      </c>
    </row>
    <row r="450" spans="1:27" s="133" customFormat="1" ht="13.15" customHeight="1">
      <c r="A450" s="28" t="s">
        <v>127</v>
      </c>
      <c r="B450" s="134">
        <v>3068630</v>
      </c>
      <c r="C450" s="37">
        <f t="shared" si="246"/>
        <v>255719.16666666666</v>
      </c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>
        <v>4.5499999999999999E-2</v>
      </c>
      <c r="S450" s="9"/>
      <c r="T450" s="9">
        <v>3.7000000000000002E-3</v>
      </c>
      <c r="U450" s="9">
        <v>1.7899999999999999E-2</v>
      </c>
      <c r="V450" s="9">
        <v>3.3E-3</v>
      </c>
      <c r="W450" s="9"/>
      <c r="X450" s="9">
        <v>0.86629999999999996</v>
      </c>
      <c r="Y450" s="9">
        <v>5.9299999999999999E-2</v>
      </c>
      <c r="Z450" s="9">
        <v>2.2000000000000001E-3</v>
      </c>
      <c r="AA450" s="9">
        <v>1.8E-3</v>
      </c>
    </row>
    <row r="451" spans="1:27" s="133" customFormat="1" ht="13.15" customHeight="1">
      <c r="A451" s="29"/>
      <c r="B451" s="20"/>
      <c r="C451" s="40"/>
      <c r="D451" s="11">
        <f t="shared" ref="D451:AA451" si="255">$C450*D450</f>
        <v>0</v>
      </c>
      <c r="E451" s="11">
        <f t="shared" si="255"/>
        <v>0</v>
      </c>
      <c r="F451" s="11">
        <f t="shared" si="255"/>
        <v>0</v>
      </c>
      <c r="G451" s="11">
        <f t="shared" si="255"/>
        <v>0</v>
      </c>
      <c r="H451" s="11">
        <f t="shared" si="255"/>
        <v>0</v>
      </c>
      <c r="I451" s="11">
        <f t="shared" si="255"/>
        <v>0</v>
      </c>
      <c r="J451" s="11">
        <f t="shared" si="255"/>
        <v>0</v>
      </c>
      <c r="K451" s="11">
        <f t="shared" si="255"/>
        <v>0</v>
      </c>
      <c r="L451" s="11">
        <f t="shared" si="255"/>
        <v>0</v>
      </c>
      <c r="M451" s="11">
        <f t="shared" si="255"/>
        <v>0</v>
      </c>
      <c r="N451" s="11">
        <f t="shared" si="255"/>
        <v>0</v>
      </c>
      <c r="O451" s="11">
        <f t="shared" si="255"/>
        <v>0</v>
      </c>
      <c r="P451" s="11">
        <f>$C450*P450</f>
        <v>0</v>
      </c>
      <c r="Q451" s="11">
        <f t="shared" si="255"/>
        <v>0</v>
      </c>
      <c r="R451" s="11">
        <f t="shared" si="255"/>
        <v>11635.222083333332</v>
      </c>
      <c r="S451" s="11">
        <f t="shared" si="255"/>
        <v>0</v>
      </c>
      <c r="T451" s="11">
        <f t="shared" si="255"/>
        <v>946.16091666666671</v>
      </c>
      <c r="U451" s="11">
        <f t="shared" si="255"/>
        <v>4577.3730833333329</v>
      </c>
      <c r="V451" s="11">
        <f t="shared" si="255"/>
        <v>843.87324999999998</v>
      </c>
      <c r="W451" s="11">
        <f t="shared" si="255"/>
        <v>0</v>
      </c>
      <c r="X451" s="11">
        <f t="shared" si="255"/>
        <v>221529.51408333331</v>
      </c>
      <c r="Y451" s="11">
        <f t="shared" si="255"/>
        <v>15164.146583333333</v>
      </c>
      <c r="Z451" s="11">
        <f t="shared" si="255"/>
        <v>562.58216666666669</v>
      </c>
      <c r="AA451" s="11">
        <f t="shared" si="255"/>
        <v>460.29449999999997</v>
      </c>
    </row>
    <row r="452" spans="1:27" s="133" customFormat="1" ht="11.25">
      <c r="A452" s="25" t="s">
        <v>52</v>
      </c>
      <c r="B452" s="15">
        <f>SUM(B438:B450)</f>
        <v>99754428</v>
      </c>
      <c r="C452" s="15">
        <f>SUM(C438:C450)</f>
        <v>8312869.0000000009</v>
      </c>
      <c r="D452" s="15">
        <f>D439+D441+D443+D445+D447+D449+D451</f>
        <v>133225.72749999998</v>
      </c>
      <c r="E452" s="15">
        <f t="shared" ref="E452:AA452" si="256">E439+E441+E443+E445+E447+E449+E451</f>
        <v>1116745.0687499999</v>
      </c>
      <c r="F452" s="15">
        <f t="shared" si="256"/>
        <v>433375.45474999998</v>
      </c>
      <c r="G452" s="15">
        <f t="shared" si="256"/>
        <v>633997.72675000003</v>
      </c>
      <c r="H452" s="15">
        <f t="shared" si="256"/>
        <v>328362.23424999998</v>
      </c>
      <c r="I452" s="15">
        <f t="shared" si="256"/>
        <v>1052483.24725</v>
      </c>
      <c r="J452" s="15">
        <f t="shared" si="256"/>
        <v>0</v>
      </c>
      <c r="K452" s="15">
        <f t="shared" si="256"/>
        <v>166140.31899999996</v>
      </c>
      <c r="L452" s="15">
        <f t="shared" si="256"/>
        <v>264100.41275000002</v>
      </c>
      <c r="M452" s="15">
        <f t="shared" si="256"/>
        <v>138711.49274999998</v>
      </c>
      <c r="N452" s="15">
        <f t="shared" si="256"/>
        <v>205324.35650000002</v>
      </c>
      <c r="O452" s="15">
        <f t="shared" si="256"/>
        <v>970980.44924999995</v>
      </c>
      <c r="P452" s="15">
        <f>P439+P441+P443+P445+P447+P449+P451</f>
        <v>142629.8965</v>
      </c>
      <c r="Q452" s="15">
        <f t="shared" si="256"/>
        <v>15673.614999999998</v>
      </c>
      <c r="R452" s="15">
        <f t="shared" si="256"/>
        <v>307866.54558333341</v>
      </c>
      <c r="S452" s="15">
        <f t="shared" si="256"/>
        <v>146548.30025</v>
      </c>
      <c r="T452" s="15">
        <f t="shared" si="256"/>
        <v>33860.752416666663</v>
      </c>
      <c r="U452" s="15">
        <f t="shared" si="256"/>
        <v>419928.17058333324</v>
      </c>
      <c r="V452" s="15">
        <f t="shared" si="256"/>
        <v>179228.46608333333</v>
      </c>
      <c r="W452" s="15">
        <f t="shared" si="256"/>
        <v>327578.55349999992</v>
      </c>
      <c r="X452" s="15">
        <f t="shared" si="256"/>
        <v>747352.11654999992</v>
      </c>
      <c r="Y452" s="15">
        <f t="shared" si="256"/>
        <v>511787.9966833333</v>
      </c>
      <c r="Z452" s="15">
        <f t="shared" si="256"/>
        <v>20494.394383333332</v>
      </c>
      <c r="AA452" s="15">
        <f t="shared" si="256"/>
        <v>16473.702966666664</v>
      </c>
    </row>
    <row r="453" spans="1:27" s="132" customFormat="1">
      <c r="A453" s="50"/>
      <c r="B453" s="22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  <c r="Q453" s="51"/>
      <c r="R453" s="51"/>
      <c r="S453" s="51"/>
      <c r="T453" s="51"/>
      <c r="U453" s="51"/>
      <c r="V453" s="51"/>
      <c r="W453" s="51"/>
      <c r="X453" s="51"/>
      <c r="Y453" s="51"/>
      <c r="Z453" s="51"/>
      <c r="AA453" s="51"/>
    </row>
    <row r="454" spans="1:27" s="132" customFormat="1">
      <c r="A454" s="58"/>
      <c r="B454" s="33"/>
      <c r="C454" s="33"/>
      <c r="D454" s="33"/>
      <c r="E454" s="33"/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</row>
    <row r="455" spans="1:27" s="132" customFormat="1" ht="13.5" thickBot="1">
      <c r="A455" s="34" t="s">
        <v>293</v>
      </c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  <c r="Q455" s="51"/>
      <c r="R455" s="51"/>
      <c r="S455" s="51"/>
      <c r="T455" s="51"/>
      <c r="U455" s="51"/>
      <c r="V455" s="51"/>
      <c r="W455" s="51"/>
      <c r="X455" s="51"/>
      <c r="Y455" s="51"/>
      <c r="Z455" s="51"/>
      <c r="AA455" s="51"/>
    </row>
    <row r="456" spans="1:27" s="132" customFormat="1" ht="13.5" thickBot="1">
      <c r="A456" s="26" t="s">
        <v>2</v>
      </c>
      <c r="B456" s="1" t="s">
        <v>3</v>
      </c>
      <c r="C456" s="4" t="s">
        <v>4</v>
      </c>
      <c r="D456" s="155" t="s">
        <v>5</v>
      </c>
      <c r="E456" s="156"/>
      <c r="F456" s="156"/>
      <c r="G456" s="156"/>
      <c r="H456" s="156"/>
      <c r="I456" s="156"/>
      <c r="J456" s="156"/>
      <c r="K456" s="156"/>
      <c r="L456" s="156"/>
      <c r="M456" s="156"/>
      <c r="N456" s="156"/>
      <c r="O456" s="156"/>
      <c r="P456" s="156"/>
      <c r="Q456" s="156"/>
      <c r="R456" s="156"/>
      <c r="S456" s="156"/>
      <c r="T456" s="156"/>
      <c r="U456" s="156"/>
      <c r="V456" s="156"/>
      <c r="W456" s="156"/>
      <c r="X456" s="156"/>
      <c r="Y456" s="156"/>
      <c r="Z456" s="156"/>
      <c r="AA456" s="112"/>
    </row>
    <row r="457" spans="1:27" s="132" customFormat="1">
      <c r="A457" s="27" t="s">
        <v>6</v>
      </c>
      <c r="B457" s="6" t="s">
        <v>7</v>
      </c>
      <c r="C457" s="7" t="s">
        <v>7</v>
      </c>
      <c r="D457" s="12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33"/>
      <c r="AA457" s="6" t="s">
        <v>8</v>
      </c>
    </row>
    <row r="458" spans="1:27" s="132" customFormat="1">
      <c r="A458" s="27" t="s">
        <v>9</v>
      </c>
      <c r="B458" s="6" t="s">
        <v>10</v>
      </c>
      <c r="C458" s="7" t="s">
        <v>10</v>
      </c>
      <c r="D458" s="5" t="s">
        <v>11</v>
      </c>
      <c r="E458" s="6" t="s">
        <v>12</v>
      </c>
      <c r="F458" s="6" t="s">
        <v>13</v>
      </c>
      <c r="G458" s="6" t="s">
        <v>14</v>
      </c>
      <c r="H458" s="6" t="s">
        <v>15</v>
      </c>
      <c r="I458" s="6" t="s">
        <v>16</v>
      </c>
      <c r="J458" s="6" t="s">
        <v>17</v>
      </c>
      <c r="K458" s="6" t="s">
        <v>18</v>
      </c>
      <c r="L458" s="6" t="s">
        <v>19</v>
      </c>
      <c r="M458" s="6" t="s">
        <v>20</v>
      </c>
      <c r="N458" s="6" t="s">
        <v>21</v>
      </c>
      <c r="O458" s="6" t="s">
        <v>22</v>
      </c>
      <c r="P458" s="6" t="s">
        <v>179</v>
      </c>
      <c r="Q458" s="6" t="s">
        <v>23</v>
      </c>
      <c r="R458" s="6" t="s">
        <v>24</v>
      </c>
      <c r="S458" s="6" t="s">
        <v>25</v>
      </c>
      <c r="T458" s="6" t="s">
        <v>26</v>
      </c>
      <c r="U458" s="6" t="s">
        <v>27</v>
      </c>
      <c r="V458" s="6" t="s">
        <v>28</v>
      </c>
      <c r="W458" s="6" t="s">
        <v>29</v>
      </c>
      <c r="X458" s="6" t="s">
        <v>30</v>
      </c>
      <c r="Y458" s="6" t="s">
        <v>31</v>
      </c>
      <c r="Z458" s="6" t="s">
        <v>32</v>
      </c>
      <c r="AA458" s="6" t="s">
        <v>33</v>
      </c>
    </row>
    <row r="459" spans="1:27" s="132" customFormat="1">
      <c r="A459" s="27"/>
      <c r="B459" s="6"/>
      <c r="C459" s="7" t="s">
        <v>337</v>
      </c>
      <c r="D459" s="10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</row>
    <row r="460" spans="1:27" s="132" customFormat="1">
      <c r="A460" s="28" t="s">
        <v>128</v>
      </c>
      <c r="B460" s="75">
        <v>1015979</v>
      </c>
      <c r="C460" s="72">
        <f t="shared" ref="C460:C488" si="257">B460/12</f>
        <v>84664.916666666672</v>
      </c>
      <c r="D460" s="104">
        <v>1.7000000000000001E-2</v>
      </c>
      <c r="E460" s="104">
        <v>0.14249999999999999</v>
      </c>
      <c r="F460" s="104">
        <v>5.5300000000000002E-2</v>
      </c>
      <c r="G460" s="104">
        <v>8.09E-2</v>
      </c>
      <c r="H460" s="104">
        <v>4.19E-2</v>
      </c>
      <c r="I460" s="104">
        <v>0.1343</v>
      </c>
      <c r="J460" s="104">
        <v>0</v>
      </c>
      <c r="K460" s="104">
        <v>2.12E-2</v>
      </c>
      <c r="L460" s="104">
        <v>3.3700000000000001E-2</v>
      </c>
      <c r="M460" s="104">
        <v>1.77E-2</v>
      </c>
      <c r="N460" s="104">
        <v>2.6200000000000001E-2</v>
      </c>
      <c r="O460" s="104">
        <v>0.1239</v>
      </c>
      <c r="P460" s="104">
        <v>1.8200000000000001E-2</v>
      </c>
      <c r="Q460" s="104">
        <v>2E-3</v>
      </c>
      <c r="R460" s="104">
        <v>3.78E-2</v>
      </c>
      <c r="S460" s="104">
        <v>1.8700000000000001E-2</v>
      </c>
      <c r="T460" s="104">
        <v>4.1999999999999997E-3</v>
      </c>
      <c r="U460" s="104">
        <v>5.2999999999999999E-2</v>
      </c>
      <c r="V460" s="104">
        <v>1.84E-2</v>
      </c>
      <c r="W460" s="104">
        <v>4.1799999999999997E-2</v>
      </c>
      <c r="X460" s="104">
        <v>4.4600000000000001E-2</v>
      </c>
      <c r="Y460" s="104">
        <v>6.2199999999999998E-2</v>
      </c>
      <c r="Z460" s="104">
        <v>2.5000000000000001E-3</v>
      </c>
      <c r="AA460" s="9">
        <v>2E-3</v>
      </c>
    </row>
    <row r="461" spans="1:27" s="132" customFormat="1">
      <c r="A461" s="29"/>
      <c r="B461" s="18"/>
      <c r="C461" s="40" t="s">
        <v>169</v>
      </c>
      <c r="D461" s="11">
        <f t="shared" ref="D461:P497" si="258">$C460*D460</f>
        <v>1439.3035833333336</v>
      </c>
      <c r="E461" s="11">
        <f t="shared" si="258"/>
        <v>12064.750624999999</v>
      </c>
      <c r="F461" s="11">
        <f t="shared" si="258"/>
        <v>4681.9698916666675</v>
      </c>
      <c r="G461" s="11">
        <f t="shared" si="258"/>
        <v>6849.3917583333341</v>
      </c>
      <c r="H461" s="11">
        <f t="shared" si="258"/>
        <v>3547.4600083333335</v>
      </c>
      <c r="I461" s="11">
        <f t="shared" si="258"/>
        <v>11370.498308333334</v>
      </c>
      <c r="J461" s="11">
        <f t="shared" si="258"/>
        <v>0</v>
      </c>
      <c r="K461" s="11">
        <f t="shared" si="258"/>
        <v>1794.8962333333334</v>
      </c>
      <c r="L461" s="11">
        <f t="shared" si="258"/>
        <v>2853.207691666667</v>
      </c>
      <c r="M461" s="11">
        <f t="shared" si="258"/>
        <v>1498.5690250000002</v>
      </c>
      <c r="N461" s="11">
        <f t="shared" si="258"/>
        <v>2218.2208166666669</v>
      </c>
      <c r="O461" s="11">
        <f t="shared" si="258"/>
        <v>10489.983174999999</v>
      </c>
      <c r="P461" s="11">
        <f t="shared" si="258"/>
        <v>1540.9014833333335</v>
      </c>
      <c r="Q461" s="11">
        <f t="shared" ref="Q461:AA461" si="259">$C460*Q460</f>
        <v>169.32983333333334</v>
      </c>
      <c r="R461" s="11">
        <f t="shared" si="259"/>
        <v>3200.33385</v>
      </c>
      <c r="S461" s="11">
        <f t="shared" si="259"/>
        <v>1583.2339416666669</v>
      </c>
      <c r="T461" s="11">
        <f t="shared" si="259"/>
        <v>355.59264999999999</v>
      </c>
      <c r="U461" s="11">
        <f t="shared" si="259"/>
        <v>4487.2405833333332</v>
      </c>
      <c r="V461" s="11">
        <f t="shared" si="259"/>
        <v>1557.8344666666667</v>
      </c>
      <c r="W461" s="11">
        <f t="shared" si="259"/>
        <v>3538.9935166666664</v>
      </c>
      <c r="X461" s="11">
        <f t="shared" si="259"/>
        <v>3776.0552833333336</v>
      </c>
      <c r="Y461" s="11">
        <f t="shared" si="259"/>
        <v>5266.1578166666668</v>
      </c>
      <c r="Z461" s="11">
        <f t="shared" si="259"/>
        <v>211.66229166666668</v>
      </c>
      <c r="AA461" s="11">
        <f t="shared" si="259"/>
        <v>169.32983333333334</v>
      </c>
    </row>
    <row r="462" spans="1:27" s="132" customFormat="1">
      <c r="A462" s="28" t="s">
        <v>129</v>
      </c>
      <c r="B462" s="75">
        <v>1768582</v>
      </c>
      <c r="C462" s="72">
        <f t="shared" si="257"/>
        <v>147381.83333333334</v>
      </c>
      <c r="D462" s="9"/>
      <c r="E462" s="9">
        <v>0.99</v>
      </c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>
        <v>0.01</v>
      </c>
      <c r="X462" s="9"/>
      <c r="Y462" s="9"/>
      <c r="Z462" s="9"/>
      <c r="AA462" s="9"/>
    </row>
    <row r="463" spans="1:27" s="132" customFormat="1">
      <c r="A463" s="29"/>
      <c r="B463" s="18"/>
      <c r="C463" s="40" t="s">
        <v>169</v>
      </c>
      <c r="D463" s="11">
        <f t="shared" si="258"/>
        <v>0</v>
      </c>
      <c r="E463" s="11">
        <f t="shared" si="258"/>
        <v>145908.01500000001</v>
      </c>
      <c r="F463" s="11">
        <f t="shared" si="258"/>
        <v>0</v>
      </c>
      <c r="G463" s="11">
        <f t="shared" si="258"/>
        <v>0</v>
      </c>
      <c r="H463" s="11">
        <f t="shared" si="258"/>
        <v>0</v>
      </c>
      <c r="I463" s="11">
        <f t="shared" si="258"/>
        <v>0</v>
      </c>
      <c r="J463" s="11">
        <f t="shared" si="258"/>
        <v>0</v>
      </c>
      <c r="K463" s="11">
        <f t="shared" si="258"/>
        <v>0</v>
      </c>
      <c r="L463" s="11">
        <f t="shared" si="258"/>
        <v>0</v>
      </c>
      <c r="M463" s="11">
        <f t="shared" si="258"/>
        <v>0</v>
      </c>
      <c r="N463" s="11">
        <f t="shared" si="258"/>
        <v>0</v>
      </c>
      <c r="O463" s="11">
        <f t="shared" si="258"/>
        <v>0</v>
      </c>
      <c r="P463" s="11">
        <f t="shared" si="258"/>
        <v>0</v>
      </c>
      <c r="Q463" s="11">
        <f t="shared" ref="Q463:AA463" si="260">$C462*Q462</f>
        <v>0</v>
      </c>
      <c r="R463" s="11">
        <f t="shared" si="260"/>
        <v>0</v>
      </c>
      <c r="S463" s="11">
        <f t="shared" si="260"/>
        <v>0</v>
      </c>
      <c r="T463" s="11">
        <f t="shared" si="260"/>
        <v>0</v>
      </c>
      <c r="U463" s="11">
        <f t="shared" si="260"/>
        <v>0</v>
      </c>
      <c r="V463" s="11">
        <f t="shared" si="260"/>
        <v>0</v>
      </c>
      <c r="W463" s="11">
        <f t="shared" si="260"/>
        <v>1473.8183333333334</v>
      </c>
      <c r="X463" s="11">
        <f t="shared" si="260"/>
        <v>0</v>
      </c>
      <c r="Y463" s="11">
        <f t="shared" si="260"/>
        <v>0</v>
      </c>
      <c r="Z463" s="11">
        <f t="shared" si="260"/>
        <v>0</v>
      </c>
      <c r="AA463" s="11">
        <f t="shared" si="260"/>
        <v>0</v>
      </c>
    </row>
    <row r="464" spans="1:27" s="132" customFormat="1">
      <c r="A464" s="28" t="s">
        <v>130</v>
      </c>
      <c r="B464" s="75">
        <v>1152475</v>
      </c>
      <c r="C464" s="72">
        <f t="shared" si="257"/>
        <v>96039.583333333328</v>
      </c>
      <c r="D464" s="9"/>
      <c r="E464" s="9">
        <v>0.99729999999999996</v>
      </c>
      <c r="F464" s="9"/>
      <c r="G464" s="9"/>
      <c r="H464" s="9"/>
      <c r="I464" s="9"/>
      <c r="J464" s="9"/>
      <c r="K464" s="9">
        <v>2.7000000000000001E-3</v>
      </c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</row>
    <row r="465" spans="1:27" s="132" customFormat="1">
      <c r="A465" s="29"/>
      <c r="B465" s="18"/>
      <c r="C465" s="40" t="s">
        <v>169</v>
      </c>
      <c r="D465" s="11">
        <f t="shared" si="258"/>
        <v>0</v>
      </c>
      <c r="E465" s="11">
        <f t="shared" si="258"/>
        <v>95780.276458333319</v>
      </c>
      <c r="F465" s="11">
        <f t="shared" si="258"/>
        <v>0</v>
      </c>
      <c r="G465" s="11">
        <f t="shared" si="258"/>
        <v>0</v>
      </c>
      <c r="H465" s="11">
        <f t="shared" si="258"/>
        <v>0</v>
      </c>
      <c r="I465" s="11">
        <f t="shared" si="258"/>
        <v>0</v>
      </c>
      <c r="J465" s="11">
        <f t="shared" si="258"/>
        <v>0</v>
      </c>
      <c r="K465" s="11">
        <f t="shared" si="258"/>
        <v>259.30687499999999</v>
      </c>
      <c r="L465" s="11">
        <f t="shared" si="258"/>
        <v>0</v>
      </c>
      <c r="M465" s="11">
        <f t="shared" si="258"/>
        <v>0</v>
      </c>
      <c r="N465" s="11">
        <f t="shared" si="258"/>
        <v>0</v>
      </c>
      <c r="O465" s="11">
        <f t="shared" si="258"/>
        <v>0</v>
      </c>
      <c r="P465" s="11">
        <f t="shared" si="258"/>
        <v>0</v>
      </c>
      <c r="Q465" s="11">
        <f t="shared" ref="Q465:AA465" si="261">$C464*Q464</f>
        <v>0</v>
      </c>
      <c r="R465" s="11">
        <f t="shared" si="261"/>
        <v>0</v>
      </c>
      <c r="S465" s="11">
        <f t="shared" si="261"/>
        <v>0</v>
      </c>
      <c r="T465" s="11">
        <f t="shared" si="261"/>
        <v>0</v>
      </c>
      <c r="U465" s="11">
        <f t="shared" si="261"/>
        <v>0</v>
      </c>
      <c r="V465" s="11">
        <f t="shared" si="261"/>
        <v>0</v>
      </c>
      <c r="W465" s="11">
        <f t="shared" si="261"/>
        <v>0</v>
      </c>
      <c r="X465" s="11">
        <f t="shared" si="261"/>
        <v>0</v>
      </c>
      <c r="Y465" s="11">
        <f t="shared" si="261"/>
        <v>0</v>
      </c>
      <c r="Z465" s="11">
        <f t="shared" si="261"/>
        <v>0</v>
      </c>
      <c r="AA465" s="11">
        <f t="shared" si="261"/>
        <v>0</v>
      </c>
    </row>
    <row r="466" spans="1:27" s="132" customFormat="1">
      <c r="A466" s="28" t="s">
        <v>131</v>
      </c>
      <c r="B466" s="75">
        <f>1270473+608428</f>
        <v>1878901</v>
      </c>
      <c r="C466" s="72">
        <f t="shared" si="257"/>
        <v>156575.08333333334</v>
      </c>
      <c r="D466" s="9"/>
      <c r="E466" s="9">
        <v>0.96689999999999998</v>
      </c>
      <c r="F466" s="9"/>
      <c r="G466" s="9"/>
      <c r="H466" s="9"/>
      <c r="I466" s="9"/>
      <c r="J466" s="9"/>
      <c r="K466" s="9">
        <v>3.3099999999999997E-2</v>
      </c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</row>
    <row r="467" spans="1:27" s="132" customFormat="1">
      <c r="A467" s="29"/>
      <c r="B467" s="18"/>
      <c r="C467" s="40" t="s">
        <v>169</v>
      </c>
      <c r="D467" s="11">
        <f t="shared" si="258"/>
        <v>0</v>
      </c>
      <c r="E467" s="11">
        <f t="shared" si="258"/>
        <v>151392.44807499999</v>
      </c>
      <c r="F467" s="11">
        <f t="shared" si="258"/>
        <v>0</v>
      </c>
      <c r="G467" s="11">
        <f t="shared" si="258"/>
        <v>0</v>
      </c>
      <c r="H467" s="11">
        <f t="shared" si="258"/>
        <v>0</v>
      </c>
      <c r="I467" s="11">
        <f t="shared" si="258"/>
        <v>0</v>
      </c>
      <c r="J467" s="11">
        <f t="shared" si="258"/>
        <v>0</v>
      </c>
      <c r="K467" s="11">
        <f t="shared" si="258"/>
        <v>5182.6352583333337</v>
      </c>
      <c r="L467" s="11">
        <f t="shared" si="258"/>
        <v>0</v>
      </c>
      <c r="M467" s="11">
        <f t="shared" si="258"/>
        <v>0</v>
      </c>
      <c r="N467" s="11">
        <f t="shared" si="258"/>
        <v>0</v>
      </c>
      <c r="O467" s="11">
        <f t="shared" si="258"/>
        <v>0</v>
      </c>
      <c r="P467" s="11">
        <f t="shared" si="258"/>
        <v>0</v>
      </c>
      <c r="Q467" s="11">
        <f t="shared" ref="Q467:AA467" si="262">$C466*Q466</f>
        <v>0</v>
      </c>
      <c r="R467" s="11">
        <f t="shared" si="262"/>
        <v>0</v>
      </c>
      <c r="S467" s="11">
        <f t="shared" si="262"/>
        <v>0</v>
      </c>
      <c r="T467" s="11">
        <f t="shared" si="262"/>
        <v>0</v>
      </c>
      <c r="U467" s="11">
        <f t="shared" si="262"/>
        <v>0</v>
      </c>
      <c r="V467" s="11">
        <f t="shared" si="262"/>
        <v>0</v>
      </c>
      <c r="W467" s="11">
        <f t="shared" si="262"/>
        <v>0</v>
      </c>
      <c r="X467" s="11">
        <f t="shared" si="262"/>
        <v>0</v>
      </c>
      <c r="Y467" s="11">
        <f t="shared" si="262"/>
        <v>0</v>
      </c>
      <c r="Z467" s="11">
        <f t="shared" si="262"/>
        <v>0</v>
      </c>
      <c r="AA467" s="11">
        <f t="shared" si="262"/>
        <v>0</v>
      </c>
    </row>
    <row r="468" spans="1:27" s="132" customFormat="1">
      <c r="A468" s="28" t="s">
        <v>132</v>
      </c>
      <c r="B468" s="75">
        <f>154435+1641401</f>
        <v>1795836</v>
      </c>
      <c r="C468" s="72">
        <f t="shared" si="257"/>
        <v>149653</v>
      </c>
      <c r="D468" s="9"/>
      <c r="E468" s="9">
        <v>0.4199</v>
      </c>
      <c r="F468" s="9"/>
      <c r="G468" s="9"/>
      <c r="H468" s="9"/>
      <c r="I468" s="9">
        <v>0.58009999999999995</v>
      </c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</row>
    <row r="469" spans="1:27" s="132" customFormat="1">
      <c r="A469" s="29"/>
      <c r="B469" s="18"/>
      <c r="C469" s="40" t="s">
        <v>169</v>
      </c>
      <c r="D469" s="11">
        <f t="shared" si="258"/>
        <v>0</v>
      </c>
      <c r="E469" s="11">
        <f t="shared" si="258"/>
        <v>62839.294699999999</v>
      </c>
      <c r="F469" s="11">
        <f t="shared" si="258"/>
        <v>0</v>
      </c>
      <c r="G469" s="11">
        <f t="shared" si="258"/>
        <v>0</v>
      </c>
      <c r="H469" s="11">
        <f t="shared" si="258"/>
        <v>0</v>
      </c>
      <c r="I469" s="11">
        <f t="shared" si="258"/>
        <v>86813.705299999987</v>
      </c>
      <c r="J469" s="11">
        <f t="shared" si="258"/>
        <v>0</v>
      </c>
      <c r="K469" s="11">
        <f t="shared" si="258"/>
        <v>0</v>
      </c>
      <c r="L469" s="11">
        <f t="shared" si="258"/>
        <v>0</v>
      </c>
      <c r="M469" s="11">
        <f t="shared" si="258"/>
        <v>0</v>
      </c>
      <c r="N469" s="11">
        <f t="shared" si="258"/>
        <v>0</v>
      </c>
      <c r="O469" s="11">
        <f t="shared" si="258"/>
        <v>0</v>
      </c>
      <c r="P469" s="11">
        <f t="shared" si="258"/>
        <v>0</v>
      </c>
      <c r="Q469" s="11">
        <f t="shared" ref="Q469:AA469" si="263">$C468*Q468</f>
        <v>0</v>
      </c>
      <c r="R469" s="11">
        <f t="shared" si="263"/>
        <v>0</v>
      </c>
      <c r="S469" s="11">
        <f t="shared" si="263"/>
        <v>0</v>
      </c>
      <c r="T469" s="11">
        <f t="shared" si="263"/>
        <v>0</v>
      </c>
      <c r="U469" s="11">
        <f t="shared" si="263"/>
        <v>0</v>
      </c>
      <c r="V469" s="11">
        <f t="shared" si="263"/>
        <v>0</v>
      </c>
      <c r="W469" s="11">
        <f t="shared" si="263"/>
        <v>0</v>
      </c>
      <c r="X469" s="11">
        <f t="shared" si="263"/>
        <v>0</v>
      </c>
      <c r="Y469" s="11">
        <f t="shared" si="263"/>
        <v>0</v>
      </c>
      <c r="Z469" s="11">
        <f t="shared" si="263"/>
        <v>0</v>
      </c>
      <c r="AA469" s="11">
        <f t="shared" si="263"/>
        <v>0</v>
      </c>
    </row>
    <row r="470" spans="1:27" s="132" customFormat="1">
      <c r="A470" s="28" t="s">
        <v>133</v>
      </c>
      <c r="B470" s="75">
        <f>78310+2009698</f>
        <v>2088008</v>
      </c>
      <c r="C470" s="72">
        <f t="shared" si="257"/>
        <v>174000.66666666666</v>
      </c>
      <c r="D470" s="104">
        <v>1.7000000000000001E-2</v>
      </c>
      <c r="E470" s="104">
        <v>0.14249999999999999</v>
      </c>
      <c r="F470" s="104">
        <v>5.5300000000000002E-2</v>
      </c>
      <c r="G470" s="104">
        <v>8.09E-2</v>
      </c>
      <c r="H470" s="104">
        <v>4.19E-2</v>
      </c>
      <c r="I470" s="104">
        <v>0.1343</v>
      </c>
      <c r="J470" s="104">
        <v>0</v>
      </c>
      <c r="K470" s="104">
        <v>2.12E-2</v>
      </c>
      <c r="L470" s="104">
        <v>3.3700000000000001E-2</v>
      </c>
      <c r="M470" s="104">
        <v>1.77E-2</v>
      </c>
      <c r="N470" s="104">
        <v>2.6200000000000001E-2</v>
      </c>
      <c r="O470" s="104">
        <v>0.1239</v>
      </c>
      <c r="P470" s="104">
        <v>1.8200000000000001E-2</v>
      </c>
      <c r="Q470" s="104">
        <v>2E-3</v>
      </c>
      <c r="R470" s="104">
        <v>3.78E-2</v>
      </c>
      <c r="S470" s="104">
        <v>1.8700000000000001E-2</v>
      </c>
      <c r="T470" s="104">
        <v>4.1999999999999997E-3</v>
      </c>
      <c r="U470" s="104">
        <v>5.2999999999999999E-2</v>
      </c>
      <c r="V470" s="104">
        <v>1.84E-2</v>
      </c>
      <c r="W470" s="104">
        <v>4.1799999999999997E-2</v>
      </c>
      <c r="X470" s="104">
        <v>4.4600000000000001E-2</v>
      </c>
      <c r="Y470" s="104">
        <v>6.2199999999999998E-2</v>
      </c>
      <c r="Z470" s="104">
        <v>2.5000000000000001E-3</v>
      </c>
      <c r="AA470" s="9">
        <v>2E-3</v>
      </c>
    </row>
    <row r="471" spans="1:27" s="132" customFormat="1">
      <c r="A471" s="29"/>
      <c r="B471" s="18"/>
      <c r="C471" s="40" t="s">
        <v>169</v>
      </c>
      <c r="D471" s="11">
        <f t="shared" si="258"/>
        <v>2958.0113333333334</v>
      </c>
      <c r="E471" s="11">
        <f t="shared" si="258"/>
        <v>24795.094999999998</v>
      </c>
      <c r="F471" s="11">
        <f t="shared" si="258"/>
        <v>9622.2368666666662</v>
      </c>
      <c r="G471" s="11">
        <f t="shared" si="258"/>
        <v>14076.653933333333</v>
      </c>
      <c r="H471" s="11">
        <f t="shared" si="258"/>
        <v>7290.6279333333332</v>
      </c>
      <c r="I471" s="11">
        <f t="shared" si="258"/>
        <v>23368.289533333333</v>
      </c>
      <c r="J471" s="11">
        <f t="shared" si="258"/>
        <v>0</v>
      </c>
      <c r="K471" s="11">
        <f t="shared" si="258"/>
        <v>3688.8141333333333</v>
      </c>
      <c r="L471" s="11">
        <f t="shared" si="258"/>
        <v>5863.8224666666665</v>
      </c>
      <c r="M471" s="11">
        <f t="shared" si="258"/>
        <v>3079.8117999999999</v>
      </c>
      <c r="N471" s="11">
        <f t="shared" si="258"/>
        <v>4558.8174666666664</v>
      </c>
      <c r="O471" s="11">
        <f t="shared" si="258"/>
        <v>21558.682599999996</v>
      </c>
      <c r="P471" s="11">
        <f t="shared" si="258"/>
        <v>3166.8121333333333</v>
      </c>
      <c r="Q471" s="11">
        <f t="shared" ref="Q471:AA471" si="264">$C470*Q470</f>
        <v>348.00133333333332</v>
      </c>
      <c r="R471" s="11">
        <f t="shared" si="264"/>
        <v>6577.2251999999999</v>
      </c>
      <c r="S471" s="11">
        <f t="shared" si="264"/>
        <v>3253.8124666666668</v>
      </c>
      <c r="T471" s="11">
        <f t="shared" si="264"/>
        <v>730.80279999999993</v>
      </c>
      <c r="U471" s="11">
        <f t="shared" si="264"/>
        <v>9222.0353333333333</v>
      </c>
      <c r="V471" s="11">
        <f t="shared" si="264"/>
        <v>3201.6122666666665</v>
      </c>
      <c r="W471" s="11">
        <f t="shared" si="264"/>
        <v>7273.2278666666662</v>
      </c>
      <c r="X471" s="11">
        <f t="shared" si="264"/>
        <v>7760.4297333333334</v>
      </c>
      <c r="Y471" s="11">
        <f t="shared" si="264"/>
        <v>10822.841466666665</v>
      </c>
      <c r="Z471" s="11">
        <f t="shared" si="264"/>
        <v>435.00166666666667</v>
      </c>
      <c r="AA471" s="11">
        <f t="shared" si="264"/>
        <v>348.00133333333332</v>
      </c>
    </row>
    <row r="472" spans="1:27" s="132" customFormat="1">
      <c r="A472" s="28" t="s">
        <v>134</v>
      </c>
      <c r="B472" s="75">
        <f>47859+1745054</f>
        <v>1792913</v>
      </c>
      <c r="C472" s="72">
        <f t="shared" si="257"/>
        <v>149409.41666666666</v>
      </c>
      <c r="D472" s="104">
        <v>1.7000000000000001E-2</v>
      </c>
      <c r="E472" s="104">
        <v>0.14249999999999999</v>
      </c>
      <c r="F472" s="104">
        <v>5.5300000000000002E-2</v>
      </c>
      <c r="G472" s="104">
        <v>8.09E-2</v>
      </c>
      <c r="H472" s="104">
        <v>4.19E-2</v>
      </c>
      <c r="I472" s="104">
        <v>0.1343</v>
      </c>
      <c r="J472" s="104">
        <v>0</v>
      </c>
      <c r="K472" s="104">
        <v>2.12E-2</v>
      </c>
      <c r="L472" s="104">
        <v>3.3700000000000001E-2</v>
      </c>
      <c r="M472" s="104">
        <v>1.77E-2</v>
      </c>
      <c r="N472" s="104">
        <v>2.6200000000000001E-2</v>
      </c>
      <c r="O472" s="104">
        <v>0.1239</v>
      </c>
      <c r="P472" s="104">
        <v>1.8200000000000001E-2</v>
      </c>
      <c r="Q472" s="104">
        <v>2E-3</v>
      </c>
      <c r="R472" s="104">
        <v>3.78E-2</v>
      </c>
      <c r="S472" s="104">
        <v>1.8700000000000001E-2</v>
      </c>
      <c r="T472" s="104">
        <v>4.1999999999999997E-3</v>
      </c>
      <c r="U472" s="104">
        <v>5.2999999999999999E-2</v>
      </c>
      <c r="V472" s="104">
        <v>1.84E-2</v>
      </c>
      <c r="W472" s="104">
        <v>4.1799999999999997E-2</v>
      </c>
      <c r="X472" s="104">
        <v>4.4600000000000001E-2</v>
      </c>
      <c r="Y472" s="104">
        <v>6.2199999999999998E-2</v>
      </c>
      <c r="Z472" s="104">
        <v>2.5000000000000001E-3</v>
      </c>
      <c r="AA472" s="9">
        <v>2E-3</v>
      </c>
    </row>
    <row r="473" spans="1:27" s="132" customFormat="1">
      <c r="A473" s="29"/>
      <c r="B473" s="18"/>
      <c r="C473" s="40" t="s">
        <v>169</v>
      </c>
      <c r="D473" s="11">
        <f t="shared" si="258"/>
        <v>2539.9600833333334</v>
      </c>
      <c r="E473" s="11">
        <f t="shared" si="258"/>
        <v>21290.841874999998</v>
      </c>
      <c r="F473" s="11">
        <f t="shared" si="258"/>
        <v>8262.3407416666669</v>
      </c>
      <c r="G473" s="11">
        <f t="shared" si="258"/>
        <v>12087.221808333332</v>
      </c>
      <c r="H473" s="11">
        <f t="shared" si="258"/>
        <v>6260.2545583333331</v>
      </c>
      <c r="I473" s="11">
        <f t="shared" si="258"/>
        <v>20065.684658333332</v>
      </c>
      <c r="J473" s="11">
        <f t="shared" si="258"/>
        <v>0</v>
      </c>
      <c r="K473" s="11">
        <f t="shared" si="258"/>
        <v>3167.4796333333334</v>
      </c>
      <c r="L473" s="11">
        <f t="shared" si="258"/>
        <v>5035.0973416666666</v>
      </c>
      <c r="M473" s="11">
        <f t="shared" si="258"/>
        <v>2644.5466750000001</v>
      </c>
      <c r="N473" s="11">
        <f t="shared" si="258"/>
        <v>3914.5267166666667</v>
      </c>
      <c r="O473" s="11">
        <f t="shared" si="258"/>
        <v>18511.826724999999</v>
      </c>
      <c r="P473" s="11">
        <f t="shared" si="258"/>
        <v>2719.2513833333333</v>
      </c>
      <c r="Q473" s="11">
        <f t="shared" ref="Q473:AA473" si="265">$C472*Q472</f>
        <v>298.81883333333332</v>
      </c>
      <c r="R473" s="11">
        <f t="shared" si="265"/>
        <v>5647.6759499999998</v>
      </c>
      <c r="S473" s="11">
        <f t="shared" si="265"/>
        <v>2793.9560916666669</v>
      </c>
      <c r="T473" s="11">
        <f t="shared" si="265"/>
        <v>627.51954999999987</v>
      </c>
      <c r="U473" s="11">
        <f t="shared" si="265"/>
        <v>7918.699083333333</v>
      </c>
      <c r="V473" s="11">
        <f t="shared" si="265"/>
        <v>2749.1332666666663</v>
      </c>
      <c r="W473" s="11">
        <f t="shared" si="265"/>
        <v>6245.3136166666654</v>
      </c>
      <c r="X473" s="11">
        <f t="shared" si="265"/>
        <v>6663.659983333333</v>
      </c>
      <c r="Y473" s="11">
        <f t="shared" si="265"/>
        <v>9293.265716666665</v>
      </c>
      <c r="Z473" s="11">
        <f t="shared" si="265"/>
        <v>373.52354166666663</v>
      </c>
      <c r="AA473" s="11">
        <f t="shared" si="265"/>
        <v>298.81883333333332</v>
      </c>
    </row>
    <row r="474" spans="1:27" s="132" customFormat="1">
      <c r="A474" s="31" t="s">
        <v>170</v>
      </c>
      <c r="B474" s="75">
        <f>924346+1563485</f>
        <v>2487831</v>
      </c>
      <c r="C474" s="72">
        <f t="shared" si="257"/>
        <v>207319.25</v>
      </c>
      <c r="D474" s="13"/>
      <c r="E474" s="41">
        <v>0.96009999999999995</v>
      </c>
      <c r="F474" s="41">
        <v>6.1999999999999998E-3</v>
      </c>
      <c r="G474" s="13"/>
      <c r="H474" s="13"/>
      <c r="I474" s="41">
        <v>1.9E-3</v>
      </c>
      <c r="J474" s="13"/>
      <c r="K474" s="41">
        <v>4.4000000000000003E-3</v>
      </c>
      <c r="L474" s="13"/>
      <c r="M474" s="41">
        <v>1.2999999999999999E-3</v>
      </c>
      <c r="N474" s="13"/>
      <c r="O474" s="13"/>
      <c r="P474" s="13"/>
      <c r="Q474" s="13"/>
      <c r="R474" s="13"/>
      <c r="S474" s="13"/>
      <c r="T474" s="13"/>
      <c r="U474" s="13"/>
      <c r="V474" s="41">
        <v>2.6100000000000002E-2</v>
      </c>
      <c r="W474" s="13"/>
      <c r="X474" s="13"/>
      <c r="Y474" s="13"/>
      <c r="Z474" s="13"/>
      <c r="AA474" s="13"/>
    </row>
    <row r="475" spans="1:27" s="132" customFormat="1">
      <c r="A475" s="31"/>
      <c r="B475" s="18"/>
      <c r="C475" s="40" t="s">
        <v>169</v>
      </c>
      <c r="D475" s="13">
        <f t="shared" si="258"/>
        <v>0</v>
      </c>
      <c r="E475" s="13">
        <f t="shared" si="258"/>
        <v>199047.21192499998</v>
      </c>
      <c r="F475" s="13">
        <f t="shared" si="258"/>
        <v>1285.3793499999999</v>
      </c>
      <c r="G475" s="13">
        <f t="shared" si="258"/>
        <v>0</v>
      </c>
      <c r="H475" s="13">
        <f t="shared" si="258"/>
        <v>0</v>
      </c>
      <c r="I475" s="13">
        <f t="shared" si="258"/>
        <v>393.90657499999998</v>
      </c>
      <c r="J475" s="13">
        <f t="shared" si="258"/>
        <v>0</v>
      </c>
      <c r="K475" s="13">
        <f t="shared" si="258"/>
        <v>912.2047</v>
      </c>
      <c r="L475" s="13">
        <f t="shared" si="258"/>
        <v>0</v>
      </c>
      <c r="M475" s="13">
        <f t="shared" si="258"/>
        <v>269.51502499999998</v>
      </c>
      <c r="N475" s="13">
        <f t="shared" si="258"/>
        <v>0</v>
      </c>
      <c r="O475" s="13">
        <f t="shared" si="258"/>
        <v>0</v>
      </c>
      <c r="P475" s="13">
        <f t="shared" si="258"/>
        <v>0</v>
      </c>
      <c r="Q475" s="13">
        <f t="shared" ref="Q475:AA475" si="266">$C474*Q474</f>
        <v>0</v>
      </c>
      <c r="R475" s="13">
        <f t="shared" si="266"/>
        <v>0</v>
      </c>
      <c r="S475" s="13">
        <f t="shared" si="266"/>
        <v>0</v>
      </c>
      <c r="T475" s="13">
        <f t="shared" si="266"/>
        <v>0</v>
      </c>
      <c r="U475" s="13">
        <f t="shared" si="266"/>
        <v>0</v>
      </c>
      <c r="V475" s="13">
        <f t="shared" si="266"/>
        <v>5411.0324250000003</v>
      </c>
      <c r="W475" s="13">
        <f t="shared" si="266"/>
        <v>0</v>
      </c>
      <c r="X475" s="13">
        <f t="shared" si="266"/>
        <v>0</v>
      </c>
      <c r="Y475" s="13">
        <f t="shared" si="266"/>
        <v>0</v>
      </c>
      <c r="Z475" s="13">
        <f t="shared" si="266"/>
        <v>0</v>
      </c>
      <c r="AA475" s="13">
        <f t="shared" si="266"/>
        <v>0</v>
      </c>
    </row>
    <row r="476" spans="1:27" s="132" customFormat="1">
      <c r="A476" s="70" t="s">
        <v>171</v>
      </c>
      <c r="B476" s="75">
        <v>373191</v>
      </c>
      <c r="C476" s="72">
        <f t="shared" si="257"/>
        <v>31099.25</v>
      </c>
      <c r="D476" s="71"/>
      <c r="E476" s="16">
        <v>0.96009999999999995</v>
      </c>
      <c r="F476" s="16">
        <v>6.1999999999999998E-3</v>
      </c>
      <c r="G476" s="71"/>
      <c r="H476" s="71"/>
      <c r="I476" s="16">
        <v>1.9E-3</v>
      </c>
      <c r="J476" s="71"/>
      <c r="K476" s="16">
        <v>4.4000000000000003E-3</v>
      </c>
      <c r="L476" s="71"/>
      <c r="M476" s="16">
        <v>1.2999999999999999E-3</v>
      </c>
      <c r="N476" s="71"/>
      <c r="O476" s="71"/>
      <c r="P476" s="71"/>
      <c r="Q476" s="71"/>
      <c r="R476" s="71"/>
      <c r="S476" s="71"/>
      <c r="T476" s="71"/>
      <c r="U476" s="71"/>
      <c r="V476" s="16">
        <v>2.6100000000000002E-2</v>
      </c>
      <c r="W476" s="71"/>
      <c r="X476" s="71"/>
      <c r="Y476" s="71"/>
      <c r="Z476" s="71"/>
      <c r="AA476" s="71"/>
    </row>
    <row r="477" spans="1:27" s="132" customFormat="1">
      <c r="A477" s="31"/>
      <c r="B477" s="18"/>
      <c r="C477" s="40" t="s">
        <v>169</v>
      </c>
      <c r="D477" s="13">
        <f t="shared" si="258"/>
        <v>0</v>
      </c>
      <c r="E477" s="13">
        <f t="shared" si="258"/>
        <v>29858.389924999999</v>
      </c>
      <c r="F477" s="13">
        <f t="shared" si="258"/>
        <v>192.81535</v>
      </c>
      <c r="G477" s="13">
        <f t="shared" si="258"/>
        <v>0</v>
      </c>
      <c r="H477" s="13">
        <f t="shared" si="258"/>
        <v>0</v>
      </c>
      <c r="I477" s="13">
        <f t="shared" si="258"/>
        <v>59.088574999999999</v>
      </c>
      <c r="J477" s="13">
        <f t="shared" si="258"/>
        <v>0</v>
      </c>
      <c r="K477" s="13">
        <f t="shared" si="258"/>
        <v>136.83670000000001</v>
      </c>
      <c r="L477" s="13">
        <f t="shared" si="258"/>
        <v>0</v>
      </c>
      <c r="M477" s="13">
        <f t="shared" si="258"/>
        <v>40.429024999999996</v>
      </c>
      <c r="N477" s="13">
        <f t="shared" si="258"/>
        <v>0</v>
      </c>
      <c r="O477" s="13">
        <f t="shared" si="258"/>
        <v>0</v>
      </c>
      <c r="P477" s="13">
        <f t="shared" si="258"/>
        <v>0</v>
      </c>
      <c r="Q477" s="13">
        <f t="shared" ref="Q477:AA477" si="267">$C476*Q476</f>
        <v>0</v>
      </c>
      <c r="R477" s="13">
        <f t="shared" si="267"/>
        <v>0</v>
      </c>
      <c r="S477" s="13">
        <f t="shared" si="267"/>
        <v>0</v>
      </c>
      <c r="T477" s="13">
        <f t="shared" si="267"/>
        <v>0</v>
      </c>
      <c r="U477" s="13">
        <f t="shared" si="267"/>
        <v>0</v>
      </c>
      <c r="V477" s="13">
        <f t="shared" si="267"/>
        <v>811.690425</v>
      </c>
      <c r="W477" s="13">
        <f t="shared" si="267"/>
        <v>0</v>
      </c>
      <c r="X477" s="13">
        <f t="shared" si="267"/>
        <v>0</v>
      </c>
      <c r="Y477" s="13">
        <f t="shared" si="267"/>
        <v>0</v>
      </c>
      <c r="Z477" s="13">
        <f t="shared" si="267"/>
        <v>0</v>
      </c>
      <c r="AA477" s="13">
        <f t="shared" si="267"/>
        <v>0</v>
      </c>
    </row>
    <row r="478" spans="1:27" s="132" customFormat="1">
      <c r="A478" s="70" t="s">
        <v>172</v>
      </c>
      <c r="B478" s="75">
        <v>3272061</v>
      </c>
      <c r="C478" s="72">
        <f t="shared" si="257"/>
        <v>272671.75</v>
      </c>
      <c r="D478" s="104">
        <v>1.7000000000000001E-2</v>
      </c>
      <c r="E478" s="104">
        <v>0.14249999999999999</v>
      </c>
      <c r="F478" s="104">
        <v>5.5300000000000002E-2</v>
      </c>
      <c r="G478" s="104">
        <v>8.09E-2</v>
      </c>
      <c r="H478" s="104">
        <v>4.19E-2</v>
      </c>
      <c r="I478" s="104">
        <v>0.1343</v>
      </c>
      <c r="J478" s="104">
        <v>0</v>
      </c>
      <c r="K478" s="104">
        <v>2.12E-2</v>
      </c>
      <c r="L478" s="104">
        <v>3.3700000000000001E-2</v>
      </c>
      <c r="M478" s="104">
        <v>1.77E-2</v>
      </c>
      <c r="N478" s="104">
        <v>2.6200000000000001E-2</v>
      </c>
      <c r="O478" s="104">
        <v>0.1239</v>
      </c>
      <c r="P478" s="104">
        <v>1.8200000000000001E-2</v>
      </c>
      <c r="Q478" s="104">
        <v>2E-3</v>
      </c>
      <c r="R478" s="104">
        <v>3.78E-2</v>
      </c>
      <c r="S478" s="104">
        <v>1.8700000000000001E-2</v>
      </c>
      <c r="T478" s="104">
        <v>4.1999999999999997E-3</v>
      </c>
      <c r="U478" s="104">
        <v>5.2999999999999999E-2</v>
      </c>
      <c r="V478" s="104">
        <v>1.84E-2</v>
      </c>
      <c r="W478" s="104">
        <v>4.1799999999999997E-2</v>
      </c>
      <c r="X478" s="104">
        <v>4.4600000000000001E-2</v>
      </c>
      <c r="Y478" s="104">
        <v>6.2199999999999998E-2</v>
      </c>
      <c r="Z478" s="104">
        <v>2.5000000000000001E-3</v>
      </c>
      <c r="AA478" s="9">
        <v>2E-3</v>
      </c>
    </row>
    <row r="479" spans="1:27" s="132" customFormat="1">
      <c r="A479" s="31"/>
      <c r="B479" s="18"/>
      <c r="C479" s="40" t="s">
        <v>169</v>
      </c>
      <c r="D479" s="13">
        <f t="shared" si="258"/>
        <v>4635.41975</v>
      </c>
      <c r="E479" s="13">
        <f t="shared" si="258"/>
        <v>38855.724374999998</v>
      </c>
      <c r="F479" s="13">
        <f t="shared" si="258"/>
        <v>15078.747775</v>
      </c>
      <c r="G479" s="13">
        <f t="shared" si="258"/>
        <v>22059.144574999998</v>
      </c>
      <c r="H479" s="13">
        <f t="shared" si="258"/>
        <v>11424.946325000001</v>
      </c>
      <c r="I479" s="13">
        <f t="shared" si="258"/>
        <v>36619.816025</v>
      </c>
      <c r="J479" s="13">
        <f t="shared" si="258"/>
        <v>0</v>
      </c>
      <c r="K479" s="13">
        <f t="shared" si="258"/>
        <v>5780.6410999999998</v>
      </c>
      <c r="L479" s="13">
        <f t="shared" si="258"/>
        <v>9189.0379750000011</v>
      </c>
      <c r="M479" s="13">
        <f t="shared" si="258"/>
        <v>4826.2899749999997</v>
      </c>
      <c r="N479" s="13">
        <f t="shared" si="258"/>
        <v>7143.9998500000002</v>
      </c>
      <c r="O479" s="13">
        <f t="shared" si="258"/>
        <v>33784.029824999998</v>
      </c>
      <c r="P479" s="13">
        <f t="shared" si="258"/>
        <v>4962.6258500000004</v>
      </c>
      <c r="Q479" s="13">
        <f t="shared" ref="Q479:AA479" si="268">$C478*Q478</f>
        <v>545.34350000000006</v>
      </c>
      <c r="R479" s="13">
        <f t="shared" si="268"/>
        <v>10306.99215</v>
      </c>
      <c r="S479" s="13">
        <f t="shared" si="268"/>
        <v>5098.9617250000001</v>
      </c>
      <c r="T479" s="13">
        <f t="shared" si="268"/>
        <v>1145.22135</v>
      </c>
      <c r="U479" s="13">
        <f t="shared" si="268"/>
        <v>14451.60275</v>
      </c>
      <c r="V479" s="13">
        <f t="shared" si="268"/>
        <v>5017.1602000000003</v>
      </c>
      <c r="W479" s="13">
        <f t="shared" si="268"/>
        <v>11397.67915</v>
      </c>
      <c r="X479" s="13">
        <f t="shared" si="268"/>
        <v>12161.16005</v>
      </c>
      <c r="Y479" s="13">
        <f t="shared" si="268"/>
        <v>16960.182850000001</v>
      </c>
      <c r="Z479" s="13">
        <f t="shared" si="268"/>
        <v>681.67937500000005</v>
      </c>
      <c r="AA479" s="13">
        <f t="shared" si="268"/>
        <v>545.34350000000006</v>
      </c>
    </row>
    <row r="480" spans="1:27" s="132" customFormat="1">
      <c r="A480" s="70" t="s">
        <v>173</v>
      </c>
      <c r="B480" s="75">
        <v>331658</v>
      </c>
      <c r="C480" s="72">
        <f t="shared" si="257"/>
        <v>27638.166666666668</v>
      </c>
      <c r="D480" s="71"/>
      <c r="E480" s="71"/>
      <c r="F480" s="71"/>
      <c r="G480" s="71"/>
      <c r="H480" s="71"/>
      <c r="I480" s="71"/>
      <c r="J480" s="71"/>
      <c r="K480" s="71"/>
      <c r="L480" s="71"/>
      <c r="M480" s="71"/>
      <c r="N480" s="71"/>
      <c r="O480" s="16">
        <v>0.753</v>
      </c>
      <c r="P480" s="71"/>
      <c r="Q480" s="71"/>
      <c r="R480" s="71"/>
      <c r="S480" s="71"/>
      <c r="T480" s="71"/>
      <c r="U480" s="71"/>
      <c r="V480" s="71"/>
      <c r="W480" s="16">
        <v>0.247</v>
      </c>
      <c r="X480" s="71"/>
      <c r="Y480" s="71"/>
      <c r="Z480" s="71"/>
      <c r="AA480" s="71"/>
    </row>
    <row r="481" spans="1:27" s="132" customFormat="1">
      <c r="A481" s="31"/>
      <c r="B481" s="18"/>
      <c r="C481" s="40" t="s">
        <v>169</v>
      </c>
      <c r="D481" s="13">
        <f t="shared" si="258"/>
        <v>0</v>
      </c>
      <c r="E481" s="13">
        <f t="shared" si="258"/>
        <v>0</v>
      </c>
      <c r="F481" s="13">
        <f t="shared" si="258"/>
        <v>0</v>
      </c>
      <c r="G481" s="13">
        <f t="shared" si="258"/>
        <v>0</v>
      </c>
      <c r="H481" s="13">
        <f t="shared" si="258"/>
        <v>0</v>
      </c>
      <c r="I481" s="13">
        <f t="shared" si="258"/>
        <v>0</v>
      </c>
      <c r="J481" s="13">
        <f t="shared" si="258"/>
        <v>0</v>
      </c>
      <c r="K481" s="13">
        <f t="shared" si="258"/>
        <v>0</v>
      </c>
      <c r="L481" s="13">
        <f t="shared" si="258"/>
        <v>0</v>
      </c>
      <c r="M481" s="13">
        <f t="shared" si="258"/>
        <v>0</v>
      </c>
      <c r="N481" s="13">
        <f t="shared" si="258"/>
        <v>0</v>
      </c>
      <c r="O481" s="13">
        <f t="shared" si="258"/>
        <v>20811.539500000003</v>
      </c>
      <c r="P481" s="13">
        <f t="shared" si="258"/>
        <v>0</v>
      </c>
      <c r="Q481" s="13">
        <f t="shared" ref="Q481:AA481" si="269">$C480*Q480</f>
        <v>0</v>
      </c>
      <c r="R481" s="13">
        <f t="shared" si="269"/>
        <v>0</v>
      </c>
      <c r="S481" s="13">
        <f t="shared" si="269"/>
        <v>0</v>
      </c>
      <c r="T481" s="13">
        <f t="shared" si="269"/>
        <v>0</v>
      </c>
      <c r="U481" s="13">
        <f t="shared" si="269"/>
        <v>0</v>
      </c>
      <c r="V481" s="13">
        <f t="shared" si="269"/>
        <v>0</v>
      </c>
      <c r="W481" s="13">
        <f t="shared" si="269"/>
        <v>6826.6271666666671</v>
      </c>
      <c r="X481" s="13">
        <f t="shared" si="269"/>
        <v>0</v>
      </c>
      <c r="Y481" s="13">
        <f t="shared" si="269"/>
        <v>0</v>
      </c>
      <c r="Z481" s="13">
        <f t="shared" si="269"/>
        <v>0</v>
      </c>
      <c r="AA481" s="13">
        <f t="shared" si="269"/>
        <v>0</v>
      </c>
    </row>
    <row r="482" spans="1:27" s="132" customFormat="1">
      <c r="A482" s="70" t="s">
        <v>175</v>
      </c>
      <c r="B482" s="75">
        <f>154877+196798</f>
        <v>351675</v>
      </c>
      <c r="C482" s="72">
        <f t="shared" si="257"/>
        <v>29306.25</v>
      </c>
      <c r="D482" s="71"/>
      <c r="E482" s="16">
        <v>0.87219999999999998</v>
      </c>
      <c r="F482" s="16">
        <v>8.2199999999999995E-2</v>
      </c>
      <c r="G482" s="16">
        <v>3.5200000000000002E-2</v>
      </c>
      <c r="H482" s="71"/>
      <c r="I482" s="71"/>
      <c r="J482" s="71"/>
      <c r="K482" s="71"/>
      <c r="L482" s="71"/>
      <c r="M482" s="16">
        <v>1.04E-2</v>
      </c>
      <c r="N482" s="71"/>
      <c r="O482" s="71"/>
      <c r="P482" s="71"/>
      <c r="Q482" s="71"/>
      <c r="R482" s="71"/>
      <c r="S482" s="71"/>
      <c r="T482" s="71"/>
      <c r="U482" s="71"/>
      <c r="V482" s="71"/>
      <c r="W482" s="71"/>
      <c r="X482" s="71"/>
      <c r="Y482" s="71"/>
      <c r="Z482" s="71"/>
      <c r="AA482" s="71"/>
    </row>
    <row r="483" spans="1:27" s="132" customFormat="1">
      <c r="A483" s="31"/>
      <c r="B483" s="18"/>
      <c r="C483" s="40" t="s">
        <v>169</v>
      </c>
      <c r="D483" s="13">
        <f t="shared" si="258"/>
        <v>0</v>
      </c>
      <c r="E483" s="13">
        <f t="shared" si="258"/>
        <v>25560.911250000001</v>
      </c>
      <c r="F483" s="13">
        <f t="shared" si="258"/>
        <v>2408.9737499999997</v>
      </c>
      <c r="G483" s="13">
        <f t="shared" si="258"/>
        <v>1031.5800000000002</v>
      </c>
      <c r="H483" s="13">
        <f t="shared" si="258"/>
        <v>0</v>
      </c>
      <c r="I483" s="13">
        <f t="shared" si="258"/>
        <v>0</v>
      </c>
      <c r="J483" s="13">
        <f t="shared" si="258"/>
        <v>0</v>
      </c>
      <c r="K483" s="13">
        <f t="shared" si="258"/>
        <v>0</v>
      </c>
      <c r="L483" s="13">
        <f t="shared" si="258"/>
        <v>0</v>
      </c>
      <c r="M483" s="13">
        <f t="shared" si="258"/>
        <v>304.78499999999997</v>
      </c>
      <c r="N483" s="13">
        <f t="shared" si="258"/>
        <v>0</v>
      </c>
      <c r="O483" s="13">
        <f t="shared" si="258"/>
        <v>0</v>
      </c>
      <c r="P483" s="13">
        <f t="shared" si="258"/>
        <v>0</v>
      </c>
      <c r="Q483" s="13">
        <f t="shared" ref="Q483:AA483" si="270">$C482*Q482</f>
        <v>0</v>
      </c>
      <c r="R483" s="13">
        <f t="shared" si="270"/>
        <v>0</v>
      </c>
      <c r="S483" s="13">
        <f t="shared" si="270"/>
        <v>0</v>
      </c>
      <c r="T483" s="13">
        <f t="shared" si="270"/>
        <v>0</v>
      </c>
      <c r="U483" s="13">
        <f t="shared" si="270"/>
        <v>0</v>
      </c>
      <c r="V483" s="13">
        <f t="shared" si="270"/>
        <v>0</v>
      </c>
      <c r="W483" s="13">
        <f t="shared" si="270"/>
        <v>0</v>
      </c>
      <c r="X483" s="13">
        <f t="shared" si="270"/>
        <v>0</v>
      </c>
      <c r="Y483" s="13">
        <f t="shared" si="270"/>
        <v>0</v>
      </c>
      <c r="Z483" s="13">
        <f t="shared" si="270"/>
        <v>0</v>
      </c>
      <c r="AA483" s="13">
        <f t="shared" si="270"/>
        <v>0</v>
      </c>
    </row>
    <row r="484" spans="1:27" s="132" customFormat="1">
      <c r="A484" s="70" t="s">
        <v>176</v>
      </c>
      <c r="B484" s="75">
        <f>119294+783738</f>
        <v>903032</v>
      </c>
      <c r="C484" s="72">
        <f t="shared" si="257"/>
        <v>75252.666666666672</v>
      </c>
      <c r="D484" s="71"/>
      <c r="E484" s="16">
        <v>0.92490000000000006</v>
      </c>
      <c r="F484" s="71"/>
      <c r="G484" s="71"/>
      <c r="H484" s="71"/>
      <c r="I484" s="71"/>
      <c r="J484" s="71"/>
      <c r="K484" s="16">
        <v>7.51E-2</v>
      </c>
      <c r="L484" s="71"/>
      <c r="M484" s="71"/>
      <c r="N484" s="71"/>
      <c r="O484" s="71"/>
      <c r="P484" s="71"/>
      <c r="Q484" s="71"/>
      <c r="R484" s="71"/>
      <c r="S484" s="71"/>
      <c r="T484" s="71"/>
      <c r="U484" s="71"/>
      <c r="V484" s="71"/>
      <c r="W484" s="71"/>
      <c r="X484" s="71"/>
      <c r="Y484" s="71"/>
      <c r="Z484" s="71"/>
      <c r="AA484" s="71"/>
    </row>
    <row r="485" spans="1:27" s="132" customFormat="1">
      <c r="A485" s="31"/>
      <c r="B485" s="18"/>
      <c r="C485" s="40" t="s">
        <v>169</v>
      </c>
      <c r="D485" s="13">
        <f t="shared" si="258"/>
        <v>0</v>
      </c>
      <c r="E485" s="13">
        <f t="shared" si="258"/>
        <v>69601.191400000011</v>
      </c>
      <c r="F485" s="13">
        <f t="shared" si="258"/>
        <v>0</v>
      </c>
      <c r="G485" s="13">
        <f t="shared" si="258"/>
        <v>0</v>
      </c>
      <c r="H485" s="13">
        <f t="shared" si="258"/>
        <v>0</v>
      </c>
      <c r="I485" s="13">
        <f t="shared" si="258"/>
        <v>0</v>
      </c>
      <c r="J485" s="13">
        <f t="shared" si="258"/>
        <v>0</v>
      </c>
      <c r="K485" s="13">
        <f t="shared" si="258"/>
        <v>5651.4752666666673</v>
      </c>
      <c r="L485" s="13">
        <f t="shared" si="258"/>
        <v>0</v>
      </c>
      <c r="M485" s="13">
        <f t="shared" si="258"/>
        <v>0</v>
      </c>
      <c r="N485" s="13">
        <f t="shared" si="258"/>
        <v>0</v>
      </c>
      <c r="O485" s="13">
        <f t="shared" si="258"/>
        <v>0</v>
      </c>
      <c r="P485" s="13">
        <f t="shared" si="258"/>
        <v>0</v>
      </c>
      <c r="Q485" s="13">
        <f t="shared" ref="Q485:AA485" si="271">$C484*Q484</f>
        <v>0</v>
      </c>
      <c r="R485" s="13">
        <f t="shared" si="271"/>
        <v>0</v>
      </c>
      <c r="S485" s="13">
        <f t="shared" si="271"/>
        <v>0</v>
      </c>
      <c r="T485" s="13">
        <f t="shared" si="271"/>
        <v>0</v>
      </c>
      <c r="U485" s="13">
        <f t="shared" si="271"/>
        <v>0</v>
      </c>
      <c r="V485" s="13">
        <f t="shared" si="271"/>
        <v>0</v>
      </c>
      <c r="W485" s="13">
        <f t="shared" si="271"/>
        <v>0</v>
      </c>
      <c r="X485" s="13">
        <f t="shared" si="271"/>
        <v>0</v>
      </c>
      <c r="Y485" s="13">
        <f t="shared" si="271"/>
        <v>0</v>
      </c>
      <c r="Z485" s="13">
        <f t="shared" si="271"/>
        <v>0</v>
      </c>
      <c r="AA485" s="13">
        <f t="shared" si="271"/>
        <v>0</v>
      </c>
    </row>
    <row r="486" spans="1:27" s="132" customFormat="1">
      <c r="A486" s="70" t="s">
        <v>177</v>
      </c>
      <c r="B486" s="75">
        <v>788081</v>
      </c>
      <c r="C486" s="72">
        <f t="shared" si="257"/>
        <v>65673.416666666672</v>
      </c>
      <c r="D486" s="71"/>
      <c r="E486" s="16">
        <v>0.96009999999999995</v>
      </c>
      <c r="F486" s="16">
        <v>6.1999999999999998E-3</v>
      </c>
      <c r="G486" s="71"/>
      <c r="H486" s="71"/>
      <c r="I486" s="16">
        <v>1.9E-3</v>
      </c>
      <c r="J486" s="71"/>
      <c r="K486" s="16">
        <v>4.4000000000000003E-3</v>
      </c>
      <c r="L486" s="71"/>
      <c r="M486" s="16">
        <v>1.2999999999999999E-3</v>
      </c>
      <c r="N486" s="71"/>
      <c r="O486" s="71"/>
      <c r="P486" s="71"/>
      <c r="Q486" s="71"/>
      <c r="R486" s="71"/>
      <c r="S486" s="71"/>
      <c r="T486" s="71"/>
      <c r="U486" s="71"/>
      <c r="V486" s="16">
        <v>2.6100000000000002E-2</v>
      </c>
      <c r="W486" s="71"/>
      <c r="X486" s="71"/>
      <c r="Y486" s="71"/>
      <c r="Z486" s="71"/>
      <c r="AA486" s="71"/>
    </row>
    <row r="487" spans="1:27" s="132" customFormat="1">
      <c r="A487" s="31"/>
      <c r="B487" s="18"/>
      <c r="C487" s="40" t="s">
        <v>169</v>
      </c>
      <c r="D487" s="13">
        <f t="shared" si="258"/>
        <v>0</v>
      </c>
      <c r="E487" s="13">
        <f t="shared" si="258"/>
        <v>63053.047341666672</v>
      </c>
      <c r="F487" s="13">
        <f t="shared" si="258"/>
        <v>407.17518333333334</v>
      </c>
      <c r="G487" s="13">
        <f t="shared" si="258"/>
        <v>0</v>
      </c>
      <c r="H487" s="13">
        <f t="shared" si="258"/>
        <v>0</v>
      </c>
      <c r="I487" s="13">
        <f t="shared" si="258"/>
        <v>124.77949166666667</v>
      </c>
      <c r="J487" s="13">
        <f t="shared" si="258"/>
        <v>0</v>
      </c>
      <c r="K487" s="13">
        <f t="shared" si="258"/>
        <v>288.96303333333339</v>
      </c>
      <c r="L487" s="13">
        <f t="shared" si="258"/>
        <v>0</v>
      </c>
      <c r="M487" s="13">
        <f t="shared" si="258"/>
        <v>85.375441666666674</v>
      </c>
      <c r="N487" s="13">
        <f t="shared" si="258"/>
        <v>0</v>
      </c>
      <c r="O487" s="13">
        <f t="shared" si="258"/>
        <v>0</v>
      </c>
      <c r="P487" s="13">
        <f t="shared" si="258"/>
        <v>0</v>
      </c>
      <c r="Q487" s="13">
        <f t="shared" ref="Q487:AA487" si="272">$C486*Q486</f>
        <v>0</v>
      </c>
      <c r="R487" s="13">
        <f t="shared" si="272"/>
        <v>0</v>
      </c>
      <c r="S487" s="13">
        <f t="shared" si="272"/>
        <v>0</v>
      </c>
      <c r="T487" s="13">
        <f t="shared" si="272"/>
        <v>0</v>
      </c>
      <c r="U487" s="13">
        <f t="shared" si="272"/>
        <v>0</v>
      </c>
      <c r="V487" s="13">
        <f t="shared" si="272"/>
        <v>1714.0761750000001</v>
      </c>
      <c r="W487" s="13">
        <f t="shared" si="272"/>
        <v>0</v>
      </c>
      <c r="X487" s="13">
        <f t="shared" si="272"/>
        <v>0</v>
      </c>
      <c r="Y487" s="13">
        <f t="shared" si="272"/>
        <v>0</v>
      </c>
      <c r="Z487" s="13">
        <f t="shared" si="272"/>
        <v>0</v>
      </c>
      <c r="AA487" s="13">
        <f t="shared" si="272"/>
        <v>0</v>
      </c>
    </row>
    <row r="488" spans="1:27" s="132" customFormat="1">
      <c r="A488" s="70" t="s">
        <v>178</v>
      </c>
      <c r="B488" s="75">
        <v>1254621</v>
      </c>
      <c r="C488" s="72">
        <f t="shared" si="257"/>
        <v>104551.75</v>
      </c>
      <c r="D488" s="71"/>
      <c r="E488" s="16">
        <v>0.68159999999999998</v>
      </c>
      <c r="F488" s="71"/>
      <c r="G488" s="16">
        <v>0.25269999999999998</v>
      </c>
      <c r="H488" s="71"/>
      <c r="I488" s="71"/>
      <c r="J488" s="71"/>
      <c r="K488" s="16">
        <v>3.8800000000000001E-2</v>
      </c>
      <c r="L488" s="16">
        <v>1.0999999999999999E-2</v>
      </c>
      <c r="M488" s="71"/>
      <c r="N488" s="71"/>
      <c r="O488" s="71"/>
      <c r="P488" s="71"/>
      <c r="Q488" s="71"/>
      <c r="R488" s="71"/>
      <c r="S488" s="71"/>
      <c r="T488" s="71"/>
      <c r="U488" s="71"/>
      <c r="V488" s="16">
        <v>1.5900000000000001E-2</v>
      </c>
      <c r="W488" s="71"/>
      <c r="X488" s="71"/>
      <c r="Y488" s="71"/>
      <c r="Z488" s="71"/>
      <c r="AA488" s="71"/>
    </row>
    <row r="489" spans="1:27" s="132" customFormat="1">
      <c r="A489" s="31"/>
      <c r="B489" s="18"/>
      <c r="C489" s="40"/>
      <c r="D489" s="13">
        <f t="shared" si="258"/>
        <v>0</v>
      </c>
      <c r="E489" s="13">
        <f t="shared" si="258"/>
        <v>71262.472800000003</v>
      </c>
      <c r="F489" s="13">
        <f t="shared" si="258"/>
        <v>0</v>
      </c>
      <c r="G489" s="13">
        <f t="shared" si="258"/>
        <v>26420.227224999999</v>
      </c>
      <c r="H489" s="13">
        <f t="shared" si="258"/>
        <v>0</v>
      </c>
      <c r="I489" s="13">
        <f t="shared" si="258"/>
        <v>0</v>
      </c>
      <c r="J489" s="13">
        <f t="shared" si="258"/>
        <v>0</v>
      </c>
      <c r="K489" s="13">
        <f t="shared" si="258"/>
        <v>4056.6079</v>
      </c>
      <c r="L489" s="13">
        <f t="shared" si="258"/>
        <v>1150.06925</v>
      </c>
      <c r="M489" s="13">
        <f t="shared" si="258"/>
        <v>0</v>
      </c>
      <c r="N489" s="13">
        <f t="shared" si="258"/>
        <v>0</v>
      </c>
      <c r="O489" s="13">
        <f t="shared" si="258"/>
        <v>0</v>
      </c>
      <c r="P489" s="13">
        <f t="shared" si="258"/>
        <v>0</v>
      </c>
      <c r="Q489" s="13">
        <f t="shared" ref="Q489:AA489" si="273">$C488*Q488</f>
        <v>0</v>
      </c>
      <c r="R489" s="13">
        <f t="shared" si="273"/>
        <v>0</v>
      </c>
      <c r="S489" s="13">
        <f t="shared" si="273"/>
        <v>0</v>
      </c>
      <c r="T489" s="13">
        <f t="shared" si="273"/>
        <v>0</v>
      </c>
      <c r="U489" s="13">
        <f t="shared" si="273"/>
        <v>0</v>
      </c>
      <c r="V489" s="13">
        <f t="shared" si="273"/>
        <v>1662.3728250000001</v>
      </c>
      <c r="W489" s="13">
        <f t="shared" si="273"/>
        <v>0</v>
      </c>
      <c r="X489" s="13">
        <f t="shared" si="273"/>
        <v>0</v>
      </c>
      <c r="Y489" s="13">
        <f t="shared" si="273"/>
        <v>0</v>
      </c>
      <c r="Z489" s="13">
        <f t="shared" si="273"/>
        <v>0</v>
      </c>
      <c r="AA489" s="13">
        <f t="shared" si="273"/>
        <v>0</v>
      </c>
    </row>
    <row r="490" spans="1:27" s="132" customFormat="1">
      <c r="A490" s="70" t="s">
        <v>207</v>
      </c>
      <c r="B490" s="75">
        <f>836737+5142039</f>
        <v>5978776</v>
      </c>
      <c r="C490" s="72">
        <f>B490/12</f>
        <v>498231.33333333331</v>
      </c>
      <c r="D490" s="9"/>
      <c r="E490" s="9">
        <v>0.89970000000000006</v>
      </c>
      <c r="F490" s="9"/>
      <c r="G490" s="9"/>
      <c r="H490" s="9"/>
      <c r="I490" s="9"/>
      <c r="J490" s="9"/>
      <c r="K490" s="9">
        <v>0.1003</v>
      </c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</row>
    <row r="491" spans="1:27" s="132" customFormat="1">
      <c r="A491" s="31"/>
      <c r="B491" s="18"/>
      <c r="C491" s="40" t="s">
        <v>169</v>
      </c>
      <c r="D491" s="13">
        <f t="shared" si="258"/>
        <v>0</v>
      </c>
      <c r="E491" s="13">
        <f t="shared" si="258"/>
        <v>448258.73060000001</v>
      </c>
      <c r="F491" s="13">
        <f t="shared" si="258"/>
        <v>0</v>
      </c>
      <c r="G491" s="13">
        <f t="shared" si="258"/>
        <v>0</v>
      </c>
      <c r="H491" s="13">
        <f t="shared" si="258"/>
        <v>0</v>
      </c>
      <c r="I491" s="13">
        <f t="shared" si="258"/>
        <v>0</v>
      </c>
      <c r="J491" s="13">
        <f t="shared" si="258"/>
        <v>0</v>
      </c>
      <c r="K491" s="13">
        <f t="shared" si="258"/>
        <v>49972.602733333333</v>
      </c>
      <c r="L491" s="13">
        <f t="shared" si="258"/>
        <v>0</v>
      </c>
      <c r="M491" s="13">
        <f t="shared" si="258"/>
        <v>0</v>
      </c>
      <c r="N491" s="13">
        <f t="shared" si="258"/>
        <v>0</v>
      </c>
      <c r="O491" s="13">
        <f t="shared" si="258"/>
        <v>0</v>
      </c>
      <c r="P491" s="13">
        <f t="shared" si="258"/>
        <v>0</v>
      </c>
      <c r="Q491" s="13">
        <f t="shared" ref="Q491:AA491" si="274">$C490*Q490</f>
        <v>0</v>
      </c>
      <c r="R491" s="13">
        <f t="shared" si="274"/>
        <v>0</v>
      </c>
      <c r="S491" s="13">
        <f t="shared" si="274"/>
        <v>0</v>
      </c>
      <c r="T491" s="13">
        <f t="shared" si="274"/>
        <v>0</v>
      </c>
      <c r="U491" s="13">
        <f t="shared" si="274"/>
        <v>0</v>
      </c>
      <c r="V491" s="13">
        <f t="shared" si="274"/>
        <v>0</v>
      </c>
      <c r="W491" s="13">
        <f t="shared" si="274"/>
        <v>0</v>
      </c>
      <c r="X491" s="13">
        <f t="shared" si="274"/>
        <v>0</v>
      </c>
      <c r="Y491" s="13">
        <f t="shared" si="274"/>
        <v>0</v>
      </c>
      <c r="Z491" s="13">
        <f t="shared" si="274"/>
        <v>0</v>
      </c>
      <c r="AA491" s="13">
        <f t="shared" si="274"/>
        <v>0</v>
      </c>
    </row>
    <row r="492" spans="1:27" s="132" customFormat="1">
      <c r="A492" s="70" t="s">
        <v>208</v>
      </c>
      <c r="B492" s="75">
        <f>694261+1250842</f>
        <v>1945103</v>
      </c>
      <c r="C492" s="19">
        <f>B492/12</f>
        <v>162091.91666666666</v>
      </c>
      <c r="D492" s="9"/>
      <c r="E492" s="9">
        <v>0.96009999999999995</v>
      </c>
      <c r="F492" s="9">
        <v>6.1999999999999998E-3</v>
      </c>
      <c r="G492" s="9"/>
      <c r="H492" s="9"/>
      <c r="I492" s="9">
        <v>1.9E-3</v>
      </c>
      <c r="J492" s="9"/>
      <c r="K492" s="9">
        <v>4.4000000000000003E-3</v>
      </c>
      <c r="L492" s="9"/>
      <c r="M492" s="9">
        <v>1.2999999999999999E-3</v>
      </c>
      <c r="N492" s="9"/>
      <c r="O492" s="9"/>
      <c r="P492" s="9"/>
      <c r="Q492" s="9"/>
      <c r="R492" s="9"/>
      <c r="S492" s="9"/>
      <c r="T492" s="9"/>
      <c r="U492" s="9"/>
      <c r="V492" s="9">
        <v>2.6100000000000002E-2</v>
      </c>
      <c r="W492" s="9"/>
      <c r="X492" s="9"/>
      <c r="Y492" s="9"/>
      <c r="Z492" s="9"/>
      <c r="AA492" s="9"/>
    </row>
    <row r="493" spans="1:27" s="132" customFormat="1">
      <c r="A493" s="31"/>
      <c r="B493" s="73"/>
      <c r="C493" s="19" t="s">
        <v>169</v>
      </c>
      <c r="D493" s="13">
        <f t="shared" si="258"/>
        <v>0</v>
      </c>
      <c r="E493" s="13">
        <f t="shared" si="258"/>
        <v>155624.44919166664</v>
      </c>
      <c r="F493" s="13">
        <f t="shared" si="258"/>
        <v>1004.9698833333332</v>
      </c>
      <c r="G493" s="13">
        <f t="shared" si="258"/>
        <v>0</v>
      </c>
      <c r="H493" s="13">
        <f t="shared" si="258"/>
        <v>0</v>
      </c>
      <c r="I493" s="13">
        <f t="shared" si="258"/>
        <v>307.97464166666663</v>
      </c>
      <c r="J493" s="13">
        <f t="shared" si="258"/>
        <v>0</v>
      </c>
      <c r="K493" s="13">
        <f t="shared" si="258"/>
        <v>713.20443333333333</v>
      </c>
      <c r="L493" s="13">
        <f t="shared" si="258"/>
        <v>0</v>
      </c>
      <c r="M493" s="13">
        <f t="shared" si="258"/>
        <v>210.71949166666664</v>
      </c>
      <c r="N493" s="13">
        <f t="shared" si="258"/>
        <v>0</v>
      </c>
      <c r="O493" s="13">
        <f t="shared" si="258"/>
        <v>0</v>
      </c>
      <c r="P493" s="13">
        <f t="shared" si="258"/>
        <v>0</v>
      </c>
      <c r="Q493" s="13">
        <f t="shared" ref="Q493:AA493" si="275">$C492*Q492</f>
        <v>0</v>
      </c>
      <c r="R493" s="13">
        <f t="shared" si="275"/>
        <v>0</v>
      </c>
      <c r="S493" s="13">
        <f t="shared" si="275"/>
        <v>0</v>
      </c>
      <c r="T493" s="13">
        <f t="shared" si="275"/>
        <v>0</v>
      </c>
      <c r="U493" s="13">
        <f t="shared" si="275"/>
        <v>0</v>
      </c>
      <c r="V493" s="13">
        <f t="shared" si="275"/>
        <v>4230.5990250000004</v>
      </c>
      <c r="W493" s="13">
        <f t="shared" si="275"/>
        <v>0</v>
      </c>
      <c r="X493" s="13">
        <f t="shared" si="275"/>
        <v>0</v>
      </c>
      <c r="Y493" s="13">
        <f t="shared" si="275"/>
        <v>0</v>
      </c>
      <c r="Z493" s="13">
        <f t="shared" si="275"/>
        <v>0</v>
      </c>
      <c r="AA493" s="13">
        <f t="shared" si="275"/>
        <v>0</v>
      </c>
    </row>
    <row r="494" spans="1:27" s="132" customFormat="1">
      <c r="A494" s="70" t="s">
        <v>209</v>
      </c>
      <c r="B494" s="75">
        <v>2575090</v>
      </c>
      <c r="C494" s="19">
        <f>B494/12</f>
        <v>214590.83333333334</v>
      </c>
      <c r="D494" s="9"/>
      <c r="E494" s="9">
        <v>0.96009999999999995</v>
      </c>
      <c r="F494" s="9">
        <v>6.1999999999999998E-3</v>
      </c>
      <c r="G494" s="9"/>
      <c r="H494" s="9"/>
      <c r="I494" s="9">
        <v>1.9E-3</v>
      </c>
      <c r="J494" s="9"/>
      <c r="K494" s="9">
        <v>4.4000000000000003E-3</v>
      </c>
      <c r="L494" s="9"/>
      <c r="M494" s="9">
        <v>1.2999999999999999E-3</v>
      </c>
      <c r="N494" s="9"/>
      <c r="O494" s="9"/>
      <c r="P494" s="9"/>
      <c r="Q494" s="9"/>
      <c r="R494" s="9"/>
      <c r="S494" s="9"/>
      <c r="T494" s="9"/>
      <c r="U494" s="9"/>
      <c r="V494" s="9">
        <v>2.6100000000000002E-2</v>
      </c>
      <c r="W494" s="9"/>
      <c r="X494" s="9"/>
      <c r="Y494" s="9"/>
      <c r="Z494" s="9"/>
      <c r="AA494" s="9"/>
    </row>
    <row r="495" spans="1:27" s="132" customFormat="1">
      <c r="A495" s="31"/>
      <c r="B495" s="18"/>
      <c r="C495" s="19" t="s">
        <v>169</v>
      </c>
      <c r="D495" s="13">
        <f t="shared" si="258"/>
        <v>0</v>
      </c>
      <c r="E495" s="13">
        <f t="shared" si="258"/>
        <v>206028.65908333333</v>
      </c>
      <c r="F495" s="13">
        <f t="shared" si="258"/>
        <v>1330.4631666666667</v>
      </c>
      <c r="G495" s="13">
        <f t="shared" si="258"/>
        <v>0</v>
      </c>
      <c r="H495" s="13">
        <f t="shared" si="258"/>
        <v>0</v>
      </c>
      <c r="I495" s="13">
        <f t="shared" si="258"/>
        <v>407.72258333333338</v>
      </c>
      <c r="J495" s="13">
        <f t="shared" si="258"/>
        <v>0</v>
      </c>
      <c r="K495" s="13">
        <f t="shared" si="258"/>
        <v>944.19966666666676</v>
      </c>
      <c r="L495" s="13">
        <f t="shared" si="258"/>
        <v>0</v>
      </c>
      <c r="M495" s="13">
        <f t="shared" si="258"/>
        <v>278.96808333333331</v>
      </c>
      <c r="N495" s="13">
        <f t="shared" si="258"/>
        <v>0</v>
      </c>
      <c r="O495" s="13">
        <f t="shared" si="258"/>
        <v>0</v>
      </c>
      <c r="P495" s="13">
        <f t="shared" si="258"/>
        <v>0</v>
      </c>
      <c r="Q495" s="13">
        <f t="shared" ref="Q495:AA495" si="276">$C494*Q494</f>
        <v>0</v>
      </c>
      <c r="R495" s="13">
        <f t="shared" si="276"/>
        <v>0</v>
      </c>
      <c r="S495" s="13">
        <f t="shared" si="276"/>
        <v>0</v>
      </c>
      <c r="T495" s="13">
        <f t="shared" si="276"/>
        <v>0</v>
      </c>
      <c r="U495" s="13">
        <f t="shared" si="276"/>
        <v>0</v>
      </c>
      <c r="V495" s="13">
        <f t="shared" si="276"/>
        <v>5600.8207500000008</v>
      </c>
      <c r="W495" s="13">
        <f t="shared" si="276"/>
        <v>0</v>
      </c>
      <c r="X495" s="13">
        <f t="shared" si="276"/>
        <v>0</v>
      </c>
      <c r="Y495" s="13">
        <f t="shared" si="276"/>
        <v>0</v>
      </c>
      <c r="Z495" s="13">
        <f t="shared" si="276"/>
        <v>0</v>
      </c>
      <c r="AA495" s="13">
        <f t="shared" si="276"/>
        <v>0</v>
      </c>
    </row>
    <row r="496" spans="1:27" s="132" customFormat="1">
      <c r="A496" s="70" t="s">
        <v>210</v>
      </c>
      <c r="B496" s="75">
        <f>2549339+19278915</f>
        <v>21828254</v>
      </c>
      <c r="C496" s="19">
        <f>B496/12</f>
        <v>1819021.1666666667</v>
      </c>
      <c r="D496" s="9"/>
      <c r="E496" s="9">
        <v>0.88390000000000002</v>
      </c>
      <c r="F496" s="9">
        <v>7.1199999999999999E-2</v>
      </c>
      <c r="G496" s="9">
        <v>2.8899999999999999E-2</v>
      </c>
      <c r="H496" s="9"/>
      <c r="I496" s="9"/>
      <c r="J496" s="9"/>
      <c r="K496" s="9"/>
      <c r="L496" s="9">
        <v>1.5800000000000002E-2</v>
      </c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>
        <v>2.0000000000000001E-4</v>
      </c>
      <c r="X496" s="9"/>
      <c r="Y496" s="9"/>
      <c r="Z496" s="9"/>
      <c r="AA496" s="9"/>
    </row>
    <row r="497" spans="1:27" s="132" customFormat="1">
      <c r="A497" s="31"/>
      <c r="B497" s="18"/>
      <c r="C497" s="19" t="s">
        <v>169</v>
      </c>
      <c r="D497" s="13">
        <f t="shared" si="258"/>
        <v>0</v>
      </c>
      <c r="E497" s="13">
        <f t="shared" si="258"/>
        <v>1607832.8092166667</v>
      </c>
      <c r="F497" s="13">
        <f t="shared" si="258"/>
        <v>129514.30706666668</v>
      </c>
      <c r="G497" s="13">
        <f t="shared" si="258"/>
        <v>52569.711716666665</v>
      </c>
      <c r="H497" s="13">
        <f t="shared" si="258"/>
        <v>0</v>
      </c>
      <c r="I497" s="13">
        <f t="shared" si="258"/>
        <v>0</v>
      </c>
      <c r="J497" s="13">
        <f t="shared" si="258"/>
        <v>0</v>
      </c>
      <c r="K497" s="13">
        <f t="shared" si="258"/>
        <v>0</v>
      </c>
      <c r="L497" s="13">
        <f t="shared" ref="L497:AA497" si="277">$C496*L496</f>
        <v>28740.534433333338</v>
      </c>
      <c r="M497" s="13">
        <f t="shared" si="277"/>
        <v>0</v>
      </c>
      <c r="N497" s="13">
        <f t="shared" si="277"/>
        <v>0</v>
      </c>
      <c r="O497" s="13">
        <f t="shared" si="277"/>
        <v>0</v>
      </c>
      <c r="P497" s="13">
        <f t="shared" si="277"/>
        <v>0</v>
      </c>
      <c r="Q497" s="13">
        <f t="shared" si="277"/>
        <v>0</v>
      </c>
      <c r="R497" s="13">
        <f t="shared" si="277"/>
        <v>0</v>
      </c>
      <c r="S497" s="13">
        <f t="shared" si="277"/>
        <v>0</v>
      </c>
      <c r="T497" s="13">
        <f t="shared" si="277"/>
        <v>0</v>
      </c>
      <c r="U497" s="13">
        <f t="shared" si="277"/>
        <v>0</v>
      </c>
      <c r="V497" s="13">
        <f t="shared" si="277"/>
        <v>0</v>
      </c>
      <c r="W497" s="13">
        <f t="shared" si="277"/>
        <v>363.80423333333334</v>
      </c>
      <c r="X497" s="13">
        <f t="shared" si="277"/>
        <v>0</v>
      </c>
      <c r="Y497" s="13">
        <f t="shared" si="277"/>
        <v>0</v>
      </c>
      <c r="Z497" s="13">
        <f t="shared" si="277"/>
        <v>0</v>
      </c>
      <c r="AA497" s="13">
        <f t="shared" si="277"/>
        <v>0</v>
      </c>
    </row>
    <row r="498" spans="1:27" s="132" customFormat="1">
      <c r="A498" s="70" t="s">
        <v>211</v>
      </c>
      <c r="B498" s="75">
        <f>336317-1002373+4149322+2512922</f>
        <v>5996188</v>
      </c>
      <c r="C498" s="19">
        <f>B498/12</f>
        <v>499682.33333333331</v>
      </c>
      <c r="D498" s="9"/>
      <c r="E498" s="9">
        <v>0.91920000000000002</v>
      </c>
      <c r="F498" s="9">
        <v>2.1899999999999999E-2</v>
      </c>
      <c r="G498" s="9">
        <v>1.14E-2</v>
      </c>
      <c r="H498" s="9">
        <v>2.9999999999999997E-4</v>
      </c>
      <c r="I498" s="9"/>
      <c r="J498" s="9"/>
      <c r="K498" s="9"/>
      <c r="L498" s="9">
        <v>3.5999999999999997E-2</v>
      </c>
      <c r="M498" s="9">
        <v>1.0800000000000001E-2</v>
      </c>
      <c r="N498" s="9"/>
      <c r="O498" s="9"/>
      <c r="P498" s="9"/>
      <c r="Q498" s="9"/>
      <c r="R498" s="9"/>
      <c r="S498" s="9"/>
      <c r="T498" s="9"/>
      <c r="U498" s="9"/>
      <c r="V498" s="9"/>
      <c r="W498" s="9">
        <v>4.0000000000000002E-4</v>
      </c>
      <c r="X498" s="9"/>
      <c r="Y498" s="9"/>
      <c r="Z498" s="9"/>
      <c r="AA498" s="9"/>
    </row>
    <row r="499" spans="1:27" s="132" customFormat="1">
      <c r="A499" s="31"/>
      <c r="B499" s="18"/>
      <c r="C499" s="19" t="s">
        <v>169</v>
      </c>
      <c r="D499" s="13">
        <f t="shared" ref="D499:P499" si="278">$C498*D498</f>
        <v>0</v>
      </c>
      <c r="E499" s="13">
        <f t="shared" si="278"/>
        <v>459308.00079999998</v>
      </c>
      <c r="F499" s="13">
        <f t="shared" si="278"/>
        <v>10943.043099999999</v>
      </c>
      <c r="G499" s="13">
        <f t="shared" si="278"/>
        <v>5696.3786</v>
      </c>
      <c r="H499" s="13">
        <f t="shared" si="278"/>
        <v>149.90469999999999</v>
      </c>
      <c r="I499" s="13">
        <f t="shared" si="278"/>
        <v>0</v>
      </c>
      <c r="J499" s="13">
        <f t="shared" si="278"/>
        <v>0</v>
      </c>
      <c r="K499" s="13">
        <f t="shared" si="278"/>
        <v>0</v>
      </c>
      <c r="L499" s="13">
        <f t="shared" si="278"/>
        <v>17988.563999999998</v>
      </c>
      <c r="M499" s="13">
        <f t="shared" si="278"/>
        <v>5396.5691999999999</v>
      </c>
      <c r="N499" s="13">
        <f t="shared" si="278"/>
        <v>0</v>
      </c>
      <c r="O499" s="13">
        <f t="shared" si="278"/>
        <v>0</v>
      </c>
      <c r="P499" s="13">
        <f t="shared" si="278"/>
        <v>0</v>
      </c>
      <c r="Q499" s="13">
        <f t="shared" ref="Q499:AA499" si="279">$C498*Q498</f>
        <v>0</v>
      </c>
      <c r="R499" s="13">
        <f t="shared" si="279"/>
        <v>0</v>
      </c>
      <c r="S499" s="13">
        <f t="shared" si="279"/>
        <v>0</v>
      </c>
      <c r="T499" s="13">
        <f t="shared" si="279"/>
        <v>0</v>
      </c>
      <c r="U499" s="13">
        <f t="shared" si="279"/>
        <v>0</v>
      </c>
      <c r="V499" s="13">
        <f t="shared" si="279"/>
        <v>0</v>
      </c>
      <c r="W499" s="13">
        <f t="shared" si="279"/>
        <v>199.87293333333332</v>
      </c>
      <c r="X499" s="13">
        <f t="shared" si="279"/>
        <v>0</v>
      </c>
      <c r="Y499" s="13">
        <f t="shared" si="279"/>
        <v>0</v>
      </c>
      <c r="Z499" s="13">
        <f t="shared" si="279"/>
        <v>0</v>
      </c>
      <c r="AA499" s="13">
        <f t="shared" si="279"/>
        <v>0</v>
      </c>
    </row>
    <row r="500" spans="1:27" s="132" customFormat="1">
      <c r="A500" s="70" t="s">
        <v>212</v>
      </c>
      <c r="B500" s="75">
        <f>-55404+8131617</f>
        <v>8076213</v>
      </c>
      <c r="C500" s="19">
        <f>B500/12</f>
        <v>673017.75</v>
      </c>
      <c r="D500" s="104">
        <v>1.7000000000000001E-2</v>
      </c>
      <c r="E500" s="104">
        <v>0.14249999999999999</v>
      </c>
      <c r="F500" s="104">
        <v>5.5300000000000002E-2</v>
      </c>
      <c r="G500" s="104">
        <v>8.09E-2</v>
      </c>
      <c r="H500" s="104">
        <v>4.19E-2</v>
      </c>
      <c r="I500" s="104">
        <v>0.1343</v>
      </c>
      <c r="J500" s="104">
        <v>0</v>
      </c>
      <c r="K500" s="104">
        <v>2.12E-2</v>
      </c>
      <c r="L500" s="104">
        <v>3.3700000000000001E-2</v>
      </c>
      <c r="M500" s="104">
        <v>1.77E-2</v>
      </c>
      <c r="N500" s="104">
        <v>2.6200000000000001E-2</v>
      </c>
      <c r="O500" s="104">
        <v>0.1239</v>
      </c>
      <c r="P500" s="104">
        <v>1.8200000000000001E-2</v>
      </c>
      <c r="Q500" s="104">
        <v>2E-3</v>
      </c>
      <c r="R500" s="104">
        <v>3.78E-2</v>
      </c>
      <c r="S500" s="104">
        <v>1.8700000000000001E-2</v>
      </c>
      <c r="T500" s="104">
        <v>4.1999999999999997E-3</v>
      </c>
      <c r="U500" s="104">
        <v>5.2999999999999999E-2</v>
      </c>
      <c r="V500" s="104">
        <v>1.84E-2</v>
      </c>
      <c r="W500" s="104">
        <v>4.1799999999999997E-2</v>
      </c>
      <c r="X500" s="104">
        <v>4.4600000000000001E-2</v>
      </c>
      <c r="Y500" s="104">
        <v>6.2199999999999998E-2</v>
      </c>
      <c r="Z500" s="104">
        <v>2.5000000000000001E-3</v>
      </c>
      <c r="AA500" s="9">
        <v>2E-3</v>
      </c>
    </row>
    <row r="501" spans="1:27" s="132" customFormat="1">
      <c r="A501" s="31"/>
      <c r="B501" s="18"/>
      <c r="C501" s="19" t="s">
        <v>169</v>
      </c>
      <c r="D501" s="13">
        <f t="shared" ref="D501:P501" si="280">$C500*D500</f>
        <v>11441.301750000001</v>
      </c>
      <c r="E501" s="13">
        <f t="shared" si="280"/>
        <v>95905.029374999998</v>
      </c>
      <c r="F501" s="13">
        <f t="shared" si="280"/>
        <v>37217.881574999999</v>
      </c>
      <c r="G501" s="13">
        <f t="shared" si="280"/>
        <v>54447.135974999997</v>
      </c>
      <c r="H501" s="13">
        <f t="shared" si="280"/>
        <v>28199.443725000001</v>
      </c>
      <c r="I501" s="13">
        <f t="shared" si="280"/>
        <v>90386.283825000006</v>
      </c>
      <c r="J501" s="13">
        <f t="shared" si="280"/>
        <v>0</v>
      </c>
      <c r="K501" s="13">
        <f t="shared" si="280"/>
        <v>14267.9763</v>
      </c>
      <c r="L501" s="13">
        <f t="shared" si="280"/>
        <v>22680.698175000001</v>
      </c>
      <c r="M501" s="13">
        <f t="shared" si="280"/>
        <v>11912.414175</v>
      </c>
      <c r="N501" s="13">
        <f t="shared" si="280"/>
        <v>17633.065050000001</v>
      </c>
      <c r="O501" s="13">
        <f t="shared" si="280"/>
        <v>83386.899225000001</v>
      </c>
      <c r="P501" s="13">
        <f t="shared" si="280"/>
        <v>12248.923050000001</v>
      </c>
      <c r="Q501" s="13">
        <f t="shared" ref="Q501:AA501" si="281">$C500*Q500</f>
        <v>1346.0355</v>
      </c>
      <c r="R501" s="13">
        <f t="shared" si="281"/>
        <v>25440.070950000001</v>
      </c>
      <c r="S501" s="13">
        <f t="shared" si="281"/>
        <v>12585.431925000001</v>
      </c>
      <c r="T501" s="13">
        <f t="shared" si="281"/>
        <v>2826.6745499999997</v>
      </c>
      <c r="U501" s="13">
        <f t="shared" si="281"/>
        <v>35669.940750000002</v>
      </c>
      <c r="V501" s="13">
        <f t="shared" si="281"/>
        <v>12383.526599999999</v>
      </c>
      <c r="W501" s="13">
        <f t="shared" si="281"/>
        <v>28132.141949999997</v>
      </c>
      <c r="X501" s="13">
        <f t="shared" si="281"/>
        <v>30016.591650000002</v>
      </c>
      <c r="Y501" s="13">
        <f t="shared" si="281"/>
        <v>41861.70405</v>
      </c>
      <c r="Z501" s="13">
        <f t="shared" si="281"/>
        <v>1682.5443749999999</v>
      </c>
      <c r="AA501" s="13">
        <f t="shared" si="281"/>
        <v>1346.0355</v>
      </c>
    </row>
    <row r="502" spans="1:27" s="132" customFormat="1">
      <c r="A502" s="70" t="s">
        <v>213</v>
      </c>
      <c r="B502" s="75">
        <f>24088+92431</f>
        <v>116519</v>
      </c>
      <c r="C502" s="19">
        <f>B502/12</f>
        <v>9709.9166666666661</v>
      </c>
      <c r="D502" s="9"/>
      <c r="E502" s="9"/>
      <c r="F502" s="9"/>
      <c r="G502" s="9">
        <v>0.73019999999999996</v>
      </c>
      <c r="H502" s="9"/>
      <c r="I502" s="9"/>
      <c r="J502" s="9"/>
      <c r="K502" s="9">
        <v>0.19389999999999999</v>
      </c>
      <c r="L502" s="9"/>
      <c r="M502" s="9">
        <v>7.5899999999999995E-2</v>
      </c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</row>
    <row r="503" spans="1:27" s="132" customFormat="1">
      <c r="A503" s="31"/>
      <c r="B503" s="18"/>
      <c r="C503" s="19" t="s">
        <v>169</v>
      </c>
      <c r="D503" s="13">
        <f t="shared" ref="D503:P503" si="282">$C502*D502</f>
        <v>0</v>
      </c>
      <c r="E503" s="13">
        <f t="shared" si="282"/>
        <v>0</v>
      </c>
      <c r="F503" s="13">
        <f t="shared" si="282"/>
        <v>0</v>
      </c>
      <c r="G503" s="13">
        <f t="shared" si="282"/>
        <v>7090.1811499999994</v>
      </c>
      <c r="H503" s="13">
        <f t="shared" si="282"/>
        <v>0</v>
      </c>
      <c r="I503" s="13">
        <f t="shared" si="282"/>
        <v>0</v>
      </c>
      <c r="J503" s="13">
        <f t="shared" si="282"/>
        <v>0</v>
      </c>
      <c r="K503" s="13">
        <f t="shared" si="282"/>
        <v>1882.7528416666664</v>
      </c>
      <c r="L503" s="13">
        <f t="shared" si="282"/>
        <v>0</v>
      </c>
      <c r="M503" s="13">
        <f t="shared" si="282"/>
        <v>736.98267499999986</v>
      </c>
      <c r="N503" s="13">
        <f t="shared" si="282"/>
        <v>0</v>
      </c>
      <c r="O503" s="13">
        <f t="shared" si="282"/>
        <v>0</v>
      </c>
      <c r="P503" s="13">
        <f t="shared" si="282"/>
        <v>0</v>
      </c>
      <c r="Q503" s="13">
        <f t="shared" ref="Q503:AA503" si="283">$C502*Q502</f>
        <v>0</v>
      </c>
      <c r="R503" s="13">
        <f t="shared" si="283"/>
        <v>0</v>
      </c>
      <c r="S503" s="13">
        <f t="shared" si="283"/>
        <v>0</v>
      </c>
      <c r="T503" s="13">
        <f t="shared" si="283"/>
        <v>0</v>
      </c>
      <c r="U503" s="13">
        <f t="shared" si="283"/>
        <v>0</v>
      </c>
      <c r="V503" s="13">
        <f t="shared" si="283"/>
        <v>0</v>
      </c>
      <c r="W503" s="13">
        <f t="shared" si="283"/>
        <v>0</v>
      </c>
      <c r="X503" s="13">
        <f t="shared" si="283"/>
        <v>0</v>
      </c>
      <c r="Y503" s="13">
        <f t="shared" si="283"/>
        <v>0</v>
      </c>
      <c r="Z503" s="13">
        <f t="shared" si="283"/>
        <v>0</v>
      </c>
      <c r="AA503" s="13">
        <f t="shared" si="283"/>
        <v>0</v>
      </c>
    </row>
    <row r="504" spans="1:27" s="132" customFormat="1">
      <c r="A504" s="70" t="s">
        <v>214</v>
      </c>
      <c r="B504" s="75">
        <v>1082787</v>
      </c>
      <c r="C504" s="19">
        <f>B504/12</f>
        <v>90232.25</v>
      </c>
      <c r="D504" s="9"/>
      <c r="E504" s="9">
        <v>0.96009999999999995</v>
      </c>
      <c r="F504" s="9">
        <v>6.1999999999999998E-3</v>
      </c>
      <c r="G504" s="9"/>
      <c r="H504" s="9"/>
      <c r="I504" s="9">
        <v>1.9E-3</v>
      </c>
      <c r="J504" s="9"/>
      <c r="K504" s="9">
        <v>4.4000000000000003E-3</v>
      </c>
      <c r="L504" s="9"/>
      <c r="M504" s="9">
        <v>1.2999999999999999E-3</v>
      </c>
      <c r="N504" s="9"/>
      <c r="O504" s="9"/>
      <c r="P504" s="9"/>
      <c r="Q504" s="9"/>
      <c r="R504" s="9"/>
      <c r="S504" s="9"/>
      <c r="T504" s="9"/>
      <c r="U504" s="9"/>
      <c r="V504" s="9">
        <v>2.6100000000000002E-2</v>
      </c>
      <c r="W504" s="9"/>
      <c r="X504" s="9"/>
      <c r="Y504" s="9"/>
      <c r="Z504" s="9"/>
      <c r="AA504" s="9"/>
    </row>
    <row r="505" spans="1:27" s="132" customFormat="1">
      <c r="A505" s="31"/>
      <c r="B505" s="18"/>
      <c r="C505" s="19" t="s">
        <v>169</v>
      </c>
      <c r="D505" s="13">
        <f t="shared" ref="D505:P505" si="284">$C504*D504</f>
        <v>0</v>
      </c>
      <c r="E505" s="13">
        <f t="shared" si="284"/>
        <v>86631.983224999989</v>
      </c>
      <c r="F505" s="13">
        <f t="shared" si="284"/>
        <v>559.43994999999995</v>
      </c>
      <c r="G505" s="13">
        <f t="shared" si="284"/>
        <v>0</v>
      </c>
      <c r="H505" s="13">
        <f t="shared" si="284"/>
        <v>0</v>
      </c>
      <c r="I505" s="13">
        <f t="shared" si="284"/>
        <v>171.44127499999999</v>
      </c>
      <c r="J505" s="13">
        <f t="shared" si="284"/>
        <v>0</v>
      </c>
      <c r="K505" s="13">
        <f t="shared" si="284"/>
        <v>397.02190000000002</v>
      </c>
      <c r="L505" s="13">
        <f t="shared" si="284"/>
        <v>0</v>
      </c>
      <c r="M505" s="13">
        <f t="shared" si="284"/>
        <v>117.301925</v>
      </c>
      <c r="N505" s="13">
        <f t="shared" si="284"/>
        <v>0</v>
      </c>
      <c r="O505" s="13">
        <f t="shared" si="284"/>
        <v>0</v>
      </c>
      <c r="P505" s="13">
        <f t="shared" si="284"/>
        <v>0</v>
      </c>
      <c r="Q505" s="13">
        <f>$C504*Q504</f>
        <v>0</v>
      </c>
      <c r="R505" s="13">
        <f>$C504*R504</f>
        <v>0</v>
      </c>
      <c r="S505" s="13">
        <f t="shared" ref="S505:AA505" si="285">$C504*S504</f>
        <v>0</v>
      </c>
      <c r="T505" s="13">
        <f t="shared" si="285"/>
        <v>0</v>
      </c>
      <c r="U505" s="13">
        <f t="shared" si="285"/>
        <v>0</v>
      </c>
      <c r="V505" s="13">
        <f t="shared" si="285"/>
        <v>2355.061725</v>
      </c>
      <c r="W505" s="13">
        <f t="shared" si="285"/>
        <v>0</v>
      </c>
      <c r="X505" s="13">
        <f t="shared" si="285"/>
        <v>0</v>
      </c>
      <c r="Y505" s="13">
        <f t="shared" si="285"/>
        <v>0</v>
      </c>
      <c r="Z505" s="13">
        <f t="shared" si="285"/>
        <v>0</v>
      </c>
      <c r="AA505" s="13">
        <f t="shared" si="285"/>
        <v>0</v>
      </c>
    </row>
    <row r="506" spans="1:27" s="132" customFormat="1">
      <c r="A506" s="70" t="s">
        <v>215</v>
      </c>
      <c r="B506" s="75">
        <f>200266+2578153</f>
        <v>2778419</v>
      </c>
      <c r="C506" s="19">
        <f>B506/12</f>
        <v>231534.91666666666</v>
      </c>
      <c r="D506" s="9"/>
      <c r="E506" s="9"/>
      <c r="F506" s="9">
        <v>0.33510000000000001</v>
      </c>
      <c r="G506" s="9">
        <v>0.3221</v>
      </c>
      <c r="H506" s="9"/>
      <c r="I506" s="9"/>
      <c r="J506" s="9"/>
      <c r="K506" s="9"/>
      <c r="L506" s="9"/>
      <c r="M506" s="9">
        <v>0.18640000000000001</v>
      </c>
      <c r="N506" s="9"/>
      <c r="O506" s="9">
        <v>6.0100000000000001E-2</v>
      </c>
      <c r="P506" s="9"/>
      <c r="Q506" s="9">
        <v>1.1000000000000001E-3</v>
      </c>
      <c r="R506" s="9">
        <v>1.6799999999999999E-2</v>
      </c>
      <c r="S506" s="9"/>
      <c r="T506" s="9">
        <v>1.8E-3</v>
      </c>
      <c r="U506" s="9"/>
      <c r="V506" s="9">
        <v>4.58E-2</v>
      </c>
      <c r="W506" s="9"/>
      <c r="X506" s="9"/>
      <c r="Y506" s="9">
        <v>2.87E-2</v>
      </c>
      <c r="Z506" s="9">
        <v>1.1000000000000001E-3</v>
      </c>
      <c r="AA506" s="9">
        <v>1E-3</v>
      </c>
    </row>
    <row r="507" spans="1:27" s="132" customFormat="1">
      <c r="A507" s="31"/>
      <c r="B507" s="18"/>
      <c r="C507" s="19" t="s">
        <v>169</v>
      </c>
      <c r="D507" s="13">
        <f t="shared" ref="D507:AA507" si="286">$C506*D506</f>
        <v>0</v>
      </c>
      <c r="E507" s="13">
        <f t="shared" si="286"/>
        <v>0</v>
      </c>
      <c r="F507" s="13">
        <f t="shared" si="286"/>
        <v>77587.350575000004</v>
      </c>
      <c r="G507" s="13">
        <f t="shared" si="286"/>
        <v>74577.396658333324</v>
      </c>
      <c r="H507" s="13">
        <f t="shared" si="286"/>
        <v>0</v>
      </c>
      <c r="I507" s="13">
        <f t="shared" si="286"/>
        <v>0</v>
      </c>
      <c r="J507" s="13">
        <f t="shared" si="286"/>
        <v>0</v>
      </c>
      <c r="K507" s="13">
        <f t="shared" si="286"/>
        <v>0</v>
      </c>
      <c r="L507" s="13">
        <f t="shared" si="286"/>
        <v>0</v>
      </c>
      <c r="M507" s="13">
        <f t="shared" si="286"/>
        <v>43158.108466666665</v>
      </c>
      <c r="N507" s="13">
        <f t="shared" si="286"/>
        <v>0</v>
      </c>
      <c r="O507" s="13">
        <f t="shared" si="286"/>
        <v>13915.248491666665</v>
      </c>
      <c r="P507" s="13">
        <f t="shared" si="286"/>
        <v>0</v>
      </c>
      <c r="Q507" s="13">
        <f t="shared" si="286"/>
        <v>254.68840833333334</v>
      </c>
      <c r="R507" s="13">
        <f t="shared" si="286"/>
        <v>3889.7865999999995</v>
      </c>
      <c r="S507" s="13">
        <f t="shared" si="286"/>
        <v>0</v>
      </c>
      <c r="T507" s="13">
        <f t="shared" si="286"/>
        <v>416.76284999999996</v>
      </c>
      <c r="U507" s="13">
        <f t="shared" si="286"/>
        <v>0</v>
      </c>
      <c r="V507" s="13">
        <f t="shared" si="286"/>
        <v>10604.299183333333</v>
      </c>
      <c r="W507" s="13">
        <f t="shared" si="286"/>
        <v>0</v>
      </c>
      <c r="X507" s="13">
        <f t="shared" si="286"/>
        <v>0</v>
      </c>
      <c r="Y507" s="13">
        <f t="shared" si="286"/>
        <v>6645.0521083333333</v>
      </c>
      <c r="Z507" s="13">
        <f t="shared" si="286"/>
        <v>254.68840833333334</v>
      </c>
      <c r="AA507" s="13">
        <f t="shared" si="286"/>
        <v>231.53491666666667</v>
      </c>
    </row>
    <row r="508" spans="1:27" s="132" customFormat="1">
      <c r="A508" s="70" t="s">
        <v>216</v>
      </c>
      <c r="B508" s="75">
        <f>74270+2910415</f>
        <v>2984685</v>
      </c>
      <c r="C508" s="19">
        <f>B508/12</f>
        <v>248723.75</v>
      </c>
      <c r="D508" s="9"/>
      <c r="E508" s="9">
        <v>0.1416</v>
      </c>
      <c r="F508" s="9">
        <v>0.1288</v>
      </c>
      <c r="G508" s="9">
        <v>0.58579999999999999</v>
      </c>
      <c r="H508" s="9"/>
      <c r="I508" s="9"/>
      <c r="J508" s="9"/>
      <c r="K508" s="9">
        <v>7.1999999999999998E-3</v>
      </c>
      <c r="L508" s="9"/>
      <c r="M508" s="9">
        <v>7.9299999999999995E-2</v>
      </c>
      <c r="N508" s="9"/>
      <c r="O508" s="9"/>
      <c r="P508" s="9"/>
      <c r="Q508" s="9"/>
      <c r="R508" s="9"/>
      <c r="S508" s="9"/>
      <c r="T508" s="9"/>
      <c r="U508" s="9"/>
      <c r="V508" s="9">
        <v>5.7299999999999997E-2</v>
      </c>
      <c r="W508" s="9"/>
      <c r="X508" s="9"/>
      <c r="Y508" s="9"/>
      <c r="Z508" s="9"/>
      <c r="AA508" s="9"/>
    </row>
    <row r="509" spans="1:27" s="132" customFormat="1">
      <c r="A509" s="31"/>
      <c r="B509" s="18"/>
      <c r="C509" s="19" t="s">
        <v>169</v>
      </c>
      <c r="D509" s="13">
        <f t="shared" ref="D509:AA509" si="287">$C508*D508</f>
        <v>0</v>
      </c>
      <c r="E509" s="13">
        <f t="shared" si="287"/>
        <v>35219.283000000003</v>
      </c>
      <c r="F509" s="13">
        <f t="shared" si="287"/>
        <v>32035.618999999999</v>
      </c>
      <c r="G509" s="13">
        <f t="shared" si="287"/>
        <v>145702.37275000001</v>
      </c>
      <c r="H509" s="13">
        <f t="shared" si="287"/>
        <v>0</v>
      </c>
      <c r="I509" s="13">
        <f t="shared" si="287"/>
        <v>0</v>
      </c>
      <c r="J509" s="13">
        <f t="shared" si="287"/>
        <v>0</v>
      </c>
      <c r="K509" s="13">
        <f t="shared" si="287"/>
        <v>1790.8109999999999</v>
      </c>
      <c r="L509" s="13">
        <f t="shared" si="287"/>
        <v>0</v>
      </c>
      <c r="M509" s="13">
        <f t="shared" si="287"/>
        <v>19723.793374999997</v>
      </c>
      <c r="N509" s="13">
        <f t="shared" si="287"/>
        <v>0</v>
      </c>
      <c r="O509" s="13">
        <f t="shared" si="287"/>
        <v>0</v>
      </c>
      <c r="P509" s="13">
        <f t="shared" si="287"/>
        <v>0</v>
      </c>
      <c r="Q509" s="13">
        <f t="shared" si="287"/>
        <v>0</v>
      </c>
      <c r="R509" s="13">
        <f t="shared" si="287"/>
        <v>0</v>
      </c>
      <c r="S509" s="13">
        <f t="shared" si="287"/>
        <v>0</v>
      </c>
      <c r="T509" s="13">
        <f t="shared" si="287"/>
        <v>0</v>
      </c>
      <c r="U509" s="13">
        <f t="shared" si="287"/>
        <v>0</v>
      </c>
      <c r="V509" s="13">
        <f t="shared" si="287"/>
        <v>14251.870874999999</v>
      </c>
      <c r="W509" s="13">
        <f t="shared" si="287"/>
        <v>0</v>
      </c>
      <c r="X509" s="13">
        <f t="shared" si="287"/>
        <v>0</v>
      </c>
      <c r="Y509" s="13">
        <f t="shared" si="287"/>
        <v>0</v>
      </c>
      <c r="Z509" s="13">
        <f t="shared" si="287"/>
        <v>0</v>
      </c>
      <c r="AA509" s="13">
        <f t="shared" si="287"/>
        <v>0</v>
      </c>
    </row>
    <row r="510" spans="1:27" s="132" customFormat="1">
      <c r="A510" s="70" t="s">
        <v>174</v>
      </c>
      <c r="B510" s="75">
        <f>20957+12516126</f>
        <v>12537083</v>
      </c>
      <c r="C510" s="95">
        <f>B510/12</f>
        <v>1044756.9166666666</v>
      </c>
      <c r="D510" s="9"/>
      <c r="E510" s="9">
        <v>0.87219999999999998</v>
      </c>
      <c r="F510" s="9">
        <v>8.2199999999999995E-2</v>
      </c>
      <c r="G510" s="9">
        <v>3.5200000000000002E-2</v>
      </c>
      <c r="H510" s="9"/>
      <c r="I510" s="9"/>
      <c r="J510" s="9"/>
      <c r="K510" s="9"/>
      <c r="L510" s="9"/>
      <c r="M510" s="9">
        <v>1.04E-2</v>
      </c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</row>
    <row r="511" spans="1:27" s="132" customFormat="1">
      <c r="A511" s="31"/>
      <c r="B511" s="18"/>
      <c r="C511" s="19" t="s">
        <v>169</v>
      </c>
      <c r="D511" s="13">
        <f t="shared" ref="D511:AA511" si="288">$C510*D510</f>
        <v>0</v>
      </c>
      <c r="E511" s="13">
        <f t="shared" si="288"/>
        <v>911236.98271666665</v>
      </c>
      <c r="F511" s="13">
        <f t="shared" si="288"/>
        <v>85879.018549999993</v>
      </c>
      <c r="G511" s="13">
        <f t="shared" si="288"/>
        <v>36775.443466666664</v>
      </c>
      <c r="H511" s="13">
        <f t="shared" si="288"/>
        <v>0</v>
      </c>
      <c r="I511" s="13">
        <f t="shared" si="288"/>
        <v>0</v>
      </c>
      <c r="J511" s="13">
        <f t="shared" si="288"/>
        <v>0</v>
      </c>
      <c r="K511" s="13">
        <f t="shared" si="288"/>
        <v>0</v>
      </c>
      <c r="L511" s="13">
        <f t="shared" si="288"/>
        <v>0</v>
      </c>
      <c r="M511" s="13">
        <f t="shared" si="288"/>
        <v>10865.471933333332</v>
      </c>
      <c r="N511" s="13">
        <f t="shared" si="288"/>
        <v>0</v>
      </c>
      <c r="O511" s="13">
        <f t="shared" si="288"/>
        <v>0</v>
      </c>
      <c r="P511" s="13">
        <f t="shared" si="288"/>
        <v>0</v>
      </c>
      <c r="Q511" s="13">
        <f t="shared" si="288"/>
        <v>0</v>
      </c>
      <c r="R511" s="13">
        <f t="shared" si="288"/>
        <v>0</v>
      </c>
      <c r="S511" s="13">
        <f t="shared" si="288"/>
        <v>0</v>
      </c>
      <c r="T511" s="13">
        <f t="shared" si="288"/>
        <v>0</v>
      </c>
      <c r="U511" s="13">
        <f t="shared" si="288"/>
        <v>0</v>
      </c>
      <c r="V511" s="13">
        <f t="shared" si="288"/>
        <v>0</v>
      </c>
      <c r="W511" s="13">
        <f t="shared" si="288"/>
        <v>0</v>
      </c>
      <c r="X511" s="13">
        <f t="shared" si="288"/>
        <v>0</v>
      </c>
      <c r="Y511" s="13">
        <f t="shared" si="288"/>
        <v>0</v>
      </c>
      <c r="Z511" s="13">
        <f t="shared" si="288"/>
        <v>0</v>
      </c>
      <c r="AA511" s="13">
        <f t="shared" si="288"/>
        <v>0</v>
      </c>
    </row>
    <row r="512" spans="1:27" s="132" customFormat="1">
      <c r="A512" s="70" t="s">
        <v>217</v>
      </c>
      <c r="B512" s="75">
        <v>543030</v>
      </c>
      <c r="C512" s="19">
        <f>B512/12</f>
        <v>45252.5</v>
      </c>
      <c r="D512" s="104">
        <v>1.7000000000000001E-2</v>
      </c>
      <c r="E512" s="104">
        <v>0.14249999999999999</v>
      </c>
      <c r="F512" s="104">
        <v>5.5300000000000002E-2</v>
      </c>
      <c r="G512" s="104">
        <v>8.09E-2</v>
      </c>
      <c r="H512" s="104">
        <v>4.19E-2</v>
      </c>
      <c r="I512" s="104">
        <v>0.1343</v>
      </c>
      <c r="J512" s="104">
        <v>0</v>
      </c>
      <c r="K512" s="104">
        <v>2.12E-2</v>
      </c>
      <c r="L512" s="104">
        <v>3.3700000000000001E-2</v>
      </c>
      <c r="M512" s="104">
        <v>1.77E-2</v>
      </c>
      <c r="N512" s="104">
        <v>2.6200000000000001E-2</v>
      </c>
      <c r="O512" s="104">
        <v>0.1239</v>
      </c>
      <c r="P512" s="104">
        <v>1.8200000000000001E-2</v>
      </c>
      <c r="Q512" s="104">
        <v>2E-3</v>
      </c>
      <c r="R512" s="104">
        <v>3.78E-2</v>
      </c>
      <c r="S512" s="104">
        <v>1.8700000000000001E-2</v>
      </c>
      <c r="T512" s="104">
        <v>4.1999999999999997E-3</v>
      </c>
      <c r="U512" s="104">
        <v>5.2999999999999999E-2</v>
      </c>
      <c r="V512" s="104">
        <v>1.84E-2</v>
      </c>
      <c r="W512" s="104">
        <v>4.1799999999999997E-2</v>
      </c>
      <c r="X512" s="104">
        <v>4.4600000000000001E-2</v>
      </c>
      <c r="Y512" s="104">
        <v>6.2199999999999998E-2</v>
      </c>
      <c r="Z512" s="104">
        <v>2.5000000000000001E-3</v>
      </c>
      <c r="AA512" s="9">
        <v>2E-3</v>
      </c>
    </row>
    <row r="513" spans="1:27" s="132" customFormat="1">
      <c r="A513" s="31"/>
      <c r="B513" s="18"/>
      <c r="C513" s="19" t="s">
        <v>169</v>
      </c>
      <c r="D513" s="13">
        <f t="shared" ref="D513:AA513" si="289">$C512*D512</f>
        <v>769.29250000000002</v>
      </c>
      <c r="E513" s="13">
        <f t="shared" si="289"/>
        <v>6448.4812499999998</v>
      </c>
      <c r="F513" s="13">
        <f t="shared" si="289"/>
        <v>2502.4632500000002</v>
      </c>
      <c r="G513" s="13">
        <f t="shared" si="289"/>
        <v>3660.9272500000002</v>
      </c>
      <c r="H513" s="13">
        <f t="shared" si="289"/>
        <v>1896.0797499999999</v>
      </c>
      <c r="I513" s="13">
        <f t="shared" si="289"/>
        <v>6077.41075</v>
      </c>
      <c r="J513" s="13">
        <f t="shared" si="289"/>
        <v>0</v>
      </c>
      <c r="K513" s="13">
        <f t="shared" si="289"/>
        <v>959.35299999999995</v>
      </c>
      <c r="L513" s="13">
        <f t="shared" si="289"/>
        <v>1525.0092500000001</v>
      </c>
      <c r="M513" s="13">
        <f t="shared" si="289"/>
        <v>800.96924999999999</v>
      </c>
      <c r="N513" s="13">
        <f t="shared" si="289"/>
        <v>1185.6155000000001</v>
      </c>
      <c r="O513" s="13">
        <f t="shared" si="289"/>
        <v>5606.7847499999998</v>
      </c>
      <c r="P513" s="13">
        <f t="shared" si="289"/>
        <v>823.59550000000002</v>
      </c>
      <c r="Q513" s="13">
        <f t="shared" si="289"/>
        <v>90.504999999999995</v>
      </c>
      <c r="R513" s="13">
        <f t="shared" si="289"/>
        <v>1710.5445</v>
      </c>
      <c r="S513" s="13">
        <f t="shared" si="289"/>
        <v>846.22175000000004</v>
      </c>
      <c r="T513" s="13">
        <f t="shared" si="289"/>
        <v>190.06049999999999</v>
      </c>
      <c r="U513" s="13">
        <f t="shared" si="289"/>
        <v>2398.3824999999997</v>
      </c>
      <c r="V513" s="13">
        <f t="shared" si="289"/>
        <v>832.64599999999996</v>
      </c>
      <c r="W513" s="13">
        <f t="shared" si="289"/>
        <v>1891.5545</v>
      </c>
      <c r="X513" s="13">
        <f t="shared" si="289"/>
        <v>2018.2615000000001</v>
      </c>
      <c r="Y513" s="13">
        <f t="shared" si="289"/>
        <v>2814.7055</v>
      </c>
      <c r="Z513" s="13">
        <f t="shared" si="289"/>
        <v>113.13125000000001</v>
      </c>
      <c r="AA513" s="13">
        <f t="shared" si="289"/>
        <v>90.504999999999995</v>
      </c>
    </row>
    <row r="514" spans="1:27" s="132" customFormat="1">
      <c r="A514" s="70" t="s">
        <v>267</v>
      </c>
      <c r="B514" s="75">
        <f>2546840+1583831+11408635+189766</f>
        <v>15729072</v>
      </c>
      <c r="C514" s="19">
        <f>B514/12</f>
        <v>1310756</v>
      </c>
      <c r="D514" s="9"/>
      <c r="E514" s="9">
        <v>0.34350000000000003</v>
      </c>
      <c r="F514" s="9">
        <v>3.9399999999999998E-2</v>
      </c>
      <c r="G514" s="9">
        <v>0.37040000000000001</v>
      </c>
      <c r="H514" s="9"/>
      <c r="I514" s="9"/>
      <c r="J514" s="9"/>
      <c r="K514" s="9">
        <v>1.2E-2</v>
      </c>
      <c r="L514" s="9"/>
      <c r="M514" s="9">
        <v>0.1041</v>
      </c>
      <c r="N514" s="9"/>
      <c r="O514" s="9">
        <v>6.1899999999999997E-2</v>
      </c>
      <c r="P514" s="9"/>
      <c r="Q514" s="9">
        <v>8.9999999999999998E-4</v>
      </c>
      <c r="R514" s="9">
        <v>1.3899999999999999E-2</v>
      </c>
      <c r="S514" s="9"/>
      <c r="T514" s="9">
        <v>1.4E-3</v>
      </c>
      <c r="U514" s="9"/>
      <c r="V514" s="9">
        <v>3.09E-2</v>
      </c>
      <c r="W514" s="9"/>
      <c r="X514" s="9"/>
      <c r="Y514" s="9">
        <v>0.02</v>
      </c>
      <c r="Z514" s="9">
        <v>8.0000000000000004E-4</v>
      </c>
      <c r="AA514" s="9">
        <v>8.0000000000000004E-4</v>
      </c>
    </row>
    <row r="515" spans="1:27" s="132" customFormat="1">
      <c r="A515" s="31"/>
      <c r="B515" s="18"/>
      <c r="C515" s="19" t="s">
        <v>169</v>
      </c>
      <c r="D515" s="13">
        <f t="shared" ref="D515:AA515" si="290">$C514*D514</f>
        <v>0</v>
      </c>
      <c r="E515" s="13">
        <f t="shared" si="290"/>
        <v>450244.68600000005</v>
      </c>
      <c r="F515" s="13">
        <f t="shared" si="290"/>
        <v>51643.786399999997</v>
      </c>
      <c r="G515" s="13">
        <f t="shared" si="290"/>
        <v>485504.02240000002</v>
      </c>
      <c r="H515" s="13">
        <f t="shared" si="290"/>
        <v>0</v>
      </c>
      <c r="I515" s="13">
        <f t="shared" si="290"/>
        <v>0</v>
      </c>
      <c r="J515" s="13">
        <f t="shared" si="290"/>
        <v>0</v>
      </c>
      <c r="K515" s="13">
        <f t="shared" si="290"/>
        <v>15729.072</v>
      </c>
      <c r="L515" s="13">
        <f t="shared" si="290"/>
        <v>0</v>
      </c>
      <c r="M515" s="13">
        <f t="shared" si="290"/>
        <v>136449.69959999999</v>
      </c>
      <c r="N515" s="13">
        <f t="shared" si="290"/>
        <v>0</v>
      </c>
      <c r="O515" s="13">
        <f t="shared" si="290"/>
        <v>81135.796399999992</v>
      </c>
      <c r="P515" s="13">
        <f t="shared" si="290"/>
        <v>0</v>
      </c>
      <c r="Q515" s="13">
        <f t="shared" si="290"/>
        <v>1179.6804</v>
      </c>
      <c r="R515" s="13">
        <f t="shared" si="290"/>
        <v>18219.508399999999</v>
      </c>
      <c r="S515" s="13">
        <f t="shared" si="290"/>
        <v>0</v>
      </c>
      <c r="T515" s="13">
        <f t="shared" si="290"/>
        <v>1835.0583999999999</v>
      </c>
      <c r="U515" s="13">
        <f t="shared" si="290"/>
        <v>0</v>
      </c>
      <c r="V515" s="13">
        <f t="shared" si="290"/>
        <v>40502.360399999998</v>
      </c>
      <c r="W515" s="13">
        <f t="shared" si="290"/>
        <v>0</v>
      </c>
      <c r="X515" s="13">
        <f t="shared" si="290"/>
        <v>0</v>
      </c>
      <c r="Y515" s="13">
        <f t="shared" si="290"/>
        <v>26215.119999999999</v>
      </c>
      <c r="Z515" s="13">
        <f t="shared" si="290"/>
        <v>1048.6048000000001</v>
      </c>
      <c r="AA515" s="13">
        <f t="shared" si="290"/>
        <v>1048.6048000000001</v>
      </c>
    </row>
    <row r="516" spans="1:27" s="132" customFormat="1">
      <c r="A516" s="70" t="s">
        <v>268</v>
      </c>
      <c r="B516" s="75">
        <f>1563176+51695+9074293+525167</f>
        <v>11214331</v>
      </c>
      <c r="C516" s="19">
        <f>B516/12</f>
        <v>934527.58333333337</v>
      </c>
      <c r="D516" s="9"/>
      <c r="E516" s="9">
        <v>0.88300000000000001</v>
      </c>
      <c r="F516" s="9"/>
      <c r="G516" s="9">
        <v>8.8599999999999998E-2</v>
      </c>
      <c r="H516" s="9"/>
      <c r="I516" s="9"/>
      <c r="J516" s="9"/>
      <c r="K516" s="9">
        <v>2.8400000000000002E-2</v>
      </c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</row>
    <row r="517" spans="1:27" s="132" customFormat="1">
      <c r="A517" s="31"/>
      <c r="B517" s="18"/>
      <c r="C517" s="19" t="s">
        <v>169</v>
      </c>
      <c r="D517" s="13">
        <f t="shared" ref="D517:AA517" si="291">$C516*D516</f>
        <v>0</v>
      </c>
      <c r="E517" s="13">
        <f t="shared" si="291"/>
        <v>825187.85608333338</v>
      </c>
      <c r="F517" s="13">
        <f t="shared" si="291"/>
        <v>0</v>
      </c>
      <c r="G517" s="13">
        <f t="shared" si="291"/>
        <v>82799.143883333338</v>
      </c>
      <c r="H517" s="13">
        <f t="shared" si="291"/>
        <v>0</v>
      </c>
      <c r="I517" s="13">
        <f t="shared" si="291"/>
        <v>0</v>
      </c>
      <c r="J517" s="13">
        <f t="shared" si="291"/>
        <v>0</v>
      </c>
      <c r="K517" s="13">
        <f t="shared" si="291"/>
        <v>26540.583366666669</v>
      </c>
      <c r="L517" s="13">
        <f t="shared" si="291"/>
        <v>0</v>
      </c>
      <c r="M517" s="13">
        <f t="shared" si="291"/>
        <v>0</v>
      </c>
      <c r="N517" s="13">
        <f t="shared" si="291"/>
        <v>0</v>
      </c>
      <c r="O517" s="13">
        <f t="shared" si="291"/>
        <v>0</v>
      </c>
      <c r="P517" s="13">
        <f t="shared" si="291"/>
        <v>0</v>
      </c>
      <c r="Q517" s="13">
        <f t="shared" si="291"/>
        <v>0</v>
      </c>
      <c r="R517" s="13">
        <f t="shared" si="291"/>
        <v>0</v>
      </c>
      <c r="S517" s="13">
        <f t="shared" si="291"/>
        <v>0</v>
      </c>
      <c r="T517" s="13">
        <f t="shared" si="291"/>
        <v>0</v>
      </c>
      <c r="U517" s="13">
        <f t="shared" si="291"/>
        <v>0</v>
      </c>
      <c r="V517" s="13">
        <f t="shared" si="291"/>
        <v>0</v>
      </c>
      <c r="W517" s="13">
        <f t="shared" si="291"/>
        <v>0</v>
      </c>
      <c r="X517" s="13">
        <f t="shared" si="291"/>
        <v>0</v>
      </c>
      <c r="Y517" s="13">
        <f t="shared" si="291"/>
        <v>0</v>
      </c>
      <c r="Z517" s="13">
        <f t="shared" si="291"/>
        <v>0</v>
      </c>
      <c r="AA517" s="13">
        <f t="shared" si="291"/>
        <v>0</v>
      </c>
    </row>
    <row r="518" spans="1:27" s="132" customFormat="1">
      <c r="A518" s="70" t="s">
        <v>269</v>
      </c>
      <c r="B518" s="75">
        <f>565140+8454247-1045271</f>
        <v>7974116</v>
      </c>
      <c r="C518" s="19">
        <f>B518/12</f>
        <v>664509.66666666663</v>
      </c>
      <c r="D518" s="9"/>
      <c r="E518" s="9">
        <v>0.87180000000000002</v>
      </c>
      <c r="F518" s="9"/>
      <c r="G518" s="9">
        <v>0.10059999999999999</v>
      </c>
      <c r="H518" s="9"/>
      <c r="I518" s="9"/>
      <c r="J518" s="9"/>
      <c r="K518" s="9">
        <v>2.76E-2</v>
      </c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</row>
    <row r="519" spans="1:27" s="132" customFormat="1">
      <c r="A519" s="31"/>
      <c r="B519" s="18"/>
      <c r="C519" s="19" t="s">
        <v>169</v>
      </c>
      <c r="D519" s="13">
        <f t="shared" ref="D519:AA519" si="292">$C518*D518</f>
        <v>0</v>
      </c>
      <c r="E519" s="13">
        <f t="shared" si="292"/>
        <v>579319.52740000002</v>
      </c>
      <c r="F519" s="13">
        <f t="shared" si="292"/>
        <v>0</v>
      </c>
      <c r="G519" s="13">
        <f t="shared" si="292"/>
        <v>66849.672466666656</v>
      </c>
      <c r="H519" s="13">
        <f t="shared" si="292"/>
        <v>0</v>
      </c>
      <c r="I519" s="13">
        <f t="shared" si="292"/>
        <v>0</v>
      </c>
      <c r="J519" s="13">
        <f t="shared" si="292"/>
        <v>0</v>
      </c>
      <c r="K519" s="13">
        <f t="shared" si="292"/>
        <v>18340.466799999998</v>
      </c>
      <c r="L519" s="13">
        <f t="shared" si="292"/>
        <v>0</v>
      </c>
      <c r="M519" s="13">
        <f t="shared" si="292"/>
        <v>0</v>
      </c>
      <c r="N519" s="13">
        <f t="shared" si="292"/>
        <v>0</v>
      </c>
      <c r="O519" s="13">
        <f t="shared" si="292"/>
        <v>0</v>
      </c>
      <c r="P519" s="13">
        <f t="shared" si="292"/>
        <v>0</v>
      </c>
      <c r="Q519" s="13">
        <f t="shared" si="292"/>
        <v>0</v>
      </c>
      <c r="R519" s="13">
        <f t="shared" si="292"/>
        <v>0</v>
      </c>
      <c r="S519" s="13">
        <f t="shared" si="292"/>
        <v>0</v>
      </c>
      <c r="T519" s="13">
        <f t="shared" si="292"/>
        <v>0</v>
      </c>
      <c r="U519" s="13">
        <f t="shared" si="292"/>
        <v>0</v>
      </c>
      <c r="V519" s="13">
        <f t="shared" si="292"/>
        <v>0</v>
      </c>
      <c r="W519" s="13">
        <f t="shared" si="292"/>
        <v>0</v>
      </c>
      <c r="X519" s="13">
        <f t="shared" si="292"/>
        <v>0</v>
      </c>
      <c r="Y519" s="13">
        <f t="shared" si="292"/>
        <v>0</v>
      </c>
      <c r="Z519" s="13">
        <f t="shared" si="292"/>
        <v>0</v>
      </c>
      <c r="AA519" s="13">
        <f t="shared" si="292"/>
        <v>0</v>
      </c>
    </row>
    <row r="520" spans="1:27" s="132" customFormat="1">
      <c r="A520" s="70" t="s">
        <v>270</v>
      </c>
      <c r="B520" s="75">
        <f>269207+1390691</f>
        <v>1659898</v>
      </c>
      <c r="C520" s="19">
        <f>B520/12</f>
        <v>138324.83333333334</v>
      </c>
      <c r="D520" s="9"/>
      <c r="E520" s="9">
        <v>0.89970000000000006</v>
      </c>
      <c r="F520" s="9"/>
      <c r="G520" s="9"/>
      <c r="H520" s="9"/>
      <c r="I520" s="9"/>
      <c r="J520" s="9"/>
      <c r="K520" s="9">
        <v>0.1003</v>
      </c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</row>
    <row r="521" spans="1:27" s="132" customFormat="1">
      <c r="A521" s="31"/>
      <c r="B521" s="18"/>
      <c r="C521" s="19" t="s">
        <v>169</v>
      </c>
      <c r="D521" s="13">
        <f t="shared" ref="D521:AA521" si="293">$C520*D520</f>
        <v>0</v>
      </c>
      <c r="E521" s="13">
        <f t="shared" si="293"/>
        <v>124450.85255000001</v>
      </c>
      <c r="F521" s="13">
        <f t="shared" si="293"/>
        <v>0</v>
      </c>
      <c r="G521" s="13">
        <f t="shared" si="293"/>
        <v>0</v>
      </c>
      <c r="H521" s="13">
        <f t="shared" si="293"/>
        <v>0</v>
      </c>
      <c r="I521" s="13">
        <f t="shared" si="293"/>
        <v>0</v>
      </c>
      <c r="J521" s="13">
        <f t="shared" si="293"/>
        <v>0</v>
      </c>
      <c r="K521" s="13">
        <f t="shared" si="293"/>
        <v>13873.980783333334</v>
      </c>
      <c r="L521" s="13">
        <f t="shared" si="293"/>
        <v>0</v>
      </c>
      <c r="M521" s="13">
        <f t="shared" si="293"/>
        <v>0</v>
      </c>
      <c r="N521" s="13">
        <f t="shared" si="293"/>
        <v>0</v>
      </c>
      <c r="O521" s="13">
        <f t="shared" si="293"/>
        <v>0</v>
      </c>
      <c r="P521" s="13">
        <f t="shared" si="293"/>
        <v>0</v>
      </c>
      <c r="Q521" s="13">
        <f t="shared" si="293"/>
        <v>0</v>
      </c>
      <c r="R521" s="13">
        <f t="shared" si="293"/>
        <v>0</v>
      </c>
      <c r="S521" s="13">
        <f t="shared" si="293"/>
        <v>0</v>
      </c>
      <c r="T521" s="13">
        <f t="shared" si="293"/>
        <v>0</v>
      </c>
      <c r="U521" s="13">
        <f t="shared" si="293"/>
        <v>0</v>
      </c>
      <c r="V521" s="13">
        <f t="shared" si="293"/>
        <v>0</v>
      </c>
      <c r="W521" s="13">
        <f t="shared" si="293"/>
        <v>0</v>
      </c>
      <c r="X521" s="13">
        <f t="shared" si="293"/>
        <v>0</v>
      </c>
      <c r="Y521" s="13">
        <f t="shared" si="293"/>
        <v>0</v>
      </c>
      <c r="Z521" s="13">
        <f t="shared" si="293"/>
        <v>0</v>
      </c>
      <c r="AA521" s="13">
        <f t="shared" si="293"/>
        <v>0</v>
      </c>
    </row>
    <row r="522" spans="1:27" s="132" customFormat="1">
      <c r="A522" s="70" t="s">
        <v>271</v>
      </c>
      <c r="B522" s="75">
        <f>808527+1126676</f>
        <v>1935203</v>
      </c>
      <c r="C522" s="19">
        <f>B522/12</f>
        <v>161266.91666666666</v>
      </c>
      <c r="D522" s="9"/>
      <c r="E522" s="9">
        <v>0.90649999999999997</v>
      </c>
      <c r="F522" s="9"/>
      <c r="G522" s="9"/>
      <c r="H522" s="9"/>
      <c r="I522" s="9"/>
      <c r="J522" s="9"/>
      <c r="K522" s="9">
        <v>9.35E-2</v>
      </c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</row>
    <row r="523" spans="1:27" s="132" customFormat="1">
      <c r="A523" s="31"/>
      <c r="B523" s="18"/>
      <c r="C523" s="19" t="s">
        <v>169</v>
      </c>
      <c r="D523" s="13">
        <f t="shared" ref="D523:AA523" si="294">$C522*D522</f>
        <v>0</v>
      </c>
      <c r="E523" s="13">
        <f t="shared" si="294"/>
        <v>146188.45995833332</v>
      </c>
      <c r="F523" s="13">
        <f t="shared" si="294"/>
        <v>0</v>
      </c>
      <c r="G523" s="13">
        <f t="shared" si="294"/>
        <v>0</v>
      </c>
      <c r="H523" s="13">
        <f t="shared" si="294"/>
        <v>0</v>
      </c>
      <c r="I523" s="13">
        <f t="shared" si="294"/>
        <v>0</v>
      </c>
      <c r="J523" s="13">
        <f t="shared" si="294"/>
        <v>0</v>
      </c>
      <c r="K523" s="13">
        <f t="shared" si="294"/>
        <v>15078.456708333333</v>
      </c>
      <c r="L523" s="13">
        <f t="shared" si="294"/>
        <v>0</v>
      </c>
      <c r="M523" s="13">
        <f t="shared" si="294"/>
        <v>0</v>
      </c>
      <c r="N523" s="13">
        <f t="shared" si="294"/>
        <v>0</v>
      </c>
      <c r="O523" s="13">
        <f t="shared" si="294"/>
        <v>0</v>
      </c>
      <c r="P523" s="13">
        <f t="shared" si="294"/>
        <v>0</v>
      </c>
      <c r="Q523" s="13">
        <f t="shared" si="294"/>
        <v>0</v>
      </c>
      <c r="R523" s="13">
        <f t="shared" si="294"/>
        <v>0</v>
      </c>
      <c r="S523" s="13">
        <f t="shared" si="294"/>
        <v>0</v>
      </c>
      <c r="T523" s="13">
        <f t="shared" si="294"/>
        <v>0</v>
      </c>
      <c r="U523" s="13">
        <f t="shared" si="294"/>
        <v>0</v>
      </c>
      <c r="V523" s="13">
        <f t="shared" si="294"/>
        <v>0</v>
      </c>
      <c r="W523" s="13">
        <f t="shared" si="294"/>
        <v>0</v>
      </c>
      <c r="X523" s="13">
        <f t="shared" si="294"/>
        <v>0</v>
      </c>
      <c r="Y523" s="13">
        <f t="shared" si="294"/>
        <v>0</v>
      </c>
      <c r="Z523" s="13">
        <f t="shared" si="294"/>
        <v>0</v>
      </c>
      <c r="AA523" s="13">
        <f t="shared" si="294"/>
        <v>0</v>
      </c>
    </row>
    <row r="524" spans="1:27" s="132" customFormat="1">
      <c r="A524" s="70" t="s">
        <v>272</v>
      </c>
      <c r="B524" s="75">
        <f>551006+1660139</f>
        <v>2211145</v>
      </c>
      <c r="C524" s="19">
        <f>B524/12</f>
        <v>184262.08333333334</v>
      </c>
      <c r="D524" s="9"/>
      <c r="E524" s="9">
        <v>0.69410000000000005</v>
      </c>
      <c r="F524" s="9"/>
      <c r="G524" s="9">
        <v>0.2311</v>
      </c>
      <c r="H524" s="9"/>
      <c r="I524" s="9"/>
      <c r="J524" s="9"/>
      <c r="K524" s="9"/>
      <c r="L524" s="9"/>
      <c r="M524" s="9"/>
      <c r="N524" s="9"/>
      <c r="O524" s="9"/>
      <c r="P524" s="9"/>
      <c r="Q524" s="9">
        <v>1.9E-3</v>
      </c>
      <c r="R524" s="9"/>
      <c r="S524" s="9"/>
      <c r="T524" s="9"/>
      <c r="U524" s="9"/>
      <c r="V524" s="9">
        <v>2.4199999999999999E-2</v>
      </c>
      <c r="W524" s="9"/>
      <c r="X524" s="9"/>
      <c r="Y524" s="9">
        <v>4.5199999999999997E-2</v>
      </c>
      <c r="Z524" s="9">
        <v>1.8E-3</v>
      </c>
      <c r="AA524" s="9">
        <v>1.6999999999999999E-3</v>
      </c>
    </row>
    <row r="525" spans="1:27" s="132" customFormat="1">
      <c r="A525" s="31"/>
      <c r="B525" s="18"/>
      <c r="C525" s="19" t="s">
        <v>169</v>
      </c>
      <c r="D525" s="13">
        <f t="shared" ref="D525:AA525" si="295">$C524*D524</f>
        <v>0</v>
      </c>
      <c r="E525" s="13">
        <f t="shared" si="295"/>
        <v>127896.31204166668</v>
      </c>
      <c r="F525" s="13">
        <f t="shared" si="295"/>
        <v>0</v>
      </c>
      <c r="G525" s="13">
        <f t="shared" si="295"/>
        <v>42582.967458333333</v>
      </c>
      <c r="H525" s="13">
        <f t="shared" si="295"/>
        <v>0</v>
      </c>
      <c r="I525" s="13">
        <f t="shared" si="295"/>
        <v>0</v>
      </c>
      <c r="J525" s="13">
        <f t="shared" si="295"/>
        <v>0</v>
      </c>
      <c r="K525" s="13">
        <f t="shared" si="295"/>
        <v>0</v>
      </c>
      <c r="L525" s="13">
        <f t="shared" si="295"/>
        <v>0</v>
      </c>
      <c r="M525" s="13">
        <f t="shared" si="295"/>
        <v>0</v>
      </c>
      <c r="N525" s="13">
        <f t="shared" si="295"/>
        <v>0</v>
      </c>
      <c r="O525" s="13">
        <f t="shared" si="295"/>
        <v>0</v>
      </c>
      <c r="P525" s="13">
        <f t="shared" si="295"/>
        <v>0</v>
      </c>
      <c r="Q525" s="13">
        <f t="shared" si="295"/>
        <v>350.09795833333334</v>
      </c>
      <c r="R525" s="13">
        <f t="shared" si="295"/>
        <v>0</v>
      </c>
      <c r="S525" s="13">
        <f t="shared" si="295"/>
        <v>0</v>
      </c>
      <c r="T525" s="13">
        <f t="shared" si="295"/>
        <v>0</v>
      </c>
      <c r="U525" s="13">
        <f t="shared" si="295"/>
        <v>0</v>
      </c>
      <c r="V525" s="13">
        <f t="shared" si="295"/>
        <v>4459.1424166666666</v>
      </c>
      <c r="W525" s="13">
        <f t="shared" si="295"/>
        <v>0</v>
      </c>
      <c r="X525" s="13">
        <f t="shared" si="295"/>
        <v>0</v>
      </c>
      <c r="Y525" s="13">
        <f t="shared" si="295"/>
        <v>8328.6461666666673</v>
      </c>
      <c r="Z525" s="13">
        <f t="shared" si="295"/>
        <v>331.67175000000003</v>
      </c>
      <c r="AA525" s="13">
        <f t="shared" si="295"/>
        <v>313.24554166666667</v>
      </c>
    </row>
    <row r="526" spans="1:27" s="132" customFormat="1">
      <c r="A526" s="70" t="s">
        <v>273</v>
      </c>
      <c r="B526" s="75">
        <f>11714+3329695</f>
        <v>3341409</v>
      </c>
      <c r="C526" s="19">
        <f>B526/12</f>
        <v>278450.75</v>
      </c>
      <c r="D526" s="104">
        <v>1.7000000000000001E-2</v>
      </c>
      <c r="E526" s="104">
        <v>0.14249999999999999</v>
      </c>
      <c r="F526" s="104">
        <v>5.5300000000000002E-2</v>
      </c>
      <c r="G526" s="104">
        <v>8.09E-2</v>
      </c>
      <c r="H526" s="104">
        <v>4.19E-2</v>
      </c>
      <c r="I526" s="104">
        <v>0.1343</v>
      </c>
      <c r="J526" s="104">
        <v>0</v>
      </c>
      <c r="K526" s="104">
        <v>2.12E-2</v>
      </c>
      <c r="L526" s="104">
        <v>3.3700000000000001E-2</v>
      </c>
      <c r="M526" s="104">
        <v>1.77E-2</v>
      </c>
      <c r="N526" s="104">
        <v>2.6200000000000001E-2</v>
      </c>
      <c r="O526" s="104">
        <v>0.1239</v>
      </c>
      <c r="P526" s="104">
        <v>1.8200000000000001E-2</v>
      </c>
      <c r="Q526" s="104">
        <v>2E-3</v>
      </c>
      <c r="R526" s="104">
        <v>3.78E-2</v>
      </c>
      <c r="S526" s="104">
        <v>1.8700000000000001E-2</v>
      </c>
      <c r="T526" s="104">
        <v>4.1999999999999997E-3</v>
      </c>
      <c r="U526" s="104">
        <v>5.2999999999999999E-2</v>
      </c>
      <c r="V526" s="104">
        <v>1.84E-2</v>
      </c>
      <c r="W526" s="104">
        <v>4.1799999999999997E-2</v>
      </c>
      <c r="X526" s="104">
        <v>4.4600000000000001E-2</v>
      </c>
      <c r="Y526" s="104">
        <v>6.2199999999999998E-2</v>
      </c>
      <c r="Z526" s="104">
        <v>2.5000000000000001E-3</v>
      </c>
      <c r="AA526" s="9">
        <v>2E-3</v>
      </c>
    </row>
    <row r="527" spans="1:27" s="132" customFormat="1">
      <c r="A527" s="31"/>
      <c r="B527" s="18"/>
      <c r="C527" s="19" t="s">
        <v>169</v>
      </c>
      <c r="D527" s="13">
        <f t="shared" ref="D527:AA527" si="296">$C526*D526</f>
        <v>4733.6627500000004</v>
      </c>
      <c r="E527" s="13">
        <f t="shared" si="296"/>
        <v>39679.231874999998</v>
      </c>
      <c r="F527" s="13">
        <f t="shared" si="296"/>
        <v>15398.326475</v>
      </c>
      <c r="G527" s="13">
        <f t="shared" si="296"/>
        <v>22526.665675</v>
      </c>
      <c r="H527" s="13">
        <f t="shared" si="296"/>
        <v>11667.086425</v>
      </c>
      <c r="I527" s="13">
        <f t="shared" si="296"/>
        <v>37395.935725000003</v>
      </c>
      <c r="J527" s="13">
        <f t="shared" si="296"/>
        <v>0</v>
      </c>
      <c r="K527" s="13">
        <f t="shared" si="296"/>
        <v>5903.1558999999997</v>
      </c>
      <c r="L527" s="13">
        <f t="shared" si="296"/>
        <v>9383.7902749999994</v>
      </c>
      <c r="M527" s="13">
        <f t="shared" si="296"/>
        <v>4928.5782749999998</v>
      </c>
      <c r="N527" s="13">
        <f t="shared" si="296"/>
        <v>7295.4096500000005</v>
      </c>
      <c r="O527" s="13">
        <f t="shared" si="296"/>
        <v>34500.047924999999</v>
      </c>
      <c r="P527" s="13">
        <f t="shared" si="296"/>
        <v>5067.8036499999998</v>
      </c>
      <c r="Q527" s="13">
        <f t="shared" si="296"/>
        <v>556.90150000000006</v>
      </c>
      <c r="R527" s="13">
        <f t="shared" si="296"/>
        <v>10525.43835</v>
      </c>
      <c r="S527" s="13">
        <f t="shared" si="296"/>
        <v>5207.0290250000007</v>
      </c>
      <c r="T527" s="13">
        <f t="shared" si="296"/>
        <v>1169.49315</v>
      </c>
      <c r="U527" s="13">
        <f t="shared" si="296"/>
        <v>14757.88975</v>
      </c>
      <c r="V527" s="13">
        <f t="shared" si="296"/>
        <v>5123.4938000000002</v>
      </c>
      <c r="W527" s="13">
        <f t="shared" si="296"/>
        <v>11639.241349999998</v>
      </c>
      <c r="X527" s="13">
        <f t="shared" si="296"/>
        <v>12418.90345</v>
      </c>
      <c r="Y527" s="13">
        <f t="shared" si="296"/>
        <v>17319.63665</v>
      </c>
      <c r="Z527" s="13">
        <f t="shared" si="296"/>
        <v>696.12687500000004</v>
      </c>
      <c r="AA527" s="13">
        <f t="shared" si="296"/>
        <v>556.90150000000006</v>
      </c>
    </row>
    <row r="528" spans="1:27" s="132" customFormat="1">
      <c r="A528" s="70" t="s">
        <v>274</v>
      </c>
      <c r="B528" s="75">
        <f>1828873+11043378</f>
        <v>12872251</v>
      </c>
      <c r="C528" s="19">
        <f>B528/12</f>
        <v>1072687.5833333333</v>
      </c>
      <c r="D528" s="9"/>
      <c r="E528" s="9">
        <v>0.93740000000000001</v>
      </c>
      <c r="F528" s="9">
        <v>4.3999999999999997E-2</v>
      </c>
      <c r="G528" s="9">
        <v>7.4000000000000003E-3</v>
      </c>
      <c r="H528" s="9"/>
      <c r="I528" s="9"/>
      <c r="J528" s="9"/>
      <c r="K528" s="9"/>
      <c r="L528" s="9"/>
      <c r="M528" s="9">
        <v>1.11E-2</v>
      </c>
      <c r="N528" s="9"/>
      <c r="O528" s="9"/>
      <c r="P528" s="9"/>
      <c r="Q528" s="9"/>
      <c r="R528" s="9"/>
      <c r="S528" s="9"/>
      <c r="T528" s="9"/>
      <c r="U528" s="9"/>
      <c r="V528" s="9">
        <v>1E-4</v>
      </c>
      <c r="W528" s="9"/>
      <c r="X528" s="9"/>
      <c r="Y528" s="9"/>
      <c r="Z528" s="9"/>
      <c r="AA528" s="9"/>
    </row>
    <row r="529" spans="1:27" s="132" customFormat="1">
      <c r="A529" s="31"/>
      <c r="B529" s="18"/>
      <c r="C529" s="19" t="s">
        <v>169</v>
      </c>
      <c r="D529" s="13">
        <f t="shared" ref="D529:AA529" si="297">$C528*D528</f>
        <v>0</v>
      </c>
      <c r="E529" s="13">
        <f t="shared" si="297"/>
        <v>1005537.3406166666</v>
      </c>
      <c r="F529" s="13">
        <f t="shared" si="297"/>
        <v>47198.253666666664</v>
      </c>
      <c r="G529" s="13">
        <f t="shared" si="297"/>
        <v>7937.8881166666661</v>
      </c>
      <c r="H529" s="13">
        <f t="shared" si="297"/>
        <v>0</v>
      </c>
      <c r="I529" s="13">
        <f t="shared" si="297"/>
        <v>0</v>
      </c>
      <c r="J529" s="13">
        <f t="shared" si="297"/>
        <v>0</v>
      </c>
      <c r="K529" s="13">
        <f t="shared" si="297"/>
        <v>0</v>
      </c>
      <c r="L529" s="13">
        <f t="shared" si="297"/>
        <v>0</v>
      </c>
      <c r="M529" s="13">
        <f t="shared" si="297"/>
        <v>11906.832175</v>
      </c>
      <c r="N529" s="13">
        <f t="shared" si="297"/>
        <v>0</v>
      </c>
      <c r="O529" s="13">
        <f t="shared" si="297"/>
        <v>0</v>
      </c>
      <c r="P529" s="13">
        <f t="shared" si="297"/>
        <v>0</v>
      </c>
      <c r="Q529" s="13">
        <f t="shared" si="297"/>
        <v>0</v>
      </c>
      <c r="R529" s="13">
        <f t="shared" si="297"/>
        <v>0</v>
      </c>
      <c r="S529" s="13">
        <f t="shared" si="297"/>
        <v>0</v>
      </c>
      <c r="T529" s="13">
        <f t="shared" si="297"/>
        <v>0</v>
      </c>
      <c r="U529" s="13">
        <f t="shared" si="297"/>
        <v>0</v>
      </c>
      <c r="V529" s="13">
        <f t="shared" si="297"/>
        <v>107.26875833333332</v>
      </c>
      <c r="W529" s="13">
        <f t="shared" si="297"/>
        <v>0</v>
      </c>
      <c r="X529" s="13">
        <f t="shared" si="297"/>
        <v>0</v>
      </c>
      <c r="Y529" s="13">
        <f t="shared" si="297"/>
        <v>0</v>
      </c>
      <c r="Z529" s="13">
        <f t="shared" si="297"/>
        <v>0</v>
      </c>
      <c r="AA529" s="13">
        <f t="shared" si="297"/>
        <v>0</v>
      </c>
    </row>
    <row r="530" spans="1:27" s="132" customFormat="1">
      <c r="A530" s="70" t="s">
        <v>275</v>
      </c>
      <c r="B530" s="75">
        <v>-318603</v>
      </c>
      <c r="C530" s="19">
        <f>B530/12</f>
        <v>-26550.25</v>
      </c>
      <c r="D530" s="9"/>
      <c r="E530" s="9">
        <v>0.89970000000000006</v>
      </c>
      <c r="F530" s="9"/>
      <c r="G530" s="9"/>
      <c r="H530" s="9"/>
      <c r="I530" s="9"/>
      <c r="J530" s="9"/>
      <c r="K530" s="9">
        <v>0.1003</v>
      </c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</row>
    <row r="531" spans="1:27" s="132" customFormat="1">
      <c r="A531" s="31"/>
      <c r="B531" s="74"/>
      <c r="C531" s="19" t="s">
        <v>169</v>
      </c>
      <c r="D531" s="13">
        <f t="shared" ref="D531:AA531" si="298">$C530*D530</f>
        <v>0</v>
      </c>
      <c r="E531" s="13">
        <f t="shared" si="298"/>
        <v>-23887.259925000002</v>
      </c>
      <c r="F531" s="13">
        <f t="shared" si="298"/>
        <v>0</v>
      </c>
      <c r="G531" s="13">
        <f t="shared" si="298"/>
        <v>0</v>
      </c>
      <c r="H531" s="13">
        <f t="shared" si="298"/>
        <v>0</v>
      </c>
      <c r="I531" s="13">
        <f t="shared" si="298"/>
        <v>0</v>
      </c>
      <c r="J531" s="13">
        <f t="shared" si="298"/>
        <v>0</v>
      </c>
      <c r="K531" s="13">
        <f t="shared" si="298"/>
        <v>-2662.9900750000002</v>
      </c>
      <c r="L531" s="13">
        <f t="shared" si="298"/>
        <v>0</v>
      </c>
      <c r="M531" s="13">
        <f t="shared" si="298"/>
        <v>0</v>
      </c>
      <c r="N531" s="13">
        <f t="shared" si="298"/>
        <v>0</v>
      </c>
      <c r="O531" s="13">
        <f t="shared" si="298"/>
        <v>0</v>
      </c>
      <c r="P531" s="13">
        <f t="shared" si="298"/>
        <v>0</v>
      </c>
      <c r="Q531" s="13">
        <f t="shared" si="298"/>
        <v>0</v>
      </c>
      <c r="R531" s="13">
        <f t="shared" si="298"/>
        <v>0</v>
      </c>
      <c r="S531" s="13">
        <f t="shared" si="298"/>
        <v>0</v>
      </c>
      <c r="T531" s="13">
        <f t="shared" si="298"/>
        <v>0</v>
      </c>
      <c r="U531" s="13">
        <f t="shared" si="298"/>
        <v>0</v>
      </c>
      <c r="V531" s="13">
        <f t="shared" si="298"/>
        <v>0</v>
      </c>
      <c r="W531" s="13">
        <f t="shared" si="298"/>
        <v>0</v>
      </c>
      <c r="X531" s="13">
        <f t="shared" si="298"/>
        <v>0</v>
      </c>
      <c r="Y531" s="13">
        <f t="shared" si="298"/>
        <v>0</v>
      </c>
      <c r="Z531" s="13">
        <f t="shared" si="298"/>
        <v>0</v>
      </c>
      <c r="AA531" s="13">
        <f t="shared" si="298"/>
        <v>0</v>
      </c>
    </row>
    <row r="532" spans="1:27" s="132" customFormat="1">
      <c r="A532" s="70" t="s">
        <v>276</v>
      </c>
      <c r="B532" s="75">
        <v>8661090</v>
      </c>
      <c r="C532" s="19">
        <f>B532/12</f>
        <v>721757.5</v>
      </c>
      <c r="D532" s="9"/>
      <c r="E532" s="9"/>
      <c r="F532" s="9"/>
      <c r="G532" s="9">
        <v>0.61080000000000001</v>
      </c>
      <c r="H532" s="9"/>
      <c r="I532" s="9"/>
      <c r="J532" s="9"/>
      <c r="K532" s="9"/>
      <c r="L532" s="9"/>
      <c r="M532" s="9">
        <v>0.21870000000000001</v>
      </c>
      <c r="N532" s="9"/>
      <c r="O532" s="9">
        <v>0.13969999999999999</v>
      </c>
      <c r="P532" s="9"/>
      <c r="Q532" s="9"/>
      <c r="R532" s="9"/>
      <c r="S532" s="9"/>
      <c r="T532" s="9"/>
      <c r="U532" s="9"/>
      <c r="V532" s="9">
        <v>3.0800000000000001E-2</v>
      </c>
      <c r="W532" s="9"/>
      <c r="X532" s="9"/>
      <c r="Y532" s="9"/>
      <c r="Z532" s="9"/>
      <c r="AA532" s="9"/>
    </row>
    <row r="533" spans="1:27" s="132" customFormat="1">
      <c r="A533" s="31"/>
      <c r="B533" s="74"/>
      <c r="C533" s="19" t="s">
        <v>169</v>
      </c>
      <c r="D533" s="13">
        <f t="shared" ref="D533:AA533" si="299">$C532*D532</f>
        <v>0</v>
      </c>
      <c r="E533" s="13">
        <f t="shared" si="299"/>
        <v>0</v>
      </c>
      <c r="F533" s="13">
        <f t="shared" si="299"/>
        <v>0</v>
      </c>
      <c r="G533" s="13">
        <f t="shared" si="299"/>
        <v>440849.48100000003</v>
      </c>
      <c r="H533" s="13">
        <f t="shared" si="299"/>
        <v>0</v>
      </c>
      <c r="I533" s="13">
        <f t="shared" si="299"/>
        <v>0</v>
      </c>
      <c r="J533" s="13">
        <f t="shared" si="299"/>
        <v>0</v>
      </c>
      <c r="K533" s="13">
        <f t="shared" si="299"/>
        <v>0</v>
      </c>
      <c r="L533" s="13">
        <f t="shared" si="299"/>
        <v>0</v>
      </c>
      <c r="M533" s="13">
        <f t="shared" si="299"/>
        <v>157848.36525</v>
      </c>
      <c r="N533" s="13">
        <f t="shared" si="299"/>
        <v>0</v>
      </c>
      <c r="O533" s="13">
        <f t="shared" si="299"/>
        <v>100829.52274999999</v>
      </c>
      <c r="P533" s="13">
        <f t="shared" si="299"/>
        <v>0</v>
      </c>
      <c r="Q533" s="13">
        <f t="shared" si="299"/>
        <v>0</v>
      </c>
      <c r="R533" s="13">
        <f t="shared" si="299"/>
        <v>0</v>
      </c>
      <c r="S533" s="13">
        <f t="shared" si="299"/>
        <v>0</v>
      </c>
      <c r="T533" s="13">
        <f t="shared" si="299"/>
        <v>0</v>
      </c>
      <c r="U533" s="13">
        <f t="shared" si="299"/>
        <v>0</v>
      </c>
      <c r="V533" s="13">
        <f t="shared" si="299"/>
        <v>22230.131000000001</v>
      </c>
      <c r="W533" s="13">
        <f t="shared" si="299"/>
        <v>0</v>
      </c>
      <c r="X533" s="13">
        <f t="shared" si="299"/>
        <v>0</v>
      </c>
      <c r="Y533" s="13">
        <f t="shared" si="299"/>
        <v>0</v>
      </c>
      <c r="Z533" s="13">
        <f t="shared" si="299"/>
        <v>0</v>
      </c>
      <c r="AA533" s="13">
        <f t="shared" si="299"/>
        <v>0</v>
      </c>
    </row>
    <row r="534" spans="1:27" s="132" customFormat="1">
      <c r="A534" s="70" t="s">
        <v>277</v>
      </c>
      <c r="B534" s="75">
        <v>701182</v>
      </c>
      <c r="C534" s="19">
        <f>B534/12</f>
        <v>58431.833333333336</v>
      </c>
      <c r="D534" s="9"/>
      <c r="E534" s="9">
        <v>0.97989999999999999</v>
      </c>
      <c r="F534" s="9"/>
      <c r="G534" s="9"/>
      <c r="H534" s="9"/>
      <c r="I534" s="9"/>
      <c r="J534" s="9"/>
      <c r="K534" s="9"/>
      <c r="L534" s="9">
        <v>2.01E-2</v>
      </c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</row>
    <row r="535" spans="1:27" s="132" customFormat="1">
      <c r="A535" s="31"/>
      <c r="B535" s="18"/>
      <c r="C535" s="19" t="s">
        <v>169</v>
      </c>
      <c r="D535" s="13">
        <f t="shared" ref="D535:AA535" si="300">$C534*D534</f>
        <v>0</v>
      </c>
      <c r="E535" s="13">
        <f t="shared" si="300"/>
        <v>57257.353483333332</v>
      </c>
      <c r="F535" s="13">
        <f t="shared" si="300"/>
        <v>0</v>
      </c>
      <c r="G535" s="13">
        <f t="shared" si="300"/>
        <v>0</v>
      </c>
      <c r="H535" s="13">
        <f t="shared" si="300"/>
        <v>0</v>
      </c>
      <c r="I535" s="13">
        <f t="shared" si="300"/>
        <v>0</v>
      </c>
      <c r="J535" s="13">
        <f t="shared" si="300"/>
        <v>0</v>
      </c>
      <c r="K535" s="13">
        <f t="shared" si="300"/>
        <v>0</v>
      </c>
      <c r="L535" s="13">
        <f t="shared" si="300"/>
        <v>1174.4798499999999</v>
      </c>
      <c r="M535" s="13">
        <f t="shared" si="300"/>
        <v>0</v>
      </c>
      <c r="N535" s="13">
        <f t="shared" si="300"/>
        <v>0</v>
      </c>
      <c r="O535" s="13">
        <f t="shared" si="300"/>
        <v>0</v>
      </c>
      <c r="P535" s="13">
        <f t="shared" si="300"/>
        <v>0</v>
      </c>
      <c r="Q535" s="13">
        <f t="shared" si="300"/>
        <v>0</v>
      </c>
      <c r="R535" s="13">
        <f t="shared" si="300"/>
        <v>0</v>
      </c>
      <c r="S535" s="13">
        <f t="shared" si="300"/>
        <v>0</v>
      </c>
      <c r="T535" s="13">
        <f t="shared" si="300"/>
        <v>0</v>
      </c>
      <c r="U535" s="13">
        <f t="shared" si="300"/>
        <v>0</v>
      </c>
      <c r="V535" s="13">
        <f t="shared" si="300"/>
        <v>0</v>
      </c>
      <c r="W535" s="13">
        <f t="shared" si="300"/>
        <v>0</v>
      </c>
      <c r="X535" s="13">
        <f t="shared" si="300"/>
        <v>0</v>
      </c>
      <c r="Y535" s="13">
        <f t="shared" si="300"/>
        <v>0</v>
      </c>
      <c r="Z535" s="13">
        <f t="shared" si="300"/>
        <v>0</v>
      </c>
      <c r="AA535" s="13">
        <f t="shared" si="300"/>
        <v>0</v>
      </c>
    </row>
    <row r="536" spans="1:27" s="132" customFormat="1">
      <c r="A536" s="92" t="s">
        <v>292</v>
      </c>
      <c r="B536" s="90">
        <v>1085038.4502810221</v>
      </c>
      <c r="C536" s="57">
        <f>B536/12</f>
        <v>90419.870856751848</v>
      </c>
      <c r="D536" s="106"/>
      <c r="E536" s="106">
        <v>1</v>
      </c>
      <c r="F536" s="106"/>
      <c r="G536" s="106"/>
      <c r="H536" s="106"/>
      <c r="I536" s="106"/>
      <c r="J536" s="106"/>
      <c r="K536" s="106"/>
      <c r="L536" s="106"/>
      <c r="M536" s="106"/>
      <c r="N536" s="106"/>
      <c r="O536" s="106"/>
      <c r="P536" s="106"/>
      <c r="Q536" s="106"/>
      <c r="R536" s="106"/>
      <c r="S536" s="106"/>
      <c r="T536" s="106"/>
      <c r="U536" s="106"/>
      <c r="V536" s="106"/>
      <c r="W536" s="106"/>
      <c r="X536" s="106"/>
      <c r="Y536" s="106"/>
      <c r="Z536" s="106"/>
      <c r="AA536" s="106"/>
    </row>
    <row r="537" spans="1:27" s="132" customFormat="1">
      <c r="A537" s="93"/>
      <c r="B537" s="94"/>
      <c r="C537" s="57" t="s">
        <v>169</v>
      </c>
      <c r="D537" s="114">
        <f t="shared" ref="D537:AA537" si="301">$C536*D536</f>
        <v>0</v>
      </c>
      <c r="E537" s="114">
        <f t="shared" si="301"/>
        <v>90419.870856751848</v>
      </c>
      <c r="F537" s="114">
        <f t="shared" si="301"/>
        <v>0</v>
      </c>
      <c r="G537" s="114">
        <f t="shared" si="301"/>
        <v>0</v>
      </c>
      <c r="H537" s="114">
        <f t="shared" si="301"/>
        <v>0</v>
      </c>
      <c r="I537" s="114">
        <f t="shared" si="301"/>
        <v>0</v>
      </c>
      <c r="J537" s="114">
        <f t="shared" si="301"/>
        <v>0</v>
      </c>
      <c r="K537" s="114">
        <f t="shared" si="301"/>
        <v>0</v>
      </c>
      <c r="L537" s="114">
        <f t="shared" si="301"/>
        <v>0</v>
      </c>
      <c r="M537" s="114">
        <f t="shared" si="301"/>
        <v>0</v>
      </c>
      <c r="N537" s="114">
        <f t="shared" si="301"/>
        <v>0</v>
      </c>
      <c r="O537" s="114">
        <f t="shared" si="301"/>
        <v>0</v>
      </c>
      <c r="P537" s="114">
        <f t="shared" si="301"/>
        <v>0</v>
      </c>
      <c r="Q537" s="114">
        <f t="shared" si="301"/>
        <v>0</v>
      </c>
      <c r="R537" s="114">
        <f t="shared" si="301"/>
        <v>0</v>
      </c>
      <c r="S537" s="114">
        <f t="shared" si="301"/>
        <v>0</v>
      </c>
      <c r="T537" s="114">
        <f t="shared" si="301"/>
        <v>0</v>
      </c>
      <c r="U537" s="114">
        <f t="shared" si="301"/>
        <v>0</v>
      </c>
      <c r="V537" s="114">
        <f t="shared" si="301"/>
        <v>0</v>
      </c>
      <c r="W537" s="114">
        <f t="shared" si="301"/>
        <v>0</v>
      </c>
      <c r="X537" s="114">
        <f t="shared" si="301"/>
        <v>0</v>
      </c>
      <c r="Y537" s="114">
        <f t="shared" si="301"/>
        <v>0</v>
      </c>
      <c r="Z537" s="114">
        <f t="shared" si="301"/>
        <v>0</v>
      </c>
      <c r="AA537" s="114">
        <f t="shared" si="301"/>
        <v>0</v>
      </c>
    </row>
    <row r="538" spans="1:27" s="132" customFormat="1">
      <c r="A538" s="70" t="s">
        <v>310</v>
      </c>
      <c r="B538" s="75">
        <v>8889735</v>
      </c>
      <c r="C538" s="19">
        <f>B538/12</f>
        <v>740811.25</v>
      </c>
      <c r="D538" s="104">
        <v>1.7000000000000001E-2</v>
      </c>
      <c r="E538" s="104">
        <v>0.14249999999999999</v>
      </c>
      <c r="F538" s="104">
        <v>5.5300000000000002E-2</v>
      </c>
      <c r="G538" s="104">
        <v>8.09E-2</v>
      </c>
      <c r="H538" s="104">
        <v>4.19E-2</v>
      </c>
      <c r="I538" s="104">
        <v>0.1343</v>
      </c>
      <c r="J538" s="104">
        <v>0</v>
      </c>
      <c r="K538" s="104">
        <v>2.12E-2</v>
      </c>
      <c r="L538" s="104">
        <v>3.3700000000000001E-2</v>
      </c>
      <c r="M538" s="104">
        <v>1.77E-2</v>
      </c>
      <c r="N538" s="104">
        <v>2.6200000000000001E-2</v>
      </c>
      <c r="O538" s="104">
        <v>0.1239</v>
      </c>
      <c r="P538" s="104">
        <v>1.8200000000000001E-2</v>
      </c>
      <c r="Q538" s="104">
        <v>2E-3</v>
      </c>
      <c r="R538" s="104">
        <v>3.78E-2</v>
      </c>
      <c r="S538" s="104">
        <v>1.8700000000000001E-2</v>
      </c>
      <c r="T538" s="104">
        <v>4.1999999999999997E-3</v>
      </c>
      <c r="U538" s="104">
        <v>5.2999999999999999E-2</v>
      </c>
      <c r="V538" s="104">
        <v>1.84E-2</v>
      </c>
      <c r="W538" s="104">
        <v>4.1799999999999997E-2</v>
      </c>
      <c r="X538" s="104">
        <v>4.4600000000000001E-2</v>
      </c>
      <c r="Y538" s="104">
        <v>6.2199999999999998E-2</v>
      </c>
      <c r="Z538" s="104">
        <v>2.5000000000000001E-3</v>
      </c>
      <c r="AA538" s="9">
        <v>2E-3</v>
      </c>
    </row>
    <row r="539" spans="1:27" s="132" customFormat="1">
      <c r="A539" s="31"/>
      <c r="B539" s="18"/>
      <c r="C539" s="19" t="s">
        <v>169</v>
      </c>
      <c r="D539" s="13">
        <f t="shared" ref="D539:AA539" si="302">$C538*D538</f>
        <v>12593.79125</v>
      </c>
      <c r="E539" s="13">
        <f t="shared" si="302"/>
        <v>105565.60312499999</v>
      </c>
      <c r="F539" s="13">
        <f t="shared" si="302"/>
        <v>40966.862125</v>
      </c>
      <c r="G539" s="13">
        <f t="shared" si="302"/>
        <v>59931.630125000003</v>
      </c>
      <c r="H539" s="13">
        <f t="shared" si="302"/>
        <v>31039.991375000001</v>
      </c>
      <c r="I539" s="13">
        <f t="shared" si="302"/>
        <v>99490.950874999995</v>
      </c>
      <c r="J539" s="13">
        <f t="shared" si="302"/>
        <v>0</v>
      </c>
      <c r="K539" s="13">
        <f t="shared" si="302"/>
        <v>15705.1985</v>
      </c>
      <c r="L539" s="13">
        <f t="shared" si="302"/>
        <v>24965.339125000002</v>
      </c>
      <c r="M539" s="13">
        <f t="shared" si="302"/>
        <v>13112.359125000001</v>
      </c>
      <c r="N539" s="13">
        <f t="shared" si="302"/>
        <v>19409.25475</v>
      </c>
      <c r="O539" s="13">
        <f t="shared" si="302"/>
        <v>91786.513875000004</v>
      </c>
      <c r="P539" s="13">
        <f t="shared" si="302"/>
        <v>13482.76475</v>
      </c>
      <c r="Q539" s="13">
        <f t="shared" si="302"/>
        <v>1481.6224999999999</v>
      </c>
      <c r="R539" s="13">
        <f t="shared" si="302"/>
        <v>28002.665250000002</v>
      </c>
      <c r="S539" s="13">
        <f t="shared" si="302"/>
        <v>13853.170375000002</v>
      </c>
      <c r="T539" s="13">
        <f t="shared" si="302"/>
        <v>3111.4072499999997</v>
      </c>
      <c r="U539" s="13">
        <f t="shared" si="302"/>
        <v>39262.996249999997</v>
      </c>
      <c r="V539" s="13">
        <f t="shared" si="302"/>
        <v>13630.927</v>
      </c>
      <c r="W539" s="13">
        <f t="shared" si="302"/>
        <v>30965.910249999997</v>
      </c>
      <c r="X539" s="13">
        <f t="shared" si="302"/>
        <v>33040.181750000003</v>
      </c>
      <c r="Y539" s="13">
        <f t="shared" si="302"/>
        <v>46078.459750000002</v>
      </c>
      <c r="Z539" s="13">
        <f t="shared" si="302"/>
        <v>1852.028125</v>
      </c>
      <c r="AA539" s="13">
        <f t="shared" si="302"/>
        <v>1481.6224999999999</v>
      </c>
    </row>
    <row r="540" spans="1:27" s="132" customFormat="1">
      <c r="A540" s="70" t="s">
        <v>311</v>
      </c>
      <c r="B540" s="75">
        <f>3514742/2</f>
        <v>1757371</v>
      </c>
      <c r="C540" s="19">
        <f>B540/12</f>
        <v>146447.58333333334</v>
      </c>
      <c r="D540" s="104">
        <v>1.7000000000000001E-2</v>
      </c>
      <c r="E540" s="104">
        <v>0.14249999999999999</v>
      </c>
      <c r="F540" s="104">
        <v>5.5300000000000002E-2</v>
      </c>
      <c r="G540" s="104">
        <v>8.09E-2</v>
      </c>
      <c r="H540" s="104">
        <v>4.19E-2</v>
      </c>
      <c r="I540" s="104">
        <v>0.1343</v>
      </c>
      <c r="J540" s="104">
        <v>0</v>
      </c>
      <c r="K540" s="104">
        <v>2.12E-2</v>
      </c>
      <c r="L540" s="104">
        <v>3.3700000000000001E-2</v>
      </c>
      <c r="M540" s="104">
        <v>1.77E-2</v>
      </c>
      <c r="N540" s="104">
        <v>2.6200000000000001E-2</v>
      </c>
      <c r="O540" s="104">
        <v>0.1239</v>
      </c>
      <c r="P540" s="104">
        <v>1.8200000000000001E-2</v>
      </c>
      <c r="Q540" s="104">
        <v>2E-3</v>
      </c>
      <c r="R540" s="104">
        <v>3.78E-2</v>
      </c>
      <c r="S540" s="104">
        <v>1.8700000000000001E-2</v>
      </c>
      <c r="T540" s="104">
        <v>4.1999999999999997E-3</v>
      </c>
      <c r="U540" s="104">
        <v>5.2999999999999999E-2</v>
      </c>
      <c r="V540" s="104">
        <v>1.84E-2</v>
      </c>
      <c r="W540" s="104">
        <v>4.1799999999999997E-2</v>
      </c>
      <c r="X540" s="104">
        <v>4.4600000000000001E-2</v>
      </c>
      <c r="Y540" s="104">
        <v>6.2199999999999998E-2</v>
      </c>
      <c r="Z540" s="104">
        <v>2.5000000000000001E-3</v>
      </c>
      <c r="AA540" s="9">
        <v>2E-3</v>
      </c>
    </row>
    <row r="541" spans="1:27" s="132" customFormat="1">
      <c r="A541" s="31"/>
      <c r="B541" s="18"/>
      <c r="C541" s="19" t="s">
        <v>169</v>
      </c>
      <c r="D541" s="13">
        <f t="shared" ref="D541:AA541" si="303">$C540*D540</f>
        <v>2489.608916666667</v>
      </c>
      <c r="E541" s="13">
        <f t="shared" si="303"/>
        <v>20868.780624999999</v>
      </c>
      <c r="F541" s="13">
        <f t="shared" si="303"/>
        <v>8098.5513583333341</v>
      </c>
      <c r="G541" s="13">
        <f t="shared" si="303"/>
        <v>11847.609491666668</v>
      </c>
      <c r="H541" s="13">
        <f t="shared" si="303"/>
        <v>6136.153741666667</v>
      </c>
      <c r="I541" s="13">
        <f t="shared" si="303"/>
        <v>19667.910441666667</v>
      </c>
      <c r="J541" s="13">
        <f t="shared" si="303"/>
        <v>0</v>
      </c>
      <c r="K541" s="13">
        <f t="shared" si="303"/>
        <v>3104.6887666666671</v>
      </c>
      <c r="L541" s="13">
        <f t="shared" si="303"/>
        <v>4935.2835583333335</v>
      </c>
      <c r="M541" s="13">
        <f t="shared" si="303"/>
        <v>2592.1222250000001</v>
      </c>
      <c r="N541" s="13">
        <f t="shared" si="303"/>
        <v>3836.9266833333336</v>
      </c>
      <c r="O541" s="13">
        <f t="shared" si="303"/>
        <v>18144.855575000001</v>
      </c>
      <c r="P541" s="13">
        <f t="shared" si="303"/>
        <v>2665.3460166666669</v>
      </c>
      <c r="Q541" s="13">
        <f t="shared" si="303"/>
        <v>292.89516666666668</v>
      </c>
      <c r="R541" s="13">
        <f t="shared" si="303"/>
        <v>5535.7186500000007</v>
      </c>
      <c r="S541" s="13">
        <f t="shared" si="303"/>
        <v>2738.5698083333336</v>
      </c>
      <c r="T541" s="13">
        <f t="shared" si="303"/>
        <v>615.07984999999996</v>
      </c>
      <c r="U541" s="13">
        <f t="shared" si="303"/>
        <v>7761.7219166666673</v>
      </c>
      <c r="V541" s="13">
        <f t="shared" si="303"/>
        <v>2694.6355333333336</v>
      </c>
      <c r="W541" s="13">
        <f t="shared" si="303"/>
        <v>6121.5089833333332</v>
      </c>
      <c r="X541" s="13">
        <f t="shared" si="303"/>
        <v>6531.5622166666672</v>
      </c>
      <c r="Y541" s="13">
        <f t="shared" si="303"/>
        <v>9109.0396833333343</v>
      </c>
      <c r="Z541" s="13">
        <f t="shared" si="303"/>
        <v>366.11895833333335</v>
      </c>
      <c r="AA541" s="13">
        <f t="shared" si="303"/>
        <v>292.89516666666668</v>
      </c>
    </row>
    <row r="542" spans="1:27" s="132" customFormat="1">
      <c r="A542" s="70" t="s">
        <v>318</v>
      </c>
      <c r="B542" s="75">
        <f>3514742/2</f>
        <v>1757371</v>
      </c>
      <c r="C542" s="19">
        <f>B542/12</f>
        <v>146447.58333333334</v>
      </c>
      <c r="D542" s="9"/>
      <c r="E542" s="9"/>
      <c r="F542" s="9">
        <v>0.4849</v>
      </c>
      <c r="G542" s="9"/>
      <c r="H542" s="9"/>
      <c r="I542" s="9"/>
      <c r="J542" s="9"/>
      <c r="K542" s="9"/>
      <c r="L542" s="9">
        <v>2.3999999999999998E-3</v>
      </c>
      <c r="M542" s="9"/>
      <c r="N542" s="9"/>
      <c r="O542" s="9">
        <v>6.4999999999999997E-3</v>
      </c>
      <c r="P542" s="9">
        <v>6.9999999999999999E-4</v>
      </c>
      <c r="Q542" s="9"/>
      <c r="R542" s="9"/>
      <c r="S542" s="9"/>
      <c r="T542" s="9"/>
      <c r="U542" s="9"/>
      <c r="V542" s="9"/>
      <c r="W542" s="9">
        <v>0.50549999999999995</v>
      </c>
      <c r="X542" s="9"/>
      <c r="Y542" s="9"/>
      <c r="Z542" s="9"/>
      <c r="AA542" s="9"/>
    </row>
    <row r="543" spans="1:27" s="132" customFormat="1">
      <c r="A543" s="31"/>
      <c r="B543" s="18"/>
      <c r="C543" s="19" t="s">
        <v>169</v>
      </c>
      <c r="D543" s="13">
        <f t="shared" ref="D543:AA543" si="304">$C542*D542</f>
        <v>0</v>
      </c>
      <c r="E543" s="13">
        <f t="shared" si="304"/>
        <v>0</v>
      </c>
      <c r="F543" s="13">
        <f t="shared" si="304"/>
        <v>71012.433158333341</v>
      </c>
      <c r="G543" s="13">
        <f t="shared" si="304"/>
        <v>0</v>
      </c>
      <c r="H543" s="13">
        <f t="shared" si="304"/>
        <v>0</v>
      </c>
      <c r="I543" s="13">
        <f t="shared" si="304"/>
        <v>0</v>
      </c>
      <c r="J543" s="13">
        <f t="shared" si="304"/>
        <v>0</v>
      </c>
      <c r="K543" s="13">
        <f t="shared" si="304"/>
        <v>0</v>
      </c>
      <c r="L543" s="13">
        <f t="shared" si="304"/>
        <v>351.4742</v>
      </c>
      <c r="M543" s="13">
        <f t="shared" si="304"/>
        <v>0</v>
      </c>
      <c r="N543" s="13">
        <f t="shared" si="304"/>
        <v>0</v>
      </c>
      <c r="O543" s="13">
        <f t="shared" si="304"/>
        <v>951.90929166666672</v>
      </c>
      <c r="P543" s="13">
        <f t="shared" si="304"/>
        <v>102.51330833333334</v>
      </c>
      <c r="Q543" s="13">
        <f t="shared" si="304"/>
        <v>0</v>
      </c>
      <c r="R543" s="13">
        <f t="shared" si="304"/>
        <v>0</v>
      </c>
      <c r="S543" s="13">
        <f t="shared" si="304"/>
        <v>0</v>
      </c>
      <c r="T543" s="13">
        <f t="shared" si="304"/>
        <v>0</v>
      </c>
      <c r="U543" s="13">
        <f t="shared" si="304"/>
        <v>0</v>
      </c>
      <c r="V543" s="13">
        <f t="shared" si="304"/>
        <v>0</v>
      </c>
      <c r="W543" s="13">
        <f t="shared" si="304"/>
        <v>74029.253375</v>
      </c>
      <c r="X543" s="13">
        <f t="shared" si="304"/>
        <v>0</v>
      </c>
      <c r="Y543" s="13">
        <f t="shared" si="304"/>
        <v>0</v>
      </c>
      <c r="Z543" s="13">
        <f t="shared" si="304"/>
        <v>0</v>
      </c>
      <c r="AA543" s="13">
        <f t="shared" si="304"/>
        <v>0</v>
      </c>
    </row>
    <row r="544" spans="1:27" s="132" customFormat="1">
      <c r="A544" s="70" t="s">
        <v>312</v>
      </c>
      <c r="B544" s="75">
        <v>1141031</v>
      </c>
      <c r="C544" s="19">
        <f>B544/12</f>
        <v>95085.916666666672</v>
      </c>
      <c r="D544" s="104">
        <v>1.7000000000000001E-2</v>
      </c>
      <c r="E544" s="104">
        <v>0.14249999999999999</v>
      </c>
      <c r="F544" s="104">
        <v>5.5300000000000002E-2</v>
      </c>
      <c r="G544" s="104">
        <v>8.09E-2</v>
      </c>
      <c r="H544" s="104">
        <v>4.19E-2</v>
      </c>
      <c r="I544" s="104">
        <v>0.1343</v>
      </c>
      <c r="J544" s="104">
        <v>0</v>
      </c>
      <c r="K544" s="104">
        <v>2.12E-2</v>
      </c>
      <c r="L544" s="104">
        <v>3.3700000000000001E-2</v>
      </c>
      <c r="M544" s="104">
        <v>1.77E-2</v>
      </c>
      <c r="N544" s="104">
        <v>2.6200000000000001E-2</v>
      </c>
      <c r="O544" s="104">
        <v>0.1239</v>
      </c>
      <c r="P544" s="104">
        <v>1.8200000000000001E-2</v>
      </c>
      <c r="Q544" s="104">
        <v>2E-3</v>
      </c>
      <c r="R544" s="104">
        <v>3.78E-2</v>
      </c>
      <c r="S544" s="104">
        <v>1.8700000000000001E-2</v>
      </c>
      <c r="T544" s="104">
        <v>4.1999999999999997E-3</v>
      </c>
      <c r="U544" s="104">
        <v>5.2999999999999999E-2</v>
      </c>
      <c r="V544" s="104">
        <v>1.84E-2</v>
      </c>
      <c r="W544" s="104">
        <v>4.1799999999999997E-2</v>
      </c>
      <c r="X544" s="104">
        <v>4.4600000000000001E-2</v>
      </c>
      <c r="Y544" s="104">
        <v>6.2199999999999998E-2</v>
      </c>
      <c r="Z544" s="104">
        <v>2.5000000000000001E-3</v>
      </c>
      <c r="AA544" s="9">
        <v>2E-3</v>
      </c>
    </row>
    <row r="545" spans="1:27" s="132" customFormat="1">
      <c r="A545" s="31"/>
      <c r="B545" s="18"/>
      <c r="C545" s="19" t="s">
        <v>169</v>
      </c>
      <c r="D545" s="13">
        <f t="shared" ref="D545:AA545" si="305">$C544*D544</f>
        <v>1616.4605833333335</v>
      </c>
      <c r="E545" s="13">
        <f t="shared" si="305"/>
        <v>13549.743124999999</v>
      </c>
      <c r="F545" s="13">
        <f t="shared" si="305"/>
        <v>5258.2511916666672</v>
      </c>
      <c r="G545" s="13">
        <f t="shared" si="305"/>
        <v>7692.4506583333341</v>
      </c>
      <c r="H545" s="13">
        <f t="shared" si="305"/>
        <v>3984.0999083333336</v>
      </c>
      <c r="I545" s="13">
        <f t="shared" si="305"/>
        <v>12770.038608333334</v>
      </c>
      <c r="J545" s="13">
        <f t="shared" si="305"/>
        <v>0</v>
      </c>
      <c r="K545" s="13">
        <f t="shared" si="305"/>
        <v>2015.8214333333335</v>
      </c>
      <c r="L545" s="13">
        <f t="shared" si="305"/>
        <v>3204.3953916666669</v>
      </c>
      <c r="M545" s="13">
        <f t="shared" si="305"/>
        <v>1683.0207250000001</v>
      </c>
      <c r="N545" s="13">
        <f t="shared" si="305"/>
        <v>2491.2510166666671</v>
      </c>
      <c r="O545" s="13">
        <f t="shared" si="305"/>
        <v>11781.145075</v>
      </c>
      <c r="P545" s="13">
        <f t="shared" si="305"/>
        <v>1730.5636833333335</v>
      </c>
      <c r="Q545" s="13">
        <f t="shared" si="305"/>
        <v>190.17183333333335</v>
      </c>
      <c r="R545" s="13">
        <f t="shared" si="305"/>
        <v>3594.2476500000002</v>
      </c>
      <c r="S545" s="13">
        <f t="shared" si="305"/>
        <v>1778.106641666667</v>
      </c>
      <c r="T545" s="13">
        <f t="shared" si="305"/>
        <v>399.36084999999997</v>
      </c>
      <c r="U545" s="13">
        <f t="shared" si="305"/>
        <v>5039.5535833333333</v>
      </c>
      <c r="V545" s="13">
        <f t="shared" si="305"/>
        <v>1749.5808666666667</v>
      </c>
      <c r="W545" s="13">
        <f t="shared" si="305"/>
        <v>3974.5913166666664</v>
      </c>
      <c r="X545" s="13">
        <f t="shared" si="305"/>
        <v>4240.8318833333333</v>
      </c>
      <c r="Y545" s="13">
        <f t="shared" si="305"/>
        <v>5914.3440166666669</v>
      </c>
      <c r="Z545" s="13">
        <f t="shared" si="305"/>
        <v>237.71479166666668</v>
      </c>
      <c r="AA545" s="13">
        <f t="shared" si="305"/>
        <v>190.17183333333335</v>
      </c>
    </row>
    <row r="546" spans="1:27" s="132" customFormat="1">
      <c r="A546" s="70" t="s">
        <v>313</v>
      </c>
      <c r="B546" s="75">
        <f>58204+282208</f>
        <v>340412</v>
      </c>
      <c r="C546" s="19">
        <f>B546/12</f>
        <v>28367.666666666668</v>
      </c>
      <c r="D546" s="9"/>
      <c r="E546" s="9"/>
      <c r="F546" s="9">
        <v>1</v>
      </c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</row>
    <row r="547" spans="1:27" s="132" customFormat="1">
      <c r="A547" s="31"/>
      <c r="B547" s="18"/>
      <c r="C547" s="19" t="s">
        <v>169</v>
      </c>
      <c r="D547" s="13">
        <f t="shared" ref="D547:AA547" si="306">$C546*D546</f>
        <v>0</v>
      </c>
      <c r="E547" s="13">
        <f t="shared" si="306"/>
        <v>0</v>
      </c>
      <c r="F547" s="13">
        <f t="shared" si="306"/>
        <v>28367.666666666668</v>
      </c>
      <c r="G547" s="13">
        <f t="shared" si="306"/>
        <v>0</v>
      </c>
      <c r="H547" s="13">
        <f t="shared" si="306"/>
        <v>0</v>
      </c>
      <c r="I547" s="13">
        <f t="shared" si="306"/>
        <v>0</v>
      </c>
      <c r="J547" s="13">
        <f t="shared" si="306"/>
        <v>0</v>
      </c>
      <c r="K547" s="13">
        <f t="shared" si="306"/>
        <v>0</v>
      </c>
      <c r="L547" s="13">
        <f t="shared" si="306"/>
        <v>0</v>
      </c>
      <c r="M547" s="13">
        <f t="shared" si="306"/>
        <v>0</v>
      </c>
      <c r="N547" s="13">
        <f t="shared" si="306"/>
        <v>0</v>
      </c>
      <c r="O547" s="13">
        <f t="shared" si="306"/>
        <v>0</v>
      </c>
      <c r="P547" s="13">
        <f t="shared" si="306"/>
        <v>0</v>
      </c>
      <c r="Q547" s="13">
        <f t="shared" si="306"/>
        <v>0</v>
      </c>
      <c r="R547" s="13">
        <f t="shared" si="306"/>
        <v>0</v>
      </c>
      <c r="S547" s="13">
        <f t="shared" si="306"/>
        <v>0</v>
      </c>
      <c r="T547" s="13">
        <f t="shared" si="306"/>
        <v>0</v>
      </c>
      <c r="U547" s="13">
        <f t="shared" si="306"/>
        <v>0</v>
      </c>
      <c r="V547" s="13">
        <f t="shared" si="306"/>
        <v>0</v>
      </c>
      <c r="W547" s="13">
        <f t="shared" si="306"/>
        <v>0</v>
      </c>
      <c r="X547" s="13">
        <f t="shared" si="306"/>
        <v>0</v>
      </c>
      <c r="Y547" s="13">
        <f t="shared" si="306"/>
        <v>0</v>
      </c>
      <c r="Z547" s="13">
        <f t="shared" si="306"/>
        <v>0</v>
      </c>
      <c r="AA547" s="13">
        <f t="shared" si="306"/>
        <v>0</v>
      </c>
    </row>
    <row r="548" spans="1:27" s="132" customFormat="1">
      <c r="A548" s="70" t="s">
        <v>314</v>
      </c>
      <c r="B548" s="75">
        <f>3438786/2</f>
        <v>1719393</v>
      </c>
      <c r="C548" s="19">
        <f>B548/12</f>
        <v>143282.75</v>
      </c>
      <c r="D548" s="104">
        <v>1.7000000000000001E-2</v>
      </c>
      <c r="E548" s="104">
        <v>0.14249999999999999</v>
      </c>
      <c r="F548" s="104">
        <v>5.5300000000000002E-2</v>
      </c>
      <c r="G548" s="104">
        <v>8.09E-2</v>
      </c>
      <c r="H548" s="104">
        <v>4.19E-2</v>
      </c>
      <c r="I548" s="104">
        <v>0.1343</v>
      </c>
      <c r="J548" s="104">
        <v>0</v>
      </c>
      <c r="K548" s="104">
        <v>2.12E-2</v>
      </c>
      <c r="L548" s="104">
        <v>3.3700000000000001E-2</v>
      </c>
      <c r="M548" s="104">
        <v>1.77E-2</v>
      </c>
      <c r="N548" s="104">
        <v>2.6200000000000001E-2</v>
      </c>
      <c r="O548" s="104">
        <v>0.1239</v>
      </c>
      <c r="P548" s="104">
        <v>1.8200000000000001E-2</v>
      </c>
      <c r="Q548" s="104">
        <v>2E-3</v>
      </c>
      <c r="R548" s="104">
        <v>3.78E-2</v>
      </c>
      <c r="S548" s="104">
        <v>1.8700000000000001E-2</v>
      </c>
      <c r="T548" s="104">
        <v>4.1999999999999997E-3</v>
      </c>
      <c r="U548" s="104">
        <v>5.2999999999999999E-2</v>
      </c>
      <c r="V548" s="104">
        <v>1.84E-2</v>
      </c>
      <c r="W548" s="104">
        <v>4.1799999999999997E-2</v>
      </c>
      <c r="X548" s="104">
        <v>4.4600000000000001E-2</v>
      </c>
      <c r="Y548" s="104">
        <v>6.2199999999999998E-2</v>
      </c>
      <c r="Z548" s="104">
        <v>2.5000000000000001E-3</v>
      </c>
      <c r="AA548" s="9">
        <v>2E-3</v>
      </c>
    </row>
    <row r="549" spans="1:27" s="132" customFormat="1">
      <c r="A549" s="31"/>
      <c r="B549" s="18"/>
      <c r="C549" s="19" t="s">
        <v>169</v>
      </c>
      <c r="D549" s="13">
        <f t="shared" ref="D549:AA549" si="307">$C548*D548</f>
        <v>2435.8067500000002</v>
      </c>
      <c r="E549" s="13">
        <f t="shared" si="307"/>
        <v>20417.791874999999</v>
      </c>
      <c r="F549" s="13">
        <f t="shared" si="307"/>
        <v>7923.536075</v>
      </c>
      <c r="G549" s="13">
        <f t="shared" si="307"/>
        <v>11591.574474999999</v>
      </c>
      <c r="H549" s="13">
        <f t="shared" si="307"/>
        <v>6003.5472250000003</v>
      </c>
      <c r="I549" s="13">
        <f t="shared" si="307"/>
        <v>19242.873325</v>
      </c>
      <c r="J549" s="13">
        <f t="shared" si="307"/>
        <v>0</v>
      </c>
      <c r="K549" s="13">
        <f t="shared" si="307"/>
        <v>3037.5943000000002</v>
      </c>
      <c r="L549" s="13">
        <f t="shared" si="307"/>
        <v>4828.6286749999999</v>
      </c>
      <c r="M549" s="13">
        <f t="shared" si="307"/>
        <v>2536.104675</v>
      </c>
      <c r="N549" s="13">
        <f t="shared" si="307"/>
        <v>3754.0080500000004</v>
      </c>
      <c r="O549" s="13">
        <f t="shared" si="307"/>
        <v>17752.732724999998</v>
      </c>
      <c r="P549" s="13">
        <f t="shared" si="307"/>
        <v>2607.7460500000002</v>
      </c>
      <c r="Q549" s="13">
        <f t="shared" si="307"/>
        <v>286.56549999999999</v>
      </c>
      <c r="R549" s="13">
        <f t="shared" si="307"/>
        <v>5416.0879500000001</v>
      </c>
      <c r="S549" s="13">
        <f t="shared" si="307"/>
        <v>2679.3874250000003</v>
      </c>
      <c r="T549" s="13">
        <f t="shared" si="307"/>
        <v>601.78755000000001</v>
      </c>
      <c r="U549" s="13">
        <f t="shared" si="307"/>
        <v>7593.9857499999998</v>
      </c>
      <c r="V549" s="13">
        <f t="shared" si="307"/>
        <v>2636.4025999999999</v>
      </c>
      <c r="W549" s="13">
        <f t="shared" si="307"/>
        <v>5989.2189499999995</v>
      </c>
      <c r="X549" s="13">
        <f t="shared" si="307"/>
        <v>6390.4106499999998</v>
      </c>
      <c r="Y549" s="13">
        <f t="shared" si="307"/>
        <v>8912.1870500000005</v>
      </c>
      <c r="Z549" s="13">
        <f t="shared" si="307"/>
        <v>358.20687500000003</v>
      </c>
      <c r="AA549" s="13">
        <f t="shared" si="307"/>
        <v>286.56549999999999</v>
      </c>
    </row>
    <row r="550" spans="1:27" s="132" customFormat="1">
      <c r="A550" s="70" t="s">
        <v>319</v>
      </c>
      <c r="B550" s="75">
        <f>3438786/2</f>
        <v>1719393</v>
      </c>
      <c r="C550" s="19">
        <f>B550/12</f>
        <v>143282.75</v>
      </c>
      <c r="D550" s="9"/>
      <c r="E550" s="9">
        <v>2.8E-3</v>
      </c>
      <c r="F550" s="9">
        <v>0.42580000000000001</v>
      </c>
      <c r="G550" s="9">
        <v>1.2999999999999999E-3</v>
      </c>
      <c r="H550" s="9">
        <v>0.21340000000000001</v>
      </c>
      <c r="I550" s="9"/>
      <c r="J550" s="9"/>
      <c r="K550" s="9">
        <v>5.0000000000000001E-4</v>
      </c>
      <c r="L550" s="9">
        <v>1.5E-3</v>
      </c>
      <c r="M550" s="9"/>
      <c r="N550" s="9"/>
      <c r="O550" s="9">
        <v>3.2000000000000002E-3</v>
      </c>
      <c r="P550" s="9">
        <v>4.0000000000000002E-4</v>
      </c>
      <c r="Q550" s="9"/>
      <c r="R550" s="9"/>
      <c r="S550" s="9"/>
      <c r="T550" s="9"/>
      <c r="U550" s="9"/>
      <c r="V550" s="9"/>
      <c r="W550" s="9">
        <v>0.35110000000000002</v>
      </c>
      <c r="X550" s="9"/>
      <c r="Y550" s="9"/>
      <c r="Z550" s="9"/>
      <c r="AA550" s="9"/>
    </row>
    <row r="551" spans="1:27" s="132" customFormat="1">
      <c r="A551" s="31"/>
      <c r="B551" s="18"/>
      <c r="C551" s="19" t="s">
        <v>169</v>
      </c>
      <c r="D551" s="13">
        <f>$C550*D550</f>
        <v>0</v>
      </c>
      <c r="E551" s="13">
        <f>$C550*E550</f>
        <v>401.19169999999997</v>
      </c>
      <c r="F551" s="13">
        <f t="shared" ref="F551:AA551" si="308">$C550*F550</f>
        <v>61009.794950000003</v>
      </c>
      <c r="G551" s="13">
        <f t="shared" si="308"/>
        <v>186.26757499999999</v>
      </c>
      <c r="H551" s="13">
        <f t="shared" si="308"/>
        <v>30576.538850000001</v>
      </c>
      <c r="I551" s="13">
        <f t="shared" si="308"/>
        <v>0</v>
      </c>
      <c r="J551" s="13">
        <f t="shared" si="308"/>
        <v>0</v>
      </c>
      <c r="K551" s="13">
        <f t="shared" si="308"/>
        <v>71.641374999999996</v>
      </c>
      <c r="L551" s="13">
        <f t="shared" si="308"/>
        <v>214.924125</v>
      </c>
      <c r="M551" s="13">
        <f t="shared" si="308"/>
        <v>0</v>
      </c>
      <c r="N551" s="13">
        <f t="shared" si="308"/>
        <v>0</v>
      </c>
      <c r="O551" s="13">
        <f t="shared" si="308"/>
        <v>458.50480000000005</v>
      </c>
      <c r="P551" s="13">
        <f t="shared" si="308"/>
        <v>57.313100000000006</v>
      </c>
      <c r="Q551" s="13">
        <f t="shared" si="308"/>
        <v>0</v>
      </c>
      <c r="R551" s="13">
        <f t="shared" si="308"/>
        <v>0</v>
      </c>
      <c r="S551" s="13">
        <f t="shared" si="308"/>
        <v>0</v>
      </c>
      <c r="T551" s="13">
        <f t="shared" si="308"/>
        <v>0</v>
      </c>
      <c r="U551" s="13">
        <f t="shared" si="308"/>
        <v>0</v>
      </c>
      <c r="V551" s="13">
        <f t="shared" si="308"/>
        <v>0</v>
      </c>
      <c r="W551" s="13">
        <f t="shared" si="308"/>
        <v>50306.573525</v>
      </c>
      <c r="X551" s="13">
        <f t="shared" si="308"/>
        <v>0</v>
      </c>
      <c r="Y551" s="13">
        <f t="shared" si="308"/>
        <v>0</v>
      </c>
      <c r="Z551" s="13">
        <f t="shared" si="308"/>
        <v>0</v>
      </c>
      <c r="AA551" s="13">
        <f t="shared" si="308"/>
        <v>0</v>
      </c>
    </row>
    <row r="552" spans="1:27" s="132" customFormat="1">
      <c r="A552" s="70" t="s">
        <v>315</v>
      </c>
      <c r="B552" s="75">
        <v>5667478</v>
      </c>
      <c r="C552" s="19">
        <f>B552/12</f>
        <v>472289.83333333331</v>
      </c>
      <c r="D552" s="9"/>
      <c r="E552" s="9">
        <v>0.93610000000000004</v>
      </c>
      <c r="F552" s="9"/>
      <c r="G552" s="9">
        <v>2.9899999999999999E-2</v>
      </c>
      <c r="H552" s="9"/>
      <c r="I552" s="9">
        <v>2.07E-2</v>
      </c>
      <c r="J552" s="9"/>
      <c r="K552" s="9"/>
      <c r="L552" s="9"/>
      <c r="M552" s="9"/>
      <c r="N552" s="9"/>
      <c r="O552" s="9"/>
      <c r="P552" s="9"/>
      <c r="Q552" s="9">
        <v>2.9999999999999997E-4</v>
      </c>
      <c r="R552" s="9"/>
      <c r="S552" s="9"/>
      <c r="T552" s="9"/>
      <c r="U552" s="9"/>
      <c r="V552" s="9">
        <v>3.0999999999999999E-3</v>
      </c>
      <c r="W552" s="9"/>
      <c r="X552" s="9"/>
      <c r="Y552" s="9">
        <v>9.1999999999999998E-3</v>
      </c>
      <c r="Z552" s="9">
        <v>4.0000000000000002E-4</v>
      </c>
      <c r="AA552" s="9">
        <v>2.9999999999999997E-4</v>
      </c>
    </row>
    <row r="553" spans="1:27" s="132" customFormat="1">
      <c r="A553" s="31"/>
      <c r="B553" s="18"/>
      <c r="C553" s="19" t="s">
        <v>169</v>
      </c>
      <c r="D553" s="13">
        <f t="shared" ref="D553:AA553" si="309">$C552*D552</f>
        <v>0</v>
      </c>
      <c r="E553" s="13">
        <f t="shared" si="309"/>
        <v>442110.51298333332</v>
      </c>
      <c r="F553" s="13">
        <f t="shared" si="309"/>
        <v>0</v>
      </c>
      <c r="G553" s="13">
        <f t="shared" si="309"/>
        <v>14121.466016666665</v>
      </c>
      <c r="H553" s="13">
        <f t="shared" si="309"/>
        <v>0</v>
      </c>
      <c r="I553" s="13">
        <f t="shared" si="309"/>
        <v>9776.3995500000001</v>
      </c>
      <c r="J553" s="13">
        <f t="shared" si="309"/>
        <v>0</v>
      </c>
      <c r="K553" s="13">
        <f t="shared" si="309"/>
        <v>0</v>
      </c>
      <c r="L553" s="13">
        <f t="shared" si="309"/>
        <v>0</v>
      </c>
      <c r="M553" s="13">
        <f t="shared" si="309"/>
        <v>0</v>
      </c>
      <c r="N553" s="13">
        <f t="shared" si="309"/>
        <v>0</v>
      </c>
      <c r="O553" s="13">
        <f t="shared" si="309"/>
        <v>0</v>
      </c>
      <c r="P553" s="13">
        <f t="shared" si="309"/>
        <v>0</v>
      </c>
      <c r="Q553" s="13">
        <f t="shared" si="309"/>
        <v>141.68695</v>
      </c>
      <c r="R553" s="13">
        <f t="shared" si="309"/>
        <v>0</v>
      </c>
      <c r="S553" s="13">
        <f t="shared" si="309"/>
        <v>0</v>
      </c>
      <c r="T553" s="13">
        <f t="shared" si="309"/>
        <v>0</v>
      </c>
      <c r="U553" s="13">
        <f t="shared" si="309"/>
        <v>0</v>
      </c>
      <c r="V553" s="13">
        <f t="shared" si="309"/>
        <v>1464.0984833333332</v>
      </c>
      <c r="W553" s="13">
        <f t="shared" si="309"/>
        <v>0</v>
      </c>
      <c r="X553" s="13">
        <f t="shared" si="309"/>
        <v>0</v>
      </c>
      <c r="Y553" s="13">
        <f t="shared" si="309"/>
        <v>4345.0664666666662</v>
      </c>
      <c r="Z553" s="13">
        <f t="shared" si="309"/>
        <v>188.91593333333333</v>
      </c>
      <c r="AA553" s="13">
        <f t="shared" si="309"/>
        <v>141.68695</v>
      </c>
    </row>
    <row r="554" spans="1:27" s="132" customFormat="1">
      <c r="A554" s="70" t="s">
        <v>316</v>
      </c>
      <c r="B554" s="75">
        <v>7261914</v>
      </c>
      <c r="C554" s="19">
        <f>B554/12</f>
        <v>605159.5</v>
      </c>
      <c r="D554" s="104">
        <v>1.7000000000000001E-2</v>
      </c>
      <c r="E554" s="104">
        <v>0.14249999999999999</v>
      </c>
      <c r="F554" s="104">
        <v>5.5300000000000002E-2</v>
      </c>
      <c r="G554" s="104">
        <v>8.09E-2</v>
      </c>
      <c r="H554" s="104">
        <v>4.19E-2</v>
      </c>
      <c r="I554" s="104">
        <v>0.1343</v>
      </c>
      <c r="J554" s="104">
        <v>0</v>
      </c>
      <c r="K554" s="104">
        <v>2.12E-2</v>
      </c>
      <c r="L554" s="104">
        <v>3.3700000000000001E-2</v>
      </c>
      <c r="M554" s="104">
        <v>1.77E-2</v>
      </c>
      <c r="N554" s="104">
        <v>2.6200000000000001E-2</v>
      </c>
      <c r="O554" s="104">
        <v>0.1239</v>
      </c>
      <c r="P554" s="104">
        <v>1.8200000000000001E-2</v>
      </c>
      <c r="Q554" s="104">
        <v>2E-3</v>
      </c>
      <c r="R554" s="104">
        <v>3.78E-2</v>
      </c>
      <c r="S554" s="104">
        <v>1.8700000000000001E-2</v>
      </c>
      <c r="T554" s="104">
        <v>4.1999999999999997E-3</v>
      </c>
      <c r="U554" s="104">
        <v>5.2999999999999999E-2</v>
      </c>
      <c r="V554" s="104">
        <v>1.84E-2</v>
      </c>
      <c r="W554" s="104">
        <v>4.1799999999999997E-2</v>
      </c>
      <c r="X554" s="104">
        <v>4.4600000000000001E-2</v>
      </c>
      <c r="Y554" s="104">
        <v>6.2199999999999998E-2</v>
      </c>
      <c r="Z554" s="104">
        <v>2.5000000000000001E-3</v>
      </c>
      <c r="AA554" s="9">
        <v>2E-3</v>
      </c>
    </row>
    <row r="555" spans="1:27" s="132" customFormat="1">
      <c r="A555" s="31"/>
      <c r="B555" s="18"/>
      <c r="C555" s="19" t="s">
        <v>169</v>
      </c>
      <c r="D555" s="13">
        <f t="shared" ref="D555:AA555" si="310">$C554*D554</f>
        <v>10287.711500000001</v>
      </c>
      <c r="E555" s="13">
        <f t="shared" si="310"/>
        <v>86235.228749999995</v>
      </c>
      <c r="F555" s="13">
        <f t="shared" si="310"/>
        <v>33465.320350000002</v>
      </c>
      <c r="G555" s="13">
        <f t="shared" si="310"/>
        <v>48957.403550000003</v>
      </c>
      <c r="H555" s="13">
        <f t="shared" si="310"/>
        <v>25356.18305</v>
      </c>
      <c r="I555" s="13">
        <f t="shared" si="310"/>
        <v>81272.920849999995</v>
      </c>
      <c r="J555" s="13">
        <f t="shared" si="310"/>
        <v>0</v>
      </c>
      <c r="K555" s="13">
        <f t="shared" si="310"/>
        <v>12829.3814</v>
      </c>
      <c r="L555" s="13">
        <f t="shared" si="310"/>
        <v>20393.87515</v>
      </c>
      <c r="M555" s="13">
        <f t="shared" si="310"/>
        <v>10711.32315</v>
      </c>
      <c r="N555" s="13">
        <f t="shared" si="310"/>
        <v>15855.178900000001</v>
      </c>
      <c r="O555" s="13">
        <f t="shared" si="310"/>
        <v>74979.262050000005</v>
      </c>
      <c r="P555" s="13">
        <f t="shared" si="310"/>
        <v>11013.902900000001</v>
      </c>
      <c r="Q555" s="13">
        <f t="shared" si="310"/>
        <v>1210.319</v>
      </c>
      <c r="R555" s="13">
        <f t="shared" si="310"/>
        <v>22875.0291</v>
      </c>
      <c r="S555" s="13">
        <f t="shared" si="310"/>
        <v>11316.48265</v>
      </c>
      <c r="T555" s="13">
        <f t="shared" si="310"/>
        <v>2541.6698999999999</v>
      </c>
      <c r="U555" s="13">
        <f t="shared" si="310"/>
        <v>32073.4535</v>
      </c>
      <c r="V555" s="13">
        <f t="shared" si="310"/>
        <v>11134.934799999999</v>
      </c>
      <c r="W555" s="13">
        <f t="shared" si="310"/>
        <v>25295.667099999999</v>
      </c>
      <c r="X555" s="13">
        <f t="shared" si="310"/>
        <v>26990.113700000002</v>
      </c>
      <c r="Y555" s="13">
        <f t="shared" si="310"/>
        <v>37640.920899999997</v>
      </c>
      <c r="Z555" s="13">
        <f t="shared" si="310"/>
        <v>1512.8987500000001</v>
      </c>
      <c r="AA555" s="13">
        <f t="shared" si="310"/>
        <v>1210.319</v>
      </c>
    </row>
    <row r="556" spans="1:27" s="132" customFormat="1">
      <c r="A556" s="70" t="s">
        <v>317</v>
      </c>
      <c r="B556" s="75">
        <v>5097838</v>
      </c>
      <c r="C556" s="19">
        <f>B556/12</f>
        <v>424819.83333333331</v>
      </c>
      <c r="D556" s="9">
        <v>4.1000000000000003E-3</v>
      </c>
      <c r="E556" s="9">
        <v>0.87219999999999998</v>
      </c>
      <c r="F556" s="9"/>
      <c r="G556" s="9"/>
      <c r="H556" s="9">
        <v>1.03E-2</v>
      </c>
      <c r="I556" s="9">
        <v>3.3799999999999997E-2</v>
      </c>
      <c r="J556" s="9"/>
      <c r="K556" s="9">
        <v>1.23E-2</v>
      </c>
      <c r="L556" s="9"/>
      <c r="M556" s="9">
        <v>1.46E-2</v>
      </c>
      <c r="N556" s="9">
        <v>5.4000000000000003E-3</v>
      </c>
      <c r="O556" s="9"/>
      <c r="P556" s="9"/>
      <c r="Q556" s="9">
        <v>4.0000000000000002E-4</v>
      </c>
      <c r="R556" s="9">
        <v>8.9999999999999993E-3</v>
      </c>
      <c r="S556" s="9"/>
      <c r="T556" s="9">
        <v>8.9999999999999998E-4</v>
      </c>
      <c r="U556" s="9">
        <v>1.18E-2</v>
      </c>
      <c r="V556" s="9"/>
      <c r="W556" s="9">
        <v>9.4000000000000004E-3</v>
      </c>
      <c r="X556" s="9"/>
      <c r="Y556" s="9">
        <v>1.4800000000000001E-2</v>
      </c>
      <c r="Z556" s="9">
        <v>5.9999999999999995E-4</v>
      </c>
      <c r="AA556" s="9">
        <v>4.0000000000000002E-4</v>
      </c>
    </row>
    <row r="557" spans="1:27" s="132" customFormat="1">
      <c r="A557" s="31"/>
      <c r="B557" s="18"/>
      <c r="C557" s="19" t="s">
        <v>169</v>
      </c>
      <c r="D557" s="13">
        <f t="shared" ref="D557:AA557" si="311">$C556*D556</f>
        <v>1741.7613166666667</v>
      </c>
      <c r="E557" s="13">
        <f t="shared" si="311"/>
        <v>370527.85863333329</v>
      </c>
      <c r="F557" s="13">
        <f t="shared" si="311"/>
        <v>0</v>
      </c>
      <c r="G557" s="13">
        <f t="shared" si="311"/>
        <v>0</v>
      </c>
      <c r="H557" s="13">
        <f t="shared" si="311"/>
        <v>4375.6442833333331</v>
      </c>
      <c r="I557" s="13">
        <f t="shared" si="311"/>
        <v>14358.910366666665</v>
      </c>
      <c r="J557" s="13">
        <f t="shared" si="311"/>
        <v>0</v>
      </c>
      <c r="K557" s="13">
        <f t="shared" si="311"/>
        <v>5225.28395</v>
      </c>
      <c r="L557" s="13">
        <f t="shared" si="311"/>
        <v>0</v>
      </c>
      <c r="M557" s="13">
        <f t="shared" si="311"/>
        <v>6202.3695666666663</v>
      </c>
      <c r="N557" s="13">
        <f t="shared" si="311"/>
        <v>2294.0270999999998</v>
      </c>
      <c r="O557" s="13">
        <f t="shared" si="311"/>
        <v>0</v>
      </c>
      <c r="P557" s="13">
        <f t="shared" si="311"/>
        <v>0</v>
      </c>
      <c r="Q557" s="13">
        <f t="shared" si="311"/>
        <v>169.92793333333333</v>
      </c>
      <c r="R557" s="13">
        <f t="shared" si="311"/>
        <v>3823.3784999999993</v>
      </c>
      <c r="S557" s="13">
        <f t="shared" si="311"/>
        <v>0</v>
      </c>
      <c r="T557" s="13">
        <f t="shared" si="311"/>
        <v>382.33784999999995</v>
      </c>
      <c r="U557" s="13">
        <f t="shared" si="311"/>
        <v>5012.8740333333326</v>
      </c>
      <c r="V557" s="13">
        <f t="shared" si="311"/>
        <v>0</v>
      </c>
      <c r="W557" s="13">
        <f t="shared" si="311"/>
        <v>3993.3064333333332</v>
      </c>
      <c r="X557" s="13">
        <f t="shared" si="311"/>
        <v>0</v>
      </c>
      <c r="Y557" s="13">
        <f t="shared" si="311"/>
        <v>6287.3335333333334</v>
      </c>
      <c r="Z557" s="13">
        <f t="shared" si="311"/>
        <v>254.89189999999996</v>
      </c>
      <c r="AA557" s="13">
        <f t="shared" si="311"/>
        <v>169.92793333333333</v>
      </c>
    </row>
    <row r="558" spans="1:27" s="132" customFormat="1">
      <c r="A558" s="76" t="s">
        <v>320</v>
      </c>
      <c r="B558" s="64">
        <v>1508826</v>
      </c>
      <c r="C558" s="19">
        <f>B558/12</f>
        <v>125735.5</v>
      </c>
      <c r="D558" s="9"/>
      <c r="E558" s="9">
        <v>0.89970000000000006</v>
      </c>
      <c r="F558" s="9"/>
      <c r="G558" s="9"/>
      <c r="H558" s="9"/>
      <c r="I558" s="9"/>
      <c r="J558" s="9"/>
      <c r="K558" s="9">
        <v>0.1003</v>
      </c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</row>
    <row r="559" spans="1:27" s="132" customFormat="1">
      <c r="A559" s="31"/>
      <c r="B559" s="18"/>
      <c r="C559" s="19" t="s">
        <v>169</v>
      </c>
      <c r="D559" s="11">
        <f t="shared" ref="D559:AA559" si="312">$C558*D558</f>
        <v>0</v>
      </c>
      <c r="E559" s="11">
        <f t="shared" si="312"/>
        <v>113124.22935000001</v>
      </c>
      <c r="F559" s="11">
        <f t="shared" si="312"/>
        <v>0</v>
      </c>
      <c r="G559" s="11">
        <f t="shared" si="312"/>
        <v>0</v>
      </c>
      <c r="H559" s="11">
        <f t="shared" si="312"/>
        <v>0</v>
      </c>
      <c r="I559" s="11">
        <f t="shared" si="312"/>
        <v>0</v>
      </c>
      <c r="J559" s="11">
        <f t="shared" si="312"/>
        <v>0</v>
      </c>
      <c r="K559" s="11">
        <f t="shared" si="312"/>
        <v>12611.27065</v>
      </c>
      <c r="L559" s="11">
        <f t="shared" si="312"/>
        <v>0</v>
      </c>
      <c r="M559" s="11">
        <f t="shared" si="312"/>
        <v>0</v>
      </c>
      <c r="N559" s="11">
        <f t="shared" si="312"/>
        <v>0</v>
      </c>
      <c r="O559" s="11">
        <f t="shared" si="312"/>
        <v>0</v>
      </c>
      <c r="P559" s="11">
        <f t="shared" si="312"/>
        <v>0</v>
      </c>
      <c r="Q559" s="11">
        <f t="shared" si="312"/>
        <v>0</v>
      </c>
      <c r="R559" s="11">
        <f t="shared" si="312"/>
        <v>0</v>
      </c>
      <c r="S559" s="11">
        <f t="shared" si="312"/>
        <v>0</v>
      </c>
      <c r="T559" s="11">
        <f t="shared" si="312"/>
        <v>0</v>
      </c>
      <c r="U559" s="11">
        <f t="shared" si="312"/>
        <v>0</v>
      </c>
      <c r="V559" s="11">
        <f t="shared" si="312"/>
        <v>0</v>
      </c>
      <c r="W559" s="11">
        <f t="shared" si="312"/>
        <v>0</v>
      </c>
      <c r="X559" s="11">
        <f t="shared" si="312"/>
        <v>0</v>
      </c>
      <c r="Y559" s="11">
        <f t="shared" si="312"/>
        <v>0</v>
      </c>
      <c r="Z559" s="11">
        <f t="shared" si="312"/>
        <v>0</v>
      </c>
      <c r="AA559" s="11">
        <f t="shared" si="312"/>
        <v>0</v>
      </c>
    </row>
    <row r="560" spans="1:27" s="132" customFormat="1">
      <c r="A560" s="70" t="s">
        <v>331</v>
      </c>
      <c r="B560" s="75">
        <v>35555</v>
      </c>
      <c r="C560" s="72">
        <f>B560/12</f>
        <v>2962.9166666666665</v>
      </c>
      <c r="D560" s="71"/>
      <c r="E560" s="71"/>
      <c r="F560" s="71"/>
      <c r="G560" s="71"/>
      <c r="H560" s="71"/>
      <c r="I560" s="71"/>
      <c r="J560" s="71"/>
      <c r="K560" s="71"/>
      <c r="L560" s="71"/>
      <c r="M560" s="71"/>
      <c r="N560" s="71"/>
      <c r="O560" s="16">
        <v>0.753</v>
      </c>
      <c r="P560" s="71"/>
      <c r="Q560" s="71"/>
      <c r="R560" s="71"/>
      <c r="S560" s="71"/>
      <c r="T560" s="71"/>
      <c r="U560" s="71"/>
      <c r="V560" s="71"/>
      <c r="W560" s="16">
        <v>0.247</v>
      </c>
      <c r="X560" s="71"/>
      <c r="Y560" s="71"/>
      <c r="Z560" s="71"/>
      <c r="AA560" s="71"/>
    </row>
    <row r="561" spans="1:27" s="132" customFormat="1">
      <c r="A561" s="31"/>
      <c r="B561" s="18"/>
      <c r="C561" s="40" t="s">
        <v>169</v>
      </c>
      <c r="D561" s="13">
        <f t="shared" ref="D561:AA561" si="313">$C560*D560</f>
        <v>0</v>
      </c>
      <c r="E561" s="13">
        <f t="shared" si="313"/>
        <v>0</v>
      </c>
      <c r="F561" s="13">
        <f t="shared" si="313"/>
        <v>0</v>
      </c>
      <c r="G561" s="13">
        <f t="shared" si="313"/>
        <v>0</v>
      </c>
      <c r="H561" s="13">
        <f t="shared" si="313"/>
        <v>0</v>
      </c>
      <c r="I561" s="13">
        <f t="shared" si="313"/>
        <v>0</v>
      </c>
      <c r="J561" s="13">
        <f t="shared" si="313"/>
        <v>0</v>
      </c>
      <c r="K561" s="13">
        <f t="shared" si="313"/>
        <v>0</v>
      </c>
      <c r="L561" s="13">
        <f t="shared" si="313"/>
        <v>0</v>
      </c>
      <c r="M561" s="13">
        <f t="shared" si="313"/>
        <v>0</v>
      </c>
      <c r="N561" s="13">
        <f t="shared" si="313"/>
        <v>0</v>
      </c>
      <c r="O561" s="13">
        <f t="shared" si="313"/>
        <v>2231.0762500000001</v>
      </c>
      <c r="P561" s="13">
        <f t="shared" si="313"/>
        <v>0</v>
      </c>
      <c r="Q561" s="13">
        <f t="shared" si="313"/>
        <v>0</v>
      </c>
      <c r="R561" s="13">
        <f t="shared" si="313"/>
        <v>0</v>
      </c>
      <c r="S561" s="13">
        <f t="shared" si="313"/>
        <v>0</v>
      </c>
      <c r="T561" s="13">
        <f t="shared" si="313"/>
        <v>0</v>
      </c>
      <c r="U561" s="13">
        <f t="shared" si="313"/>
        <v>0</v>
      </c>
      <c r="V561" s="13">
        <f t="shared" si="313"/>
        <v>0</v>
      </c>
      <c r="W561" s="13">
        <f t="shared" si="313"/>
        <v>731.84041666666667</v>
      </c>
      <c r="X561" s="13">
        <f t="shared" si="313"/>
        <v>0</v>
      </c>
      <c r="Y561" s="13">
        <f t="shared" si="313"/>
        <v>0</v>
      </c>
      <c r="Z561" s="13">
        <f t="shared" si="313"/>
        <v>0</v>
      </c>
      <c r="AA561" s="13">
        <f t="shared" si="313"/>
        <v>0</v>
      </c>
    </row>
    <row r="562" spans="1:27" s="132" customFormat="1">
      <c r="A562" s="28" t="s">
        <v>332</v>
      </c>
      <c r="B562" s="75">
        <v>3283917</v>
      </c>
      <c r="C562" s="72">
        <f>B562/12</f>
        <v>273659.75</v>
      </c>
      <c r="D562" s="104">
        <v>7.1000000000000004E-3</v>
      </c>
      <c r="E562" s="104">
        <v>0.75060000000000004</v>
      </c>
      <c r="F562" s="104">
        <v>1.2500000000000001E-2</v>
      </c>
      <c r="G562" s="104"/>
      <c r="H562" s="104">
        <v>1.8100000000000002E-2</v>
      </c>
      <c r="I562" s="104">
        <v>5.91E-2</v>
      </c>
      <c r="J562" s="104"/>
      <c r="K562" s="104">
        <v>8.6E-3</v>
      </c>
      <c r="L562" s="104"/>
      <c r="M562" s="104">
        <v>1.23E-2</v>
      </c>
      <c r="N562" s="104">
        <v>9.4999999999999998E-3</v>
      </c>
      <c r="O562" s="104">
        <v>3.8899999999999997E-2</v>
      </c>
      <c r="P562" s="104"/>
      <c r="Q562" s="104">
        <v>6.9999999999999999E-4</v>
      </c>
      <c r="R562" s="104">
        <v>1.5800000000000002E-2</v>
      </c>
      <c r="S562" s="104"/>
      <c r="T562" s="104">
        <v>1.5E-3</v>
      </c>
      <c r="U562" s="104">
        <v>2.0799999999999999E-2</v>
      </c>
      <c r="V562" s="104"/>
      <c r="W562" s="104">
        <v>1.66E-2</v>
      </c>
      <c r="X562" s="104"/>
      <c r="Y562" s="104">
        <v>2.6200000000000001E-2</v>
      </c>
      <c r="Z562" s="104">
        <v>1E-3</v>
      </c>
      <c r="AA562" s="9">
        <v>6.9999999999999999E-4</v>
      </c>
    </row>
    <row r="563" spans="1:27" s="132" customFormat="1">
      <c r="A563" s="29"/>
      <c r="B563" s="18"/>
      <c r="C563" s="40" t="s">
        <v>169</v>
      </c>
      <c r="D563" s="11">
        <f t="shared" ref="D563:AA563" si="314">$C562*D562</f>
        <v>1942.9842250000002</v>
      </c>
      <c r="E563" s="11">
        <f t="shared" si="314"/>
        <v>205409.00835000002</v>
      </c>
      <c r="F563" s="11">
        <f t="shared" si="314"/>
        <v>3420.7468750000003</v>
      </c>
      <c r="G563" s="11">
        <f t="shared" si="314"/>
        <v>0</v>
      </c>
      <c r="H563" s="11">
        <f t="shared" si="314"/>
        <v>4953.2414750000007</v>
      </c>
      <c r="I563" s="11">
        <f t="shared" si="314"/>
        <v>16173.291224999999</v>
      </c>
      <c r="J563" s="11">
        <f t="shared" si="314"/>
        <v>0</v>
      </c>
      <c r="K563" s="11">
        <f t="shared" si="314"/>
        <v>2353.4738499999999</v>
      </c>
      <c r="L563" s="11">
        <f t="shared" si="314"/>
        <v>0</v>
      </c>
      <c r="M563" s="11">
        <f t="shared" si="314"/>
        <v>3366.0149249999999</v>
      </c>
      <c r="N563" s="11">
        <f t="shared" si="314"/>
        <v>2599.767625</v>
      </c>
      <c r="O563" s="11">
        <f t="shared" si="314"/>
        <v>10645.364275</v>
      </c>
      <c r="P563" s="11">
        <f t="shared" si="314"/>
        <v>0</v>
      </c>
      <c r="Q563" s="11">
        <f t="shared" si="314"/>
        <v>191.561825</v>
      </c>
      <c r="R563" s="11">
        <f t="shared" si="314"/>
        <v>4323.8240500000002</v>
      </c>
      <c r="S563" s="11">
        <f t="shared" si="314"/>
        <v>0</v>
      </c>
      <c r="T563" s="11">
        <f t="shared" si="314"/>
        <v>410.48962499999999</v>
      </c>
      <c r="U563" s="11">
        <f t="shared" si="314"/>
        <v>5692.1228000000001</v>
      </c>
      <c r="V563" s="11">
        <f t="shared" si="314"/>
        <v>0</v>
      </c>
      <c r="W563" s="11">
        <f t="shared" si="314"/>
        <v>4542.7518499999996</v>
      </c>
      <c r="X563" s="11">
        <f t="shared" si="314"/>
        <v>0</v>
      </c>
      <c r="Y563" s="11">
        <f t="shared" si="314"/>
        <v>7169.8854500000007</v>
      </c>
      <c r="Z563" s="11">
        <f t="shared" si="314"/>
        <v>273.65975000000003</v>
      </c>
      <c r="AA563" s="11">
        <f t="shared" si="314"/>
        <v>191.561825</v>
      </c>
    </row>
    <row r="564" spans="1:27" s="132" customFormat="1">
      <c r="A564" s="70" t="s">
        <v>333</v>
      </c>
      <c r="B564" s="75">
        <f>781130/2</f>
        <v>390565</v>
      </c>
      <c r="C564" s="72">
        <f>B564/12</f>
        <v>32547.083333333332</v>
      </c>
      <c r="D564" s="104">
        <v>1.7000000000000001E-2</v>
      </c>
      <c r="E564" s="104">
        <v>0.14249999999999999</v>
      </c>
      <c r="F564" s="104">
        <v>5.5300000000000002E-2</v>
      </c>
      <c r="G564" s="104">
        <v>8.09E-2</v>
      </c>
      <c r="H564" s="104">
        <v>4.19E-2</v>
      </c>
      <c r="I564" s="104">
        <v>0.1343</v>
      </c>
      <c r="J564" s="104">
        <v>0</v>
      </c>
      <c r="K564" s="104">
        <v>2.12E-2</v>
      </c>
      <c r="L564" s="104">
        <v>3.3700000000000001E-2</v>
      </c>
      <c r="M564" s="104">
        <v>1.77E-2</v>
      </c>
      <c r="N564" s="104">
        <v>2.6200000000000001E-2</v>
      </c>
      <c r="O564" s="104">
        <v>0.1239</v>
      </c>
      <c r="P564" s="104">
        <v>1.8200000000000001E-2</v>
      </c>
      <c r="Q564" s="104">
        <v>2E-3</v>
      </c>
      <c r="R564" s="104">
        <v>3.78E-2</v>
      </c>
      <c r="S564" s="104">
        <v>1.8700000000000001E-2</v>
      </c>
      <c r="T564" s="104">
        <v>4.1999999999999997E-3</v>
      </c>
      <c r="U564" s="104">
        <v>5.2999999999999999E-2</v>
      </c>
      <c r="V564" s="104">
        <v>1.84E-2</v>
      </c>
      <c r="W564" s="104">
        <v>4.1799999999999997E-2</v>
      </c>
      <c r="X564" s="104">
        <v>4.4600000000000001E-2</v>
      </c>
      <c r="Y564" s="104">
        <v>6.2199999999999998E-2</v>
      </c>
      <c r="Z564" s="104">
        <v>2.5000000000000001E-3</v>
      </c>
      <c r="AA564" s="9">
        <v>2E-3</v>
      </c>
    </row>
    <row r="565" spans="1:27" s="132" customFormat="1">
      <c r="A565" s="31"/>
      <c r="B565" s="18"/>
      <c r="C565" s="40" t="s">
        <v>169</v>
      </c>
      <c r="D565" s="13">
        <f t="shared" ref="D565:AA565" si="315">$C564*D564</f>
        <v>553.30041666666671</v>
      </c>
      <c r="E565" s="13">
        <f t="shared" si="315"/>
        <v>4637.9593749999995</v>
      </c>
      <c r="F565" s="13">
        <f t="shared" si="315"/>
        <v>1799.8537083333333</v>
      </c>
      <c r="G565" s="13">
        <f t="shared" si="315"/>
        <v>2633.0590416666664</v>
      </c>
      <c r="H565" s="13">
        <f t="shared" si="315"/>
        <v>1363.7227916666666</v>
      </c>
      <c r="I565" s="13">
        <f t="shared" si="315"/>
        <v>4371.0732916666666</v>
      </c>
      <c r="J565" s="13">
        <f t="shared" si="315"/>
        <v>0</v>
      </c>
      <c r="K565" s="13">
        <f t="shared" si="315"/>
        <v>689.99816666666663</v>
      </c>
      <c r="L565" s="13">
        <f t="shared" si="315"/>
        <v>1096.8367083333333</v>
      </c>
      <c r="M565" s="13">
        <f t="shared" si="315"/>
        <v>576.08337500000005</v>
      </c>
      <c r="N565" s="13">
        <f t="shared" si="315"/>
        <v>852.73358333333329</v>
      </c>
      <c r="O565" s="13">
        <f t="shared" si="315"/>
        <v>4032.5836249999998</v>
      </c>
      <c r="P565" s="13">
        <f t="shared" si="315"/>
        <v>592.35691666666662</v>
      </c>
      <c r="Q565" s="13">
        <f t="shared" si="315"/>
        <v>65.094166666666666</v>
      </c>
      <c r="R565" s="13">
        <f t="shared" si="315"/>
        <v>1230.2797499999999</v>
      </c>
      <c r="S565" s="13">
        <f t="shared" si="315"/>
        <v>608.63045833333331</v>
      </c>
      <c r="T565" s="13">
        <f t="shared" si="315"/>
        <v>136.69774999999998</v>
      </c>
      <c r="U565" s="13">
        <f t="shared" si="315"/>
        <v>1724.9954166666666</v>
      </c>
      <c r="V565" s="13">
        <f t="shared" si="315"/>
        <v>598.86633333333327</v>
      </c>
      <c r="W565" s="13">
        <f t="shared" si="315"/>
        <v>1360.4680833333332</v>
      </c>
      <c r="X565" s="13">
        <f t="shared" si="315"/>
        <v>1451.5999166666666</v>
      </c>
      <c r="Y565" s="13">
        <f t="shared" si="315"/>
        <v>2024.4285833333331</v>
      </c>
      <c r="Z565" s="13">
        <f t="shared" si="315"/>
        <v>81.367708333333326</v>
      </c>
      <c r="AA565" s="13">
        <f t="shared" si="315"/>
        <v>65.094166666666666</v>
      </c>
    </row>
    <row r="566" spans="1:27" s="132" customFormat="1">
      <c r="A566" s="70" t="s">
        <v>335</v>
      </c>
      <c r="B566" s="75">
        <f>781130/2</f>
        <v>390565</v>
      </c>
      <c r="C566" s="72">
        <f>B566/12</f>
        <v>32547.083333333332</v>
      </c>
      <c r="D566" s="71"/>
      <c r="E566" s="115">
        <v>1</v>
      </c>
      <c r="F566" s="71"/>
      <c r="G566" s="71"/>
      <c r="H566" s="71"/>
      <c r="I566" s="71"/>
      <c r="J566" s="71"/>
      <c r="K566" s="71"/>
      <c r="L566" s="71"/>
      <c r="M566" s="71"/>
      <c r="N566" s="71"/>
      <c r="O566" s="16"/>
      <c r="P566" s="71"/>
      <c r="Q566" s="71"/>
      <c r="R566" s="71"/>
      <c r="S566" s="71"/>
      <c r="T566" s="71"/>
      <c r="U566" s="71"/>
      <c r="V566" s="71"/>
      <c r="W566" s="16"/>
      <c r="X566" s="71"/>
      <c r="Y566" s="71"/>
      <c r="Z566" s="71"/>
      <c r="AA566" s="71"/>
    </row>
    <row r="567" spans="1:27" s="132" customFormat="1">
      <c r="A567" s="31"/>
      <c r="B567" s="18"/>
      <c r="C567" s="40" t="s">
        <v>169</v>
      </c>
      <c r="D567" s="13">
        <f t="shared" ref="D567:AA567" si="316">$C566*D566</f>
        <v>0</v>
      </c>
      <c r="E567" s="13">
        <f t="shared" si="316"/>
        <v>32547.083333333332</v>
      </c>
      <c r="F567" s="13">
        <f t="shared" si="316"/>
        <v>0</v>
      </c>
      <c r="G567" s="13">
        <f t="shared" si="316"/>
        <v>0</v>
      </c>
      <c r="H567" s="13">
        <f t="shared" si="316"/>
        <v>0</v>
      </c>
      <c r="I567" s="13">
        <f t="shared" si="316"/>
        <v>0</v>
      </c>
      <c r="J567" s="13">
        <f t="shared" si="316"/>
        <v>0</v>
      </c>
      <c r="K567" s="13">
        <f t="shared" si="316"/>
        <v>0</v>
      </c>
      <c r="L567" s="13">
        <f t="shared" si="316"/>
        <v>0</v>
      </c>
      <c r="M567" s="13">
        <f t="shared" si="316"/>
        <v>0</v>
      </c>
      <c r="N567" s="13">
        <f t="shared" si="316"/>
        <v>0</v>
      </c>
      <c r="O567" s="13">
        <f t="shared" si="316"/>
        <v>0</v>
      </c>
      <c r="P567" s="13">
        <f t="shared" si="316"/>
        <v>0</v>
      </c>
      <c r="Q567" s="13">
        <f t="shared" si="316"/>
        <v>0</v>
      </c>
      <c r="R567" s="13">
        <f t="shared" si="316"/>
        <v>0</v>
      </c>
      <c r="S567" s="13">
        <f t="shared" si="316"/>
        <v>0</v>
      </c>
      <c r="T567" s="13">
        <f t="shared" si="316"/>
        <v>0</v>
      </c>
      <c r="U567" s="13">
        <f t="shared" si="316"/>
        <v>0</v>
      </c>
      <c r="V567" s="13">
        <f t="shared" si="316"/>
        <v>0</v>
      </c>
      <c r="W567" s="13">
        <f t="shared" si="316"/>
        <v>0</v>
      </c>
      <c r="X567" s="13">
        <f t="shared" si="316"/>
        <v>0</v>
      </c>
      <c r="Y567" s="13">
        <f t="shared" si="316"/>
        <v>0</v>
      </c>
      <c r="Z567" s="13">
        <f t="shared" si="316"/>
        <v>0</v>
      </c>
      <c r="AA567" s="13">
        <f t="shared" si="316"/>
        <v>0</v>
      </c>
    </row>
    <row r="568" spans="1:27" s="132" customFormat="1">
      <c r="A568" s="70" t="s">
        <v>334</v>
      </c>
      <c r="B568" s="75">
        <f>1226646/2</f>
        <v>613323</v>
      </c>
      <c r="C568" s="72">
        <f>B568/12</f>
        <v>51110.25</v>
      </c>
      <c r="D568" s="104">
        <v>1.7000000000000001E-2</v>
      </c>
      <c r="E568" s="104">
        <v>0.14249999999999999</v>
      </c>
      <c r="F568" s="104">
        <v>5.5300000000000002E-2</v>
      </c>
      <c r="G568" s="104">
        <v>8.09E-2</v>
      </c>
      <c r="H568" s="104">
        <v>4.19E-2</v>
      </c>
      <c r="I568" s="104">
        <v>0.1343</v>
      </c>
      <c r="J568" s="104">
        <v>0</v>
      </c>
      <c r="K568" s="104">
        <v>2.12E-2</v>
      </c>
      <c r="L568" s="104">
        <v>3.3700000000000001E-2</v>
      </c>
      <c r="M568" s="104">
        <v>1.77E-2</v>
      </c>
      <c r="N568" s="104">
        <v>2.6200000000000001E-2</v>
      </c>
      <c r="O568" s="104">
        <v>0.1239</v>
      </c>
      <c r="P568" s="104">
        <v>1.8200000000000001E-2</v>
      </c>
      <c r="Q568" s="104">
        <v>2E-3</v>
      </c>
      <c r="R568" s="104">
        <v>3.78E-2</v>
      </c>
      <c r="S568" s="104">
        <v>1.8700000000000001E-2</v>
      </c>
      <c r="T568" s="104">
        <v>4.1999999999999997E-3</v>
      </c>
      <c r="U568" s="104">
        <v>5.2999999999999999E-2</v>
      </c>
      <c r="V568" s="104">
        <v>1.84E-2</v>
      </c>
      <c r="W568" s="104">
        <v>4.1799999999999997E-2</v>
      </c>
      <c r="X568" s="104">
        <v>4.4600000000000001E-2</v>
      </c>
      <c r="Y568" s="104">
        <v>6.2199999999999998E-2</v>
      </c>
      <c r="Z568" s="104">
        <v>2.5000000000000001E-3</v>
      </c>
      <c r="AA568" s="9">
        <v>2E-3</v>
      </c>
    </row>
    <row r="569" spans="1:27" s="132" customFormat="1">
      <c r="A569" s="31"/>
      <c r="B569" s="18"/>
      <c r="C569" s="40" t="s">
        <v>169</v>
      </c>
      <c r="D569" s="13">
        <f t="shared" ref="D569:AA569" si="317">$C568*D568</f>
        <v>868.87425000000007</v>
      </c>
      <c r="E569" s="13">
        <f t="shared" si="317"/>
        <v>7283.2106249999997</v>
      </c>
      <c r="F569" s="13">
        <f t="shared" si="317"/>
        <v>2826.3968250000003</v>
      </c>
      <c r="G569" s="13">
        <f t="shared" si="317"/>
        <v>4134.8192250000002</v>
      </c>
      <c r="H569" s="13">
        <f t="shared" si="317"/>
        <v>2141.5194750000001</v>
      </c>
      <c r="I569" s="13">
        <f t="shared" si="317"/>
        <v>6864.1065749999998</v>
      </c>
      <c r="J569" s="13">
        <f t="shared" si="317"/>
        <v>0</v>
      </c>
      <c r="K569" s="13">
        <f t="shared" si="317"/>
        <v>1083.5373</v>
      </c>
      <c r="L569" s="13">
        <f t="shared" si="317"/>
        <v>1722.4154250000001</v>
      </c>
      <c r="M569" s="13">
        <f t="shared" si="317"/>
        <v>904.65142500000002</v>
      </c>
      <c r="N569" s="13">
        <f t="shared" si="317"/>
        <v>1339.0885499999999</v>
      </c>
      <c r="O569" s="13">
        <f t="shared" si="317"/>
        <v>6332.5599750000001</v>
      </c>
      <c r="P569" s="13">
        <f t="shared" si="317"/>
        <v>930.20654999999999</v>
      </c>
      <c r="Q569" s="13">
        <f t="shared" si="317"/>
        <v>102.2205</v>
      </c>
      <c r="R569" s="13">
        <f t="shared" si="317"/>
        <v>1931.9674500000001</v>
      </c>
      <c r="S569" s="13">
        <f t="shared" si="317"/>
        <v>955.76167500000008</v>
      </c>
      <c r="T569" s="13">
        <f t="shared" si="317"/>
        <v>214.66305</v>
      </c>
      <c r="U569" s="13">
        <f t="shared" si="317"/>
        <v>2708.8432499999999</v>
      </c>
      <c r="V569" s="13">
        <f t="shared" si="317"/>
        <v>940.42859999999996</v>
      </c>
      <c r="W569" s="13">
        <f t="shared" si="317"/>
        <v>2136.4084499999999</v>
      </c>
      <c r="X569" s="13">
        <f t="shared" si="317"/>
        <v>2279.5171500000001</v>
      </c>
      <c r="Y569" s="13">
        <f t="shared" si="317"/>
        <v>3179.05755</v>
      </c>
      <c r="Z569" s="13">
        <f t="shared" si="317"/>
        <v>127.77562500000001</v>
      </c>
      <c r="AA569" s="13">
        <f t="shared" si="317"/>
        <v>102.2205</v>
      </c>
    </row>
    <row r="570" spans="1:27" s="132" customFormat="1">
      <c r="A570" s="70" t="s">
        <v>336</v>
      </c>
      <c r="B570" s="75">
        <f>1226646/2</f>
        <v>613323</v>
      </c>
      <c r="C570" s="72">
        <f>B570/12</f>
        <v>51110.25</v>
      </c>
      <c r="D570" s="68"/>
      <c r="E570" s="115">
        <v>1</v>
      </c>
      <c r="F570" s="71"/>
      <c r="G570" s="71"/>
      <c r="H570" s="71"/>
      <c r="I570" s="71"/>
      <c r="J570" s="71"/>
      <c r="K570" s="71"/>
      <c r="L570" s="71"/>
      <c r="M570" s="71"/>
      <c r="N570" s="71"/>
      <c r="O570" s="16"/>
      <c r="P570" s="71"/>
      <c r="Q570" s="71"/>
      <c r="R570" s="71"/>
      <c r="S570" s="71"/>
      <c r="T570" s="71"/>
      <c r="U570" s="71"/>
      <c r="V570" s="71"/>
      <c r="W570" s="16"/>
      <c r="X570" s="71"/>
      <c r="Y570" s="71"/>
      <c r="Z570" s="71"/>
      <c r="AA570" s="71"/>
    </row>
    <row r="571" spans="1:27" s="132" customFormat="1">
      <c r="A571" s="31"/>
      <c r="B571" s="18"/>
      <c r="C571" s="40" t="s">
        <v>169</v>
      </c>
      <c r="D571" s="96">
        <f t="shared" ref="D571:AA571" si="318">$C570*D570</f>
        <v>0</v>
      </c>
      <c r="E571" s="11">
        <f t="shared" si="318"/>
        <v>51110.25</v>
      </c>
      <c r="F571" s="11">
        <f t="shared" si="318"/>
        <v>0</v>
      </c>
      <c r="G571" s="11">
        <f t="shared" si="318"/>
        <v>0</v>
      </c>
      <c r="H571" s="11">
        <f t="shared" si="318"/>
        <v>0</v>
      </c>
      <c r="I571" s="11">
        <f t="shared" si="318"/>
        <v>0</v>
      </c>
      <c r="J571" s="11">
        <f t="shared" si="318"/>
        <v>0</v>
      </c>
      <c r="K571" s="11">
        <f t="shared" si="318"/>
        <v>0</v>
      </c>
      <c r="L571" s="11">
        <f t="shared" si="318"/>
        <v>0</v>
      </c>
      <c r="M571" s="11">
        <f t="shared" si="318"/>
        <v>0</v>
      </c>
      <c r="N571" s="11">
        <f t="shared" si="318"/>
        <v>0</v>
      </c>
      <c r="O571" s="11">
        <f t="shared" si="318"/>
        <v>0</v>
      </c>
      <c r="P571" s="11">
        <f t="shared" si="318"/>
        <v>0</v>
      </c>
      <c r="Q571" s="11">
        <f t="shared" si="318"/>
        <v>0</v>
      </c>
      <c r="R571" s="11">
        <f t="shared" si="318"/>
        <v>0</v>
      </c>
      <c r="S571" s="11">
        <f t="shared" si="318"/>
        <v>0</v>
      </c>
      <c r="T571" s="11">
        <f t="shared" si="318"/>
        <v>0</v>
      </c>
      <c r="U571" s="11">
        <f t="shared" si="318"/>
        <v>0</v>
      </c>
      <c r="V571" s="11">
        <f t="shared" si="318"/>
        <v>0</v>
      </c>
      <c r="W571" s="11">
        <f t="shared" si="318"/>
        <v>0</v>
      </c>
      <c r="X571" s="11">
        <f t="shared" si="318"/>
        <v>0</v>
      </c>
      <c r="Y571" s="11">
        <f t="shared" si="318"/>
        <v>0</v>
      </c>
      <c r="Z571" s="11">
        <f t="shared" si="318"/>
        <v>0</v>
      </c>
      <c r="AA571" s="11">
        <f t="shared" si="318"/>
        <v>0</v>
      </c>
    </row>
    <row r="572" spans="1:27" s="132" customFormat="1">
      <c r="A572" s="25" t="s">
        <v>52</v>
      </c>
      <c r="B572" s="18">
        <f>SUM(B460:B571)</f>
        <v>196951133.45028102</v>
      </c>
      <c r="C572" s="18">
        <f>SUM(C460:C571)</f>
        <v>16412594.45419009</v>
      </c>
      <c r="D572" s="18">
        <f>D461+D463+D465+D467+D469+D471+D473+D475+D477+D479+D481+D483+D485+D487+D489+D491+D493+D495+D497+D499+D501+D503+D505+D507+D509+D511+D513+D515+D517+D519+D521+D523+D525+D527+D529+D531+D533+D535+D539+D541+D543+D545+D547+D549+D551+D553+D555+D557+D559+D561+D563+D565+D569+D567+D571+D537</f>
        <v>63047.250958333338</v>
      </c>
      <c r="E572" s="18">
        <f t="shared" ref="E572:AA572" si="319">E461+E463+E465+E467+E469+E471+E473+E475+E477+E479+E481+E483+E485+E487+E489+E491+E493+E495+E497+E499+E501+E503+E505+E507+E509+E511+E513+E515+E517+E519+E521+E523+E525+E527+E529+E531+E533+E535+E539+E541+E543+E545+E547+E549+E551+E553+E555+E557+E559+E561+E563+E565+E569+E567+E571+E537</f>
        <v>9919886.7619984187</v>
      </c>
      <c r="F572" s="18">
        <f t="shared" si="319"/>
        <v>798903.97484999977</v>
      </c>
      <c r="G572" s="18">
        <f t="shared" si="319"/>
        <v>1773189.8880249998</v>
      </c>
      <c r="H572" s="18">
        <f t="shared" si="319"/>
        <v>186366.44559999998</v>
      </c>
      <c r="I572" s="18">
        <f t="shared" si="319"/>
        <v>597551.01237499982</v>
      </c>
      <c r="J572" s="18">
        <f t="shared" si="319"/>
        <v>0</v>
      </c>
      <c r="K572" s="18">
        <f t="shared" si="319"/>
        <v>253378.39788333335</v>
      </c>
      <c r="L572" s="18">
        <f t="shared" si="319"/>
        <v>167297.4830666667</v>
      </c>
      <c r="M572" s="18">
        <f t="shared" si="319"/>
        <v>458768.14503333333</v>
      </c>
      <c r="N572" s="18">
        <f t="shared" si="319"/>
        <v>96381.891308333332</v>
      </c>
      <c r="O572" s="18">
        <f t="shared" si="319"/>
        <v>663626.86888333352</v>
      </c>
      <c r="P572" s="18">
        <f t="shared" si="319"/>
        <v>63712.626325000012</v>
      </c>
      <c r="Q572" s="18">
        <f t="shared" si="319"/>
        <v>9271.4676416666662</v>
      </c>
      <c r="R572" s="18">
        <f t="shared" si="319"/>
        <v>162250.77429999996</v>
      </c>
      <c r="S572" s="18">
        <f t="shared" si="319"/>
        <v>65298.755958333335</v>
      </c>
      <c r="T572" s="18">
        <f t="shared" si="319"/>
        <v>17710.679474999997</v>
      </c>
      <c r="U572" s="18">
        <f t="shared" si="319"/>
        <v>195776.33725000001</v>
      </c>
      <c r="V572" s="18">
        <f t="shared" si="319"/>
        <v>179656.00679999997</v>
      </c>
      <c r="W572" s="18">
        <f t="shared" si="319"/>
        <v>288429.77334999997</v>
      </c>
      <c r="X572" s="18">
        <f t="shared" si="319"/>
        <v>155739.27891666669</v>
      </c>
      <c r="Y572" s="18">
        <f t="shared" si="319"/>
        <v>276188.0353083334</v>
      </c>
      <c r="Z572" s="18">
        <f t="shared" si="319"/>
        <v>11082.212750000002</v>
      </c>
      <c r="AA572" s="18">
        <f t="shared" si="319"/>
        <v>9080.3861333333316</v>
      </c>
    </row>
    <row r="573" spans="1:27" s="132" customFormat="1">
      <c r="A573" s="137"/>
      <c r="B573" s="60"/>
      <c r="C573" s="60"/>
      <c r="D573" s="33"/>
      <c r="E573" s="60"/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</row>
    <row r="574" spans="1:27" s="132" customFormat="1">
      <c r="A574" s="58"/>
      <c r="B574" s="33"/>
      <c r="C574" s="33"/>
      <c r="D574" s="33"/>
      <c r="E574" s="33"/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</row>
    <row r="575" spans="1:27" s="132" customFormat="1" ht="13.5" thickBot="1">
      <c r="A575" s="34" t="s">
        <v>135</v>
      </c>
      <c r="B575" s="51"/>
      <c r="C575" s="51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  <c r="P575" s="51"/>
      <c r="Q575" s="51"/>
      <c r="R575" s="51"/>
      <c r="S575" s="51"/>
      <c r="T575" s="51"/>
      <c r="U575" s="51"/>
      <c r="V575" s="51"/>
      <c r="W575" s="51"/>
      <c r="X575" s="51"/>
      <c r="Y575" s="51"/>
      <c r="Z575" s="51"/>
      <c r="AA575" s="51"/>
    </row>
    <row r="576" spans="1:27" s="132" customFormat="1" ht="13.5" thickBot="1">
      <c r="A576" s="26" t="s">
        <v>2</v>
      </c>
      <c r="B576" s="1" t="s">
        <v>3</v>
      </c>
      <c r="C576" s="4" t="s">
        <v>4</v>
      </c>
      <c r="D576" s="155" t="s">
        <v>5</v>
      </c>
      <c r="E576" s="156"/>
      <c r="F576" s="156"/>
      <c r="G576" s="156"/>
      <c r="H576" s="156"/>
      <c r="I576" s="156"/>
      <c r="J576" s="156"/>
      <c r="K576" s="156"/>
      <c r="L576" s="156"/>
      <c r="M576" s="156"/>
      <c r="N576" s="156"/>
      <c r="O576" s="156"/>
      <c r="P576" s="156"/>
      <c r="Q576" s="156"/>
      <c r="R576" s="156"/>
      <c r="S576" s="156"/>
      <c r="T576" s="156"/>
      <c r="U576" s="156"/>
      <c r="V576" s="156"/>
      <c r="W576" s="156"/>
      <c r="X576" s="156"/>
      <c r="Y576" s="156"/>
      <c r="Z576" s="156"/>
      <c r="AA576" s="112"/>
    </row>
    <row r="577" spans="1:27" s="132" customFormat="1">
      <c r="A577" s="27" t="s">
        <v>6</v>
      </c>
      <c r="B577" s="6" t="s">
        <v>7</v>
      </c>
      <c r="C577" s="7" t="s">
        <v>7</v>
      </c>
      <c r="D577" s="12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33"/>
      <c r="AA577" s="6" t="s">
        <v>8</v>
      </c>
    </row>
    <row r="578" spans="1:27" s="132" customFormat="1">
      <c r="A578" s="27" t="s">
        <v>9</v>
      </c>
      <c r="B578" s="6" t="s">
        <v>10</v>
      </c>
      <c r="C578" s="7" t="s">
        <v>10</v>
      </c>
      <c r="D578" s="5" t="s">
        <v>11</v>
      </c>
      <c r="E578" s="6" t="s">
        <v>12</v>
      </c>
      <c r="F578" s="6" t="s">
        <v>13</v>
      </c>
      <c r="G578" s="6" t="s">
        <v>14</v>
      </c>
      <c r="H578" s="6" t="s">
        <v>15</v>
      </c>
      <c r="I578" s="6" t="s">
        <v>16</v>
      </c>
      <c r="J578" s="6" t="s">
        <v>17</v>
      </c>
      <c r="K578" s="6" t="s">
        <v>18</v>
      </c>
      <c r="L578" s="6" t="s">
        <v>19</v>
      </c>
      <c r="M578" s="6" t="s">
        <v>20</v>
      </c>
      <c r="N578" s="6" t="s">
        <v>21</v>
      </c>
      <c r="O578" s="6" t="s">
        <v>22</v>
      </c>
      <c r="P578" s="6" t="s">
        <v>179</v>
      </c>
      <c r="Q578" s="6" t="s">
        <v>23</v>
      </c>
      <c r="R578" s="6" t="s">
        <v>24</v>
      </c>
      <c r="S578" s="6" t="s">
        <v>25</v>
      </c>
      <c r="T578" s="6" t="s">
        <v>26</v>
      </c>
      <c r="U578" s="6" t="s">
        <v>27</v>
      </c>
      <c r="V578" s="6" t="s">
        <v>28</v>
      </c>
      <c r="W578" s="6" t="s">
        <v>29</v>
      </c>
      <c r="X578" s="6" t="s">
        <v>30</v>
      </c>
      <c r="Y578" s="6" t="s">
        <v>31</v>
      </c>
      <c r="Z578" s="6" t="s">
        <v>32</v>
      </c>
      <c r="AA578" s="6" t="s">
        <v>33</v>
      </c>
    </row>
    <row r="579" spans="1:27" s="132" customFormat="1">
      <c r="A579" s="27"/>
      <c r="B579" s="6"/>
      <c r="C579" s="7" t="s">
        <v>338</v>
      </c>
      <c r="D579" s="10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</row>
    <row r="580" spans="1:27" s="132" customFormat="1">
      <c r="A580" s="28" t="s">
        <v>136</v>
      </c>
      <c r="B580" s="135">
        <v>573924.99717319966</v>
      </c>
      <c r="C580" s="19">
        <f>B580/12</f>
        <v>47827.083097766641</v>
      </c>
      <c r="D580" s="9">
        <v>0.89870000000000005</v>
      </c>
      <c r="E580" s="9"/>
      <c r="F580" s="9"/>
      <c r="G580" s="9"/>
      <c r="H580" s="9"/>
      <c r="I580" s="9"/>
      <c r="J580" s="9">
        <v>0</v>
      </c>
      <c r="K580" s="9"/>
      <c r="L580" s="9"/>
      <c r="M580" s="9"/>
      <c r="N580" s="9"/>
      <c r="O580" s="9"/>
      <c r="P580" s="9"/>
      <c r="Q580" s="9"/>
      <c r="R580" s="9">
        <v>9.4799999999999995E-2</v>
      </c>
      <c r="S580" s="9"/>
      <c r="T580" s="9">
        <v>6.4999999999999997E-3</v>
      </c>
      <c r="U580" s="9"/>
      <c r="V580" s="9"/>
      <c r="W580" s="9"/>
      <c r="X580" s="9"/>
      <c r="Y580" s="9"/>
      <c r="Z580" s="9"/>
      <c r="AA580" s="9"/>
    </row>
    <row r="581" spans="1:27" s="132" customFormat="1">
      <c r="A581" s="29"/>
      <c r="B581" s="20"/>
      <c r="C581" s="17"/>
      <c r="D581" s="11">
        <f t="shared" ref="D581:AA581" si="320">$C580*D580</f>
        <v>42982.199579962886</v>
      </c>
      <c r="E581" s="11">
        <f t="shared" si="320"/>
        <v>0</v>
      </c>
      <c r="F581" s="11">
        <f t="shared" si="320"/>
        <v>0</v>
      </c>
      <c r="G581" s="11">
        <f t="shared" si="320"/>
        <v>0</v>
      </c>
      <c r="H581" s="11">
        <f t="shared" si="320"/>
        <v>0</v>
      </c>
      <c r="I581" s="11">
        <f t="shared" si="320"/>
        <v>0</v>
      </c>
      <c r="J581" s="11">
        <f t="shared" si="320"/>
        <v>0</v>
      </c>
      <c r="K581" s="11">
        <f t="shared" si="320"/>
        <v>0</v>
      </c>
      <c r="L581" s="11">
        <f t="shared" si="320"/>
        <v>0</v>
      </c>
      <c r="M581" s="11">
        <f t="shared" si="320"/>
        <v>0</v>
      </c>
      <c r="N581" s="11">
        <f t="shared" si="320"/>
        <v>0</v>
      </c>
      <c r="O581" s="11">
        <f t="shared" si="320"/>
        <v>0</v>
      </c>
      <c r="P581" s="11">
        <f>$C580*P580</f>
        <v>0</v>
      </c>
      <c r="Q581" s="11">
        <f t="shared" si="320"/>
        <v>0</v>
      </c>
      <c r="R581" s="11">
        <f t="shared" si="320"/>
        <v>4534.0074776682777</v>
      </c>
      <c r="S581" s="11">
        <f t="shared" si="320"/>
        <v>0</v>
      </c>
      <c r="T581" s="11">
        <f t="shared" si="320"/>
        <v>310.87604013548315</v>
      </c>
      <c r="U581" s="11">
        <f t="shared" si="320"/>
        <v>0</v>
      </c>
      <c r="V581" s="11">
        <f t="shared" si="320"/>
        <v>0</v>
      </c>
      <c r="W581" s="11">
        <f t="shared" si="320"/>
        <v>0</v>
      </c>
      <c r="X581" s="11">
        <f t="shared" si="320"/>
        <v>0</v>
      </c>
      <c r="Y581" s="11">
        <f t="shared" si="320"/>
        <v>0</v>
      </c>
      <c r="Z581" s="11">
        <f t="shared" si="320"/>
        <v>0</v>
      </c>
      <c r="AA581" s="11">
        <f t="shared" si="320"/>
        <v>0</v>
      </c>
    </row>
    <row r="582" spans="1:27" s="132" customFormat="1">
      <c r="A582" s="28" t="s">
        <v>137</v>
      </c>
      <c r="B582" s="135">
        <v>877862.25689143606</v>
      </c>
      <c r="C582" s="19">
        <f>B582/12</f>
        <v>73155.188074286343</v>
      </c>
      <c r="D582" s="9">
        <v>0.91279999999999994</v>
      </c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>
        <v>8.2900000000000001E-2</v>
      </c>
      <c r="Z582" s="9">
        <v>2.3E-3</v>
      </c>
      <c r="AA582" s="9">
        <v>2E-3</v>
      </c>
    </row>
    <row r="583" spans="1:27" s="132" customFormat="1">
      <c r="A583" s="29"/>
      <c r="B583" s="20"/>
      <c r="C583" s="17"/>
      <c r="D583" s="11">
        <f t="shared" ref="D583:AA583" si="321">$C582*D582</f>
        <v>66776.055674208576</v>
      </c>
      <c r="E583" s="11">
        <f t="shared" si="321"/>
        <v>0</v>
      </c>
      <c r="F583" s="11">
        <f t="shared" si="321"/>
        <v>0</v>
      </c>
      <c r="G583" s="11">
        <f t="shared" si="321"/>
        <v>0</v>
      </c>
      <c r="H583" s="11">
        <f t="shared" si="321"/>
        <v>0</v>
      </c>
      <c r="I583" s="11">
        <f t="shared" si="321"/>
        <v>0</v>
      </c>
      <c r="J583" s="11">
        <f t="shared" si="321"/>
        <v>0</v>
      </c>
      <c r="K583" s="11">
        <f t="shared" si="321"/>
        <v>0</v>
      </c>
      <c r="L583" s="11">
        <f t="shared" si="321"/>
        <v>0</v>
      </c>
      <c r="M583" s="11">
        <f t="shared" si="321"/>
        <v>0</v>
      </c>
      <c r="N583" s="11">
        <f t="shared" si="321"/>
        <v>0</v>
      </c>
      <c r="O583" s="11">
        <f t="shared" si="321"/>
        <v>0</v>
      </c>
      <c r="P583" s="11">
        <f>$C582*P582</f>
        <v>0</v>
      </c>
      <c r="Q583" s="11">
        <f t="shared" si="321"/>
        <v>0</v>
      </c>
      <c r="R583" s="11">
        <f t="shared" si="321"/>
        <v>0</v>
      </c>
      <c r="S583" s="11">
        <f t="shared" si="321"/>
        <v>0</v>
      </c>
      <c r="T583" s="11">
        <f t="shared" si="321"/>
        <v>0</v>
      </c>
      <c r="U583" s="11">
        <f t="shared" si="321"/>
        <v>0</v>
      </c>
      <c r="V583" s="11">
        <f t="shared" si="321"/>
        <v>0</v>
      </c>
      <c r="W583" s="11">
        <f t="shared" si="321"/>
        <v>0</v>
      </c>
      <c r="X583" s="11">
        <f t="shared" si="321"/>
        <v>0</v>
      </c>
      <c r="Y583" s="11">
        <f t="shared" si="321"/>
        <v>6064.5650913583377</v>
      </c>
      <c r="Z583" s="11">
        <f t="shared" si="321"/>
        <v>168.25693257085859</v>
      </c>
      <c r="AA583" s="11">
        <f t="shared" si="321"/>
        <v>146.31037614857269</v>
      </c>
    </row>
    <row r="584" spans="1:27" s="132" customFormat="1">
      <c r="A584" s="28" t="s">
        <v>138</v>
      </c>
      <c r="B584" s="135">
        <v>1496891.6236747215</v>
      </c>
      <c r="C584" s="19">
        <f>B584/12</f>
        <v>124740.96863956012</v>
      </c>
      <c r="D584" s="9">
        <v>0.65229999999999999</v>
      </c>
      <c r="E584" s="9"/>
      <c r="F584" s="9"/>
      <c r="G584" s="9"/>
      <c r="H584" s="9"/>
      <c r="I584" s="9"/>
      <c r="J584" s="9">
        <v>0</v>
      </c>
      <c r="K584" s="9"/>
      <c r="L584" s="9"/>
      <c r="M584" s="9"/>
      <c r="N584" s="9"/>
      <c r="O584" s="9"/>
      <c r="P584" s="38"/>
      <c r="Q584" s="38"/>
      <c r="R584" s="38">
        <v>0.25869999999999999</v>
      </c>
      <c r="S584" s="9"/>
      <c r="T584" s="38">
        <v>2.5499999999999998E-2</v>
      </c>
      <c r="U584" s="9"/>
      <c r="V584" s="9"/>
      <c r="W584" s="9"/>
      <c r="X584" s="9"/>
      <c r="Y584" s="38">
        <v>6.3500000000000001E-2</v>
      </c>
      <c r="Z584" s="9"/>
      <c r="AA584" s="9"/>
    </row>
    <row r="585" spans="1:27" s="132" customFormat="1">
      <c r="A585" s="30"/>
      <c r="B585" s="18"/>
      <c r="C585" s="39"/>
      <c r="D585" s="11">
        <f t="shared" ref="D585:AA585" si="322">$C584*D584</f>
        <v>81368.533843585057</v>
      </c>
      <c r="E585" s="11">
        <f t="shared" si="322"/>
        <v>0</v>
      </c>
      <c r="F585" s="11">
        <f t="shared" si="322"/>
        <v>0</v>
      </c>
      <c r="G585" s="11">
        <f t="shared" si="322"/>
        <v>0</v>
      </c>
      <c r="H585" s="11">
        <f t="shared" si="322"/>
        <v>0</v>
      </c>
      <c r="I585" s="11">
        <f t="shared" si="322"/>
        <v>0</v>
      </c>
      <c r="J585" s="11">
        <f t="shared" si="322"/>
        <v>0</v>
      </c>
      <c r="K585" s="11">
        <f t="shared" si="322"/>
        <v>0</v>
      </c>
      <c r="L585" s="11">
        <f t="shared" si="322"/>
        <v>0</v>
      </c>
      <c r="M585" s="11">
        <f t="shared" si="322"/>
        <v>0</v>
      </c>
      <c r="N585" s="11">
        <f t="shared" si="322"/>
        <v>0</v>
      </c>
      <c r="O585" s="11">
        <f t="shared" si="322"/>
        <v>0</v>
      </c>
      <c r="P585" s="11">
        <f>$C584*P584</f>
        <v>0</v>
      </c>
      <c r="Q585" s="11">
        <f t="shared" si="322"/>
        <v>0</v>
      </c>
      <c r="R585" s="11">
        <f t="shared" si="322"/>
        <v>32270.488587054202</v>
      </c>
      <c r="S585" s="11">
        <f t="shared" si="322"/>
        <v>0</v>
      </c>
      <c r="T585" s="11">
        <f t="shared" si="322"/>
        <v>3180.8947003087828</v>
      </c>
      <c r="U585" s="11">
        <f t="shared" si="322"/>
        <v>0</v>
      </c>
      <c r="V585" s="11">
        <f t="shared" si="322"/>
        <v>0</v>
      </c>
      <c r="W585" s="11">
        <f t="shared" si="322"/>
        <v>0</v>
      </c>
      <c r="X585" s="11">
        <f t="shared" si="322"/>
        <v>0</v>
      </c>
      <c r="Y585" s="11">
        <f t="shared" si="322"/>
        <v>7921.0515086120677</v>
      </c>
      <c r="Z585" s="11">
        <f t="shared" si="322"/>
        <v>0</v>
      </c>
      <c r="AA585" s="11">
        <f t="shared" si="322"/>
        <v>0</v>
      </c>
    </row>
    <row r="586" spans="1:27" s="132" customFormat="1">
      <c r="A586" s="28" t="s">
        <v>139</v>
      </c>
      <c r="B586" s="135">
        <v>2998498.3202487496</v>
      </c>
      <c r="C586" s="19">
        <f>B586/12</f>
        <v>249874.86002072913</v>
      </c>
      <c r="D586" s="104">
        <v>1.7000000000000001E-2</v>
      </c>
      <c r="E586" s="104">
        <v>0.14249999999999999</v>
      </c>
      <c r="F586" s="104">
        <v>5.5300000000000002E-2</v>
      </c>
      <c r="G586" s="104">
        <v>8.09E-2</v>
      </c>
      <c r="H586" s="104">
        <v>4.19E-2</v>
      </c>
      <c r="I586" s="104">
        <v>0.1343</v>
      </c>
      <c r="J586" s="104">
        <v>0</v>
      </c>
      <c r="K586" s="104">
        <v>2.12E-2</v>
      </c>
      <c r="L586" s="104">
        <v>3.3700000000000001E-2</v>
      </c>
      <c r="M586" s="104">
        <v>1.77E-2</v>
      </c>
      <c r="N586" s="104">
        <v>2.6200000000000001E-2</v>
      </c>
      <c r="O586" s="104">
        <v>0.1239</v>
      </c>
      <c r="P586" s="104">
        <v>1.8200000000000001E-2</v>
      </c>
      <c r="Q586" s="104">
        <v>2E-3</v>
      </c>
      <c r="R586" s="104">
        <v>3.78E-2</v>
      </c>
      <c r="S586" s="104">
        <v>1.8700000000000001E-2</v>
      </c>
      <c r="T586" s="104">
        <v>4.1999999999999997E-3</v>
      </c>
      <c r="U586" s="104">
        <v>5.2999999999999999E-2</v>
      </c>
      <c r="V586" s="104">
        <v>1.84E-2</v>
      </c>
      <c r="W586" s="104">
        <v>4.1799999999999997E-2</v>
      </c>
      <c r="X586" s="104">
        <v>4.4600000000000001E-2</v>
      </c>
      <c r="Y586" s="104">
        <v>6.2199999999999998E-2</v>
      </c>
      <c r="Z586" s="104">
        <v>2.5000000000000001E-3</v>
      </c>
      <c r="AA586" s="9">
        <v>2E-3</v>
      </c>
    </row>
    <row r="587" spans="1:27" s="132" customFormat="1">
      <c r="A587" s="30"/>
      <c r="B587" s="18"/>
      <c r="C587" s="39"/>
      <c r="D587" s="116">
        <f t="shared" ref="D587:P587" si="323">$C586*D586</f>
        <v>4247.8726203523956</v>
      </c>
      <c r="E587" s="116">
        <f t="shared" si="323"/>
        <v>35607.167552953899</v>
      </c>
      <c r="F587" s="116">
        <f t="shared" si="323"/>
        <v>13818.079759146322</v>
      </c>
      <c r="G587" s="116">
        <f t="shared" si="323"/>
        <v>20214.876175676985</v>
      </c>
      <c r="H587" s="116">
        <f t="shared" si="323"/>
        <v>10469.75663486855</v>
      </c>
      <c r="I587" s="116">
        <f t="shared" si="323"/>
        <v>33558.193700783922</v>
      </c>
      <c r="J587" s="116">
        <f t="shared" si="323"/>
        <v>0</v>
      </c>
      <c r="K587" s="116">
        <f t="shared" si="323"/>
        <v>5297.3470324394575</v>
      </c>
      <c r="L587" s="116">
        <f t="shared" si="323"/>
        <v>8420.7827826985722</v>
      </c>
      <c r="M587" s="116">
        <f t="shared" si="323"/>
        <v>4422.7850223669057</v>
      </c>
      <c r="N587" s="116">
        <f t="shared" si="323"/>
        <v>6546.7213325431039</v>
      </c>
      <c r="O587" s="116">
        <f t="shared" si="323"/>
        <v>30959.495156568337</v>
      </c>
      <c r="P587" s="116">
        <f t="shared" si="323"/>
        <v>4547.7224523772702</v>
      </c>
      <c r="Q587" s="116">
        <f t="shared" ref="Q587:AA587" si="324">$C586*Q586</f>
        <v>499.74972004145826</v>
      </c>
      <c r="R587" s="116">
        <f t="shared" si="324"/>
        <v>9445.2697087835604</v>
      </c>
      <c r="S587" s="116">
        <f t="shared" si="324"/>
        <v>4672.6598823876348</v>
      </c>
      <c r="T587" s="116">
        <f t="shared" si="324"/>
        <v>1049.4744120870623</v>
      </c>
      <c r="U587" s="116">
        <f t="shared" si="324"/>
        <v>13243.367581098644</v>
      </c>
      <c r="V587" s="116">
        <f t="shared" si="324"/>
        <v>4597.6974243814157</v>
      </c>
      <c r="W587" s="116">
        <f t="shared" si="324"/>
        <v>10444.769148866477</v>
      </c>
      <c r="X587" s="116">
        <f t="shared" si="324"/>
        <v>11144.418756924519</v>
      </c>
      <c r="Y587" s="116">
        <f t="shared" si="324"/>
        <v>15542.216293289352</v>
      </c>
      <c r="Z587" s="116">
        <f t="shared" si="324"/>
        <v>624.68715005182287</v>
      </c>
      <c r="AA587" s="116">
        <f t="shared" si="324"/>
        <v>499.74972004145826</v>
      </c>
    </row>
    <row r="588" spans="1:27" s="132" customFormat="1">
      <c r="A588" s="28" t="s">
        <v>140</v>
      </c>
      <c r="B588" s="135">
        <v>2138039.7149645048</v>
      </c>
      <c r="C588" s="19">
        <f>B588/12</f>
        <v>178169.97624704207</v>
      </c>
      <c r="D588" s="38">
        <v>0.65229999999999999</v>
      </c>
      <c r="E588" s="38"/>
      <c r="F588" s="38"/>
      <c r="G588" s="38"/>
      <c r="H588" s="38"/>
      <c r="I588" s="38"/>
      <c r="J588" s="38">
        <v>0</v>
      </c>
      <c r="K588" s="38"/>
      <c r="L588" s="38"/>
      <c r="M588" s="38"/>
      <c r="N588" s="38"/>
      <c r="O588" s="38"/>
      <c r="P588" s="38"/>
      <c r="Q588" s="38"/>
      <c r="R588" s="38">
        <v>0.25869999999999999</v>
      </c>
      <c r="S588" s="38"/>
      <c r="T588" s="38">
        <v>2.5499999999999998E-2</v>
      </c>
      <c r="U588" s="38"/>
      <c r="V588" s="38"/>
      <c r="W588" s="38"/>
      <c r="X588" s="38"/>
      <c r="Y588" s="38">
        <v>6.3500000000000001E-2</v>
      </c>
      <c r="Z588" s="38"/>
      <c r="AA588" s="38"/>
    </row>
    <row r="589" spans="1:27" s="132" customFormat="1">
      <c r="A589" s="29"/>
      <c r="B589" s="20"/>
      <c r="C589" s="17"/>
      <c r="D589" s="11">
        <f t="shared" ref="D589:AA589" si="325">$C588*D588</f>
        <v>116220.27550594554</v>
      </c>
      <c r="E589" s="11">
        <f t="shared" si="325"/>
        <v>0</v>
      </c>
      <c r="F589" s="11">
        <f t="shared" si="325"/>
        <v>0</v>
      </c>
      <c r="G589" s="11">
        <f t="shared" si="325"/>
        <v>0</v>
      </c>
      <c r="H589" s="11">
        <f t="shared" si="325"/>
        <v>0</v>
      </c>
      <c r="I589" s="11">
        <f t="shared" si="325"/>
        <v>0</v>
      </c>
      <c r="J589" s="11">
        <f t="shared" si="325"/>
        <v>0</v>
      </c>
      <c r="K589" s="11">
        <f t="shared" si="325"/>
        <v>0</v>
      </c>
      <c r="L589" s="11">
        <f t="shared" si="325"/>
        <v>0</v>
      </c>
      <c r="M589" s="11">
        <f t="shared" si="325"/>
        <v>0</v>
      </c>
      <c r="N589" s="11">
        <f t="shared" si="325"/>
        <v>0</v>
      </c>
      <c r="O589" s="11">
        <f t="shared" si="325"/>
        <v>0</v>
      </c>
      <c r="P589" s="11">
        <f>$C588*P588</f>
        <v>0</v>
      </c>
      <c r="Q589" s="11">
        <f t="shared" si="325"/>
        <v>0</v>
      </c>
      <c r="R589" s="11">
        <f t="shared" si="325"/>
        <v>46092.572855109778</v>
      </c>
      <c r="S589" s="11">
        <f t="shared" si="325"/>
        <v>0</v>
      </c>
      <c r="T589" s="11">
        <f t="shared" si="325"/>
        <v>4543.3343942995725</v>
      </c>
      <c r="U589" s="11">
        <f t="shared" si="325"/>
        <v>0</v>
      </c>
      <c r="V589" s="11">
        <f t="shared" si="325"/>
        <v>0</v>
      </c>
      <c r="W589" s="11">
        <f t="shared" si="325"/>
        <v>0</v>
      </c>
      <c r="X589" s="11">
        <f t="shared" si="325"/>
        <v>0</v>
      </c>
      <c r="Y589" s="11">
        <f t="shared" si="325"/>
        <v>11313.793491687171</v>
      </c>
      <c r="Z589" s="11">
        <f t="shared" si="325"/>
        <v>0</v>
      </c>
      <c r="AA589" s="11">
        <f t="shared" si="325"/>
        <v>0</v>
      </c>
    </row>
    <row r="590" spans="1:27" s="132" customFormat="1">
      <c r="A590" s="28" t="s">
        <v>253</v>
      </c>
      <c r="B590" s="135">
        <v>534416.27693294501</v>
      </c>
      <c r="C590" s="19">
        <f>B590/12</f>
        <v>44534.689744412084</v>
      </c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>
        <v>7.9000000000000008E-3</v>
      </c>
      <c r="R590" s="38">
        <v>0.12820000000000001</v>
      </c>
      <c r="S590" s="38"/>
      <c r="T590" s="38">
        <v>1.18E-2</v>
      </c>
      <c r="U590" s="38">
        <v>0.51080000000000003</v>
      </c>
      <c r="V590" s="38"/>
      <c r="W590" s="38">
        <v>5.7000000000000002E-3</v>
      </c>
      <c r="X590" s="38"/>
      <c r="Y590" s="38">
        <v>0.31459999999999999</v>
      </c>
      <c r="Z590" s="38">
        <v>1.2500000000000001E-2</v>
      </c>
      <c r="AA590" s="38">
        <v>8.5000000000000006E-3</v>
      </c>
    </row>
    <row r="591" spans="1:27" s="132" customFormat="1">
      <c r="A591" s="29"/>
      <c r="B591" s="20"/>
      <c r="C591" s="17"/>
      <c r="D591" s="11">
        <f t="shared" ref="D591:O591" si="326">$C590*D590</f>
        <v>0</v>
      </c>
      <c r="E591" s="11">
        <f t="shared" si="326"/>
        <v>0</v>
      </c>
      <c r="F591" s="11">
        <f t="shared" si="326"/>
        <v>0</v>
      </c>
      <c r="G591" s="11">
        <f t="shared" si="326"/>
        <v>0</v>
      </c>
      <c r="H591" s="11">
        <f t="shared" si="326"/>
        <v>0</v>
      </c>
      <c r="I591" s="11">
        <f t="shared" si="326"/>
        <v>0</v>
      </c>
      <c r="J591" s="11">
        <f t="shared" si="326"/>
        <v>0</v>
      </c>
      <c r="K591" s="11">
        <f t="shared" si="326"/>
        <v>0</v>
      </c>
      <c r="L591" s="11">
        <f t="shared" si="326"/>
        <v>0</v>
      </c>
      <c r="M591" s="11">
        <f t="shared" si="326"/>
        <v>0</v>
      </c>
      <c r="N591" s="11">
        <f t="shared" si="326"/>
        <v>0</v>
      </c>
      <c r="O591" s="11">
        <f t="shared" si="326"/>
        <v>0</v>
      </c>
      <c r="P591" s="11">
        <f t="shared" ref="P591:AA591" si="327">$C590*P590</f>
        <v>0</v>
      </c>
      <c r="Q591" s="11">
        <f t="shared" si="327"/>
        <v>351.82404898085548</v>
      </c>
      <c r="R591" s="11">
        <f t="shared" si="327"/>
        <v>5709.3472252336296</v>
      </c>
      <c r="S591" s="11">
        <f t="shared" si="327"/>
        <v>0</v>
      </c>
      <c r="T591" s="11">
        <f t="shared" si="327"/>
        <v>525.50933898406254</v>
      </c>
      <c r="U591" s="11">
        <f t="shared" si="327"/>
        <v>22748.319521445694</v>
      </c>
      <c r="V591" s="11">
        <f t="shared" si="327"/>
        <v>0</v>
      </c>
      <c r="W591" s="11">
        <f t="shared" si="327"/>
        <v>253.84773154314888</v>
      </c>
      <c r="X591" s="11">
        <f t="shared" si="327"/>
        <v>0</v>
      </c>
      <c r="Y591" s="11">
        <f t="shared" si="327"/>
        <v>14010.613393592041</v>
      </c>
      <c r="Z591" s="11">
        <f t="shared" si="327"/>
        <v>556.68362180515112</v>
      </c>
      <c r="AA591" s="11">
        <f t="shared" si="327"/>
        <v>378.54486282750275</v>
      </c>
    </row>
    <row r="592" spans="1:27" s="132" customFormat="1">
      <c r="A592" s="28" t="s">
        <v>309</v>
      </c>
      <c r="B592" s="135">
        <v>1670930.7289826246</v>
      </c>
      <c r="C592" s="19">
        <f>B592/12</f>
        <v>139244.22741521872</v>
      </c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>
        <v>7.9000000000000008E-3</v>
      </c>
      <c r="R592" s="38">
        <v>0.12820000000000001</v>
      </c>
      <c r="S592" s="38"/>
      <c r="T592" s="38">
        <v>1.18E-2</v>
      </c>
      <c r="U592" s="38">
        <v>0.51080000000000003</v>
      </c>
      <c r="V592" s="38"/>
      <c r="W592" s="38">
        <v>5.7000000000000002E-3</v>
      </c>
      <c r="X592" s="38"/>
      <c r="Y592" s="38">
        <v>0.31459999999999999</v>
      </c>
      <c r="Z592" s="38">
        <v>1.2500000000000001E-2</v>
      </c>
      <c r="AA592" s="38">
        <v>8.5000000000000006E-3</v>
      </c>
    </row>
    <row r="593" spans="1:27" s="132" customFormat="1">
      <c r="A593" s="29"/>
      <c r="B593" s="20"/>
      <c r="C593" s="17"/>
      <c r="D593" s="11">
        <f t="shared" ref="D593:O593" si="328">$C592*D592</f>
        <v>0</v>
      </c>
      <c r="E593" s="11">
        <f t="shared" si="328"/>
        <v>0</v>
      </c>
      <c r="F593" s="11">
        <f t="shared" si="328"/>
        <v>0</v>
      </c>
      <c r="G593" s="11">
        <f t="shared" si="328"/>
        <v>0</v>
      </c>
      <c r="H593" s="11">
        <f t="shared" si="328"/>
        <v>0</v>
      </c>
      <c r="I593" s="11">
        <f t="shared" si="328"/>
        <v>0</v>
      </c>
      <c r="J593" s="11">
        <f t="shared" si="328"/>
        <v>0</v>
      </c>
      <c r="K593" s="11">
        <f t="shared" si="328"/>
        <v>0</v>
      </c>
      <c r="L593" s="11">
        <f t="shared" si="328"/>
        <v>0</v>
      </c>
      <c r="M593" s="11">
        <f t="shared" si="328"/>
        <v>0</v>
      </c>
      <c r="N593" s="11">
        <f t="shared" si="328"/>
        <v>0</v>
      </c>
      <c r="O593" s="11">
        <f t="shared" si="328"/>
        <v>0</v>
      </c>
      <c r="P593" s="11">
        <f t="shared" ref="P593:AA593" si="329">$C592*P592</f>
        <v>0</v>
      </c>
      <c r="Q593" s="11">
        <f t="shared" si="329"/>
        <v>1100.029396580228</v>
      </c>
      <c r="R593" s="11">
        <f t="shared" si="329"/>
        <v>17851.10995463104</v>
      </c>
      <c r="S593" s="11">
        <f t="shared" si="329"/>
        <v>0</v>
      </c>
      <c r="T593" s="11">
        <f t="shared" si="329"/>
        <v>1643.0818834995807</v>
      </c>
      <c r="U593" s="11">
        <f t="shared" si="329"/>
        <v>71125.951363693719</v>
      </c>
      <c r="V593" s="11">
        <f t="shared" si="329"/>
        <v>0</v>
      </c>
      <c r="W593" s="11">
        <f t="shared" si="329"/>
        <v>793.69209626674672</v>
      </c>
      <c r="X593" s="11">
        <f t="shared" si="329"/>
        <v>0</v>
      </c>
      <c r="Y593" s="11">
        <f t="shared" si="329"/>
        <v>43806.233944827807</v>
      </c>
      <c r="Z593" s="11">
        <f t="shared" si="329"/>
        <v>1740.552842690234</v>
      </c>
      <c r="AA593" s="11">
        <f t="shared" si="329"/>
        <v>1183.5759330293592</v>
      </c>
    </row>
    <row r="594" spans="1:27" s="132" customFormat="1">
      <c r="A594" s="28" t="s">
        <v>303</v>
      </c>
      <c r="B594" s="135">
        <v>1980620.0920913997</v>
      </c>
      <c r="C594" s="19">
        <f>B594/12</f>
        <v>165051.67434094998</v>
      </c>
      <c r="D594" s="38">
        <v>0.88829999999999998</v>
      </c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>
        <v>2E-3</v>
      </c>
      <c r="R594" s="38">
        <v>4.7399999999999998E-2</v>
      </c>
      <c r="S594" s="38"/>
      <c r="T594" s="38"/>
      <c r="U594" s="38"/>
      <c r="V594" s="38"/>
      <c r="W594" s="38"/>
      <c r="X594" s="38"/>
      <c r="Y594" s="38">
        <v>5.7799999999999997E-2</v>
      </c>
      <c r="Z594" s="38">
        <v>2.3E-3</v>
      </c>
      <c r="AA594" s="38">
        <v>2.2000000000000001E-3</v>
      </c>
    </row>
    <row r="595" spans="1:27" s="132" customFormat="1">
      <c r="A595" s="29"/>
      <c r="B595" s="20"/>
      <c r="C595" s="17"/>
      <c r="D595" s="11">
        <f t="shared" ref="D595:AA595" si="330">$C594*D594</f>
        <v>146615.40231706586</v>
      </c>
      <c r="E595" s="11">
        <f t="shared" si="330"/>
        <v>0</v>
      </c>
      <c r="F595" s="11">
        <f t="shared" si="330"/>
        <v>0</v>
      </c>
      <c r="G595" s="11">
        <f t="shared" si="330"/>
        <v>0</v>
      </c>
      <c r="H595" s="11">
        <f t="shared" si="330"/>
        <v>0</v>
      </c>
      <c r="I595" s="11">
        <f t="shared" si="330"/>
        <v>0</v>
      </c>
      <c r="J595" s="11">
        <f t="shared" si="330"/>
        <v>0</v>
      </c>
      <c r="K595" s="11">
        <f t="shared" si="330"/>
        <v>0</v>
      </c>
      <c r="L595" s="11">
        <f t="shared" si="330"/>
        <v>0</v>
      </c>
      <c r="M595" s="11">
        <f t="shared" si="330"/>
        <v>0</v>
      </c>
      <c r="N595" s="11">
        <f t="shared" si="330"/>
        <v>0</v>
      </c>
      <c r="O595" s="11">
        <f t="shared" si="330"/>
        <v>0</v>
      </c>
      <c r="P595" s="11">
        <f t="shared" si="330"/>
        <v>0</v>
      </c>
      <c r="Q595" s="11">
        <f t="shared" si="330"/>
        <v>330.10334868189994</v>
      </c>
      <c r="R595" s="11">
        <f t="shared" si="330"/>
        <v>7823.4493637610285</v>
      </c>
      <c r="S595" s="11">
        <f t="shared" si="330"/>
        <v>0</v>
      </c>
      <c r="T595" s="11">
        <f t="shared" si="330"/>
        <v>0</v>
      </c>
      <c r="U595" s="11">
        <f t="shared" si="330"/>
        <v>0</v>
      </c>
      <c r="V595" s="11">
        <f t="shared" si="330"/>
        <v>0</v>
      </c>
      <c r="W595" s="11">
        <f t="shared" si="330"/>
        <v>0</v>
      </c>
      <c r="X595" s="11">
        <f t="shared" si="330"/>
        <v>0</v>
      </c>
      <c r="Y595" s="11">
        <f t="shared" si="330"/>
        <v>9539.9867769069078</v>
      </c>
      <c r="Z595" s="11">
        <f t="shared" si="330"/>
        <v>379.61885098418492</v>
      </c>
      <c r="AA595" s="11">
        <f t="shared" si="330"/>
        <v>363.11368355008995</v>
      </c>
    </row>
    <row r="596" spans="1:27" s="132" customFormat="1">
      <c r="A596" s="25" t="s">
        <v>52</v>
      </c>
      <c r="B596" s="15">
        <f>SUM(B580:B594)</f>
        <v>12271184.010959581</v>
      </c>
      <c r="C596" s="68">
        <f>SUM(C580:C594)</f>
        <v>1022598.6675799651</v>
      </c>
      <c r="D596" s="15">
        <f>D581+D583+D585+D587+D589+D591+D593+D595</f>
        <v>458210.33954112034</v>
      </c>
      <c r="E596" s="15">
        <f t="shared" ref="E596:AA596" si="331">E581+E583+E585+E587+E589+E591+E593+E595</f>
        <v>35607.167552953899</v>
      </c>
      <c r="F596" s="15">
        <f t="shared" si="331"/>
        <v>13818.079759146322</v>
      </c>
      <c r="G596" s="15">
        <f t="shared" si="331"/>
        <v>20214.876175676985</v>
      </c>
      <c r="H596" s="15">
        <f t="shared" si="331"/>
        <v>10469.75663486855</v>
      </c>
      <c r="I596" s="15">
        <f t="shared" si="331"/>
        <v>33558.193700783922</v>
      </c>
      <c r="J596" s="15">
        <f t="shared" si="331"/>
        <v>0</v>
      </c>
      <c r="K596" s="15">
        <f t="shared" si="331"/>
        <v>5297.3470324394575</v>
      </c>
      <c r="L596" s="15">
        <f t="shared" si="331"/>
        <v>8420.7827826985722</v>
      </c>
      <c r="M596" s="15">
        <f t="shared" si="331"/>
        <v>4422.7850223669057</v>
      </c>
      <c r="N596" s="15">
        <f t="shared" si="331"/>
        <v>6546.7213325431039</v>
      </c>
      <c r="O596" s="15">
        <f t="shared" si="331"/>
        <v>30959.495156568337</v>
      </c>
      <c r="P596" s="15">
        <f t="shared" si="331"/>
        <v>4547.7224523772702</v>
      </c>
      <c r="Q596" s="15">
        <f t="shared" si="331"/>
        <v>2281.7065142844417</v>
      </c>
      <c r="R596" s="15">
        <f t="shared" si="331"/>
        <v>123726.24517224153</v>
      </c>
      <c r="S596" s="15">
        <f t="shared" si="331"/>
        <v>4672.6598823876348</v>
      </c>
      <c r="T596" s="15">
        <f t="shared" si="331"/>
        <v>11253.170769314544</v>
      </c>
      <c r="U596" s="15">
        <f t="shared" si="331"/>
        <v>107117.63846623806</v>
      </c>
      <c r="V596" s="15">
        <f t="shared" si="331"/>
        <v>4597.6974243814157</v>
      </c>
      <c r="W596" s="15">
        <f t="shared" si="331"/>
        <v>11492.308976676371</v>
      </c>
      <c r="X596" s="15">
        <f t="shared" si="331"/>
        <v>11144.418756924519</v>
      </c>
      <c r="Y596" s="15">
        <f t="shared" si="331"/>
        <v>108198.46050027368</v>
      </c>
      <c r="Z596" s="15">
        <f t="shared" si="331"/>
        <v>3469.7993981022519</v>
      </c>
      <c r="AA596" s="15">
        <f t="shared" si="331"/>
        <v>2571.2945755969831</v>
      </c>
    </row>
    <row r="597" spans="1:27" s="132" customFormat="1">
      <c r="A597" s="58"/>
      <c r="B597" s="60"/>
      <c r="C597" s="60"/>
      <c r="D597" s="33"/>
      <c r="E597" s="33"/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</row>
    <row r="598" spans="1:27" s="132" customFormat="1">
      <c r="A598" s="58"/>
      <c r="B598" s="33"/>
      <c r="C598" s="33"/>
      <c r="D598" s="33"/>
      <c r="E598" s="33"/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</row>
    <row r="599" spans="1:27" s="132" customFormat="1" ht="13.5" thickBot="1">
      <c r="A599" s="34" t="s">
        <v>141</v>
      </c>
      <c r="B599" s="51"/>
      <c r="C599" s="51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  <c r="P599" s="51"/>
      <c r="Q599" s="51"/>
      <c r="R599" s="51"/>
      <c r="S599" s="51"/>
      <c r="T599" s="51"/>
      <c r="U599" s="51"/>
      <c r="V599" s="51"/>
      <c r="W599" s="51"/>
      <c r="X599" s="51"/>
      <c r="Y599" s="51"/>
      <c r="Z599" s="51"/>
      <c r="AA599" s="51"/>
    </row>
    <row r="600" spans="1:27" s="132" customFormat="1" ht="13.5" thickBot="1">
      <c r="A600" s="26" t="s">
        <v>2</v>
      </c>
      <c r="B600" s="1" t="s">
        <v>3</v>
      </c>
      <c r="C600" s="4" t="s">
        <v>4</v>
      </c>
      <c r="D600" s="155" t="s">
        <v>5</v>
      </c>
      <c r="E600" s="156"/>
      <c r="F600" s="156"/>
      <c r="G600" s="156"/>
      <c r="H600" s="156"/>
      <c r="I600" s="156"/>
      <c r="J600" s="156"/>
      <c r="K600" s="156"/>
      <c r="L600" s="156"/>
      <c r="M600" s="156"/>
      <c r="N600" s="156"/>
      <c r="O600" s="156"/>
      <c r="P600" s="156"/>
      <c r="Q600" s="156"/>
      <c r="R600" s="156"/>
      <c r="S600" s="156"/>
      <c r="T600" s="156"/>
      <c r="U600" s="156"/>
      <c r="V600" s="156"/>
      <c r="W600" s="156"/>
      <c r="X600" s="156"/>
      <c r="Y600" s="156"/>
      <c r="Z600" s="156"/>
      <c r="AA600" s="112"/>
    </row>
    <row r="601" spans="1:27" s="132" customFormat="1">
      <c r="A601" s="27" t="s">
        <v>6</v>
      </c>
      <c r="B601" s="6" t="s">
        <v>7</v>
      </c>
      <c r="C601" s="7" t="s">
        <v>7</v>
      </c>
      <c r="D601" s="12"/>
      <c r="E601" s="14"/>
      <c r="F601" s="14"/>
      <c r="G601" s="14"/>
      <c r="H601" s="14"/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33"/>
      <c r="AA601" s="6" t="s">
        <v>8</v>
      </c>
    </row>
    <row r="602" spans="1:27" s="132" customFormat="1">
      <c r="A602" s="27" t="s">
        <v>9</v>
      </c>
      <c r="B602" s="6" t="s">
        <v>10</v>
      </c>
      <c r="C602" s="7" t="s">
        <v>10</v>
      </c>
      <c r="D602" s="5" t="s">
        <v>11</v>
      </c>
      <c r="E602" s="6" t="s">
        <v>12</v>
      </c>
      <c r="F602" s="6" t="s">
        <v>13</v>
      </c>
      <c r="G602" s="6" t="s">
        <v>14</v>
      </c>
      <c r="H602" s="6" t="s">
        <v>15</v>
      </c>
      <c r="I602" s="6" t="s">
        <v>16</v>
      </c>
      <c r="J602" s="6" t="s">
        <v>17</v>
      </c>
      <c r="K602" s="6" t="s">
        <v>18</v>
      </c>
      <c r="L602" s="6" t="s">
        <v>19</v>
      </c>
      <c r="M602" s="6" t="s">
        <v>20</v>
      </c>
      <c r="N602" s="6" t="s">
        <v>21</v>
      </c>
      <c r="O602" s="6" t="s">
        <v>22</v>
      </c>
      <c r="P602" s="6" t="s">
        <v>179</v>
      </c>
      <c r="Q602" s="6" t="s">
        <v>23</v>
      </c>
      <c r="R602" s="6" t="s">
        <v>24</v>
      </c>
      <c r="S602" s="6" t="s">
        <v>25</v>
      </c>
      <c r="T602" s="6" t="s">
        <v>26</v>
      </c>
      <c r="U602" s="6" t="s">
        <v>27</v>
      </c>
      <c r="V602" s="6" t="s">
        <v>28</v>
      </c>
      <c r="W602" s="6" t="s">
        <v>29</v>
      </c>
      <c r="X602" s="6" t="s">
        <v>30</v>
      </c>
      <c r="Y602" s="6" t="s">
        <v>31</v>
      </c>
      <c r="Z602" s="6" t="s">
        <v>32</v>
      </c>
      <c r="AA602" s="6" t="s">
        <v>33</v>
      </c>
    </row>
    <row r="603" spans="1:27" s="132" customFormat="1">
      <c r="A603" s="27"/>
      <c r="B603" s="6"/>
      <c r="C603" s="7" t="s">
        <v>338</v>
      </c>
      <c r="D603" s="10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</row>
    <row r="604" spans="1:27" s="132" customFormat="1">
      <c r="A604" s="28" t="s">
        <v>142</v>
      </c>
      <c r="B604" s="135">
        <v>1703349.2833567909</v>
      </c>
      <c r="C604" s="19">
        <f>B604/12</f>
        <v>141945.77361306592</v>
      </c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>
        <v>0.84499999999999997</v>
      </c>
      <c r="O604" s="9"/>
      <c r="P604" s="9"/>
      <c r="Q604" s="9"/>
      <c r="R604" s="9"/>
      <c r="S604" s="9"/>
      <c r="T604" s="9"/>
      <c r="U604" s="9">
        <v>0.155</v>
      </c>
      <c r="V604" s="9"/>
      <c r="W604" s="9"/>
      <c r="X604" s="9"/>
      <c r="Y604" s="9"/>
      <c r="Z604" s="9"/>
      <c r="AA604" s="9"/>
    </row>
    <row r="605" spans="1:27" s="132" customFormat="1">
      <c r="A605" s="29"/>
      <c r="B605" s="20"/>
      <c r="C605" s="17"/>
      <c r="D605" s="11">
        <f t="shared" ref="D605:AA605" si="332">$C604*D604</f>
        <v>0</v>
      </c>
      <c r="E605" s="11">
        <f t="shared" si="332"/>
        <v>0</v>
      </c>
      <c r="F605" s="11">
        <f t="shared" si="332"/>
        <v>0</v>
      </c>
      <c r="G605" s="11">
        <f t="shared" si="332"/>
        <v>0</v>
      </c>
      <c r="H605" s="11">
        <f t="shared" si="332"/>
        <v>0</v>
      </c>
      <c r="I605" s="11">
        <f t="shared" si="332"/>
        <v>0</v>
      </c>
      <c r="J605" s="11">
        <f t="shared" si="332"/>
        <v>0</v>
      </c>
      <c r="K605" s="11">
        <f t="shared" si="332"/>
        <v>0</v>
      </c>
      <c r="L605" s="11">
        <f t="shared" si="332"/>
        <v>0</v>
      </c>
      <c r="M605" s="11">
        <f t="shared" si="332"/>
        <v>0</v>
      </c>
      <c r="N605" s="11">
        <f t="shared" si="332"/>
        <v>119944.1787030407</v>
      </c>
      <c r="O605" s="11">
        <f t="shared" si="332"/>
        <v>0</v>
      </c>
      <c r="P605" s="11">
        <f>$C604*P604</f>
        <v>0</v>
      </c>
      <c r="Q605" s="11">
        <f t="shared" si="332"/>
        <v>0</v>
      </c>
      <c r="R605" s="11">
        <f t="shared" si="332"/>
        <v>0</v>
      </c>
      <c r="S605" s="11">
        <f t="shared" si="332"/>
        <v>0</v>
      </c>
      <c r="T605" s="11">
        <f t="shared" si="332"/>
        <v>0</v>
      </c>
      <c r="U605" s="11">
        <f t="shared" si="332"/>
        <v>22001.594910025218</v>
      </c>
      <c r="V605" s="11">
        <f t="shared" si="332"/>
        <v>0</v>
      </c>
      <c r="W605" s="11">
        <f t="shared" si="332"/>
        <v>0</v>
      </c>
      <c r="X605" s="11">
        <f t="shared" si="332"/>
        <v>0</v>
      </c>
      <c r="Y605" s="11">
        <f t="shared" si="332"/>
        <v>0</v>
      </c>
      <c r="Z605" s="11">
        <f t="shared" si="332"/>
        <v>0</v>
      </c>
      <c r="AA605" s="11">
        <f t="shared" si="332"/>
        <v>0</v>
      </c>
    </row>
    <row r="606" spans="1:27" s="132" customFormat="1">
      <c r="A606" s="28" t="s">
        <v>143</v>
      </c>
      <c r="B606" s="135">
        <v>25760.077193618064</v>
      </c>
      <c r="C606" s="19">
        <f>B606/12</f>
        <v>2146.673099468172</v>
      </c>
      <c r="D606" s="104">
        <v>1.7000000000000001E-2</v>
      </c>
      <c r="E606" s="104">
        <v>0.14249999999999999</v>
      </c>
      <c r="F606" s="104">
        <v>5.5300000000000002E-2</v>
      </c>
      <c r="G606" s="104">
        <v>8.09E-2</v>
      </c>
      <c r="H606" s="104">
        <v>4.19E-2</v>
      </c>
      <c r="I606" s="104">
        <v>0.1343</v>
      </c>
      <c r="J606" s="104">
        <v>0</v>
      </c>
      <c r="K606" s="104">
        <v>2.12E-2</v>
      </c>
      <c r="L606" s="104">
        <v>3.3700000000000001E-2</v>
      </c>
      <c r="M606" s="104">
        <v>1.77E-2</v>
      </c>
      <c r="N606" s="104">
        <v>2.6200000000000001E-2</v>
      </c>
      <c r="O606" s="104">
        <v>0.1239</v>
      </c>
      <c r="P606" s="104">
        <v>1.8200000000000001E-2</v>
      </c>
      <c r="Q606" s="104">
        <v>2E-3</v>
      </c>
      <c r="R606" s="104">
        <v>3.78E-2</v>
      </c>
      <c r="S606" s="104">
        <v>1.8700000000000001E-2</v>
      </c>
      <c r="T606" s="104">
        <v>4.1999999999999997E-3</v>
      </c>
      <c r="U606" s="104">
        <v>5.2999999999999999E-2</v>
      </c>
      <c r="V606" s="104">
        <v>1.84E-2</v>
      </c>
      <c r="W606" s="104">
        <v>4.1799999999999997E-2</v>
      </c>
      <c r="X606" s="104">
        <v>4.4600000000000001E-2</v>
      </c>
      <c r="Y606" s="104">
        <v>6.2199999999999998E-2</v>
      </c>
      <c r="Z606" s="104">
        <v>2.5000000000000001E-3</v>
      </c>
      <c r="AA606" s="9">
        <v>2E-3</v>
      </c>
    </row>
    <row r="607" spans="1:27" s="132" customFormat="1">
      <c r="A607" s="29"/>
      <c r="B607" s="20"/>
      <c r="C607" s="17"/>
      <c r="D607" s="11">
        <f t="shared" ref="D607:P607" si="333">$C606*D606</f>
        <v>36.493442690958929</v>
      </c>
      <c r="E607" s="11">
        <f t="shared" si="333"/>
        <v>305.9009166742145</v>
      </c>
      <c r="F607" s="11">
        <f t="shared" si="333"/>
        <v>118.71102240058991</v>
      </c>
      <c r="G607" s="11">
        <f t="shared" si="333"/>
        <v>173.66585374697513</v>
      </c>
      <c r="H607" s="11">
        <f t="shared" si="333"/>
        <v>89.945602867716403</v>
      </c>
      <c r="I607" s="11">
        <f t="shared" si="333"/>
        <v>288.2981972585755</v>
      </c>
      <c r="J607" s="11">
        <f t="shared" si="333"/>
        <v>0</v>
      </c>
      <c r="K607" s="11">
        <f t="shared" si="333"/>
        <v>45.509469708725248</v>
      </c>
      <c r="L607" s="11">
        <f t="shared" si="333"/>
        <v>72.342883452077402</v>
      </c>
      <c r="M607" s="11">
        <f t="shared" si="333"/>
        <v>37.996113860586647</v>
      </c>
      <c r="N607" s="11">
        <f t="shared" si="333"/>
        <v>56.242835206066111</v>
      </c>
      <c r="O607" s="11">
        <f t="shared" si="333"/>
        <v>265.97279702410651</v>
      </c>
      <c r="P607" s="11">
        <f t="shared" si="333"/>
        <v>39.069450410320734</v>
      </c>
      <c r="Q607" s="11">
        <f t="shared" ref="Q607:AA607" si="334">$C606*Q606</f>
        <v>4.2933461989363444</v>
      </c>
      <c r="R607" s="11">
        <f t="shared" si="334"/>
        <v>81.144243159896902</v>
      </c>
      <c r="S607" s="11">
        <f t="shared" si="334"/>
        <v>40.142786960054821</v>
      </c>
      <c r="T607" s="11">
        <f t="shared" si="334"/>
        <v>9.0160270177663229</v>
      </c>
      <c r="U607" s="11">
        <f t="shared" si="334"/>
        <v>113.77367427181312</v>
      </c>
      <c r="V607" s="11">
        <f t="shared" si="334"/>
        <v>39.498785030214364</v>
      </c>
      <c r="W607" s="11">
        <f t="shared" si="334"/>
        <v>89.730935557769584</v>
      </c>
      <c r="X607" s="11">
        <f t="shared" si="334"/>
        <v>95.741620236280468</v>
      </c>
      <c r="Y607" s="11">
        <f t="shared" si="334"/>
        <v>133.52306678692031</v>
      </c>
      <c r="Z607" s="11">
        <f t="shared" si="334"/>
        <v>5.3666827486704305</v>
      </c>
      <c r="AA607" s="11">
        <f t="shared" si="334"/>
        <v>4.2933461989363444</v>
      </c>
    </row>
    <row r="608" spans="1:27" s="132" customFormat="1">
      <c r="A608" s="28" t="s">
        <v>144</v>
      </c>
      <c r="B608" s="135">
        <v>598258.98125030624</v>
      </c>
      <c r="C608" s="19">
        <f>B608/12</f>
        <v>49854.915104192187</v>
      </c>
      <c r="D608" s="104">
        <v>1.7000000000000001E-2</v>
      </c>
      <c r="E608" s="104">
        <v>0.14249999999999999</v>
      </c>
      <c r="F608" s="104">
        <v>5.5300000000000002E-2</v>
      </c>
      <c r="G608" s="104">
        <v>8.09E-2</v>
      </c>
      <c r="H608" s="104">
        <v>4.19E-2</v>
      </c>
      <c r="I608" s="104">
        <v>0.1343</v>
      </c>
      <c r="J608" s="104">
        <v>0</v>
      </c>
      <c r="K608" s="104">
        <v>2.12E-2</v>
      </c>
      <c r="L608" s="104">
        <v>3.3700000000000001E-2</v>
      </c>
      <c r="M608" s="104">
        <v>1.77E-2</v>
      </c>
      <c r="N608" s="104">
        <v>2.6200000000000001E-2</v>
      </c>
      <c r="O608" s="104">
        <v>0.1239</v>
      </c>
      <c r="P608" s="104">
        <v>1.8200000000000001E-2</v>
      </c>
      <c r="Q608" s="104">
        <v>2E-3</v>
      </c>
      <c r="R608" s="104">
        <v>3.78E-2</v>
      </c>
      <c r="S608" s="104">
        <v>1.8700000000000001E-2</v>
      </c>
      <c r="T608" s="104">
        <v>4.1999999999999997E-3</v>
      </c>
      <c r="U608" s="104">
        <v>5.2999999999999999E-2</v>
      </c>
      <c r="V608" s="104">
        <v>1.84E-2</v>
      </c>
      <c r="W608" s="104">
        <v>4.1799999999999997E-2</v>
      </c>
      <c r="X608" s="104">
        <v>4.4600000000000001E-2</v>
      </c>
      <c r="Y608" s="104">
        <v>6.2199999999999998E-2</v>
      </c>
      <c r="Z608" s="104">
        <v>2.5000000000000001E-3</v>
      </c>
      <c r="AA608" s="9">
        <v>2E-3</v>
      </c>
    </row>
    <row r="609" spans="1:27" s="132" customFormat="1">
      <c r="A609" s="29"/>
      <c r="B609" s="20"/>
      <c r="C609" s="17"/>
      <c r="D609" s="11">
        <f t="shared" ref="D609:P609" si="335">$C608*D608</f>
        <v>847.53355677126729</v>
      </c>
      <c r="E609" s="11">
        <f t="shared" si="335"/>
        <v>7104.3254023473864</v>
      </c>
      <c r="F609" s="11">
        <f t="shared" si="335"/>
        <v>2756.9768052618278</v>
      </c>
      <c r="G609" s="11">
        <f t="shared" si="335"/>
        <v>4033.262631929148</v>
      </c>
      <c r="H609" s="11">
        <f t="shared" si="335"/>
        <v>2088.9209428656527</v>
      </c>
      <c r="I609" s="11">
        <f t="shared" si="335"/>
        <v>6695.5150984930106</v>
      </c>
      <c r="J609" s="11">
        <f t="shared" si="335"/>
        <v>0</v>
      </c>
      <c r="K609" s="11">
        <f t="shared" si="335"/>
        <v>1056.9242002088743</v>
      </c>
      <c r="L609" s="11">
        <f t="shared" si="335"/>
        <v>1680.1106390112768</v>
      </c>
      <c r="M609" s="11">
        <f t="shared" si="335"/>
        <v>882.4319973442017</v>
      </c>
      <c r="N609" s="11">
        <f t="shared" si="335"/>
        <v>1306.1987757298355</v>
      </c>
      <c r="O609" s="11">
        <f t="shared" si="335"/>
        <v>6177.023981409412</v>
      </c>
      <c r="P609" s="11">
        <f t="shared" si="335"/>
        <v>907.35945489629785</v>
      </c>
      <c r="Q609" s="11">
        <f t="shared" ref="Q609:AA609" si="336">$C608*Q608</f>
        <v>99.709830208384375</v>
      </c>
      <c r="R609" s="11">
        <f t="shared" si="336"/>
        <v>1884.5157909384648</v>
      </c>
      <c r="S609" s="11">
        <f t="shared" si="336"/>
        <v>932.28691244839399</v>
      </c>
      <c r="T609" s="11">
        <f t="shared" si="336"/>
        <v>209.39064343760717</v>
      </c>
      <c r="U609" s="11">
        <f t="shared" si="336"/>
        <v>2642.310500522186</v>
      </c>
      <c r="V609" s="11">
        <f t="shared" si="336"/>
        <v>917.33043791713624</v>
      </c>
      <c r="W609" s="11">
        <f t="shared" si="336"/>
        <v>2083.9354513552335</v>
      </c>
      <c r="X609" s="11">
        <f t="shared" si="336"/>
        <v>2223.5292136469716</v>
      </c>
      <c r="Y609" s="11">
        <f t="shared" si="336"/>
        <v>3100.9757194807539</v>
      </c>
      <c r="Z609" s="11">
        <f t="shared" si="336"/>
        <v>124.63728776048048</v>
      </c>
      <c r="AA609" s="11">
        <f t="shared" si="336"/>
        <v>99.709830208384375</v>
      </c>
    </row>
    <row r="610" spans="1:27" s="132" customFormat="1">
      <c r="A610" s="28" t="s">
        <v>157</v>
      </c>
      <c r="B610" s="135">
        <v>1277434.7885828251</v>
      </c>
      <c r="C610" s="19">
        <f>B610/12</f>
        <v>106452.89904856875</v>
      </c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>
        <v>0.97060000000000002</v>
      </c>
      <c r="O610" s="9"/>
      <c r="P610" s="9"/>
      <c r="Q610" s="9"/>
      <c r="R610" s="9"/>
      <c r="S610" s="9"/>
      <c r="T610" s="9"/>
      <c r="U610" s="9">
        <v>2.9399999999999999E-2</v>
      </c>
      <c r="V610" s="9"/>
      <c r="W610" s="9"/>
      <c r="X610" s="9"/>
      <c r="Y610" s="9"/>
      <c r="Z610" s="9"/>
      <c r="AA610" s="9"/>
    </row>
    <row r="611" spans="1:27" s="132" customFormat="1">
      <c r="A611" s="29"/>
      <c r="B611" s="20"/>
      <c r="C611" s="17"/>
      <c r="D611" s="11">
        <f t="shared" ref="D611:AA611" si="337">$C610*D610</f>
        <v>0</v>
      </c>
      <c r="E611" s="11">
        <f t="shared" si="337"/>
        <v>0</v>
      </c>
      <c r="F611" s="11">
        <f t="shared" si="337"/>
        <v>0</v>
      </c>
      <c r="G611" s="11">
        <f t="shared" si="337"/>
        <v>0</v>
      </c>
      <c r="H611" s="11">
        <f t="shared" si="337"/>
        <v>0</v>
      </c>
      <c r="I611" s="11">
        <f t="shared" si="337"/>
        <v>0</v>
      </c>
      <c r="J611" s="11">
        <f t="shared" si="337"/>
        <v>0</v>
      </c>
      <c r="K611" s="11">
        <f t="shared" si="337"/>
        <v>0</v>
      </c>
      <c r="L611" s="11">
        <f t="shared" si="337"/>
        <v>0</v>
      </c>
      <c r="M611" s="11">
        <f t="shared" si="337"/>
        <v>0</v>
      </c>
      <c r="N611" s="11">
        <f t="shared" si="337"/>
        <v>103323.18381654084</v>
      </c>
      <c r="O611" s="11">
        <f t="shared" si="337"/>
        <v>0</v>
      </c>
      <c r="P611" s="11">
        <f t="shared" si="337"/>
        <v>0</v>
      </c>
      <c r="Q611" s="11">
        <f t="shared" si="337"/>
        <v>0</v>
      </c>
      <c r="R611" s="11">
        <f t="shared" si="337"/>
        <v>0</v>
      </c>
      <c r="S611" s="11">
        <f t="shared" si="337"/>
        <v>0</v>
      </c>
      <c r="T611" s="11">
        <f t="shared" si="337"/>
        <v>0</v>
      </c>
      <c r="U611" s="11">
        <f t="shared" si="337"/>
        <v>3129.715232027921</v>
      </c>
      <c r="V611" s="11">
        <f t="shared" si="337"/>
        <v>0</v>
      </c>
      <c r="W611" s="11">
        <f t="shared" si="337"/>
        <v>0</v>
      </c>
      <c r="X611" s="11">
        <f t="shared" si="337"/>
        <v>0</v>
      </c>
      <c r="Y611" s="11">
        <f t="shared" si="337"/>
        <v>0</v>
      </c>
      <c r="Z611" s="11">
        <f t="shared" si="337"/>
        <v>0</v>
      </c>
      <c r="AA611" s="11">
        <f t="shared" si="337"/>
        <v>0</v>
      </c>
    </row>
    <row r="612" spans="1:27" s="132" customFormat="1">
      <c r="A612" s="35" t="s">
        <v>252</v>
      </c>
      <c r="B612" s="135">
        <v>864133.59425621456</v>
      </c>
      <c r="C612" s="57">
        <f>B612/12</f>
        <v>72011.132854684547</v>
      </c>
      <c r="D612" s="106"/>
      <c r="E612" s="106"/>
      <c r="F612" s="106"/>
      <c r="G612" s="106"/>
      <c r="H612" s="106"/>
      <c r="I612" s="106"/>
      <c r="J612" s="106"/>
      <c r="K612" s="106"/>
      <c r="L612" s="106"/>
      <c r="M612" s="106"/>
      <c r="N612" s="106">
        <v>0.72060000000000002</v>
      </c>
      <c r="O612" s="106"/>
      <c r="P612" s="106"/>
      <c r="Q612" s="106"/>
      <c r="R612" s="106"/>
      <c r="S612" s="106"/>
      <c r="T612" s="106"/>
      <c r="U612" s="106">
        <v>0.27939999999999998</v>
      </c>
      <c r="V612" s="106"/>
      <c r="W612" s="106"/>
      <c r="X612" s="106"/>
      <c r="Y612" s="106"/>
      <c r="Z612" s="106"/>
      <c r="AA612" s="106"/>
    </row>
    <row r="613" spans="1:27" s="132" customFormat="1">
      <c r="A613" s="55"/>
      <c r="B613" s="69"/>
      <c r="C613" s="56"/>
      <c r="D613" s="105">
        <f t="shared" ref="D613:AA613" si="338">$C612*D612</f>
        <v>0</v>
      </c>
      <c r="E613" s="105">
        <f t="shared" si="338"/>
        <v>0</v>
      </c>
      <c r="F613" s="105">
        <f t="shared" si="338"/>
        <v>0</v>
      </c>
      <c r="G613" s="105">
        <f t="shared" si="338"/>
        <v>0</v>
      </c>
      <c r="H613" s="105">
        <f t="shared" si="338"/>
        <v>0</v>
      </c>
      <c r="I613" s="105">
        <f t="shared" si="338"/>
        <v>0</v>
      </c>
      <c r="J613" s="105">
        <f t="shared" si="338"/>
        <v>0</v>
      </c>
      <c r="K613" s="105">
        <f t="shared" si="338"/>
        <v>0</v>
      </c>
      <c r="L613" s="105">
        <f t="shared" si="338"/>
        <v>0</v>
      </c>
      <c r="M613" s="105">
        <f t="shared" si="338"/>
        <v>0</v>
      </c>
      <c r="N613" s="105">
        <f t="shared" si="338"/>
        <v>51891.222335085688</v>
      </c>
      <c r="O613" s="105">
        <f t="shared" si="338"/>
        <v>0</v>
      </c>
      <c r="P613" s="105">
        <f t="shared" si="338"/>
        <v>0</v>
      </c>
      <c r="Q613" s="105">
        <f t="shared" si="338"/>
        <v>0</v>
      </c>
      <c r="R613" s="105">
        <f t="shared" si="338"/>
        <v>0</v>
      </c>
      <c r="S613" s="105">
        <f t="shared" si="338"/>
        <v>0</v>
      </c>
      <c r="T613" s="105">
        <f t="shared" si="338"/>
        <v>0</v>
      </c>
      <c r="U613" s="105">
        <f t="shared" si="338"/>
        <v>20119.91051959886</v>
      </c>
      <c r="V613" s="105">
        <f t="shared" si="338"/>
        <v>0</v>
      </c>
      <c r="W613" s="105">
        <f t="shared" si="338"/>
        <v>0</v>
      </c>
      <c r="X613" s="105">
        <f t="shared" si="338"/>
        <v>0</v>
      </c>
      <c r="Y613" s="105">
        <f t="shared" si="338"/>
        <v>0</v>
      </c>
      <c r="Z613" s="105">
        <f t="shared" si="338"/>
        <v>0</v>
      </c>
      <c r="AA613" s="105">
        <f t="shared" si="338"/>
        <v>0</v>
      </c>
    </row>
    <row r="614" spans="1:27" s="132" customFormat="1">
      <c r="A614" s="25" t="s">
        <v>52</v>
      </c>
      <c r="B614" s="15">
        <f>SUM(B604:B612)</f>
        <v>4468936.7246397547</v>
      </c>
      <c r="C614" s="15">
        <f>SUM(C604:C612)</f>
        <v>372411.39371997956</v>
      </c>
      <c r="D614" s="15">
        <f>D605+D607+D609+D611+D613</f>
        <v>884.02699946222617</v>
      </c>
      <c r="E614" s="15">
        <f t="shared" ref="E614:AA614" si="339">E605+E607+E609+E611+E613</f>
        <v>7410.2263190216008</v>
      </c>
      <c r="F614" s="15">
        <f t="shared" si="339"/>
        <v>2875.6878276624179</v>
      </c>
      <c r="G614" s="15">
        <f t="shared" si="339"/>
        <v>4206.9284856761233</v>
      </c>
      <c r="H614" s="15">
        <f t="shared" si="339"/>
        <v>2178.8665457333691</v>
      </c>
      <c r="I614" s="15">
        <f t="shared" si="339"/>
        <v>6983.8132957515863</v>
      </c>
      <c r="J614" s="15">
        <f t="shared" si="339"/>
        <v>0</v>
      </c>
      <c r="K614" s="15">
        <f t="shared" si="339"/>
        <v>1102.4336699175994</v>
      </c>
      <c r="L614" s="15">
        <f t="shared" si="339"/>
        <v>1752.4535224633541</v>
      </c>
      <c r="M614" s="15">
        <f t="shared" si="339"/>
        <v>920.42811120478837</v>
      </c>
      <c r="N614" s="15">
        <f t="shared" si="339"/>
        <v>276521.02646560315</v>
      </c>
      <c r="O614" s="15">
        <f t="shared" si="339"/>
        <v>6442.9967784335186</v>
      </c>
      <c r="P614" s="15">
        <f t="shared" si="339"/>
        <v>946.42890530661862</v>
      </c>
      <c r="Q614" s="15">
        <f t="shared" si="339"/>
        <v>104.00317640732072</v>
      </c>
      <c r="R614" s="15">
        <f t="shared" si="339"/>
        <v>1965.6600340983616</v>
      </c>
      <c r="S614" s="15">
        <f t="shared" si="339"/>
        <v>972.42969940844887</v>
      </c>
      <c r="T614" s="15">
        <f t="shared" si="339"/>
        <v>218.4066704553735</v>
      </c>
      <c r="U614" s="15">
        <f t="shared" si="339"/>
        <v>48007.304836445997</v>
      </c>
      <c r="V614" s="15">
        <f t="shared" si="339"/>
        <v>956.82922294735056</v>
      </c>
      <c r="W614" s="15">
        <f t="shared" si="339"/>
        <v>2173.666386913003</v>
      </c>
      <c r="X614" s="15">
        <f t="shared" si="339"/>
        <v>2319.2708338832522</v>
      </c>
      <c r="Y614" s="15">
        <f t="shared" si="339"/>
        <v>3234.4987862676744</v>
      </c>
      <c r="Z614" s="15">
        <f t="shared" si="339"/>
        <v>130.00397050915092</v>
      </c>
      <c r="AA614" s="15">
        <f t="shared" si="339"/>
        <v>104.00317640732072</v>
      </c>
    </row>
    <row r="615" spans="1:27" s="132" customFormat="1">
      <c r="A615" s="58"/>
      <c r="B615" s="33"/>
      <c r="C615" s="33"/>
      <c r="D615" s="33"/>
      <c r="E615" s="33"/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</row>
    <row r="616" spans="1:27" s="132" customFormat="1">
      <c r="A616" s="58"/>
      <c r="B616" s="33"/>
      <c r="C616" s="33"/>
      <c r="D616" s="33"/>
      <c r="E616" s="33"/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</row>
    <row r="617" spans="1:27" s="132" customFormat="1" ht="13.5" thickBot="1">
      <c r="A617" s="25" t="s">
        <v>145</v>
      </c>
      <c r="B617" s="51"/>
      <c r="C617" s="51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  <c r="P617" s="51"/>
      <c r="Q617" s="51"/>
      <c r="R617" s="51"/>
      <c r="S617" s="51"/>
      <c r="T617" s="51"/>
      <c r="U617" s="51"/>
      <c r="V617" s="51"/>
      <c r="W617" s="51"/>
      <c r="X617" s="51"/>
      <c r="Y617" s="51"/>
      <c r="Z617" s="51"/>
      <c r="AA617" s="51"/>
    </row>
    <row r="618" spans="1:27" s="132" customFormat="1" ht="13.5" thickBot="1">
      <c r="A618" s="26" t="s">
        <v>2</v>
      </c>
      <c r="B618" s="1" t="s">
        <v>3</v>
      </c>
      <c r="C618" s="4" t="s">
        <v>4</v>
      </c>
      <c r="D618" s="155" t="s">
        <v>5</v>
      </c>
      <c r="E618" s="156"/>
      <c r="F618" s="156"/>
      <c r="G618" s="156"/>
      <c r="H618" s="156"/>
      <c r="I618" s="156"/>
      <c r="J618" s="156"/>
      <c r="K618" s="156"/>
      <c r="L618" s="156"/>
      <c r="M618" s="156"/>
      <c r="N618" s="156"/>
      <c r="O618" s="156"/>
      <c r="P618" s="156"/>
      <c r="Q618" s="156"/>
      <c r="R618" s="156"/>
      <c r="S618" s="156"/>
      <c r="T618" s="156"/>
      <c r="U618" s="156"/>
      <c r="V618" s="156"/>
      <c r="W618" s="156"/>
      <c r="X618" s="156"/>
      <c r="Y618" s="156"/>
      <c r="Z618" s="156"/>
      <c r="AA618" s="112"/>
    </row>
    <row r="619" spans="1:27" s="132" customFormat="1">
      <c r="A619" s="27" t="s">
        <v>6</v>
      </c>
      <c r="B619" s="6" t="s">
        <v>7</v>
      </c>
      <c r="C619" s="7" t="s">
        <v>7</v>
      </c>
      <c r="D619" s="12"/>
      <c r="E619" s="14"/>
      <c r="F619" s="14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33"/>
      <c r="AA619" s="6" t="s">
        <v>8</v>
      </c>
    </row>
    <row r="620" spans="1:27" s="132" customFormat="1">
      <c r="A620" s="27" t="s">
        <v>9</v>
      </c>
      <c r="B620" s="6" t="s">
        <v>10</v>
      </c>
      <c r="C620" s="7" t="s">
        <v>10</v>
      </c>
      <c r="D620" s="5" t="s">
        <v>11</v>
      </c>
      <c r="E620" s="6" t="s">
        <v>12</v>
      </c>
      <c r="F620" s="6" t="s">
        <v>13</v>
      </c>
      <c r="G620" s="6" t="s">
        <v>14</v>
      </c>
      <c r="H620" s="6" t="s">
        <v>15</v>
      </c>
      <c r="I620" s="6" t="s">
        <v>16</v>
      </c>
      <c r="J620" s="6" t="s">
        <v>17</v>
      </c>
      <c r="K620" s="6" t="s">
        <v>18</v>
      </c>
      <c r="L620" s="6" t="s">
        <v>19</v>
      </c>
      <c r="M620" s="6" t="s">
        <v>20</v>
      </c>
      <c r="N620" s="6" t="s">
        <v>21</v>
      </c>
      <c r="O620" s="6" t="s">
        <v>22</v>
      </c>
      <c r="P620" s="6" t="s">
        <v>179</v>
      </c>
      <c r="Q620" s="6" t="s">
        <v>23</v>
      </c>
      <c r="R620" s="6" t="s">
        <v>24</v>
      </c>
      <c r="S620" s="6" t="s">
        <v>25</v>
      </c>
      <c r="T620" s="6" t="s">
        <v>26</v>
      </c>
      <c r="U620" s="6" t="s">
        <v>27</v>
      </c>
      <c r="V620" s="6" t="s">
        <v>28</v>
      </c>
      <c r="W620" s="6" t="s">
        <v>29</v>
      </c>
      <c r="X620" s="6" t="s">
        <v>30</v>
      </c>
      <c r="Y620" s="6" t="s">
        <v>31</v>
      </c>
      <c r="Z620" s="6" t="s">
        <v>32</v>
      </c>
      <c r="AA620" s="6" t="s">
        <v>33</v>
      </c>
    </row>
    <row r="621" spans="1:27" s="132" customFormat="1">
      <c r="A621" s="27"/>
      <c r="B621" s="6"/>
      <c r="C621" s="7" t="s">
        <v>338</v>
      </c>
      <c r="D621" s="10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</row>
    <row r="622" spans="1:27" s="132" customFormat="1">
      <c r="A622" s="28" t="s">
        <v>146</v>
      </c>
      <c r="B622" s="135">
        <v>3134707.5921195913</v>
      </c>
      <c r="C622" s="136">
        <f t="shared" ref="C622:C640" si="340">B622/12</f>
        <v>261225.63267663261</v>
      </c>
      <c r="D622" s="9">
        <v>1.78E-2</v>
      </c>
      <c r="E622" s="9"/>
      <c r="F622" s="9"/>
      <c r="G622" s="9"/>
      <c r="H622" s="9">
        <v>0.26519999999999999</v>
      </c>
      <c r="I622" s="9"/>
      <c r="J622" s="9"/>
      <c r="K622" s="9"/>
      <c r="L622" s="9"/>
      <c r="M622" s="9"/>
      <c r="N622" s="9">
        <v>3.2500000000000001E-2</v>
      </c>
      <c r="O622" s="9"/>
      <c r="P622" s="9"/>
      <c r="Q622" s="9"/>
      <c r="R622" s="9">
        <v>2.6700000000000002E-2</v>
      </c>
      <c r="S622" s="9">
        <v>1.1599999999999999E-2</v>
      </c>
      <c r="T622" s="9">
        <v>2.5000000000000001E-3</v>
      </c>
      <c r="U622" s="9">
        <v>4.7899999999999998E-2</v>
      </c>
      <c r="V622" s="9"/>
      <c r="W622" s="9">
        <v>0.52459999999999996</v>
      </c>
      <c r="X622" s="9">
        <v>3.2300000000000002E-2</v>
      </c>
      <c r="Y622" s="9">
        <v>3.8100000000000002E-2</v>
      </c>
      <c r="Z622" s="9"/>
      <c r="AA622" s="9">
        <v>8.0000000000000004E-4</v>
      </c>
    </row>
    <row r="623" spans="1:27" s="132" customFormat="1">
      <c r="A623" s="29"/>
      <c r="B623" s="18"/>
      <c r="C623" s="19"/>
      <c r="D623" s="11">
        <f t="shared" ref="D623:AA623" si="341">$C622*D622</f>
        <v>4649.8162616440604</v>
      </c>
      <c r="E623" s="11">
        <f t="shared" si="341"/>
        <v>0</v>
      </c>
      <c r="F623" s="11">
        <f t="shared" si="341"/>
        <v>0</v>
      </c>
      <c r="G623" s="11">
        <f t="shared" si="341"/>
        <v>0</v>
      </c>
      <c r="H623" s="11">
        <f t="shared" si="341"/>
        <v>69277.037785842971</v>
      </c>
      <c r="I623" s="11">
        <f t="shared" si="341"/>
        <v>0</v>
      </c>
      <c r="J623" s="11">
        <f t="shared" si="341"/>
        <v>0</v>
      </c>
      <c r="K623" s="11">
        <f t="shared" si="341"/>
        <v>0</v>
      </c>
      <c r="L623" s="11">
        <f t="shared" si="341"/>
        <v>0</v>
      </c>
      <c r="M623" s="11">
        <f t="shared" si="341"/>
        <v>0</v>
      </c>
      <c r="N623" s="11">
        <f t="shared" si="341"/>
        <v>8489.833061990561</v>
      </c>
      <c r="O623" s="11">
        <f t="shared" si="341"/>
        <v>0</v>
      </c>
      <c r="P623" s="11">
        <f>$C622*P622</f>
        <v>0</v>
      </c>
      <c r="Q623" s="11">
        <f t="shared" si="341"/>
        <v>0</v>
      </c>
      <c r="R623" s="11">
        <f t="shared" si="341"/>
        <v>6974.7243924660906</v>
      </c>
      <c r="S623" s="11">
        <f t="shared" si="341"/>
        <v>3030.2173390489379</v>
      </c>
      <c r="T623" s="11">
        <f t="shared" si="341"/>
        <v>653.06408169158158</v>
      </c>
      <c r="U623" s="11">
        <f t="shared" si="341"/>
        <v>12512.707805210701</v>
      </c>
      <c r="V623" s="11">
        <f t="shared" si="341"/>
        <v>0</v>
      </c>
      <c r="W623" s="11">
        <f t="shared" si="341"/>
        <v>137038.96690216145</v>
      </c>
      <c r="X623" s="11">
        <f t="shared" si="341"/>
        <v>8437.5879354552344</v>
      </c>
      <c r="Y623" s="11">
        <f t="shared" si="341"/>
        <v>9952.6966049797029</v>
      </c>
      <c r="Z623" s="11">
        <f t="shared" si="341"/>
        <v>0</v>
      </c>
      <c r="AA623" s="11">
        <f t="shared" si="341"/>
        <v>208.98050614130611</v>
      </c>
    </row>
    <row r="624" spans="1:27" s="132" customFormat="1">
      <c r="A624" s="28" t="s">
        <v>147</v>
      </c>
      <c r="B624" s="135">
        <v>298285.56879587617</v>
      </c>
      <c r="C624" s="136">
        <f t="shared" si="340"/>
        <v>24857.130732989681</v>
      </c>
      <c r="D624" s="104">
        <v>1.7000000000000001E-2</v>
      </c>
      <c r="E624" s="104">
        <v>0.14249999999999999</v>
      </c>
      <c r="F624" s="104">
        <v>5.5300000000000002E-2</v>
      </c>
      <c r="G624" s="104">
        <v>8.09E-2</v>
      </c>
      <c r="H624" s="104">
        <v>4.19E-2</v>
      </c>
      <c r="I624" s="104">
        <v>0.1343</v>
      </c>
      <c r="J624" s="104">
        <v>0</v>
      </c>
      <c r="K624" s="104">
        <v>2.12E-2</v>
      </c>
      <c r="L624" s="104">
        <v>3.3700000000000001E-2</v>
      </c>
      <c r="M624" s="104">
        <v>1.77E-2</v>
      </c>
      <c r="N624" s="104">
        <v>2.6200000000000001E-2</v>
      </c>
      <c r="O624" s="104">
        <v>0.1239</v>
      </c>
      <c r="P624" s="104">
        <v>1.8200000000000001E-2</v>
      </c>
      <c r="Q624" s="104">
        <v>2E-3</v>
      </c>
      <c r="R624" s="104">
        <v>3.78E-2</v>
      </c>
      <c r="S624" s="104">
        <v>1.8700000000000001E-2</v>
      </c>
      <c r="T624" s="104">
        <v>4.1999999999999997E-3</v>
      </c>
      <c r="U624" s="104">
        <v>5.2999999999999999E-2</v>
      </c>
      <c r="V624" s="104">
        <v>1.84E-2</v>
      </c>
      <c r="W624" s="104">
        <v>4.1799999999999997E-2</v>
      </c>
      <c r="X624" s="104">
        <v>4.4600000000000001E-2</v>
      </c>
      <c r="Y624" s="104">
        <v>6.2199999999999998E-2</v>
      </c>
      <c r="Z624" s="104">
        <v>2.5000000000000001E-3</v>
      </c>
      <c r="AA624" s="9">
        <v>2E-3</v>
      </c>
    </row>
    <row r="625" spans="1:27" s="132" customFormat="1">
      <c r="A625" s="29"/>
      <c r="B625" s="18"/>
      <c r="C625" s="19"/>
      <c r="D625" s="11">
        <f t="shared" ref="D625:P625" si="342">$C624*D624</f>
        <v>422.57122246082463</v>
      </c>
      <c r="E625" s="11">
        <f t="shared" si="342"/>
        <v>3542.1411294510294</v>
      </c>
      <c r="F625" s="11">
        <f t="shared" si="342"/>
        <v>1374.5993295343294</v>
      </c>
      <c r="G625" s="11">
        <f t="shared" si="342"/>
        <v>2010.9418762988653</v>
      </c>
      <c r="H625" s="11">
        <f t="shared" si="342"/>
        <v>1041.5137777122677</v>
      </c>
      <c r="I625" s="11">
        <f t="shared" si="342"/>
        <v>3338.3126574405142</v>
      </c>
      <c r="J625" s="11">
        <f t="shared" si="342"/>
        <v>0</v>
      </c>
      <c r="K625" s="11">
        <f t="shared" si="342"/>
        <v>526.9711715393812</v>
      </c>
      <c r="L625" s="11">
        <f t="shared" si="342"/>
        <v>837.68530570175221</v>
      </c>
      <c r="M625" s="11">
        <f t="shared" si="342"/>
        <v>439.97121397391737</v>
      </c>
      <c r="N625" s="11">
        <f t="shared" si="342"/>
        <v>651.25682520432963</v>
      </c>
      <c r="O625" s="11">
        <f t="shared" si="342"/>
        <v>3079.7984978174213</v>
      </c>
      <c r="P625" s="11">
        <f t="shared" si="342"/>
        <v>452.39977934041224</v>
      </c>
      <c r="Q625" s="11">
        <f t="shared" ref="Q625:AA625" si="343">$C624*Q624</f>
        <v>49.714261465979362</v>
      </c>
      <c r="R625" s="11">
        <f t="shared" si="343"/>
        <v>939.59954170700996</v>
      </c>
      <c r="S625" s="11">
        <f t="shared" si="343"/>
        <v>464.82834470690705</v>
      </c>
      <c r="T625" s="11">
        <f t="shared" si="343"/>
        <v>104.39994907855666</v>
      </c>
      <c r="U625" s="11">
        <f t="shared" si="343"/>
        <v>1317.4279288484531</v>
      </c>
      <c r="V625" s="11">
        <f t="shared" si="343"/>
        <v>457.37120548701012</v>
      </c>
      <c r="W625" s="11">
        <f t="shared" si="343"/>
        <v>1039.0280646389685</v>
      </c>
      <c r="X625" s="11">
        <f t="shared" si="343"/>
        <v>1108.6280306913397</v>
      </c>
      <c r="Y625" s="11">
        <f t="shared" si="343"/>
        <v>1546.113531591958</v>
      </c>
      <c r="Z625" s="11">
        <f t="shared" si="343"/>
        <v>62.142826832474206</v>
      </c>
      <c r="AA625" s="11">
        <f t="shared" si="343"/>
        <v>49.714261465979362</v>
      </c>
    </row>
    <row r="626" spans="1:27" s="132" customFormat="1">
      <c r="A626" s="28" t="s">
        <v>148</v>
      </c>
      <c r="B626" s="135">
        <v>298285.56879587617</v>
      </c>
      <c r="C626" s="136">
        <f t="shared" si="340"/>
        <v>24857.130732989681</v>
      </c>
      <c r="D626" s="104">
        <v>1.7000000000000001E-2</v>
      </c>
      <c r="E626" s="104">
        <v>0.14249999999999999</v>
      </c>
      <c r="F626" s="104">
        <v>5.5300000000000002E-2</v>
      </c>
      <c r="G626" s="104">
        <v>8.09E-2</v>
      </c>
      <c r="H626" s="104">
        <v>4.19E-2</v>
      </c>
      <c r="I626" s="104">
        <v>0.1343</v>
      </c>
      <c r="J626" s="104">
        <v>0</v>
      </c>
      <c r="K626" s="104">
        <v>2.12E-2</v>
      </c>
      <c r="L626" s="104">
        <v>3.3700000000000001E-2</v>
      </c>
      <c r="M626" s="104">
        <v>1.77E-2</v>
      </c>
      <c r="N626" s="104">
        <v>2.6200000000000001E-2</v>
      </c>
      <c r="O626" s="104">
        <v>0.1239</v>
      </c>
      <c r="P626" s="104">
        <v>1.8200000000000001E-2</v>
      </c>
      <c r="Q626" s="104">
        <v>2E-3</v>
      </c>
      <c r="R626" s="104">
        <v>3.78E-2</v>
      </c>
      <c r="S626" s="104">
        <v>1.8700000000000001E-2</v>
      </c>
      <c r="T626" s="104">
        <v>4.1999999999999997E-3</v>
      </c>
      <c r="U626" s="104">
        <v>5.2999999999999999E-2</v>
      </c>
      <c r="V626" s="104">
        <v>1.84E-2</v>
      </c>
      <c r="W626" s="104">
        <v>4.1799999999999997E-2</v>
      </c>
      <c r="X626" s="104">
        <v>4.4600000000000001E-2</v>
      </c>
      <c r="Y626" s="104">
        <v>6.2199999999999998E-2</v>
      </c>
      <c r="Z626" s="104">
        <v>2.5000000000000001E-3</v>
      </c>
      <c r="AA626" s="9">
        <v>2E-3</v>
      </c>
    </row>
    <row r="627" spans="1:27" s="132" customFormat="1">
      <c r="A627" s="29"/>
      <c r="B627" s="18"/>
      <c r="C627" s="19"/>
      <c r="D627" s="11">
        <f t="shared" ref="D627:P627" si="344">$C626*D626</f>
        <v>422.57122246082463</v>
      </c>
      <c r="E627" s="11">
        <f t="shared" si="344"/>
        <v>3542.1411294510294</v>
      </c>
      <c r="F627" s="11">
        <f t="shared" si="344"/>
        <v>1374.5993295343294</v>
      </c>
      <c r="G627" s="11">
        <f t="shared" si="344"/>
        <v>2010.9418762988653</v>
      </c>
      <c r="H627" s="11">
        <f t="shared" si="344"/>
        <v>1041.5137777122677</v>
      </c>
      <c r="I627" s="11">
        <f t="shared" si="344"/>
        <v>3338.3126574405142</v>
      </c>
      <c r="J627" s="11">
        <f t="shared" si="344"/>
        <v>0</v>
      </c>
      <c r="K627" s="11">
        <f t="shared" si="344"/>
        <v>526.9711715393812</v>
      </c>
      <c r="L627" s="11">
        <f t="shared" si="344"/>
        <v>837.68530570175221</v>
      </c>
      <c r="M627" s="11">
        <f t="shared" si="344"/>
        <v>439.97121397391737</v>
      </c>
      <c r="N627" s="11">
        <f t="shared" si="344"/>
        <v>651.25682520432963</v>
      </c>
      <c r="O627" s="11">
        <f t="shared" si="344"/>
        <v>3079.7984978174213</v>
      </c>
      <c r="P627" s="11">
        <f t="shared" si="344"/>
        <v>452.39977934041224</v>
      </c>
      <c r="Q627" s="11">
        <f t="shared" ref="Q627:AA627" si="345">$C626*Q626</f>
        <v>49.714261465979362</v>
      </c>
      <c r="R627" s="11">
        <f t="shared" si="345"/>
        <v>939.59954170700996</v>
      </c>
      <c r="S627" s="11">
        <f t="shared" si="345"/>
        <v>464.82834470690705</v>
      </c>
      <c r="T627" s="11">
        <f t="shared" si="345"/>
        <v>104.39994907855666</v>
      </c>
      <c r="U627" s="11">
        <f t="shared" si="345"/>
        <v>1317.4279288484531</v>
      </c>
      <c r="V627" s="11">
        <f t="shared" si="345"/>
        <v>457.37120548701012</v>
      </c>
      <c r="W627" s="11">
        <f t="shared" si="345"/>
        <v>1039.0280646389685</v>
      </c>
      <c r="X627" s="11">
        <f t="shared" si="345"/>
        <v>1108.6280306913397</v>
      </c>
      <c r="Y627" s="11">
        <f t="shared" si="345"/>
        <v>1546.113531591958</v>
      </c>
      <c r="Z627" s="11">
        <f t="shared" si="345"/>
        <v>62.142826832474206</v>
      </c>
      <c r="AA627" s="11">
        <f t="shared" si="345"/>
        <v>49.714261465979362</v>
      </c>
    </row>
    <row r="628" spans="1:27" s="132" customFormat="1">
      <c r="A628" s="28" t="s">
        <v>149</v>
      </c>
      <c r="B628" s="135">
        <v>298285.56879587617</v>
      </c>
      <c r="C628" s="136">
        <f t="shared" si="340"/>
        <v>24857.130732989681</v>
      </c>
      <c r="D628" s="104">
        <v>1.7000000000000001E-2</v>
      </c>
      <c r="E628" s="104">
        <v>0.14249999999999999</v>
      </c>
      <c r="F628" s="104">
        <v>5.5300000000000002E-2</v>
      </c>
      <c r="G628" s="104">
        <v>8.09E-2</v>
      </c>
      <c r="H628" s="104">
        <v>4.19E-2</v>
      </c>
      <c r="I628" s="104">
        <v>0.1343</v>
      </c>
      <c r="J628" s="104">
        <v>0</v>
      </c>
      <c r="K628" s="104">
        <v>2.12E-2</v>
      </c>
      <c r="L628" s="104">
        <v>3.3700000000000001E-2</v>
      </c>
      <c r="M628" s="104">
        <v>1.77E-2</v>
      </c>
      <c r="N628" s="104">
        <v>2.6200000000000001E-2</v>
      </c>
      <c r="O628" s="104">
        <v>0.1239</v>
      </c>
      <c r="P628" s="104">
        <v>1.8200000000000001E-2</v>
      </c>
      <c r="Q628" s="104">
        <v>2E-3</v>
      </c>
      <c r="R628" s="104">
        <v>3.78E-2</v>
      </c>
      <c r="S628" s="104">
        <v>1.8700000000000001E-2</v>
      </c>
      <c r="T628" s="104">
        <v>4.1999999999999997E-3</v>
      </c>
      <c r="U628" s="104">
        <v>5.2999999999999999E-2</v>
      </c>
      <c r="V628" s="104">
        <v>1.84E-2</v>
      </c>
      <c r="W628" s="104">
        <v>4.1799999999999997E-2</v>
      </c>
      <c r="X628" s="104">
        <v>4.4600000000000001E-2</v>
      </c>
      <c r="Y628" s="104">
        <v>6.2199999999999998E-2</v>
      </c>
      <c r="Z628" s="104">
        <v>2.5000000000000001E-3</v>
      </c>
      <c r="AA628" s="9">
        <v>2E-3</v>
      </c>
    </row>
    <row r="629" spans="1:27" s="132" customFormat="1">
      <c r="A629" s="29"/>
      <c r="B629" s="20"/>
      <c r="C629" s="19"/>
      <c r="D629" s="11">
        <f t="shared" ref="D629:P629" si="346">$C628*D628</f>
        <v>422.57122246082463</v>
      </c>
      <c r="E629" s="11">
        <f t="shared" si="346"/>
        <v>3542.1411294510294</v>
      </c>
      <c r="F629" s="11">
        <f t="shared" si="346"/>
        <v>1374.5993295343294</v>
      </c>
      <c r="G629" s="11">
        <f t="shared" si="346"/>
        <v>2010.9418762988653</v>
      </c>
      <c r="H629" s="11">
        <f t="shared" si="346"/>
        <v>1041.5137777122677</v>
      </c>
      <c r="I629" s="11">
        <f t="shared" si="346"/>
        <v>3338.3126574405142</v>
      </c>
      <c r="J629" s="11">
        <f t="shared" si="346"/>
        <v>0</v>
      </c>
      <c r="K629" s="11">
        <f t="shared" si="346"/>
        <v>526.9711715393812</v>
      </c>
      <c r="L629" s="11">
        <f t="shared" si="346"/>
        <v>837.68530570175221</v>
      </c>
      <c r="M629" s="11">
        <f t="shared" si="346"/>
        <v>439.97121397391737</v>
      </c>
      <c r="N629" s="11">
        <f t="shared" si="346"/>
        <v>651.25682520432963</v>
      </c>
      <c r="O629" s="11">
        <f t="shared" si="346"/>
        <v>3079.7984978174213</v>
      </c>
      <c r="P629" s="11">
        <f t="shared" si="346"/>
        <v>452.39977934041224</v>
      </c>
      <c r="Q629" s="11">
        <f t="shared" ref="Q629:AA629" si="347">$C628*Q628</f>
        <v>49.714261465979362</v>
      </c>
      <c r="R629" s="11">
        <f t="shared" si="347"/>
        <v>939.59954170700996</v>
      </c>
      <c r="S629" s="11">
        <f t="shared" si="347"/>
        <v>464.82834470690705</v>
      </c>
      <c r="T629" s="11">
        <f t="shared" si="347"/>
        <v>104.39994907855666</v>
      </c>
      <c r="U629" s="11">
        <f t="shared" si="347"/>
        <v>1317.4279288484531</v>
      </c>
      <c r="V629" s="11">
        <f t="shared" si="347"/>
        <v>457.37120548701012</v>
      </c>
      <c r="W629" s="11">
        <f t="shared" si="347"/>
        <v>1039.0280646389685</v>
      </c>
      <c r="X629" s="11">
        <f t="shared" si="347"/>
        <v>1108.6280306913397</v>
      </c>
      <c r="Y629" s="11">
        <f t="shared" si="347"/>
        <v>1546.113531591958</v>
      </c>
      <c r="Z629" s="11">
        <f t="shared" si="347"/>
        <v>62.142826832474206</v>
      </c>
      <c r="AA629" s="11">
        <f t="shared" si="347"/>
        <v>49.714261465979362</v>
      </c>
    </row>
    <row r="630" spans="1:27" s="132" customFormat="1">
      <c r="A630" s="28" t="s">
        <v>150</v>
      </c>
      <c r="B630" s="135">
        <v>301089.55381509732</v>
      </c>
      <c r="C630" s="19">
        <f t="shared" si="340"/>
        <v>25090.79615125811</v>
      </c>
      <c r="D630" s="104">
        <v>1.7000000000000001E-2</v>
      </c>
      <c r="E630" s="104">
        <v>0.14249999999999999</v>
      </c>
      <c r="F630" s="104">
        <v>5.5300000000000002E-2</v>
      </c>
      <c r="G630" s="104">
        <v>8.09E-2</v>
      </c>
      <c r="H630" s="104">
        <v>4.19E-2</v>
      </c>
      <c r="I630" s="104">
        <v>0.1343</v>
      </c>
      <c r="J630" s="104">
        <v>0</v>
      </c>
      <c r="K630" s="104">
        <v>2.12E-2</v>
      </c>
      <c r="L630" s="104">
        <v>3.3700000000000001E-2</v>
      </c>
      <c r="M630" s="104">
        <v>1.77E-2</v>
      </c>
      <c r="N630" s="104">
        <v>2.6200000000000001E-2</v>
      </c>
      <c r="O630" s="104">
        <v>0.1239</v>
      </c>
      <c r="P630" s="104">
        <v>1.8200000000000001E-2</v>
      </c>
      <c r="Q630" s="104">
        <v>2E-3</v>
      </c>
      <c r="R630" s="104">
        <v>3.78E-2</v>
      </c>
      <c r="S630" s="104">
        <v>1.8700000000000001E-2</v>
      </c>
      <c r="T630" s="104">
        <v>4.1999999999999997E-3</v>
      </c>
      <c r="U630" s="104">
        <v>5.2999999999999999E-2</v>
      </c>
      <c r="V630" s="104">
        <v>1.84E-2</v>
      </c>
      <c r="W630" s="104">
        <v>4.1799999999999997E-2</v>
      </c>
      <c r="X630" s="104">
        <v>4.4600000000000001E-2</v>
      </c>
      <c r="Y630" s="104">
        <v>6.2199999999999998E-2</v>
      </c>
      <c r="Z630" s="104">
        <v>2.5000000000000001E-3</v>
      </c>
      <c r="AA630" s="9">
        <v>2E-3</v>
      </c>
    </row>
    <row r="631" spans="1:27" s="132" customFormat="1">
      <c r="A631" s="29"/>
      <c r="B631" s="18"/>
      <c r="C631" s="19"/>
      <c r="D631" s="11">
        <f t="shared" ref="D631:P631" si="348">$C630*D630</f>
        <v>426.54353457138791</v>
      </c>
      <c r="E631" s="11">
        <f t="shared" si="348"/>
        <v>3575.4384515542802</v>
      </c>
      <c r="F631" s="11">
        <f t="shared" si="348"/>
        <v>1387.5210271645735</v>
      </c>
      <c r="G631" s="11">
        <f t="shared" si="348"/>
        <v>2029.845408636781</v>
      </c>
      <c r="H631" s="11">
        <f t="shared" si="348"/>
        <v>1051.3043587377149</v>
      </c>
      <c r="I631" s="11">
        <f t="shared" si="348"/>
        <v>3369.693923113964</v>
      </c>
      <c r="J631" s="11">
        <f t="shared" si="348"/>
        <v>0</v>
      </c>
      <c r="K631" s="11">
        <f t="shared" si="348"/>
        <v>531.92487840667195</v>
      </c>
      <c r="L631" s="11">
        <f t="shared" si="348"/>
        <v>845.55983029739832</v>
      </c>
      <c r="M631" s="11">
        <f t="shared" si="348"/>
        <v>444.10709187726854</v>
      </c>
      <c r="N631" s="11">
        <f t="shared" si="348"/>
        <v>657.3788591629625</v>
      </c>
      <c r="O631" s="11">
        <f t="shared" si="348"/>
        <v>3108.7496431408795</v>
      </c>
      <c r="P631" s="11">
        <f t="shared" si="348"/>
        <v>456.65248995289761</v>
      </c>
      <c r="Q631" s="11">
        <f t="shared" ref="Q631:AA631" si="349">$C630*Q630</f>
        <v>50.181592302516222</v>
      </c>
      <c r="R631" s="11">
        <f t="shared" si="349"/>
        <v>948.43209451755649</v>
      </c>
      <c r="S631" s="11">
        <f t="shared" si="349"/>
        <v>469.19788802852668</v>
      </c>
      <c r="T631" s="11">
        <f t="shared" si="349"/>
        <v>105.38134383528406</v>
      </c>
      <c r="U631" s="11">
        <f t="shared" si="349"/>
        <v>1329.8121960166798</v>
      </c>
      <c r="V631" s="11">
        <f t="shared" si="349"/>
        <v>461.67064918314924</v>
      </c>
      <c r="W631" s="11">
        <f t="shared" si="349"/>
        <v>1048.7952791225889</v>
      </c>
      <c r="X631" s="11">
        <f t="shared" si="349"/>
        <v>1119.0495083461117</v>
      </c>
      <c r="Y631" s="11">
        <f t="shared" si="349"/>
        <v>1560.6475206082544</v>
      </c>
      <c r="Z631" s="11">
        <f t="shared" si="349"/>
        <v>62.726990378145274</v>
      </c>
      <c r="AA631" s="11">
        <f t="shared" si="349"/>
        <v>50.181592302516222</v>
      </c>
    </row>
    <row r="632" spans="1:27" s="132" customFormat="1">
      <c r="A632" s="28" t="s">
        <v>151</v>
      </c>
      <c r="B632" s="135">
        <v>2547380.8753605974</v>
      </c>
      <c r="C632" s="136">
        <f t="shared" si="340"/>
        <v>212281.73961338311</v>
      </c>
      <c r="D632" s="9"/>
      <c r="E632" s="9"/>
      <c r="F632" s="9">
        <v>1.6799999999999999E-2</v>
      </c>
      <c r="G632" s="9"/>
      <c r="H632" s="9">
        <v>1.83E-2</v>
      </c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>
        <v>0.96489999999999998</v>
      </c>
      <c r="X632" s="9"/>
      <c r="Y632" s="9"/>
      <c r="Z632" s="9"/>
      <c r="AA632" s="9"/>
    </row>
    <row r="633" spans="1:27" s="132" customFormat="1">
      <c r="A633" s="29"/>
      <c r="B633" s="18"/>
      <c r="C633" s="19"/>
      <c r="D633" s="11">
        <f t="shared" ref="D633:AA633" si="350">$C632*D632</f>
        <v>0</v>
      </c>
      <c r="E633" s="11">
        <f t="shared" si="350"/>
        <v>0</v>
      </c>
      <c r="F633" s="11">
        <f t="shared" si="350"/>
        <v>3566.3332255048358</v>
      </c>
      <c r="G633" s="11">
        <f t="shared" si="350"/>
        <v>0</v>
      </c>
      <c r="H633" s="11">
        <f t="shared" si="350"/>
        <v>3884.7558349249107</v>
      </c>
      <c r="I633" s="11">
        <f t="shared" si="350"/>
        <v>0</v>
      </c>
      <c r="J633" s="11">
        <f t="shared" si="350"/>
        <v>0</v>
      </c>
      <c r="K633" s="11">
        <f t="shared" si="350"/>
        <v>0</v>
      </c>
      <c r="L633" s="11">
        <f t="shared" si="350"/>
        <v>0</v>
      </c>
      <c r="M633" s="11">
        <f t="shared" si="350"/>
        <v>0</v>
      </c>
      <c r="N633" s="11">
        <f t="shared" si="350"/>
        <v>0</v>
      </c>
      <c r="O633" s="11">
        <f t="shared" si="350"/>
        <v>0</v>
      </c>
      <c r="P633" s="11">
        <f>$C632*P632</f>
        <v>0</v>
      </c>
      <c r="Q633" s="11">
        <f t="shared" si="350"/>
        <v>0</v>
      </c>
      <c r="R633" s="11">
        <f t="shared" si="350"/>
        <v>0</v>
      </c>
      <c r="S633" s="11">
        <f t="shared" si="350"/>
        <v>0</v>
      </c>
      <c r="T633" s="11">
        <f t="shared" si="350"/>
        <v>0</v>
      </c>
      <c r="U633" s="11">
        <f t="shared" si="350"/>
        <v>0</v>
      </c>
      <c r="V633" s="11">
        <f t="shared" si="350"/>
        <v>0</v>
      </c>
      <c r="W633" s="11">
        <f t="shared" si="350"/>
        <v>204830.65055295336</v>
      </c>
      <c r="X633" s="11">
        <f t="shared" si="350"/>
        <v>0</v>
      </c>
      <c r="Y633" s="11">
        <f t="shared" si="350"/>
        <v>0</v>
      </c>
      <c r="Z633" s="11">
        <f t="shared" si="350"/>
        <v>0</v>
      </c>
      <c r="AA633" s="11">
        <f t="shared" si="350"/>
        <v>0</v>
      </c>
    </row>
    <row r="634" spans="1:27" s="132" customFormat="1">
      <c r="A634" s="28" t="s">
        <v>152</v>
      </c>
      <c r="B634" s="135">
        <v>4740719.3097228138</v>
      </c>
      <c r="C634" s="136">
        <f t="shared" si="340"/>
        <v>395059.94247690117</v>
      </c>
      <c r="D634" s="9"/>
      <c r="E634" s="9"/>
      <c r="F634" s="9">
        <v>3.5400000000000001E-2</v>
      </c>
      <c r="G634" s="9"/>
      <c r="H634" s="9">
        <v>7.3099999999999998E-2</v>
      </c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>
        <v>0.89149999999999996</v>
      </c>
      <c r="X634" s="9"/>
      <c r="Y634" s="9"/>
      <c r="Z634" s="9"/>
      <c r="AA634" s="9"/>
    </row>
    <row r="635" spans="1:27" s="132" customFormat="1">
      <c r="A635" s="29"/>
      <c r="B635" s="18"/>
      <c r="C635" s="19"/>
      <c r="D635" s="11">
        <f t="shared" ref="D635:AA635" si="351">$C634*D634</f>
        <v>0</v>
      </c>
      <c r="E635" s="11">
        <f t="shared" si="351"/>
        <v>0</v>
      </c>
      <c r="F635" s="11">
        <f t="shared" si="351"/>
        <v>13985.121963682303</v>
      </c>
      <c r="G635" s="11">
        <f t="shared" si="351"/>
        <v>0</v>
      </c>
      <c r="H635" s="11">
        <f t="shared" si="351"/>
        <v>28878.881795061476</v>
      </c>
      <c r="I635" s="11">
        <f t="shared" si="351"/>
        <v>0</v>
      </c>
      <c r="J635" s="11">
        <f t="shared" si="351"/>
        <v>0</v>
      </c>
      <c r="K635" s="11">
        <f t="shared" si="351"/>
        <v>0</v>
      </c>
      <c r="L635" s="11">
        <f t="shared" si="351"/>
        <v>0</v>
      </c>
      <c r="M635" s="11">
        <f t="shared" si="351"/>
        <v>0</v>
      </c>
      <c r="N635" s="11">
        <f t="shared" si="351"/>
        <v>0</v>
      </c>
      <c r="O635" s="11">
        <f t="shared" si="351"/>
        <v>0</v>
      </c>
      <c r="P635" s="11">
        <f>$C634*P634</f>
        <v>0</v>
      </c>
      <c r="Q635" s="11">
        <f t="shared" si="351"/>
        <v>0</v>
      </c>
      <c r="R635" s="11">
        <f t="shared" si="351"/>
        <v>0</v>
      </c>
      <c r="S635" s="11">
        <f t="shared" si="351"/>
        <v>0</v>
      </c>
      <c r="T635" s="11">
        <f t="shared" si="351"/>
        <v>0</v>
      </c>
      <c r="U635" s="11">
        <f t="shared" si="351"/>
        <v>0</v>
      </c>
      <c r="V635" s="11">
        <f t="shared" si="351"/>
        <v>0</v>
      </c>
      <c r="W635" s="11">
        <f t="shared" si="351"/>
        <v>352195.93871815735</v>
      </c>
      <c r="X635" s="11">
        <f t="shared" si="351"/>
        <v>0</v>
      </c>
      <c r="Y635" s="11">
        <f t="shared" si="351"/>
        <v>0</v>
      </c>
      <c r="Z635" s="11">
        <f t="shared" si="351"/>
        <v>0</v>
      </c>
      <c r="AA635" s="11">
        <f t="shared" si="351"/>
        <v>0</v>
      </c>
    </row>
    <row r="636" spans="1:27" s="132" customFormat="1">
      <c r="A636" s="28" t="s">
        <v>153</v>
      </c>
      <c r="B636" s="135">
        <v>8942284.7109495141</v>
      </c>
      <c r="C636" s="136">
        <f t="shared" si="340"/>
        <v>745190.39257912617</v>
      </c>
      <c r="D636" s="9">
        <v>7.7000000000000002E-3</v>
      </c>
      <c r="E636" s="9"/>
      <c r="F636" s="9"/>
      <c r="G636" s="9"/>
      <c r="H636" s="9">
        <v>0.1676</v>
      </c>
      <c r="I636" s="9"/>
      <c r="J636" s="9"/>
      <c r="K636" s="9"/>
      <c r="L636" s="9"/>
      <c r="M636" s="9"/>
      <c r="N636" s="9">
        <v>1.2200000000000001E-2</v>
      </c>
      <c r="O636" s="9"/>
      <c r="P636" s="9"/>
      <c r="Q636" s="9"/>
      <c r="R636" s="9">
        <v>1.3899999999999999E-2</v>
      </c>
      <c r="S636" s="9">
        <v>5.8999999999999999E-3</v>
      </c>
      <c r="T636" s="9">
        <v>1.2999999999999999E-3</v>
      </c>
      <c r="U636" s="9">
        <v>2.1000000000000001E-2</v>
      </c>
      <c r="V636" s="9"/>
      <c r="W636" s="9">
        <v>0.74860000000000004</v>
      </c>
      <c r="X636" s="9"/>
      <c r="Y636" s="9">
        <v>2.1000000000000001E-2</v>
      </c>
      <c r="Z636" s="9">
        <v>8.0000000000000004E-4</v>
      </c>
      <c r="AA636" s="9"/>
    </row>
    <row r="637" spans="1:27" s="132" customFormat="1">
      <c r="A637" s="29"/>
      <c r="B637" s="18"/>
      <c r="C637" s="19"/>
      <c r="D637" s="11">
        <f t="shared" ref="D637:AA637" si="352">$C636*D636</f>
        <v>5737.966022859272</v>
      </c>
      <c r="E637" s="11">
        <f t="shared" si="352"/>
        <v>0</v>
      </c>
      <c r="F637" s="11">
        <f t="shared" si="352"/>
        <v>0</v>
      </c>
      <c r="G637" s="11">
        <f t="shared" si="352"/>
        <v>0</v>
      </c>
      <c r="H637" s="11">
        <f t="shared" si="352"/>
        <v>124893.90979626155</v>
      </c>
      <c r="I637" s="11">
        <f t="shared" si="352"/>
        <v>0</v>
      </c>
      <c r="J637" s="11">
        <f t="shared" si="352"/>
        <v>0</v>
      </c>
      <c r="K637" s="11">
        <f t="shared" si="352"/>
        <v>0</v>
      </c>
      <c r="L637" s="11">
        <f t="shared" si="352"/>
        <v>0</v>
      </c>
      <c r="M637" s="11">
        <f t="shared" si="352"/>
        <v>0</v>
      </c>
      <c r="N637" s="11">
        <f t="shared" si="352"/>
        <v>9091.3227894653392</v>
      </c>
      <c r="O637" s="11">
        <f t="shared" si="352"/>
        <v>0</v>
      </c>
      <c r="P637" s="11">
        <f>$C636*P636</f>
        <v>0</v>
      </c>
      <c r="Q637" s="11">
        <f t="shared" si="352"/>
        <v>0</v>
      </c>
      <c r="R637" s="11">
        <f t="shared" si="352"/>
        <v>10358.146456849852</v>
      </c>
      <c r="S637" s="11">
        <f t="shared" si="352"/>
        <v>4396.6233162168446</v>
      </c>
      <c r="T637" s="11">
        <f t="shared" si="352"/>
        <v>968.74751035286397</v>
      </c>
      <c r="U637" s="11">
        <f t="shared" si="352"/>
        <v>15648.99824416165</v>
      </c>
      <c r="V637" s="11">
        <f t="shared" si="352"/>
        <v>0</v>
      </c>
      <c r="W637" s="11">
        <f t="shared" si="352"/>
        <v>557849.52788473386</v>
      </c>
      <c r="X637" s="11">
        <f t="shared" si="352"/>
        <v>0</v>
      </c>
      <c r="Y637" s="11">
        <f t="shared" si="352"/>
        <v>15648.99824416165</v>
      </c>
      <c r="Z637" s="11">
        <f t="shared" si="352"/>
        <v>596.15231406330099</v>
      </c>
      <c r="AA637" s="11">
        <f t="shared" si="352"/>
        <v>0</v>
      </c>
    </row>
    <row r="638" spans="1:27" s="132" customFormat="1">
      <c r="A638" s="28" t="s">
        <v>154</v>
      </c>
      <c r="B638" s="135">
        <v>797882.84937013732</v>
      </c>
      <c r="C638" s="136">
        <f t="shared" si="340"/>
        <v>66490.237447511448</v>
      </c>
      <c r="D638" s="9"/>
      <c r="E638" s="9"/>
      <c r="F638" s="9"/>
      <c r="G638" s="9"/>
      <c r="H638" s="9">
        <v>0.30570000000000003</v>
      </c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>
        <v>0.69430000000000003</v>
      </c>
      <c r="X638" s="9"/>
      <c r="Y638" s="9"/>
      <c r="Z638" s="9"/>
      <c r="AA638" s="9"/>
    </row>
    <row r="639" spans="1:27" s="132" customFormat="1">
      <c r="A639" s="29"/>
      <c r="B639" s="18"/>
      <c r="C639" s="19"/>
      <c r="D639" s="11">
        <f t="shared" ref="D639:AA639" si="353">$C638*D638</f>
        <v>0</v>
      </c>
      <c r="E639" s="11">
        <f t="shared" si="353"/>
        <v>0</v>
      </c>
      <c r="F639" s="11">
        <f t="shared" si="353"/>
        <v>0</v>
      </c>
      <c r="G639" s="11">
        <f t="shared" si="353"/>
        <v>0</v>
      </c>
      <c r="H639" s="11">
        <f t="shared" si="353"/>
        <v>20326.065587704252</v>
      </c>
      <c r="I639" s="11">
        <f t="shared" si="353"/>
        <v>0</v>
      </c>
      <c r="J639" s="11">
        <f t="shared" si="353"/>
        <v>0</v>
      </c>
      <c r="K639" s="11">
        <f t="shared" si="353"/>
        <v>0</v>
      </c>
      <c r="L639" s="11">
        <f t="shared" si="353"/>
        <v>0</v>
      </c>
      <c r="M639" s="11">
        <f t="shared" si="353"/>
        <v>0</v>
      </c>
      <c r="N639" s="11">
        <f t="shared" si="353"/>
        <v>0</v>
      </c>
      <c r="O639" s="11">
        <f t="shared" si="353"/>
        <v>0</v>
      </c>
      <c r="P639" s="11">
        <f>$C638*P638</f>
        <v>0</v>
      </c>
      <c r="Q639" s="11">
        <f t="shared" si="353"/>
        <v>0</v>
      </c>
      <c r="R639" s="11">
        <f t="shared" si="353"/>
        <v>0</v>
      </c>
      <c r="S639" s="11">
        <f t="shared" si="353"/>
        <v>0</v>
      </c>
      <c r="T639" s="11">
        <f t="shared" si="353"/>
        <v>0</v>
      </c>
      <c r="U639" s="11">
        <f t="shared" si="353"/>
        <v>0</v>
      </c>
      <c r="V639" s="11">
        <f t="shared" si="353"/>
        <v>0</v>
      </c>
      <c r="W639" s="11">
        <f t="shared" si="353"/>
        <v>46164.171859807204</v>
      </c>
      <c r="X639" s="11">
        <f t="shared" si="353"/>
        <v>0</v>
      </c>
      <c r="Y639" s="11">
        <f t="shared" si="353"/>
        <v>0</v>
      </c>
      <c r="Z639" s="11">
        <f t="shared" si="353"/>
        <v>0</v>
      </c>
      <c r="AA639" s="11">
        <f t="shared" si="353"/>
        <v>0</v>
      </c>
    </row>
    <row r="640" spans="1:27" s="132" customFormat="1">
      <c r="A640" s="28" t="s">
        <v>158</v>
      </c>
      <c r="B640" s="135">
        <v>3137950.4270358607</v>
      </c>
      <c r="C640" s="37">
        <f t="shared" si="340"/>
        <v>261495.86891965507</v>
      </c>
      <c r="D640" s="9"/>
      <c r="E640" s="9"/>
      <c r="F640" s="9">
        <v>5.67E-2</v>
      </c>
      <c r="G640" s="9"/>
      <c r="H640" s="9">
        <v>0.29680000000000001</v>
      </c>
      <c r="I640" s="9"/>
      <c r="J640" s="9"/>
      <c r="K640" s="9"/>
      <c r="L640" s="9"/>
      <c r="M640" s="9"/>
      <c r="N640" s="9"/>
      <c r="O640" s="103">
        <v>0.1091</v>
      </c>
      <c r="P640" s="9"/>
      <c r="Q640" s="9"/>
      <c r="R640" s="9"/>
      <c r="S640" s="9"/>
      <c r="T640" s="9"/>
      <c r="U640" s="9"/>
      <c r="V640" s="9"/>
      <c r="W640" s="9">
        <v>0.53739999999999999</v>
      </c>
      <c r="X640" s="9"/>
      <c r="Y640" s="9"/>
      <c r="Z640" s="9"/>
      <c r="AA640" s="9"/>
    </row>
    <row r="641" spans="1:27" s="132" customFormat="1">
      <c r="A641" s="29"/>
      <c r="B641" s="20"/>
      <c r="C641" s="17"/>
      <c r="D641" s="11">
        <f t="shared" ref="D641:AA641" si="354">$C640*D640</f>
        <v>0</v>
      </c>
      <c r="E641" s="11">
        <f t="shared" si="354"/>
        <v>0</v>
      </c>
      <c r="F641" s="11">
        <f>$C640*F640</f>
        <v>14826.815767744443</v>
      </c>
      <c r="G641" s="11">
        <f t="shared" si="354"/>
        <v>0</v>
      </c>
      <c r="H641" s="11">
        <f t="shared" si="354"/>
        <v>77611.973895353629</v>
      </c>
      <c r="I641" s="11">
        <f t="shared" si="354"/>
        <v>0</v>
      </c>
      <c r="J641" s="11">
        <f t="shared" si="354"/>
        <v>0</v>
      </c>
      <c r="K641" s="11">
        <f t="shared" si="354"/>
        <v>0</v>
      </c>
      <c r="L641" s="11">
        <f t="shared" si="354"/>
        <v>0</v>
      </c>
      <c r="M641" s="11">
        <f t="shared" si="354"/>
        <v>0</v>
      </c>
      <c r="N641" s="11">
        <f t="shared" si="354"/>
        <v>0</v>
      </c>
      <c r="O641" s="11">
        <f>O640*C640</f>
        <v>28529.199299134369</v>
      </c>
      <c r="P641" s="11">
        <f>$C640*P640</f>
        <v>0</v>
      </c>
      <c r="Q641" s="11">
        <f t="shared" si="354"/>
        <v>0</v>
      </c>
      <c r="R641" s="11">
        <f t="shared" si="354"/>
        <v>0</v>
      </c>
      <c r="S641" s="11">
        <f t="shared" si="354"/>
        <v>0</v>
      </c>
      <c r="T641" s="11">
        <f t="shared" si="354"/>
        <v>0</v>
      </c>
      <c r="U641" s="11">
        <f t="shared" si="354"/>
        <v>0</v>
      </c>
      <c r="V641" s="11">
        <f t="shared" si="354"/>
        <v>0</v>
      </c>
      <c r="W641" s="11">
        <f t="shared" si="354"/>
        <v>140527.87995742264</v>
      </c>
      <c r="X641" s="11">
        <f t="shared" si="354"/>
        <v>0</v>
      </c>
      <c r="Y641" s="11">
        <f t="shared" si="354"/>
        <v>0</v>
      </c>
      <c r="Z641" s="11">
        <f t="shared" si="354"/>
        <v>0</v>
      </c>
      <c r="AA641" s="11">
        <f t="shared" si="354"/>
        <v>0</v>
      </c>
    </row>
    <row r="642" spans="1:27" s="132" customFormat="1">
      <c r="A642" s="28" t="s">
        <v>193</v>
      </c>
      <c r="B642" s="135">
        <v>4940963.1853444688</v>
      </c>
      <c r="C642" s="37">
        <f>B642/12</f>
        <v>411746.93211203907</v>
      </c>
      <c r="D642" s="9"/>
      <c r="E642" s="9"/>
      <c r="F642" s="9"/>
      <c r="G642" s="9"/>
      <c r="H642" s="9">
        <v>0.1933</v>
      </c>
      <c r="I642" s="9"/>
      <c r="J642" s="9"/>
      <c r="K642" s="9"/>
      <c r="L642" s="9"/>
      <c r="M642" s="9"/>
      <c r="N642" s="9"/>
      <c r="O642" s="103">
        <v>0.17</v>
      </c>
      <c r="P642" s="9"/>
      <c r="Q642" s="9"/>
      <c r="R642" s="9"/>
      <c r="S642" s="9"/>
      <c r="T642" s="9"/>
      <c r="U642" s="9"/>
      <c r="V642" s="9"/>
      <c r="W642" s="9">
        <v>0.63670000000000004</v>
      </c>
      <c r="X642" s="9"/>
      <c r="Y642" s="9"/>
      <c r="Z642" s="9"/>
      <c r="AA642" s="9"/>
    </row>
    <row r="643" spans="1:27" s="132" customFormat="1">
      <c r="A643" s="29"/>
      <c r="B643" s="20"/>
      <c r="C643" s="17"/>
      <c r="D643" s="11">
        <f t="shared" ref="D643:N643" si="355">$C642*D642</f>
        <v>0</v>
      </c>
      <c r="E643" s="11">
        <f t="shared" si="355"/>
        <v>0</v>
      </c>
      <c r="F643" s="11">
        <f t="shared" si="355"/>
        <v>0</v>
      </c>
      <c r="G643" s="11">
        <f t="shared" si="355"/>
        <v>0</v>
      </c>
      <c r="H643" s="11">
        <f t="shared" si="355"/>
        <v>79590.681977257147</v>
      </c>
      <c r="I643" s="11">
        <f t="shared" si="355"/>
        <v>0</v>
      </c>
      <c r="J643" s="11">
        <f t="shared" si="355"/>
        <v>0</v>
      </c>
      <c r="K643" s="11">
        <f t="shared" si="355"/>
        <v>0</v>
      </c>
      <c r="L643" s="11">
        <f t="shared" si="355"/>
        <v>0</v>
      </c>
      <c r="M643" s="11">
        <f t="shared" si="355"/>
        <v>0</v>
      </c>
      <c r="N643" s="11">
        <f t="shared" si="355"/>
        <v>0</v>
      </c>
      <c r="O643" s="11">
        <f>O642*C642</f>
        <v>69996.978459046644</v>
      </c>
      <c r="P643" s="11">
        <f t="shared" ref="P643:AA643" si="356">$C642*P642</f>
        <v>0</v>
      </c>
      <c r="Q643" s="11">
        <f t="shared" si="356"/>
        <v>0</v>
      </c>
      <c r="R643" s="11">
        <f t="shared" si="356"/>
        <v>0</v>
      </c>
      <c r="S643" s="11">
        <f t="shared" si="356"/>
        <v>0</v>
      </c>
      <c r="T643" s="11">
        <f t="shared" si="356"/>
        <v>0</v>
      </c>
      <c r="U643" s="11">
        <f t="shared" si="356"/>
        <v>0</v>
      </c>
      <c r="V643" s="11">
        <f t="shared" si="356"/>
        <v>0</v>
      </c>
      <c r="W643" s="11">
        <f t="shared" si="356"/>
        <v>262159.2716757353</v>
      </c>
      <c r="X643" s="11">
        <f t="shared" si="356"/>
        <v>0</v>
      </c>
      <c r="Y643" s="11">
        <f t="shared" si="356"/>
        <v>0</v>
      </c>
      <c r="Z643" s="11">
        <f t="shared" si="356"/>
        <v>0</v>
      </c>
      <c r="AA643" s="11">
        <f t="shared" si="356"/>
        <v>0</v>
      </c>
    </row>
    <row r="644" spans="1:27" s="132" customFormat="1">
      <c r="A644" s="28" t="s">
        <v>192</v>
      </c>
      <c r="B644" s="135">
        <v>8418975.2914697416</v>
      </c>
      <c r="C644" s="37">
        <f>B644/12</f>
        <v>701581.27428914513</v>
      </c>
      <c r="D644" s="9"/>
      <c r="E644" s="9"/>
      <c r="F644" s="9">
        <v>4.7399999999999998E-2</v>
      </c>
      <c r="G644" s="9"/>
      <c r="H644" s="9"/>
      <c r="I644" s="9"/>
      <c r="J644" s="9"/>
      <c r="K644" s="9"/>
      <c r="L644" s="9"/>
      <c r="M644" s="9"/>
      <c r="N644" s="9"/>
      <c r="O644" s="103"/>
      <c r="P644" s="9"/>
      <c r="Q644" s="9"/>
      <c r="R644" s="9"/>
      <c r="S644" s="9"/>
      <c r="T644" s="9"/>
      <c r="U644" s="9"/>
      <c r="V644" s="9"/>
      <c r="W644" s="9">
        <v>0.9526</v>
      </c>
      <c r="X644" s="9"/>
      <c r="Y644" s="9"/>
      <c r="Z644" s="9"/>
      <c r="AA644" s="9"/>
    </row>
    <row r="645" spans="1:27" s="132" customFormat="1">
      <c r="A645" s="29"/>
      <c r="B645" s="20"/>
      <c r="C645" s="17"/>
      <c r="D645" s="11">
        <f t="shared" ref="D645:N645" si="357">$C644*D644</f>
        <v>0</v>
      </c>
      <c r="E645" s="11">
        <f t="shared" si="357"/>
        <v>0</v>
      </c>
      <c r="F645" s="11">
        <f t="shared" si="357"/>
        <v>33254.952401305476</v>
      </c>
      <c r="G645" s="11">
        <f t="shared" si="357"/>
        <v>0</v>
      </c>
      <c r="H645" s="11">
        <f t="shared" si="357"/>
        <v>0</v>
      </c>
      <c r="I645" s="11">
        <f t="shared" si="357"/>
        <v>0</v>
      </c>
      <c r="J645" s="11">
        <f t="shared" si="357"/>
        <v>0</v>
      </c>
      <c r="K645" s="11">
        <f t="shared" si="357"/>
        <v>0</v>
      </c>
      <c r="L645" s="11">
        <f t="shared" si="357"/>
        <v>0</v>
      </c>
      <c r="M645" s="11">
        <f t="shared" si="357"/>
        <v>0</v>
      </c>
      <c r="N645" s="11">
        <f t="shared" si="357"/>
        <v>0</v>
      </c>
      <c r="O645" s="11">
        <f>O644*C644</f>
        <v>0</v>
      </c>
      <c r="P645" s="11">
        <f t="shared" ref="P645:AA645" si="358">$C644*P644</f>
        <v>0</v>
      </c>
      <c r="Q645" s="11">
        <f t="shared" si="358"/>
        <v>0</v>
      </c>
      <c r="R645" s="11">
        <f t="shared" si="358"/>
        <v>0</v>
      </c>
      <c r="S645" s="11">
        <f t="shared" si="358"/>
        <v>0</v>
      </c>
      <c r="T645" s="11">
        <f t="shared" si="358"/>
        <v>0</v>
      </c>
      <c r="U645" s="11">
        <f t="shared" si="358"/>
        <v>0</v>
      </c>
      <c r="V645" s="11">
        <f t="shared" si="358"/>
        <v>0</v>
      </c>
      <c r="W645" s="11">
        <f t="shared" si="358"/>
        <v>668326.3218878397</v>
      </c>
      <c r="X645" s="11">
        <f t="shared" si="358"/>
        <v>0</v>
      </c>
      <c r="Y645" s="11">
        <f t="shared" si="358"/>
        <v>0</v>
      </c>
      <c r="Z645" s="11">
        <f t="shared" si="358"/>
        <v>0</v>
      </c>
      <c r="AA645" s="11">
        <f t="shared" si="358"/>
        <v>0</v>
      </c>
    </row>
    <row r="646" spans="1:27" s="132" customFormat="1">
      <c r="A646" s="28" t="s">
        <v>254</v>
      </c>
      <c r="B646" s="135">
        <v>1414659.4505070918</v>
      </c>
      <c r="C646" s="37">
        <f>B646/12</f>
        <v>117888.28754225765</v>
      </c>
      <c r="D646" s="9"/>
      <c r="E646" s="9"/>
      <c r="F646" s="9"/>
      <c r="G646" s="9"/>
      <c r="H646" s="9">
        <v>0.33050000000000002</v>
      </c>
      <c r="I646" s="9"/>
      <c r="J646" s="9"/>
      <c r="K646" s="9"/>
      <c r="L646" s="9"/>
      <c r="M646" s="9"/>
      <c r="N646" s="9">
        <v>1.38E-2</v>
      </c>
      <c r="O646" s="103"/>
      <c r="P646" s="9"/>
      <c r="Q646" s="9"/>
      <c r="R646" s="9"/>
      <c r="S646" s="9"/>
      <c r="T646" s="9"/>
      <c r="U646" s="9">
        <v>1.35E-2</v>
      </c>
      <c r="V646" s="9"/>
      <c r="W646" s="9">
        <v>0.64219999999999999</v>
      </c>
      <c r="X646" s="9"/>
      <c r="Y646" s="9"/>
      <c r="Z646" s="9"/>
      <c r="AA646" s="9"/>
    </row>
    <row r="647" spans="1:27" s="132" customFormat="1">
      <c r="A647" s="29"/>
      <c r="B647" s="20"/>
      <c r="C647" s="17"/>
      <c r="D647" s="11">
        <f t="shared" ref="D647:N647" si="359">$C646*D646</f>
        <v>0</v>
      </c>
      <c r="E647" s="11">
        <f t="shared" si="359"/>
        <v>0</v>
      </c>
      <c r="F647" s="11">
        <f t="shared" si="359"/>
        <v>0</v>
      </c>
      <c r="G647" s="11">
        <f t="shared" si="359"/>
        <v>0</v>
      </c>
      <c r="H647" s="11">
        <f t="shared" si="359"/>
        <v>38962.079032716152</v>
      </c>
      <c r="I647" s="11">
        <f t="shared" si="359"/>
        <v>0</v>
      </c>
      <c r="J647" s="11">
        <f t="shared" si="359"/>
        <v>0</v>
      </c>
      <c r="K647" s="11">
        <f t="shared" si="359"/>
        <v>0</v>
      </c>
      <c r="L647" s="11">
        <f t="shared" si="359"/>
        <v>0</v>
      </c>
      <c r="M647" s="11">
        <f t="shared" si="359"/>
        <v>0</v>
      </c>
      <c r="N647" s="11">
        <f t="shared" si="359"/>
        <v>1626.8583680831555</v>
      </c>
      <c r="O647" s="11">
        <f>O646*C646</f>
        <v>0</v>
      </c>
      <c r="P647" s="11">
        <f t="shared" ref="P647:AA647" si="360">$C646*P646</f>
        <v>0</v>
      </c>
      <c r="Q647" s="11">
        <f t="shared" si="360"/>
        <v>0</v>
      </c>
      <c r="R647" s="11">
        <f t="shared" si="360"/>
        <v>0</v>
      </c>
      <c r="S647" s="11">
        <f t="shared" si="360"/>
        <v>0</v>
      </c>
      <c r="T647" s="11">
        <f t="shared" si="360"/>
        <v>0</v>
      </c>
      <c r="U647" s="11">
        <f t="shared" si="360"/>
        <v>1591.4918818204783</v>
      </c>
      <c r="V647" s="11">
        <f t="shared" si="360"/>
        <v>0</v>
      </c>
      <c r="W647" s="11">
        <f t="shared" si="360"/>
        <v>75707.858259637855</v>
      </c>
      <c r="X647" s="11">
        <f t="shared" si="360"/>
        <v>0</v>
      </c>
      <c r="Y647" s="11">
        <f t="shared" si="360"/>
        <v>0</v>
      </c>
      <c r="Z647" s="11">
        <f t="shared" si="360"/>
        <v>0</v>
      </c>
      <c r="AA647" s="11">
        <f t="shared" si="360"/>
        <v>0</v>
      </c>
    </row>
    <row r="648" spans="1:27" s="132" customFormat="1">
      <c r="A648" s="25" t="s">
        <v>52</v>
      </c>
      <c r="B648" s="15">
        <f>SUM(B622:B646)</f>
        <v>39271469.952082545</v>
      </c>
      <c r="C648" s="15">
        <f>SUM(C622:C646)</f>
        <v>3272622.4960068781</v>
      </c>
      <c r="D648" s="15">
        <f>D623+D625+D627+D629+D631+D633+D635+D637+D639+D641+D643+D645+D647</f>
        <v>12082.039486457195</v>
      </c>
      <c r="E648" s="15">
        <f t="shared" ref="E648:AA648" si="361">E623+E625+E627+E629+E631+E633+E635+E637+E639+E641+E643+E645+E647</f>
        <v>14201.861839907369</v>
      </c>
      <c r="F648" s="15">
        <f t="shared" si="361"/>
        <v>71144.542374004624</v>
      </c>
      <c r="G648" s="15">
        <f t="shared" si="361"/>
        <v>8062.6710375333769</v>
      </c>
      <c r="H648" s="15">
        <f t="shared" si="361"/>
        <v>447601.23139699659</v>
      </c>
      <c r="I648" s="15">
        <f t="shared" si="361"/>
        <v>13384.631895435507</v>
      </c>
      <c r="J648" s="15">
        <f t="shared" si="361"/>
        <v>0</v>
      </c>
      <c r="K648" s="15">
        <f t="shared" si="361"/>
        <v>2112.8383930248156</v>
      </c>
      <c r="L648" s="15">
        <f t="shared" si="361"/>
        <v>3358.615747402655</v>
      </c>
      <c r="M648" s="15">
        <f t="shared" si="361"/>
        <v>1764.0207337990205</v>
      </c>
      <c r="N648" s="15">
        <f t="shared" si="361"/>
        <v>21819.163554315004</v>
      </c>
      <c r="O648" s="15">
        <f t="shared" si="361"/>
        <v>110874.32289477416</v>
      </c>
      <c r="P648" s="15">
        <f t="shared" si="361"/>
        <v>1813.8518279741343</v>
      </c>
      <c r="Q648" s="15">
        <f t="shared" si="361"/>
        <v>199.32437670045431</v>
      </c>
      <c r="R648" s="15">
        <f t="shared" si="361"/>
        <v>21100.101568954531</v>
      </c>
      <c r="S648" s="15">
        <f t="shared" si="361"/>
        <v>9290.5235774150315</v>
      </c>
      <c r="T648" s="15">
        <f t="shared" si="361"/>
        <v>2040.3927831153997</v>
      </c>
      <c r="U648" s="15">
        <f t="shared" si="361"/>
        <v>35035.293913754867</v>
      </c>
      <c r="V648" s="15">
        <f t="shared" si="361"/>
        <v>1833.7842656441794</v>
      </c>
      <c r="W648" s="15">
        <f t="shared" si="361"/>
        <v>2448966.4671714879</v>
      </c>
      <c r="X648" s="15">
        <f t="shared" si="361"/>
        <v>12882.521535875365</v>
      </c>
      <c r="Y648" s="15">
        <f t="shared" si="361"/>
        <v>31800.682964525484</v>
      </c>
      <c r="Z648" s="15">
        <f t="shared" si="361"/>
        <v>845.30778493886885</v>
      </c>
      <c r="AA648" s="15">
        <f t="shared" si="361"/>
        <v>408.30488284176039</v>
      </c>
    </row>
    <row r="649" spans="1:27" s="132" customFormat="1">
      <c r="A649" s="58"/>
      <c r="B649" s="60"/>
      <c r="C649" s="60"/>
      <c r="D649" s="33"/>
      <c r="E649" s="33"/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</row>
    <row r="650" spans="1:27" s="132" customFormat="1" ht="13.5" thickBot="1">
      <c r="A650" s="34" t="s">
        <v>348</v>
      </c>
      <c r="B650" s="51"/>
      <c r="C650" s="51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  <c r="P650" s="51"/>
      <c r="Q650" s="51"/>
      <c r="R650" s="51"/>
      <c r="S650" s="51"/>
      <c r="T650" s="51"/>
      <c r="U650" s="51"/>
      <c r="V650" s="51"/>
      <c r="W650" s="51"/>
      <c r="X650" s="51"/>
      <c r="Y650" s="51"/>
      <c r="Z650" s="51"/>
      <c r="AA650" s="51"/>
    </row>
    <row r="651" spans="1:27" s="132" customFormat="1" ht="13.5" thickBot="1">
      <c r="A651" s="26" t="s">
        <v>2</v>
      </c>
      <c r="B651" s="1" t="s">
        <v>3</v>
      </c>
      <c r="C651" s="4" t="s">
        <v>4</v>
      </c>
      <c r="D651" s="155" t="s">
        <v>5</v>
      </c>
      <c r="E651" s="156"/>
      <c r="F651" s="156"/>
      <c r="G651" s="156"/>
      <c r="H651" s="156"/>
      <c r="I651" s="156"/>
      <c r="J651" s="156"/>
      <c r="K651" s="156"/>
      <c r="L651" s="156"/>
      <c r="M651" s="156"/>
      <c r="N651" s="156"/>
      <c r="O651" s="156"/>
      <c r="P651" s="156"/>
      <c r="Q651" s="156"/>
      <c r="R651" s="156"/>
      <c r="S651" s="156"/>
      <c r="T651" s="156"/>
      <c r="U651" s="156"/>
      <c r="V651" s="156"/>
      <c r="W651" s="156"/>
      <c r="X651" s="156"/>
      <c r="Y651" s="156"/>
      <c r="Z651" s="156"/>
      <c r="AA651" s="112"/>
    </row>
    <row r="652" spans="1:27" s="132" customFormat="1">
      <c r="A652" s="27" t="s">
        <v>6</v>
      </c>
      <c r="B652" s="6" t="s">
        <v>7</v>
      </c>
      <c r="C652" s="7" t="s">
        <v>7</v>
      </c>
      <c r="D652" s="12"/>
      <c r="E652" s="14"/>
      <c r="F652" s="14"/>
      <c r="G652" s="14"/>
      <c r="H652" s="14"/>
      <c r="I652" s="14"/>
      <c r="J652" s="14"/>
      <c r="K652" s="14"/>
      <c r="L652" s="14"/>
      <c r="M652" s="14"/>
      <c r="N652" s="14"/>
      <c r="O652" s="14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33"/>
      <c r="AA652" s="6" t="s">
        <v>8</v>
      </c>
    </row>
    <row r="653" spans="1:27" s="132" customFormat="1">
      <c r="A653" s="27" t="s">
        <v>9</v>
      </c>
      <c r="B653" s="6" t="s">
        <v>10</v>
      </c>
      <c r="C653" s="7" t="s">
        <v>10</v>
      </c>
      <c r="D653" s="5" t="s">
        <v>11</v>
      </c>
      <c r="E653" s="6" t="s">
        <v>12</v>
      </c>
      <c r="F653" s="6" t="s">
        <v>13</v>
      </c>
      <c r="G653" s="6" t="s">
        <v>14</v>
      </c>
      <c r="H653" s="6" t="s">
        <v>15</v>
      </c>
      <c r="I653" s="6" t="s">
        <v>16</v>
      </c>
      <c r="J653" s="6" t="s">
        <v>17</v>
      </c>
      <c r="K653" s="6" t="s">
        <v>18</v>
      </c>
      <c r="L653" s="6" t="s">
        <v>19</v>
      </c>
      <c r="M653" s="6" t="s">
        <v>20</v>
      </c>
      <c r="N653" s="6" t="s">
        <v>21</v>
      </c>
      <c r="O653" s="6" t="s">
        <v>22</v>
      </c>
      <c r="P653" s="6" t="s">
        <v>179</v>
      </c>
      <c r="Q653" s="6" t="s">
        <v>23</v>
      </c>
      <c r="R653" s="6" t="s">
        <v>24</v>
      </c>
      <c r="S653" s="6" t="s">
        <v>25</v>
      </c>
      <c r="T653" s="6" t="s">
        <v>26</v>
      </c>
      <c r="U653" s="6" t="s">
        <v>27</v>
      </c>
      <c r="V653" s="6" t="s">
        <v>28</v>
      </c>
      <c r="W653" s="6" t="s">
        <v>29</v>
      </c>
      <c r="X653" s="6" t="s">
        <v>30</v>
      </c>
      <c r="Y653" s="6" t="s">
        <v>31</v>
      </c>
      <c r="Z653" s="6" t="s">
        <v>32</v>
      </c>
      <c r="AA653" s="6" t="s">
        <v>33</v>
      </c>
    </row>
    <row r="654" spans="1:27" s="132" customFormat="1">
      <c r="A654" s="27"/>
      <c r="B654" s="6"/>
      <c r="C654" s="7" t="s">
        <v>338</v>
      </c>
      <c r="D654" s="10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</row>
    <row r="655" spans="1:27" s="132" customFormat="1">
      <c r="A655" s="28" t="s">
        <v>155</v>
      </c>
      <c r="B655" s="37">
        <v>41230621.762959003</v>
      </c>
      <c r="C655" s="37">
        <f>B655/12</f>
        <v>3435885.1469132504</v>
      </c>
      <c r="D655" s="14"/>
      <c r="E655" s="14"/>
      <c r="F655" s="9">
        <v>6.7400000000000002E-2</v>
      </c>
      <c r="G655" s="38"/>
      <c r="H655" s="14"/>
      <c r="I655" s="14"/>
      <c r="J655" s="14"/>
      <c r="K655" s="14"/>
      <c r="L655" s="14"/>
      <c r="M655" s="9">
        <v>0.93259999999999998</v>
      </c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</row>
    <row r="656" spans="1:27" s="132" customFormat="1">
      <c r="A656" s="27"/>
      <c r="B656" s="6"/>
      <c r="C656" s="7"/>
      <c r="D656" s="11">
        <f t="shared" ref="D656:AA656" si="362">$C655*D655</f>
        <v>0</v>
      </c>
      <c r="E656" s="11">
        <f t="shared" si="362"/>
        <v>0</v>
      </c>
      <c r="F656" s="11">
        <f t="shared" si="362"/>
        <v>231578.65890195308</v>
      </c>
      <c r="G656" s="11">
        <f t="shared" si="362"/>
        <v>0</v>
      </c>
      <c r="H656" s="11">
        <f t="shared" si="362"/>
        <v>0</v>
      </c>
      <c r="I656" s="11">
        <f t="shared" si="362"/>
        <v>0</v>
      </c>
      <c r="J656" s="11">
        <f t="shared" si="362"/>
        <v>0</v>
      </c>
      <c r="K656" s="11">
        <f t="shared" si="362"/>
        <v>0</v>
      </c>
      <c r="L656" s="11">
        <f t="shared" si="362"/>
        <v>0</v>
      </c>
      <c r="M656" s="11">
        <f t="shared" si="362"/>
        <v>3204306.4880112973</v>
      </c>
      <c r="N656" s="11">
        <f t="shared" si="362"/>
        <v>0</v>
      </c>
      <c r="O656" s="11">
        <f t="shared" si="362"/>
        <v>0</v>
      </c>
      <c r="P656" s="11">
        <f>$C655*P655</f>
        <v>0</v>
      </c>
      <c r="Q656" s="11">
        <f t="shared" si="362"/>
        <v>0</v>
      </c>
      <c r="R656" s="11">
        <f t="shared" si="362"/>
        <v>0</v>
      </c>
      <c r="S656" s="11">
        <f t="shared" si="362"/>
        <v>0</v>
      </c>
      <c r="T656" s="11">
        <f t="shared" si="362"/>
        <v>0</v>
      </c>
      <c r="U656" s="11">
        <f t="shared" si="362"/>
        <v>0</v>
      </c>
      <c r="V656" s="11">
        <f t="shared" si="362"/>
        <v>0</v>
      </c>
      <c r="W656" s="11">
        <f t="shared" si="362"/>
        <v>0</v>
      </c>
      <c r="X656" s="11">
        <f t="shared" si="362"/>
        <v>0</v>
      </c>
      <c r="Y656" s="11">
        <f t="shared" si="362"/>
        <v>0</v>
      </c>
      <c r="Z656" s="11">
        <f t="shared" si="362"/>
        <v>0</v>
      </c>
      <c r="AA656" s="11">
        <f t="shared" si="362"/>
        <v>0</v>
      </c>
    </row>
    <row r="657" spans="1:27" s="132" customFormat="1">
      <c r="A657" s="28" t="s">
        <v>156</v>
      </c>
      <c r="B657" s="64">
        <v>971415.50582852168</v>
      </c>
      <c r="C657" s="37">
        <f>B657/12</f>
        <v>80951.292152376802</v>
      </c>
      <c r="D657" s="9"/>
      <c r="E657" s="9"/>
      <c r="F657" s="9">
        <v>0.9698</v>
      </c>
      <c r="G657" s="9"/>
      <c r="H657" s="9"/>
      <c r="I657" s="9"/>
      <c r="J657" s="9"/>
      <c r="K657" s="9"/>
      <c r="L657" s="9"/>
      <c r="M657" s="9">
        <v>3.0200000000000001E-2</v>
      </c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</row>
    <row r="658" spans="1:27" s="132" customFormat="1">
      <c r="A658" s="29"/>
      <c r="B658" s="20"/>
      <c r="C658" s="17"/>
      <c r="D658" s="11">
        <f t="shared" ref="D658:AA658" si="363">$C657*D657</f>
        <v>0</v>
      </c>
      <c r="E658" s="11">
        <f t="shared" si="363"/>
        <v>0</v>
      </c>
      <c r="F658" s="11">
        <f t="shared" si="363"/>
        <v>78506.563129375019</v>
      </c>
      <c r="G658" s="11">
        <f t="shared" si="363"/>
        <v>0</v>
      </c>
      <c r="H658" s="11">
        <f t="shared" si="363"/>
        <v>0</v>
      </c>
      <c r="I658" s="11">
        <f t="shared" si="363"/>
        <v>0</v>
      </c>
      <c r="J658" s="11">
        <f t="shared" si="363"/>
        <v>0</v>
      </c>
      <c r="K658" s="11">
        <f t="shared" si="363"/>
        <v>0</v>
      </c>
      <c r="L658" s="11">
        <f t="shared" si="363"/>
        <v>0</v>
      </c>
      <c r="M658" s="11">
        <f t="shared" si="363"/>
        <v>2444.7290230017793</v>
      </c>
      <c r="N658" s="11">
        <f t="shared" si="363"/>
        <v>0</v>
      </c>
      <c r="O658" s="11">
        <f t="shared" si="363"/>
        <v>0</v>
      </c>
      <c r="P658" s="11">
        <f>$C657*P657</f>
        <v>0</v>
      </c>
      <c r="Q658" s="11">
        <f t="shared" si="363"/>
        <v>0</v>
      </c>
      <c r="R658" s="11">
        <f t="shared" si="363"/>
        <v>0</v>
      </c>
      <c r="S658" s="11">
        <f t="shared" si="363"/>
        <v>0</v>
      </c>
      <c r="T658" s="11">
        <f t="shared" si="363"/>
        <v>0</v>
      </c>
      <c r="U658" s="11">
        <f t="shared" si="363"/>
        <v>0</v>
      </c>
      <c r="V658" s="11">
        <f t="shared" si="363"/>
        <v>0</v>
      </c>
      <c r="W658" s="11">
        <f t="shared" si="363"/>
        <v>0</v>
      </c>
      <c r="X658" s="11">
        <f t="shared" si="363"/>
        <v>0</v>
      </c>
      <c r="Y658" s="11">
        <f t="shared" si="363"/>
        <v>0</v>
      </c>
      <c r="Z658" s="11">
        <f t="shared" si="363"/>
        <v>0</v>
      </c>
      <c r="AA658" s="11">
        <f t="shared" si="363"/>
        <v>0</v>
      </c>
    </row>
    <row r="659" spans="1:27" s="132" customFormat="1">
      <c r="A659" s="25" t="s">
        <v>52</v>
      </c>
      <c r="B659" s="15">
        <f>SUM(B655:B657)</f>
        <v>42202037.268787526</v>
      </c>
      <c r="C659" s="15">
        <f>SUM(C655:C657)</f>
        <v>3516836.4390656273</v>
      </c>
      <c r="D659" s="15"/>
      <c r="E659" s="15"/>
      <c r="F659" s="15">
        <f>F656+F658</f>
        <v>310085.22203132813</v>
      </c>
      <c r="G659" s="15"/>
      <c r="H659" s="15"/>
      <c r="I659" s="15"/>
      <c r="J659" s="15"/>
      <c r="K659" s="15"/>
      <c r="L659" s="15"/>
      <c r="M659" s="15">
        <f>M656+M658</f>
        <v>3206751.2170342989</v>
      </c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</row>
    <row r="660" spans="1:27" s="132" customFormat="1">
      <c r="A660" s="58"/>
      <c r="B660" s="33"/>
      <c r="C660" s="33"/>
      <c r="D660" s="33"/>
      <c r="E660" s="33"/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</row>
    <row r="661" spans="1:27" s="132" customFormat="1" ht="13.5" thickBot="1">
      <c r="A661" s="34" t="s">
        <v>289</v>
      </c>
      <c r="B661" s="51"/>
      <c r="C661" s="51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  <c r="P661" s="51"/>
      <c r="Q661" s="51"/>
      <c r="R661" s="51"/>
      <c r="S661" s="51"/>
      <c r="T661" s="51"/>
      <c r="U661" s="51"/>
      <c r="V661" s="51"/>
      <c r="W661" s="51"/>
      <c r="X661" s="51"/>
      <c r="Y661" s="51"/>
      <c r="Z661" s="51"/>
      <c r="AA661" s="51"/>
    </row>
    <row r="662" spans="1:27" s="132" customFormat="1" ht="13.5" thickBot="1">
      <c r="A662" s="26" t="s">
        <v>2</v>
      </c>
      <c r="B662" s="1" t="s">
        <v>3</v>
      </c>
      <c r="C662" s="4" t="s">
        <v>4</v>
      </c>
      <c r="D662" s="155" t="s">
        <v>5</v>
      </c>
      <c r="E662" s="156"/>
      <c r="F662" s="156"/>
      <c r="G662" s="156"/>
      <c r="H662" s="156"/>
      <c r="I662" s="156"/>
      <c r="J662" s="156"/>
      <c r="K662" s="156"/>
      <c r="L662" s="156"/>
      <c r="M662" s="156"/>
      <c r="N662" s="156"/>
      <c r="O662" s="156"/>
      <c r="P662" s="156"/>
      <c r="Q662" s="156"/>
      <c r="R662" s="156"/>
      <c r="S662" s="156"/>
      <c r="T662" s="156"/>
      <c r="U662" s="156"/>
      <c r="V662" s="156"/>
      <c r="W662" s="156"/>
      <c r="X662" s="156"/>
      <c r="Y662" s="156"/>
      <c r="Z662" s="156"/>
      <c r="AA662" s="112"/>
    </row>
    <row r="663" spans="1:27" s="132" customFormat="1">
      <c r="A663" s="27" t="s">
        <v>6</v>
      </c>
      <c r="B663" s="6" t="s">
        <v>7</v>
      </c>
      <c r="C663" s="7" t="s">
        <v>7</v>
      </c>
      <c r="D663" s="12"/>
      <c r="E663" s="14"/>
      <c r="F663" s="14"/>
      <c r="G663" s="14"/>
      <c r="H663" s="14"/>
      <c r="I663" s="14"/>
      <c r="J663" s="14"/>
      <c r="K663" s="14"/>
      <c r="L663" s="14"/>
      <c r="M663" s="14"/>
      <c r="N663" s="14"/>
      <c r="O663" s="14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33"/>
      <c r="AA663" s="6" t="s">
        <v>8</v>
      </c>
    </row>
    <row r="664" spans="1:27" s="132" customFormat="1">
      <c r="A664" s="27" t="s">
        <v>9</v>
      </c>
      <c r="B664" s="6" t="s">
        <v>10</v>
      </c>
      <c r="C664" s="7" t="s">
        <v>10</v>
      </c>
      <c r="D664" s="5" t="s">
        <v>11</v>
      </c>
      <c r="E664" s="6" t="s">
        <v>12</v>
      </c>
      <c r="F664" s="6" t="s">
        <v>13</v>
      </c>
      <c r="G664" s="6" t="s">
        <v>14</v>
      </c>
      <c r="H664" s="6" t="s">
        <v>15</v>
      </c>
      <c r="I664" s="6" t="s">
        <v>16</v>
      </c>
      <c r="J664" s="6" t="s">
        <v>17</v>
      </c>
      <c r="K664" s="6" t="s">
        <v>18</v>
      </c>
      <c r="L664" s="6" t="s">
        <v>19</v>
      </c>
      <c r="M664" s="6" t="s">
        <v>20</v>
      </c>
      <c r="N664" s="6" t="s">
        <v>21</v>
      </c>
      <c r="O664" s="6" t="s">
        <v>22</v>
      </c>
      <c r="P664" s="6" t="s">
        <v>179</v>
      </c>
      <c r="Q664" s="6" t="s">
        <v>23</v>
      </c>
      <c r="R664" s="6" t="s">
        <v>24</v>
      </c>
      <c r="S664" s="6" t="s">
        <v>25</v>
      </c>
      <c r="T664" s="6" t="s">
        <v>26</v>
      </c>
      <c r="U664" s="6" t="s">
        <v>27</v>
      </c>
      <c r="V664" s="6" t="s">
        <v>28</v>
      </c>
      <c r="W664" s="6" t="s">
        <v>29</v>
      </c>
      <c r="X664" s="6" t="s">
        <v>30</v>
      </c>
      <c r="Y664" s="6" t="s">
        <v>31</v>
      </c>
      <c r="Z664" s="6" t="s">
        <v>32</v>
      </c>
      <c r="AA664" s="6" t="s">
        <v>33</v>
      </c>
    </row>
    <row r="665" spans="1:27" s="132" customFormat="1">
      <c r="A665" s="27"/>
      <c r="B665" s="6"/>
      <c r="C665" s="7" t="s">
        <v>339</v>
      </c>
      <c r="D665" s="10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</row>
    <row r="666" spans="1:27" s="132" customFormat="1">
      <c r="A666" s="59" t="s">
        <v>290</v>
      </c>
      <c r="B666" s="64">
        <v>41381371</v>
      </c>
      <c r="C666" s="37">
        <f>B666/12</f>
        <v>3448447.5833333335</v>
      </c>
      <c r="D666" s="41"/>
      <c r="E666" s="109">
        <v>4.1300000000000003E-2</v>
      </c>
      <c r="F666" s="9">
        <v>2.23E-2</v>
      </c>
      <c r="G666" s="38">
        <v>8.0000000000000004E-4</v>
      </c>
      <c r="H666" s="41"/>
      <c r="I666" s="41">
        <v>0.92989999999999995</v>
      </c>
      <c r="J666" s="41"/>
      <c r="K666" s="41">
        <v>4.1000000000000003E-3</v>
      </c>
      <c r="L666" s="41"/>
      <c r="M666" s="9"/>
      <c r="N666" s="41"/>
      <c r="O666" s="41">
        <v>1.6000000000000001E-3</v>
      </c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  <c r="AA666" s="41"/>
    </row>
    <row r="667" spans="1:27" s="132" customFormat="1">
      <c r="A667" s="59"/>
      <c r="B667" s="53"/>
      <c r="C667" s="18"/>
      <c r="D667" s="66"/>
      <c r="E667" s="66">
        <f>$C666*E666</f>
        <v>142420.88519166669</v>
      </c>
      <c r="F667" s="66">
        <f>$C666*F666</f>
        <v>76900.381108333342</v>
      </c>
      <c r="G667" s="66">
        <f>$C666*G666</f>
        <v>2758.7580666666668</v>
      </c>
      <c r="H667" s="66"/>
      <c r="I667" s="66">
        <f>$C666*I666</f>
        <v>3206711.4077416668</v>
      </c>
      <c r="J667" s="66"/>
      <c r="K667" s="66">
        <f>$C666*K666</f>
        <v>14138.635091666669</v>
      </c>
      <c r="L667" s="66"/>
      <c r="M667" s="66"/>
      <c r="N667" s="66"/>
      <c r="O667" s="66">
        <f>$C666*O666</f>
        <v>5517.5161333333335</v>
      </c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</row>
    <row r="668" spans="1:27" s="132" customFormat="1">
      <c r="A668" s="130" t="s">
        <v>52</v>
      </c>
      <c r="B668" s="71">
        <f>SUM(B666:B666)</f>
        <v>41381371</v>
      </c>
      <c r="C668" s="71">
        <f>SUM(C666:C666)</f>
        <v>3448447.5833333335</v>
      </c>
      <c r="D668" s="131"/>
      <c r="E668" s="131">
        <f>E667</f>
        <v>142420.88519166669</v>
      </c>
      <c r="F668" s="131">
        <f>F667</f>
        <v>76900.381108333342</v>
      </c>
      <c r="G668" s="131">
        <f>G667</f>
        <v>2758.7580666666668</v>
      </c>
      <c r="H668" s="131"/>
      <c r="I668" s="131">
        <f>I667</f>
        <v>3206711.4077416668</v>
      </c>
      <c r="J668" s="131"/>
      <c r="K668" s="131">
        <f>K667</f>
        <v>14138.635091666669</v>
      </c>
      <c r="L668" s="131"/>
      <c r="M668" s="131"/>
      <c r="N668" s="131"/>
      <c r="O668" s="131">
        <f>O667</f>
        <v>5517.5161333333335</v>
      </c>
      <c r="P668" s="131"/>
      <c r="Q668" s="131"/>
      <c r="R668" s="131"/>
      <c r="S668" s="131"/>
      <c r="T668" s="131"/>
      <c r="U668" s="131"/>
      <c r="V668" s="131"/>
      <c r="W668" s="131"/>
      <c r="X668" s="131"/>
      <c r="Y668" s="131"/>
      <c r="Z668" s="131"/>
      <c r="AA668" s="131"/>
    </row>
    <row r="669" spans="1:27" s="132" customFormat="1">
      <c r="A669" s="2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</row>
    <row r="670" spans="1:27" s="132" customFormat="1" ht="13.5" thickBot="1">
      <c r="A670" s="34" t="s">
        <v>349</v>
      </c>
      <c r="B670" s="51"/>
      <c r="C670" s="51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  <c r="P670" s="51"/>
      <c r="Q670" s="51"/>
      <c r="R670" s="51"/>
      <c r="S670" s="51"/>
      <c r="T670" s="51"/>
      <c r="U670" s="51"/>
      <c r="V670" s="51"/>
      <c r="W670" s="51"/>
      <c r="X670" s="51"/>
      <c r="Y670" s="51"/>
      <c r="Z670" s="51"/>
      <c r="AA670" s="51"/>
    </row>
    <row r="671" spans="1:27" s="132" customFormat="1" ht="13.5" thickBot="1">
      <c r="A671" s="26" t="s">
        <v>2</v>
      </c>
      <c r="B671" s="1" t="s">
        <v>3</v>
      </c>
      <c r="C671" s="4" t="s">
        <v>4</v>
      </c>
      <c r="D671" s="155" t="s">
        <v>5</v>
      </c>
      <c r="E671" s="156"/>
      <c r="F671" s="156"/>
      <c r="G671" s="156"/>
      <c r="H671" s="156"/>
      <c r="I671" s="156"/>
      <c r="J671" s="156"/>
      <c r="K671" s="156"/>
      <c r="L671" s="156"/>
      <c r="M671" s="156"/>
      <c r="N671" s="156"/>
      <c r="O671" s="156"/>
      <c r="P671" s="156"/>
      <c r="Q671" s="156"/>
      <c r="R671" s="156"/>
      <c r="S671" s="156"/>
      <c r="T671" s="156"/>
      <c r="U671" s="156"/>
      <c r="V671" s="156"/>
      <c r="W671" s="156"/>
      <c r="X671" s="156"/>
      <c r="Y671" s="156"/>
      <c r="Z671" s="156"/>
      <c r="AA671" s="112"/>
    </row>
    <row r="672" spans="1:27" s="132" customFormat="1">
      <c r="A672" s="27" t="s">
        <v>6</v>
      </c>
      <c r="B672" s="6" t="s">
        <v>7</v>
      </c>
      <c r="C672" s="7" t="s">
        <v>7</v>
      </c>
      <c r="D672" s="12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33"/>
      <c r="AA672" s="6" t="s">
        <v>8</v>
      </c>
    </row>
    <row r="673" spans="1:27" s="132" customFormat="1">
      <c r="A673" s="27" t="s">
        <v>9</v>
      </c>
      <c r="B673" s="6" t="s">
        <v>10</v>
      </c>
      <c r="C673" s="7" t="s">
        <v>10</v>
      </c>
      <c r="D673" s="5" t="s">
        <v>11</v>
      </c>
      <c r="E673" s="6" t="s">
        <v>12</v>
      </c>
      <c r="F673" s="6" t="s">
        <v>13</v>
      </c>
      <c r="G673" s="6" t="s">
        <v>14</v>
      </c>
      <c r="H673" s="6" t="s">
        <v>15</v>
      </c>
      <c r="I673" s="6" t="s">
        <v>16</v>
      </c>
      <c r="J673" s="6" t="s">
        <v>17</v>
      </c>
      <c r="K673" s="6" t="s">
        <v>18</v>
      </c>
      <c r="L673" s="6" t="s">
        <v>19</v>
      </c>
      <c r="M673" s="6" t="s">
        <v>20</v>
      </c>
      <c r="N673" s="6" t="s">
        <v>21</v>
      </c>
      <c r="O673" s="6" t="s">
        <v>22</v>
      </c>
      <c r="P673" s="6" t="s">
        <v>179</v>
      </c>
      <c r="Q673" s="6" t="s">
        <v>23</v>
      </c>
      <c r="R673" s="6" t="s">
        <v>24</v>
      </c>
      <c r="S673" s="6" t="s">
        <v>25</v>
      </c>
      <c r="T673" s="6" t="s">
        <v>26</v>
      </c>
      <c r="U673" s="6" t="s">
        <v>27</v>
      </c>
      <c r="V673" s="6" t="s">
        <v>28</v>
      </c>
      <c r="W673" s="6" t="s">
        <v>29</v>
      </c>
      <c r="X673" s="6" t="s">
        <v>30</v>
      </c>
      <c r="Y673" s="6" t="s">
        <v>31</v>
      </c>
      <c r="Z673" s="6" t="s">
        <v>32</v>
      </c>
      <c r="AA673" s="6" t="s">
        <v>33</v>
      </c>
    </row>
    <row r="674" spans="1:27" s="132" customFormat="1">
      <c r="A674" s="27"/>
      <c r="B674" s="6"/>
      <c r="C674" s="7" t="s">
        <v>360</v>
      </c>
      <c r="D674" s="12"/>
      <c r="E674" s="14"/>
      <c r="F674" s="14"/>
      <c r="G674" s="14"/>
      <c r="H674" s="14"/>
      <c r="I674" s="14"/>
      <c r="J674" s="14"/>
      <c r="K674" s="14"/>
      <c r="L674" s="14"/>
      <c r="M674" s="14"/>
      <c r="N674" s="14"/>
      <c r="O674" s="14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4"/>
      <c r="AA674" s="14"/>
    </row>
    <row r="675" spans="1:27" s="132" customFormat="1">
      <c r="A675" s="138" t="s">
        <v>350</v>
      </c>
      <c r="B675" s="64">
        <v>1533566.427628417</v>
      </c>
      <c r="C675" s="37">
        <f>B675/12</f>
        <v>127797.20230236808</v>
      </c>
      <c r="D675" s="16"/>
      <c r="E675" s="103"/>
      <c r="F675" s="9"/>
      <c r="G675" s="9"/>
      <c r="H675" s="16"/>
      <c r="I675" s="16"/>
      <c r="J675" s="16"/>
      <c r="K675" s="16"/>
      <c r="L675" s="16"/>
      <c r="M675" s="9"/>
      <c r="N675" s="16"/>
      <c r="O675" s="16"/>
      <c r="P675" s="16"/>
      <c r="Q675" s="16"/>
      <c r="R675" s="16">
        <v>0.35399999999999998</v>
      </c>
      <c r="S675" s="16"/>
      <c r="T675" s="16">
        <v>5.67E-2</v>
      </c>
      <c r="U675" s="16"/>
      <c r="V675" s="16"/>
      <c r="W675" s="16"/>
      <c r="X675" s="16"/>
      <c r="Y675" s="16">
        <v>0.54369999999999996</v>
      </c>
      <c r="Z675" s="16">
        <v>2.9399999999999999E-2</v>
      </c>
      <c r="AA675" s="16">
        <v>1.6199999999999999E-2</v>
      </c>
    </row>
    <row r="676" spans="1:27" s="132" customFormat="1">
      <c r="A676" s="59"/>
      <c r="B676" s="53"/>
      <c r="C676" s="18"/>
      <c r="D676" s="66">
        <f>$C675*D675</f>
        <v>0</v>
      </c>
      <c r="E676" s="66">
        <f t="shared" ref="E676:AA676" si="364">$C675*E675</f>
        <v>0</v>
      </c>
      <c r="F676" s="66">
        <f t="shared" si="364"/>
        <v>0</v>
      </c>
      <c r="G676" s="66">
        <f t="shared" si="364"/>
        <v>0</v>
      </c>
      <c r="H676" s="66">
        <f t="shared" si="364"/>
        <v>0</v>
      </c>
      <c r="I676" s="66">
        <f t="shared" si="364"/>
        <v>0</v>
      </c>
      <c r="J676" s="66">
        <f t="shared" si="364"/>
        <v>0</v>
      </c>
      <c r="K676" s="66">
        <f t="shared" si="364"/>
        <v>0</v>
      </c>
      <c r="L676" s="66">
        <f t="shared" si="364"/>
        <v>0</v>
      </c>
      <c r="M676" s="66">
        <f t="shared" si="364"/>
        <v>0</v>
      </c>
      <c r="N676" s="66">
        <f t="shared" si="364"/>
        <v>0</v>
      </c>
      <c r="O676" s="66">
        <f t="shared" si="364"/>
        <v>0</v>
      </c>
      <c r="P676" s="66">
        <f t="shared" si="364"/>
        <v>0</v>
      </c>
      <c r="Q676" s="66">
        <f t="shared" si="364"/>
        <v>0</v>
      </c>
      <c r="R676" s="66">
        <f t="shared" si="364"/>
        <v>45240.2096150383</v>
      </c>
      <c r="S676" s="66">
        <f t="shared" si="364"/>
        <v>0</v>
      </c>
      <c r="T676" s="66">
        <f t="shared" si="364"/>
        <v>7246.1013705442701</v>
      </c>
      <c r="U676" s="66">
        <f t="shared" si="364"/>
        <v>0</v>
      </c>
      <c r="V676" s="66">
        <f t="shared" si="364"/>
        <v>0</v>
      </c>
      <c r="W676" s="66">
        <f t="shared" si="364"/>
        <v>0</v>
      </c>
      <c r="X676" s="66">
        <f t="shared" si="364"/>
        <v>0</v>
      </c>
      <c r="Y676" s="66">
        <f t="shared" si="364"/>
        <v>69483.338891797524</v>
      </c>
      <c r="Z676" s="66">
        <f t="shared" si="364"/>
        <v>3757.2377476896213</v>
      </c>
      <c r="AA676" s="66">
        <f t="shared" si="364"/>
        <v>2070.3146772983628</v>
      </c>
    </row>
    <row r="677" spans="1:27" s="132" customFormat="1">
      <c r="A677" s="138" t="s">
        <v>351</v>
      </c>
      <c r="B677" s="64">
        <v>760719.65888271725</v>
      </c>
      <c r="C677" s="37">
        <f>B677/12</f>
        <v>63393.304906893107</v>
      </c>
      <c r="D677" s="16"/>
      <c r="E677" s="103"/>
      <c r="F677" s="9"/>
      <c r="G677" s="9"/>
      <c r="H677" s="16"/>
      <c r="I677" s="16"/>
      <c r="J677" s="16"/>
      <c r="K677" s="16"/>
      <c r="L677" s="16"/>
      <c r="M677" s="9"/>
      <c r="N677" s="16"/>
      <c r="O677" s="16"/>
      <c r="P677" s="16"/>
      <c r="Q677" s="16"/>
      <c r="R677" s="16">
        <v>0.61770000000000003</v>
      </c>
      <c r="S677" s="16"/>
      <c r="T677" s="16">
        <v>0.03</v>
      </c>
      <c r="U677" s="16"/>
      <c r="V677" s="16"/>
      <c r="W677" s="16"/>
      <c r="X677" s="16"/>
      <c r="Y677" s="16">
        <v>0.32729999999999998</v>
      </c>
      <c r="Z677" s="16">
        <v>1.4500000000000001E-2</v>
      </c>
      <c r="AA677" s="16">
        <v>1.0500000000000001E-2</v>
      </c>
    </row>
    <row r="678" spans="1:27" s="132" customFormat="1">
      <c r="A678" s="59"/>
      <c r="B678" s="53"/>
      <c r="C678" s="18"/>
      <c r="D678" s="66">
        <f t="shared" ref="D678:AA678" si="365">$C677*D677</f>
        <v>0</v>
      </c>
      <c r="E678" s="66">
        <f t="shared" si="365"/>
        <v>0</v>
      </c>
      <c r="F678" s="66">
        <f t="shared" si="365"/>
        <v>0</v>
      </c>
      <c r="G678" s="66">
        <f t="shared" si="365"/>
        <v>0</v>
      </c>
      <c r="H678" s="66">
        <f t="shared" si="365"/>
        <v>0</v>
      </c>
      <c r="I678" s="66">
        <f t="shared" si="365"/>
        <v>0</v>
      </c>
      <c r="J678" s="66">
        <f t="shared" si="365"/>
        <v>0</v>
      </c>
      <c r="K678" s="66">
        <f t="shared" si="365"/>
        <v>0</v>
      </c>
      <c r="L678" s="66">
        <f t="shared" si="365"/>
        <v>0</v>
      </c>
      <c r="M678" s="66">
        <f t="shared" si="365"/>
        <v>0</v>
      </c>
      <c r="N678" s="66">
        <f t="shared" si="365"/>
        <v>0</v>
      </c>
      <c r="O678" s="66">
        <f t="shared" si="365"/>
        <v>0</v>
      </c>
      <c r="P678" s="66">
        <f t="shared" si="365"/>
        <v>0</v>
      </c>
      <c r="Q678" s="66">
        <f t="shared" si="365"/>
        <v>0</v>
      </c>
      <c r="R678" s="66">
        <f t="shared" si="365"/>
        <v>39158.044440987876</v>
      </c>
      <c r="S678" s="66">
        <f t="shared" si="365"/>
        <v>0</v>
      </c>
      <c r="T678" s="66">
        <f t="shared" si="365"/>
        <v>1901.7991472067931</v>
      </c>
      <c r="U678" s="66">
        <f t="shared" si="365"/>
        <v>0</v>
      </c>
      <c r="V678" s="66">
        <f t="shared" si="365"/>
        <v>0</v>
      </c>
      <c r="W678" s="66">
        <f t="shared" si="365"/>
        <v>0</v>
      </c>
      <c r="X678" s="66">
        <f t="shared" si="365"/>
        <v>0</v>
      </c>
      <c r="Y678" s="66">
        <f t="shared" si="365"/>
        <v>20748.628696026113</v>
      </c>
      <c r="Z678" s="66">
        <f t="shared" si="365"/>
        <v>919.20292114995004</v>
      </c>
      <c r="AA678" s="66">
        <f t="shared" si="365"/>
        <v>665.62970152237767</v>
      </c>
    </row>
    <row r="679" spans="1:27" s="132" customFormat="1">
      <c r="A679" s="138" t="s">
        <v>352</v>
      </c>
      <c r="B679" s="64">
        <v>935329.47209433303</v>
      </c>
      <c r="C679" s="37">
        <f>B679/12</f>
        <v>77944.122674527753</v>
      </c>
      <c r="D679" s="16">
        <v>2.4500000000000001E-2</v>
      </c>
      <c r="E679" s="103"/>
      <c r="F679" s="9"/>
      <c r="G679" s="9"/>
      <c r="H679" s="16"/>
      <c r="I679" s="16"/>
      <c r="J679" s="16"/>
      <c r="K679" s="16"/>
      <c r="L679" s="16"/>
      <c r="M679" s="9"/>
      <c r="N679" s="16"/>
      <c r="O679" s="16"/>
      <c r="P679" s="16"/>
      <c r="Q679" s="16"/>
      <c r="R679" s="16">
        <v>0.97550000000000003</v>
      </c>
      <c r="S679" s="16"/>
      <c r="T679" s="16"/>
      <c r="U679" s="16"/>
      <c r="V679" s="16"/>
      <c r="W679" s="16"/>
      <c r="X679" s="16"/>
      <c r="Y679" s="16"/>
      <c r="Z679" s="16"/>
      <c r="AA679" s="16"/>
    </row>
    <row r="680" spans="1:27" s="132" customFormat="1">
      <c r="A680" s="59"/>
      <c r="B680" s="53"/>
      <c r="C680" s="18"/>
      <c r="D680" s="66">
        <f t="shared" ref="D680:AA680" si="366">$C679*D679</f>
        <v>1909.63100552593</v>
      </c>
      <c r="E680" s="66">
        <f t="shared" si="366"/>
        <v>0</v>
      </c>
      <c r="F680" s="66">
        <f t="shared" si="366"/>
        <v>0</v>
      </c>
      <c r="G680" s="66">
        <f t="shared" si="366"/>
        <v>0</v>
      </c>
      <c r="H680" s="66">
        <f t="shared" si="366"/>
        <v>0</v>
      </c>
      <c r="I680" s="66">
        <f t="shared" si="366"/>
        <v>0</v>
      </c>
      <c r="J680" s="66">
        <f t="shared" si="366"/>
        <v>0</v>
      </c>
      <c r="K680" s="66">
        <f t="shared" si="366"/>
        <v>0</v>
      </c>
      <c r="L680" s="66">
        <f t="shared" si="366"/>
        <v>0</v>
      </c>
      <c r="M680" s="66">
        <f t="shared" si="366"/>
        <v>0</v>
      </c>
      <c r="N680" s="66">
        <f t="shared" si="366"/>
        <v>0</v>
      </c>
      <c r="O680" s="66">
        <f t="shared" si="366"/>
        <v>0</v>
      </c>
      <c r="P680" s="66">
        <f t="shared" si="366"/>
        <v>0</v>
      </c>
      <c r="Q680" s="66">
        <f t="shared" si="366"/>
        <v>0</v>
      </c>
      <c r="R680" s="66">
        <f t="shared" si="366"/>
        <v>76034.491669001829</v>
      </c>
      <c r="S680" s="66">
        <f t="shared" si="366"/>
        <v>0</v>
      </c>
      <c r="T680" s="66">
        <f t="shared" si="366"/>
        <v>0</v>
      </c>
      <c r="U680" s="66">
        <f t="shared" si="366"/>
        <v>0</v>
      </c>
      <c r="V680" s="66">
        <f t="shared" si="366"/>
        <v>0</v>
      </c>
      <c r="W680" s="66">
        <f t="shared" si="366"/>
        <v>0</v>
      </c>
      <c r="X680" s="66">
        <f t="shared" si="366"/>
        <v>0</v>
      </c>
      <c r="Y680" s="66">
        <f t="shared" si="366"/>
        <v>0</v>
      </c>
      <c r="Z680" s="66">
        <f t="shared" si="366"/>
        <v>0</v>
      </c>
      <c r="AA680" s="66">
        <f t="shared" si="366"/>
        <v>0</v>
      </c>
    </row>
    <row r="681" spans="1:27" s="132" customFormat="1">
      <c r="A681" s="138" t="s">
        <v>353</v>
      </c>
      <c r="B681" s="64">
        <v>9273229.7573885061</v>
      </c>
      <c r="C681" s="37">
        <f>B681/12</f>
        <v>772769.14644904213</v>
      </c>
      <c r="D681" s="16"/>
      <c r="E681" s="103"/>
      <c r="F681" s="9"/>
      <c r="G681" s="9"/>
      <c r="H681" s="16"/>
      <c r="I681" s="16"/>
      <c r="J681" s="16"/>
      <c r="K681" s="16"/>
      <c r="L681" s="16"/>
      <c r="M681" s="9"/>
      <c r="N681" s="16"/>
      <c r="O681" s="16"/>
      <c r="P681" s="16"/>
      <c r="Q681" s="16">
        <v>1.77E-2</v>
      </c>
      <c r="R681" s="16">
        <v>0.35830000000000001</v>
      </c>
      <c r="S681" s="16"/>
      <c r="T681" s="16">
        <v>0.2361</v>
      </c>
      <c r="U681" s="16"/>
      <c r="V681" s="16"/>
      <c r="W681" s="16"/>
      <c r="X681" s="16"/>
      <c r="Y681" s="16">
        <v>0.35870000000000002</v>
      </c>
      <c r="Z681" s="16">
        <v>1.43E-2</v>
      </c>
      <c r="AA681" s="16">
        <v>1.49E-2</v>
      </c>
    </row>
    <row r="682" spans="1:27" s="132" customFormat="1">
      <c r="A682" s="59"/>
      <c r="B682" s="53"/>
      <c r="C682" s="18"/>
      <c r="D682" s="66">
        <f t="shared" ref="D682:AA682" si="367">$C681*D681</f>
        <v>0</v>
      </c>
      <c r="E682" s="66">
        <f t="shared" si="367"/>
        <v>0</v>
      </c>
      <c r="F682" s="66">
        <f t="shared" si="367"/>
        <v>0</v>
      </c>
      <c r="G682" s="66">
        <f t="shared" si="367"/>
        <v>0</v>
      </c>
      <c r="H682" s="66">
        <f t="shared" si="367"/>
        <v>0</v>
      </c>
      <c r="I682" s="66">
        <f t="shared" si="367"/>
        <v>0</v>
      </c>
      <c r="J682" s="66">
        <f t="shared" si="367"/>
        <v>0</v>
      </c>
      <c r="K682" s="66">
        <f t="shared" si="367"/>
        <v>0</v>
      </c>
      <c r="L682" s="66">
        <f t="shared" si="367"/>
        <v>0</v>
      </c>
      <c r="M682" s="66">
        <f t="shared" si="367"/>
        <v>0</v>
      </c>
      <c r="N682" s="66">
        <f t="shared" si="367"/>
        <v>0</v>
      </c>
      <c r="O682" s="66">
        <f t="shared" si="367"/>
        <v>0</v>
      </c>
      <c r="P682" s="66">
        <f t="shared" si="367"/>
        <v>0</v>
      </c>
      <c r="Q682" s="66">
        <f t="shared" si="367"/>
        <v>13678.013892148047</v>
      </c>
      <c r="R682" s="66">
        <f t="shared" si="367"/>
        <v>276883.18517269182</v>
      </c>
      <c r="S682" s="66">
        <f t="shared" si="367"/>
        <v>0</v>
      </c>
      <c r="T682" s="66">
        <f t="shared" si="367"/>
        <v>182450.79547661886</v>
      </c>
      <c r="U682" s="66">
        <f t="shared" si="367"/>
        <v>0</v>
      </c>
      <c r="V682" s="66">
        <f t="shared" si="367"/>
        <v>0</v>
      </c>
      <c r="W682" s="66">
        <f t="shared" si="367"/>
        <v>0</v>
      </c>
      <c r="X682" s="66">
        <f t="shared" si="367"/>
        <v>0</v>
      </c>
      <c r="Y682" s="66">
        <f t="shared" si="367"/>
        <v>277192.29283127142</v>
      </c>
      <c r="Z682" s="66">
        <f t="shared" si="367"/>
        <v>11050.598794221303</v>
      </c>
      <c r="AA682" s="66">
        <f t="shared" si="367"/>
        <v>11514.260282090729</v>
      </c>
    </row>
    <row r="683" spans="1:27" s="132" customFormat="1">
      <c r="A683" s="139" t="s">
        <v>354</v>
      </c>
      <c r="B683" s="64">
        <v>1315.5164248567708</v>
      </c>
      <c r="C683" s="37">
        <f>B683/12</f>
        <v>109.62636873806423</v>
      </c>
      <c r="D683" s="16"/>
      <c r="E683" s="103"/>
      <c r="F683" s="9"/>
      <c r="G683" s="9"/>
      <c r="H683" s="16"/>
      <c r="I683" s="16"/>
      <c r="J683" s="16"/>
      <c r="K683" s="16"/>
      <c r="L683" s="16"/>
      <c r="M683" s="9"/>
      <c r="N683" s="16"/>
      <c r="O683" s="16"/>
      <c r="P683" s="16"/>
      <c r="Q683" s="16"/>
      <c r="R683" s="16"/>
      <c r="S683" s="16"/>
      <c r="T683" s="16"/>
      <c r="U683" s="16"/>
      <c r="V683" s="16">
        <v>1</v>
      </c>
      <c r="W683" s="16"/>
      <c r="X683" s="16"/>
      <c r="Y683" s="16"/>
      <c r="Z683" s="16"/>
      <c r="AA683" s="16"/>
    </row>
    <row r="684" spans="1:27" s="132" customFormat="1">
      <c r="A684" s="59"/>
      <c r="B684" s="53"/>
      <c r="C684" s="18"/>
      <c r="D684" s="66">
        <f t="shared" ref="D684:AA684" si="368">$C683*D683</f>
        <v>0</v>
      </c>
      <c r="E684" s="66">
        <f t="shared" si="368"/>
        <v>0</v>
      </c>
      <c r="F684" s="66">
        <f t="shared" si="368"/>
        <v>0</v>
      </c>
      <c r="G684" s="66">
        <f t="shared" si="368"/>
        <v>0</v>
      </c>
      <c r="H684" s="66">
        <f t="shared" si="368"/>
        <v>0</v>
      </c>
      <c r="I684" s="66">
        <f t="shared" si="368"/>
        <v>0</v>
      </c>
      <c r="J684" s="66">
        <f t="shared" si="368"/>
        <v>0</v>
      </c>
      <c r="K684" s="66">
        <f t="shared" si="368"/>
        <v>0</v>
      </c>
      <c r="L684" s="66">
        <f t="shared" si="368"/>
        <v>0</v>
      </c>
      <c r="M684" s="66">
        <f t="shared" si="368"/>
        <v>0</v>
      </c>
      <c r="N684" s="66">
        <f t="shared" si="368"/>
        <v>0</v>
      </c>
      <c r="O684" s="66">
        <f t="shared" si="368"/>
        <v>0</v>
      </c>
      <c r="P684" s="66">
        <f t="shared" si="368"/>
        <v>0</v>
      </c>
      <c r="Q684" s="66">
        <f t="shared" si="368"/>
        <v>0</v>
      </c>
      <c r="R684" s="66">
        <f t="shared" si="368"/>
        <v>0</v>
      </c>
      <c r="S684" s="66">
        <f t="shared" si="368"/>
        <v>0</v>
      </c>
      <c r="T684" s="66">
        <f t="shared" si="368"/>
        <v>0</v>
      </c>
      <c r="U684" s="66">
        <f t="shared" si="368"/>
        <v>0</v>
      </c>
      <c r="V684" s="66">
        <f t="shared" si="368"/>
        <v>109.62636873806423</v>
      </c>
      <c r="W684" s="66">
        <f t="shared" si="368"/>
        <v>0</v>
      </c>
      <c r="X684" s="66">
        <f t="shared" si="368"/>
        <v>0</v>
      </c>
      <c r="Y684" s="66">
        <f t="shared" si="368"/>
        <v>0</v>
      </c>
      <c r="Z684" s="66">
        <f t="shared" si="368"/>
        <v>0</v>
      </c>
      <c r="AA684" s="66">
        <f t="shared" si="368"/>
        <v>0</v>
      </c>
    </row>
    <row r="685" spans="1:27" s="132" customFormat="1">
      <c r="A685" s="130" t="s">
        <v>52</v>
      </c>
      <c r="B685" s="71">
        <f>SUM(B675:B684)</f>
        <v>12504160.832418829</v>
      </c>
      <c r="C685" s="71">
        <f>SUM(C675:C683)</f>
        <v>1042013.402701569</v>
      </c>
      <c r="D685" s="131">
        <f>D676+D678+D680+D682+D684</f>
        <v>1909.63100552593</v>
      </c>
      <c r="E685" s="131">
        <f t="shared" ref="E685:AA685" si="369">E676+E678+E680+E682+E684</f>
        <v>0</v>
      </c>
      <c r="F685" s="131">
        <f t="shared" si="369"/>
        <v>0</v>
      </c>
      <c r="G685" s="131">
        <f t="shared" si="369"/>
        <v>0</v>
      </c>
      <c r="H685" s="131">
        <f t="shared" si="369"/>
        <v>0</v>
      </c>
      <c r="I685" s="131">
        <f t="shared" si="369"/>
        <v>0</v>
      </c>
      <c r="J685" s="131">
        <f t="shared" si="369"/>
        <v>0</v>
      </c>
      <c r="K685" s="131">
        <f t="shared" si="369"/>
        <v>0</v>
      </c>
      <c r="L685" s="131">
        <f t="shared" si="369"/>
        <v>0</v>
      </c>
      <c r="M685" s="131">
        <f t="shared" si="369"/>
        <v>0</v>
      </c>
      <c r="N685" s="131">
        <f t="shared" si="369"/>
        <v>0</v>
      </c>
      <c r="O685" s="131">
        <f t="shared" si="369"/>
        <v>0</v>
      </c>
      <c r="P685" s="131">
        <f t="shared" si="369"/>
        <v>0</v>
      </c>
      <c r="Q685" s="131">
        <f t="shared" si="369"/>
        <v>13678.013892148047</v>
      </c>
      <c r="R685" s="131">
        <f t="shared" si="369"/>
        <v>437315.93089771981</v>
      </c>
      <c r="S685" s="131">
        <f t="shared" si="369"/>
        <v>0</v>
      </c>
      <c r="T685" s="131">
        <f t="shared" si="369"/>
        <v>191598.69599436992</v>
      </c>
      <c r="U685" s="131">
        <f t="shared" si="369"/>
        <v>0</v>
      </c>
      <c r="V685" s="131">
        <f t="shared" si="369"/>
        <v>109.62636873806423</v>
      </c>
      <c r="W685" s="131">
        <f t="shared" si="369"/>
        <v>0</v>
      </c>
      <c r="X685" s="131">
        <f t="shared" si="369"/>
        <v>0</v>
      </c>
      <c r="Y685" s="131">
        <f t="shared" si="369"/>
        <v>367424.26041909505</v>
      </c>
      <c r="Z685" s="131">
        <f t="shared" si="369"/>
        <v>15727.039463060875</v>
      </c>
      <c r="AA685" s="131">
        <f t="shared" si="369"/>
        <v>14250.20466091147</v>
      </c>
    </row>
    <row r="686" spans="1:27">
      <c r="A686" s="2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</row>
    <row r="687" spans="1:27" s="132" customFormat="1" ht="13.5" thickBot="1">
      <c r="A687" s="34" t="s">
        <v>358</v>
      </c>
      <c r="B687" s="51"/>
      <c r="C687" s="51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  <c r="P687" s="51"/>
      <c r="Q687" s="51"/>
      <c r="R687" s="51"/>
      <c r="S687" s="51"/>
      <c r="T687" s="51"/>
      <c r="U687" s="51"/>
      <c r="V687" s="51"/>
      <c r="W687" s="51"/>
      <c r="X687" s="51"/>
      <c r="Y687" s="51"/>
      <c r="Z687" s="51"/>
      <c r="AA687" s="51"/>
    </row>
    <row r="688" spans="1:27" s="132" customFormat="1" ht="13.5" thickBot="1">
      <c r="A688" s="26" t="s">
        <v>2</v>
      </c>
      <c r="B688" s="1" t="s">
        <v>3</v>
      </c>
      <c r="C688" s="4" t="s">
        <v>4</v>
      </c>
      <c r="D688" s="155" t="s">
        <v>5</v>
      </c>
      <c r="E688" s="156"/>
      <c r="F688" s="156"/>
      <c r="G688" s="156"/>
      <c r="H688" s="156"/>
      <c r="I688" s="156"/>
      <c r="J688" s="156"/>
      <c r="K688" s="156"/>
      <c r="L688" s="156"/>
      <c r="M688" s="156"/>
      <c r="N688" s="156"/>
      <c r="O688" s="156"/>
      <c r="P688" s="156"/>
      <c r="Q688" s="156"/>
      <c r="R688" s="156"/>
      <c r="S688" s="156"/>
      <c r="T688" s="156"/>
      <c r="U688" s="156"/>
      <c r="V688" s="156"/>
      <c r="W688" s="156"/>
      <c r="X688" s="156"/>
      <c r="Y688" s="156"/>
      <c r="Z688" s="156"/>
      <c r="AA688" s="112"/>
    </row>
    <row r="689" spans="1:27" s="132" customFormat="1">
      <c r="A689" s="27" t="s">
        <v>6</v>
      </c>
      <c r="B689" s="6" t="s">
        <v>7</v>
      </c>
      <c r="C689" s="7" t="s">
        <v>7</v>
      </c>
      <c r="D689" s="12"/>
      <c r="E689" s="14"/>
      <c r="F689" s="14"/>
      <c r="G689" s="14"/>
      <c r="H689" s="14"/>
      <c r="I689" s="14"/>
      <c r="J689" s="14"/>
      <c r="K689" s="14"/>
      <c r="L689" s="14"/>
      <c r="M689" s="14"/>
      <c r="N689" s="14"/>
      <c r="O689" s="14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33"/>
      <c r="AA689" s="6" t="s">
        <v>8</v>
      </c>
    </row>
    <row r="690" spans="1:27" s="132" customFormat="1">
      <c r="A690" s="27" t="s">
        <v>9</v>
      </c>
      <c r="B690" s="6" t="s">
        <v>10</v>
      </c>
      <c r="C690" s="7" t="s">
        <v>10</v>
      </c>
      <c r="D690" s="5" t="s">
        <v>11</v>
      </c>
      <c r="E690" s="6" t="s">
        <v>12</v>
      </c>
      <c r="F690" s="6" t="s">
        <v>13</v>
      </c>
      <c r="G690" s="6" t="s">
        <v>14</v>
      </c>
      <c r="H690" s="6" t="s">
        <v>15</v>
      </c>
      <c r="I690" s="6" t="s">
        <v>16</v>
      </c>
      <c r="J690" s="6" t="s">
        <v>17</v>
      </c>
      <c r="K690" s="6" t="s">
        <v>18</v>
      </c>
      <c r="L690" s="6" t="s">
        <v>19</v>
      </c>
      <c r="M690" s="6" t="s">
        <v>20</v>
      </c>
      <c r="N690" s="6" t="s">
        <v>21</v>
      </c>
      <c r="O690" s="6" t="s">
        <v>22</v>
      </c>
      <c r="P690" s="6" t="s">
        <v>179</v>
      </c>
      <c r="Q690" s="6" t="s">
        <v>23</v>
      </c>
      <c r="R690" s="6" t="s">
        <v>24</v>
      </c>
      <c r="S690" s="6" t="s">
        <v>25</v>
      </c>
      <c r="T690" s="6" t="s">
        <v>26</v>
      </c>
      <c r="U690" s="6" t="s">
        <v>27</v>
      </c>
      <c r="V690" s="6" t="s">
        <v>28</v>
      </c>
      <c r="W690" s="6" t="s">
        <v>29</v>
      </c>
      <c r="X690" s="6" t="s">
        <v>30</v>
      </c>
      <c r="Y690" s="6" t="s">
        <v>31</v>
      </c>
      <c r="Z690" s="6" t="s">
        <v>32</v>
      </c>
      <c r="AA690" s="6" t="s">
        <v>33</v>
      </c>
    </row>
    <row r="691" spans="1:27" s="132" customFormat="1">
      <c r="A691" s="27"/>
      <c r="B691" s="6"/>
      <c r="C691" s="7" t="s">
        <v>359</v>
      </c>
      <c r="D691" s="12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</row>
    <row r="692" spans="1:27" s="132" customFormat="1">
      <c r="A692" s="138" t="s">
        <v>361</v>
      </c>
      <c r="B692" s="64">
        <v>1824693.3489341717</v>
      </c>
      <c r="C692" s="37">
        <f>B692/12</f>
        <v>152057.77907784763</v>
      </c>
      <c r="D692" s="16">
        <v>6.7100000000000007E-2</v>
      </c>
      <c r="E692" s="103"/>
      <c r="F692" s="9">
        <v>3.9699999999999999E-2</v>
      </c>
      <c r="G692" s="9"/>
      <c r="H692" s="16"/>
      <c r="I692" s="16"/>
      <c r="J692" s="16"/>
      <c r="K692" s="16"/>
      <c r="L692" s="16"/>
      <c r="M692" s="9"/>
      <c r="N692" s="16">
        <v>9.0999999999999998E-2</v>
      </c>
      <c r="O692" s="16"/>
      <c r="P692" s="16"/>
      <c r="Q692" s="16"/>
      <c r="R692" s="16">
        <v>0.16850000000000001</v>
      </c>
      <c r="S692" s="16">
        <v>0.1053</v>
      </c>
      <c r="T692" s="16">
        <v>1.6899999999999998E-2</v>
      </c>
      <c r="U692" s="16">
        <v>0.19</v>
      </c>
      <c r="V692" s="16"/>
      <c r="W692" s="16"/>
      <c r="X692" s="16">
        <f>7.55%+0.95%</f>
        <v>8.4999999999999992E-2</v>
      </c>
      <c r="Y692" s="16">
        <v>0.22670000000000001</v>
      </c>
      <c r="Z692" s="16">
        <v>3.3999999999999998E-3</v>
      </c>
      <c r="AA692" s="16">
        <v>6.4000000000000003E-3</v>
      </c>
    </row>
    <row r="693" spans="1:27" s="132" customFormat="1">
      <c r="A693" s="59"/>
      <c r="B693" s="53"/>
      <c r="C693" s="18"/>
      <c r="D693" s="66">
        <f>$C692*D692</f>
        <v>10203.076976123577</v>
      </c>
      <c r="E693" s="66">
        <f t="shared" ref="E693:AA693" si="370">$C692*E692</f>
        <v>0</v>
      </c>
      <c r="F693" s="66">
        <f t="shared" si="370"/>
        <v>6036.6938293905505</v>
      </c>
      <c r="G693" s="66">
        <f t="shared" si="370"/>
        <v>0</v>
      </c>
      <c r="H693" s="66">
        <f t="shared" si="370"/>
        <v>0</v>
      </c>
      <c r="I693" s="66">
        <f t="shared" si="370"/>
        <v>0</v>
      </c>
      <c r="J693" s="66">
        <f t="shared" si="370"/>
        <v>0</v>
      </c>
      <c r="K693" s="66">
        <f t="shared" si="370"/>
        <v>0</v>
      </c>
      <c r="L693" s="66">
        <f t="shared" si="370"/>
        <v>0</v>
      </c>
      <c r="M693" s="66">
        <f t="shared" si="370"/>
        <v>0</v>
      </c>
      <c r="N693" s="66">
        <f t="shared" si="370"/>
        <v>13837.257896084135</v>
      </c>
      <c r="O693" s="66">
        <f t="shared" si="370"/>
        <v>0</v>
      </c>
      <c r="P693" s="66">
        <f t="shared" si="370"/>
        <v>0</v>
      </c>
      <c r="Q693" s="66">
        <f t="shared" si="370"/>
        <v>0</v>
      </c>
      <c r="R693" s="66">
        <f t="shared" si="370"/>
        <v>25621.735774617329</v>
      </c>
      <c r="S693" s="66">
        <f t="shared" si="370"/>
        <v>16011.684136897356</v>
      </c>
      <c r="T693" s="66">
        <f t="shared" si="370"/>
        <v>2569.7764664156248</v>
      </c>
      <c r="U693" s="66">
        <f t="shared" si="370"/>
        <v>28890.978024791049</v>
      </c>
      <c r="V693" s="66">
        <f t="shared" si="370"/>
        <v>0</v>
      </c>
      <c r="W693" s="66">
        <f t="shared" si="370"/>
        <v>0</v>
      </c>
      <c r="X693" s="66">
        <f t="shared" si="370"/>
        <v>12924.911221617047</v>
      </c>
      <c r="Y693" s="66">
        <f t="shared" si="370"/>
        <v>34471.498516948057</v>
      </c>
      <c r="Z693" s="66">
        <f t="shared" si="370"/>
        <v>516.99644886468195</v>
      </c>
      <c r="AA693" s="66">
        <f t="shared" si="370"/>
        <v>973.1697860982249</v>
      </c>
    </row>
    <row r="694" spans="1:27" s="132" customFormat="1">
      <c r="A694" s="138" t="s">
        <v>362</v>
      </c>
      <c r="B694" s="64">
        <v>10703.355492787614</v>
      </c>
      <c r="C694" s="37">
        <f>B694/12</f>
        <v>891.94629106563445</v>
      </c>
      <c r="D694" s="16">
        <v>1.7000000000000001E-2</v>
      </c>
      <c r="E694" s="103">
        <v>0.14249999999999999</v>
      </c>
      <c r="F694" s="9">
        <v>5.5300000000000002E-2</v>
      </c>
      <c r="G694" s="9">
        <v>8.09E-2</v>
      </c>
      <c r="H694" s="16">
        <v>4.19E-2</v>
      </c>
      <c r="I694" s="16">
        <v>0.1343</v>
      </c>
      <c r="J694" s="16">
        <v>0</v>
      </c>
      <c r="K694" s="16">
        <v>2.12E-2</v>
      </c>
      <c r="L694" s="16">
        <v>3.3700000000000001E-2</v>
      </c>
      <c r="M694" s="9">
        <v>1.77E-2</v>
      </c>
      <c r="N694" s="16">
        <v>2.6200000000000001E-2</v>
      </c>
      <c r="O694" s="16">
        <v>0.1239</v>
      </c>
      <c r="P694" s="16">
        <v>1.8200000000000001E-2</v>
      </c>
      <c r="Q694" s="16">
        <v>2E-3</v>
      </c>
      <c r="R694" s="16">
        <v>3.78E-2</v>
      </c>
      <c r="S694" s="16">
        <v>1.8700000000000001E-2</v>
      </c>
      <c r="T694" s="16">
        <v>4.1999999999999997E-3</v>
      </c>
      <c r="U694" s="16">
        <v>5.2999999999999999E-2</v>
      </c>
      <c r="V694" s="16">
        <v>1.84E-2</v>
      </c>
      <c r="W694" s="16">
        <v>4.1799999999999997E-2</v>
      </c>
      <c r="X694" s="16">
        <v>4.4600000000000001E-2</v>
      </c>
      <c r="Y694" s="16">
        <v>6.2199999999999998E-2</v>
      </c>
      <c r="Z694" s="16">
        <v>2.5000000000000001E-3</v>
      </c>
      <c r="AA694" s="16">
        <v>2E-3</v>
      </c>
    </row>
    <row r="695" spans="1:27" s="132" customFormat="1">
      <c r="A695" s="59"/>
      <c r="B695" s="53"/>
      <c r="C695" s="18"/>
      <c r="D695" s="66">
        <f>$C694*D694</f>
        <v>15.163086948115787</v>
      </c>
      <c r="E695" s="66">
        <f t="shared" ref="E695:AA695" si="371">$C694*E694</f>
        <v>127.1023464768529</v>
      </c>
      <c r="F695" s="66">
        <f t="shared" si="371"/>
        <v>49.32462989592959</v>
      </c>
      <c r="G695" s="66">
        <f t="shared" si="371"/>
        <v>72.158454947209833</v>
      </c>
      <c r="H695" s="66">
        <f t="shared" si="371"/>
        <v>37.372549595650085</v>
      </c>
      <c r="I695" s="66">
        <f t="shared" si="371"/>
        <v>119.78838689011471</v>
      </c>
      <c r="J695" s="66">
        <f t="shared" si="371"/>
        <v>0</v>
      </c>
      <c r="K695" s="66">
        <f t="shared" si="371"/>
        <v>18.909261370591452</v>
      </c>
      <c r="L695" s="66">
        <f t="shared" si="371"/>
        <v>30.058590008911882</v>
      </c>
      <c r="M695" s="66">
        <f t="shared" si="371"/>
        <v>15.78744935186173</v>
      </c>
      <c r="N695" s="66">
        <f t="shared" si="371"/>
        <v>23.368992825919623</v>
      </c>
      <c r="O695" s="66">
        <f t="shared" si="371"/>
        <v>110.51214546303211</v>
      </c>
      <c r="P695" s="66">
        <f t="shared" si="371"/>
        <v>16.23342249739455</v>
      </c>
      <c r="Q695" s="66">
        <f t="shared" si="371"/>
        <v>1.783892582131269</v>
      </c>
      <c r="R695" s="66">
        <f t="shared" si="371"/>
        <v>33.715569802280982</v>
      </c>
      <c r="S695" s="66">
        <f t="shared" si="371"/>
        <v>16.679395642927364</v>
      </c>
      <c r="T695" s="66">
        <f t="shared" si="371"/>
        <v>3.7461744224756646</v>
      </c>
      <c r="U695" s="66">
        <f t="shared" si="371"/>
        <v>47.273153426478622</v>
      </c>
      <c r="V695" s="66">
        <f t="shared" si="371"/>
        <v>16.411811755607673</v>
      </c>
      <c r="W695" s="66">
        <f t="shared" si="371"/>
        <v>37.28335496654352</v>
      </c>
      <c r="X695" s="66">
        <f t="shared" si="371"/>
        <v>39.780804581527299</v>
      </c>
      <c r="Y695" s="66">
        <f t="shared" si="371"/>
        <v>55.479059304282458</v>
      </c>
      <c r="Z695" s="66">
        <f t="shared" si="371"/>
        <v>2.2298657276640861</v>
      </c>
      <c r="AA695" s="66">
        <f t="shared" si="371"/>
        <v>1.783892582131269</v>
      </c>
    </row>
    <row r="696" spans="1:27" s="132" customFormat="1">
      <c r="A696" s="138" t="s">
        <v>363</v>
      </c>
      <c r="B696" s="64">
        <v>524464.41914659296</v>
      </c>
      <c r="C696" s="37">
        <f>B696/12</f>
        <v>43705.368262216078</v>
      </c>
      <c r="D696" s="16">
        <v>1.7000000000000001E-2</v>
      </c>
      <c r="E696" s="103">
        <v>0.14249999999999999</v>
      </c>
      <c r="F696" s="9">
        <v>5.5300000000000002E-2</v>
      </c>
      <c r="G696" s="9">
        <v>8.09E-2</v>
      </c>
      <c r="H696" s="16">
        <v>4.19E-2</v>
      </c>
      <c r="I696" s="16">
        <v>0.1343</v>
      </c>
      <c r="J696" s="16">
        <v>0</v>
      </c>
      <c r="K696" s="16">
        <v>2.12E-2</v>
      </c>
      <c r="L696" s="16">
        <v>3.3700000000000001E-2</v>
      </c>
      <c r="M696" s="9">
        <v>1.77E-2</v>
      </c>
      <c r="N696" s="16">
        <v>2.6200000000000001E-2</v>
      </c>
      <c r="O696" s="16">
        <v>0.1239</v>
      </c>
      <c r="P696" s="16">
        <v>1.8200000000000001E-2</v>
      </c>
      <c r="Q696" s="16">
        <v>2E-3</v>
      </c>
      <c r="R696" s="16">
        <v>3.78E-2</v>
      </c>
      <c r="S696" s="16">
        <v>1.8700000000000001E-2</v>
      </c>
      <c r="T696" s="16">
        <v>4.1999999999999997E-3</v>
      </c>
      <c r="U696" s="16">
        <v>5.2999999999999999E-2</v>
      </c>
      <c r="V696" s="16">
        <v>1.84E-2</v>
      </c>
      <c r="W696" s="16">
        <v>4.1799999999999997E-2</v>
      </c>
      <c r="X696" s="16">
        <v>4.4600000000000001E-2</v>
      </c>
      <c r="Y696" s="16">
        <v>6.2199999999999998E-2</v>
      </c>
      <c r="Z696" s="16">
        <v>2.5000000000000001E-3</v>
      </c>
      <c r="AA696" s="16">
        <v>2E-3</v>
      </c>
    </row>
    <row r="697" spans="1:27" s="132" customFormat="1">
      <c r="A697" s="59"/>
      <c r="B697" s="53"/>
      <c r="C697" s="18"/>
      <c r="D697" s="66">
        <f>$C696*D696</f>
        <v>742.99126045767332</v>
      </c>
      <c r="E697" s="66">
        <f t="shared" ref="E697:AA697" si="372">$C696*E696</f>
        <v>6228.0149773657904</v>
      </c>
      <c r="F697" s="66">
        <f t="shared" si="372"/>
        <v>2416.9068649005494</v>
      </c>
      <c r="G697" s="66">
        <f t="shared" si="372"/>
        <v>3535.7642924132806</v>
      </c>
      <c r="H697" s="66">
        <f t="shared" si="372"/>
        <v>1831.2549301868537</v>
      </c>
      <c r="I697" s="66">
        <f t="shared" si="372"/>
        <v>5869.6309576156191</v>
      </c>
      <c r="J697" s="66">
        <f t="shared" si="372"/>
        <v>0</v>
      </c>
      <c r="K697" s="66">
        <f t="shared" si="372"/>
        <v>926.55380715898082</v>
      </c>
      <c r="L697" s="66">
        <f t="shared" si="372"/>
        <v>1472.8709104366819</v>
      </c>
      <c r="M697" s="66">
        <f t="shared" si="372"/>
        <v>773.58501824122459</v>
      </c>
      <c r="N697" s="66">
        <f t="shared" si="372"/>
        <v>1145.0806484700613</v>
      </c>
      <c r="O697" s="66">
        <f t="shared" si="372"/>
        <v>5415.0951276885717</v>
      </c>
      <c r="P697" s="66">
        <f t="shared" si="372"/>
        <v>795.43770237233264</v>
      </c>
      <c r="Q697" s="66">
        <f t="shared" si="372"/>
        <v>87.410736524432153</v>
      </c>
      <c r="R697" s="66">
        <f t="shared" si="372"/>
        <v>1652.0629203117678</v>
      </c>
      <c r="S697" s="66">
        <f t="shared" si="372"/>
        <v>817.29038650344069</v>
      </c>
      <c r="T697" s="66">
        <f t="shared" si="372"/>
        <v>183.56254670130753</v>
      </c>
      <c r="U697" s="66">
        <f t="shared" si="372"/>
        <v>2316.384517897452</v>
      </c>
      <c r="V697" s="66">
        <f t="shared" si="372"/>
        <v>804.17877602477586</v>
      </c>
      <c r="W697" s="66">
        <f t="shared" si="372"/>
        <v>1826.884393360632</v>
      </c>
      <c r="X697" s="66">
        <f t="shared" si="372"/>
        <v>1949.259424494837</v>
      </c>
      <c r="Y697" s="66">
        <f t="shared" si="372"/>
        <v>2718.4739059098401</v>
      </c>
      <c r="Z697" s="66">
        <f t="shared" si="372"/>
        <v>109.2634206555402</v>
      </c>
      <c r="AA697" s="66">
        <f t="shared" si="372"/>
        <v>87.410736524432153</v>
      </c>
    </row>
    <row r="698" spans="1:27" s="132" customFormat="1">
      <c r="A698" s="138" t="s">
        <v>364</v>
      </c>
      <c r="B698" s="64">
        <v>485007.07204338186</v>
      </c>
      <c r="C698" s="37">
        <f>B698/12</f>
        <v>40417.256003615155</v>
      </c>
      <c r="D698" s="16">
        <v>1.7000000000000001E-2</v>
      </c>
      <c r="E698" s="103">
        <v>0.14249999999999999</v>
      </c>
      <c r="F698" s="9">
        <v>5.5300000000000002E-2</v>
      </c>
      <c r="G698" s="9">
        <v>8.09E-2</v>
      </c>
      <c r="H698" s="16">
        <v>4.19E-2</v>
      </c>
      <c r="I698" s="16">
        <v>0.1343</v>
      </c>
      <c r="J698" s="16">
        <v>0</v>
      </c>
      <c r="K698" s="16">
        <v>2.12E-2</v>
      </c>
      <c r="L698" s="16">
        <v>3.3700000000000001E-2</v>
      </c>
      <c r="M698" s="9">
        <v>1.77E-2</v>
      </c>
      <c r="N698" s="16">
        <v>2.6200000000000001E-2</v>
      </c>
      <c r="O698" s="16">
        <v>0.1239</v>
      </c>
      <c r="P698" s="16">
        <v>1.8200000000000001E-2</v>
      </c>
      <c r="Q698" s="16">
        <v>2E-3</v>
      </c>
      <c r="R698" s="16">
        <v>3.78E-2</v>
      </c>
      <c r="S698" s="16">
        <v>1.8700000000000001E-2</v>
      </c>
      <c r="T698" s="16">
        <v>4.1999999999999997E-3</v>
      </c>
      <c r="U698" s="16">
        <v>5.2999999999999999E-2</v>
      </c>
      <c r="V698" s="16">
        <v>1.84E-2</v>
      </c>
      <c r="W698" s="16">
        <v>4.1799999999999997E-2</v>
      </c>
      <c r="X698" s="16">
        <v>4.4600000000000001E-2</v>
      </c>
      <c r="Y698" s="16">
        <v>6.2199999999999998E-2</v>
      </c>
      <c r="Z698" s="16">
        <v>2.5000000000000001E-3</v>
      </c>
      <c r="AA698" s="16">
        <v>2E-3</v>
      </c>
    </row>
    <row r="699" spans="1:27" s="132" customFormat="1">
      <c r="A699" s="59"/>
      <c r="B699" s="53"/>
      <c r="C699" s="18"/>
      <c r="D699" s="66">
        <f>$C698*D698</f>
        <v>687.09335206145772</v>
      </c>
      <c r="E699" s="66">
        <f t="shared" ref="E699:AA699" si="373">$C698*E698</f>
        <v>5759.4589805151591</v>
      </c>
      <c r="F699" s="66">
        <f t="shared" si="373"/>
        <v>2235.0742569999184</v>
      </c>
      <c r="G699" s="66">
        <f t="shared" si="373"/>
        <v>3269.7560106924661</v>
      </c>
      <c r="H699" s="66">
        <f t="shared" si="373"/>
        <v>1693.4830265514749</v>
      </c>
      <c r="I699" s="66">
        <f t="shared" si="373"/>
        <v>5428.0374812855152</v>
      </c>
      <c r="J699" s="66">
        <f t="shared" si="373"/>
        <v>0</v>
      </c>
      <c r="K699" s="66">
        <f t="shared" si="373"/>
        <v>856.84582727664133</v>
      </c>
      <c r="L699" s="66">
        <f t="shared" si="373"/>
        <v>1362.0615273218307</v>
      </c>
      <c r="M699" s="66">
        <f t="shared" si="373"/>
        <v>715.38543126398827</v>
      </c>
      <c r="N699" s="66">
        <f t="shared" si="373"/>
        <v>1058.9321072947171</v>
      </c>
      <c r="O699" s="66">
        <f t="shared" si="373"/>
        <v>5007.6980188479174</v>
      </c>
      <c r="P699" s="66">
        <f t="shared" si="373"/>
        <v>735.59405926579586</v>
      </c>
      <c r="Q699" s="66">
        <f t="shared" si="373"/>
        <v>80.834512007230316</v>
      </c>
      <c r="R699" s="66">
        <f t="shared" si="373"/>
        <v>1527.7722769366528</v>
      </c>
      <c r="S699" s="66">
        <f t="shared" si="373"/>
        <v>755.80268726760346</v>
      </c>
      <c r="T699" s="66">
        <f t="shared" si="373"/>
        <v>169.75247521518364</v>
      </c>
      <c r="U699" s="66">
        <f t="shared" si="373"/>
        <v>2142.1145681916032</v>
      </c>
      <c r="V699" s="66">
        <f t="shared" si="373"/>
        <v>743.67751046651881</v>
      </c>
      <c r="W699" s="66">
        <f t="shared" si="373"/>
        <v>1689.4413009511134</v>
      </c>
      <c r="X699" s="66">
        <f t="shared" si="373"/>
        <v>1802.609617761236</v>
      </c>
      <c r="Y699" s="66">
        <f t="shared" si="373"/>
        <v>2513.9533234248624</v>
      </c>
      <c r="Z699" s="66">
        <f t="shared" si="373"/>
        <v>101.04314000903788</v>
      </c>
      <c r="AA699" s="66">
        <f t="shared" si="373"/>
        <v>80.834512007230316</v>
      </c>
    </row>
    <row r="700" spans="1:27" s="132" customFormat="1">
      <c r="A700" s="138" t="s">
        <v>365</v>
      </c>
      <c r="B700" s="64">
        <v>198313.36918258414</v>
      </c>
      <c r="C700" s="37">
        <f>B700/12</f>
        <v>16526.114098548678</v>
      </c>
      <c r="D700" s="16">
        <v>8.5800000000000001E-2</v>
      </c>
      <c r="E700" s="103"/>
      <c r="F700" s="9">
        <v>1.6899999999999998E-2</v>
      </c>
      <c r="G700" s="9"/>
      <c r="H700" s="16"/>
      <c r="I700" s="16"/>
      <c r="J700" s="16"/>
      <c r="K700" s="16"/>
      <c r="L700" s="16"/>
      <c r="M700" s="9"/>
      <c r="N700" s="16">
        <v>0.12239999999999999</v>
      </c>
      <c r="O700" s="16"/>
      <c r="P700" s="16"/>
      <c r="Q700" s="16"/>
      <c r="R700" s="16">
        <v>0.18160000000000001</v>
      </c>
      <c r="S700" s="16">
        <v>1.55E-2</v>
      </c>
      <c r="T700" s="16">
        <v>1.77E-2</v>
      </c>
      <c r="U700" s="16">
        <v>0.21779999999999999</v>
      </c>
      <c r="V700" s="16"/>
      <c r="W700" s="16"/>
      <c r="X700" s="16">
        <v>6.4000000000000001E-2</v>
      </c>
      <c r="Y700" s="16">
        <v>0.26129999999999998</v>
      </c>
      <c r="Z700" s="16">
        <v>9.7000000000000003E-3</v>
      </c>
      <c r="AA700" s="16">
        <v>7.3000000000000001E-3</v>
      </c>
    </row>
    <row r="701" spans="1:27" s="132" customFormat="1">
      <c r="A701" s="59"/>
      <c r="B701" s="53"/>
      <c r="C701" s="18"/>
      <c r="D701" s="66">
        <f>$C700*D700</f>
        <v>1417.9405896554765</v>
      </c>
      <c r="E701" s="66">
        <f t="shared" ref="E701:AA701" si="374">$C700*E700</f>
        <v>0</v>
      </c>
      <c r="F701" s="66">
        <f t="shared" si="374"/>
        <v>279.29132826547266</v>
      </c>
      <c r="G701" s="66">
        <f t="shared" si="374"/>
        <v>0</v>
      </c>
      <c r="H701" s="66">
        <f t="shared" si="374"/>
        <v>0</v>
      </c>
      <c r="I701" s="66">
        <f t="shared" si="374"/>
        <v>0</v>
      </c>
      <c r="J701" s="66">
        <f t="shared" si="374"/>
        <v>0</v>
      </c>
      <c r="K701" s="66">
        <f t="shared" si="374"/>
        <v>0</v>
      </c>
      <c r="L701" s="66">
        <f t="shared" si="374"/>
        <v>0</v>
      </c>
      <c r="M701" s="66">
        <f t="shared" si="374"/>
        <v>0</v>
      </c>
      <c r="N701" s="66">
        <f t="shared" si="374"/>
        <v>2022.7963656623581</v>
      </c>
      <c r="O701" s="66">
        <f t="shared" si="374"/>
        <v>0</v>
      </c>
      <c r="P701" s="66">
        <f t="shared" si="374"/>
        <v>0</v>
      </c>
      <c r="Q701" s="66">
        <f t="shared" si="374"/>
        <v>0</v>
      </c>
      <c r="R701" s="66">
        <f t="shared" si="374"/>
        <v>3001.1423202964402</v>
      </c>
      <c r="S701" s="66">
        <f t="shared" si="374"/>
        <v>256.15476852750453</v>
      </c>
      <c r="T701" s="66">
        <f t="shared" si="374"/>
        <v>292.51221954431162</v>
      </c>
      <c r="U701" s="66">
        <f t="shared" si="374"/>
        <v>3599.3876506639021</v>
      </c>
      <c r="V701" s="66">
        <f t="shared" si="374"/>
        <v>0</v>
      </c>
      <c r="W701" s="66">
        <f t="shared" si="374"/>
        <v>0</v>
      </c>
      <c r="X701" s="66">
        <f t="shared" si="374"/>
        <v>1057.6713023071154</v>
      </c>
      <c r="Y701" s="66">
        <f t="shared" si="374"/>
        <v>4318.2736139507688</v>
      </c>
      <c r="Z701" s="66">
        <f t="shared" si="374"/>
        <v>160.30330675592219</v>
      </c>
      <c r="AA701" s="66">
        <f t="shared" si="374"/>
        <v>120.64063291940535</v>
      </c>
    </row>
    <row r="702" spans="1:27" s="132" customFormat="1">
      <c r="A702" s="138" t="s">
        <v>366</v>
      </c>
      <c r="B702" s="64">
        <v>156456.58416998701</v>
      </c>
      <c r="C702" s="37">
        <f>B702/12</f>
        <v>13038.048680832251</v>
      </c>
      <c r="D702" s="16">
        <v>8.5800000000000001E-2</v>
      </c>
      <c r="E702" s="103"/>
      <c r="F702" s="9">
        <v>1.6899999999999998E-2</v>
      </c>
      <c r="G702" s="9"/>
      <c r="H702" s="16"/>
      <c r="I702" s="16"/>
      <c r="J702" s="16"/>
      <c r="K702" s="16"/>
      <c r="L702" s="16"/>
      <c r="M702" s="9"/>
      <c r="N702" s="16">
        <v>0.12239999999999999</v>
      </c>
      <c r="O702" s="16"/>
      <c r="P702" s="16"/>
      <c r="Q702" s="16"/>
      <c r="R702" s="16">
        <v>0.18160000000000001</v>
      </c>
      <c r="S702" s="16">
        <v>1.55E-2</v>
      </c>
      <c r="T702" s="16">
        <v>1.77E-2</v>
      </c>
      <c r="U702" s="16">
        <v>0.21779999999999999</v>
      </c>
      <c r="V702" s="16"/>
      <c r="W702" s="16"/>
      <c r="X702" s="16">
        <v>6.4000000000000001E-2</v>
      </c>
      <c r="Y702" s="16">
        <v>0.26129999999999998</v>
      </c>
      <c r="Z702" s="16">
        <v>9.7000000000000003E-3</v>
      </c>
      <c r="AA702" s="16">
        <v>7.3000000000000001E-3</v>
      </c>
    </row>
    <row r="703" spans="1:27" s="132" customFormat="1">
      <c r="A703" s="59"/>
      <c r="B703" s="53"/>
      <c r="C703" s="18"/>
      <c r="D703" s="66">
        <f>$C702*D702</f>
        <v>1118.6645768154071</v>
      </c>
      <c r="E703" s="66">
        <f t="shared" ref="E703:AA703" si="375">$C702*E702</f>
        <v>0</v>
      </c>
      <c r="F703" s="66">
        <f t="shared" si="375"/>
        <v>220.34302270606503</v>
      </c>
      <c r="G703" s="66">
        <f t="shared" si="375"/>
        <v>0</v>
      </c>
      <c r="H703" s="66">
        <f t="shared" si="375"/>
        <v>0</v>
      </c>
      <c r="I703" s="66">
        <f t="shared" si="375"/>
        <v>0</v>
      </c>
      <c r="J703" s="66">
        <f t="shared" si="375"/>
        <v>0</v>
      </c>
      <c r="K703" s="66">
        <f t="shared" si="375"/>
        <v>0</v>
      </c>
      <c r="L703" s="66">
        <f t="shared" si="375"/>
        <v>0</v>
      </c>
      <c r="M703" s="66">
        <f t="shared" si="375"/>
        <v>0</v>
      </c>
      <c r="N703" s="66">
        <f t="shared" si="375"/>
        <v>1595.8571585338675</v>
      </c>
      <c r="O703" s="66">
        <f t="shared" si="375"/>
        <v>0</v>
      </c>
      <c r="P703" s="66">
        <f t="shared" si="375"/>
        <v>0</v>
      </c>
      <c r="Q703" s="66">
        <f t="shared" si="375"/>
        <v>0</v>
      </c>
      <c r="R703" s="66">
        <f t="shared" si="375"/>
        <v>2367.7096404391368</v>
      </c>
      <c r="S703" s="66">
        <f t="shared" si="375"/>
        <v>202.0897545528999</v>
      </c>
      <c r="T703" s="66">
        <f t="shared" si="375"/>
        <v>230.77346165073087</v>
      </c>
      <c r="U703" s="66">
        <f t="shared" si="375"/>
        <v>2839.6870026852644</v>
      </c>
      <c r="V703" s="66">
        <f t="shared" si="375"/>
        <v>0</v>
      </c>
      <c r="W703" s="66">
        <f t="shared" si="375"/>
        <v>0</v>
      </c>
      <c r="X703" s="66">
        <f t="shared" si="375"/>
        <v>834.43511557326406</v>
      </c>
      <c r="Y703" s="66">
        <f t="shared" si="375"/>
        <v>3406.8421203014668</v>
      </c>
      <c r="Z703" s="66">
        <f t="shared" si="375"/>
        <v>126.46907220407284</v>
      </c>
      <c r="AA703" s="66">
        <f t="shared" si="375"/>
        <v>95.177755370075431</v>
      </c>
    </row>
    <row r="704" spans="1:27" s="132" customFormat="1">
      <c r="A704" s="138" t="s">
        <v>367</v>
      </c>
      <c r="B704" s="64">
        <v>139823.31407360084</v>
      </c>
      <c r="C704" s="37">
        <f>B704/12</f>
        <v>11651.942839466736</v>
      </c>
      <c r="D704" s="16">
        <v>8.5800000000000001E-2</v>
      </c>
      <c r="E704" s="103"/>
      <c r="F704" s="9">
        <v>1.6899999999999998E-2</v>
      </c>
      <c r="G704" s="9"/>
      <c r="H704" s="16"/>
      <c r="I704" s="16"/>
      <c r="J704" s="16"/>
      <c r="K704" s="16"/>
      <c r="L704" s="16"/>
      <c r="M704" s="9"/>
      <c r="N704" s="16">
        <v>0.12239999999999999</v>
      </c>
      <c r="O704" s="16"/>
      <c r="P704" s="16"/>
      <c r="Q704" s="16"/>
      <c r="R704" s="16">
        <v>0.18160000000000001</v>
      </c>
      <c r="S704" s="16">
        <v>1.55E-2</v>
      </c>
      <c r="T704" s="16">
        <v>1.77E-2</v>
      </c>
      <c r="U704" s="16">
        <v>0.21779999999999999</v>
      </c>
      <c r="V704" s="16"/>
      <c r="W704" s="16"/>
      <c r="X704" s="16">
        <v>6.4000000000000001E-2</v>
      </c>
      <c r="Y704" s="16">
        <v>0.26129999999999998</v>
      </c>
      <c r="Z704" s="16">
        <v>9.7000000000000003E-3</v>
      </c>
      <c r="AA704" s="16">
        <v>7.3000000000000001E-3</v>
      </c>
    </row>
    <row r="705" spans="1:27" s="132" customFormat="1">
      <c r="A705" s="59"/>
      <c r="B705" s="53"/>
      <c r="C705" s="18"/>
      <c r="D705" s="66">
        <f>$C704*D704</f>
        <v>999.73669562624593</v>
      </c>
      <c r="E705" s="66">
        <f t="shared" ref="E705:AA705" si="376">$C704*E704</f>
        <v>0</v>
      </c>
      <c r="F705" s="66">
        <f t="shared" si="376"/>
        <v>196.9178339869878</v>
      </c>
      <c r="G705" s="66">
        <f t="shared" si="376"/>
        <v>0</v>
      </c>
      <c r="H705" s="66">
        <f t="shared" si="376"/>
        <v>0</v>
      </c>
      <c r="I705" s="66">
        <f t="shared" si="376"/>
        <v>0</v>
      </c>
      <c r="J705" s="66">
        <f t="shared" si="376"/>
        <v>0</v>
      </c>
      <c r="K705" s="66">
        <f t="shared" si="376"/>
        <v>0</v>
      </c>
      <c r="L705" s="66">
        <f t="shared" si="376"/>
        <v>0</v>
      </c>
      <c r="M705" s="66">
        <f t="shared" si="376"/>
        <v>0</v>
      </c>
      <c r="N705" s="66">
        <f t="shared" si="376"/>
        <v>1426.1978035507284</v>
      </c>
      <c r="O705" s="66">
        <f t="shared" si="376"/>
        <v>0</v>
      </c>
      <c r="P705" s="66">
        <f t="shared" si="376"/>
        <v>0</v>
      </c>
      <c r="Q705" s="66">
        <f t="shared" si="376"/>
        <v>0</v>
      </c>
      <c r="R705" s="66">
        <f t="shared" si="376"/>
        <v>2115.9928196471592</v>
      </c>
      <c r="S705" s="66">
        <f t="shared" si="376"/>
        <v>180.6051140117344</v>
      </c>
      <c r="T705" s="66">
        <f t="shared" si="376"/>
        <v>206.23938825856123</v>
      </c>
      <c r="U705" s="66">
        <f t="shared" si="376"/>
        <v>2537.7931504358548</v>
      </c>
      <c r="V705" s="66">
        <f t="shared" si="376"/>
        <v>0</v>
      </c>
      <c r="W705" s="66">
        <f t="shared" si="376"/>
        <v>0</v>
      </c>
      <c r="X705" s="66">
        <f t="shared" si="376"/>
        <v>745.72434172587111</v>
      </c>
      <c r="Y705" s="66">
        <f t="shared" si="376"/>
        <v>3044.6526639526578</v>
      </c>
      <c r="Z705" s="66">
        <f t="shared" si="376"/>
        <v>113.02384554282735</v>
      </c>
      <c r="AA705" s="66">
        <f t="shared" si="376"/>
        <v>85.059182728107174</v>
      </c>
    </row>
    <row r="706" spans="1:27" s="132" customFormat="1">
      <c r="A706" s="138" t="s">
        <v>368</v>
      </c>
      <c r="B706" s="64">
        <v>328223.63453218015</v>
      </c>
      <c r="C706" s="37">
        <f>B706/12</f>
        <v>27351.969544348347</v>
      </c>
      <c r="D706" s="16">
        <v>8.5800000000000001E-2</v>
      </c>
      <c r="E706" s="103"/>
      <c r="F706" s="9">
        <v>1.6899999999999998E-2</v>
      </c>
      <c r="G706" s="9"/>
      <c r="H706" s="16"/>
      <c r="I706" s="16"/>
      <c r="J706" s="16"/>
      <c r="K706" s="16"/>
      <c r="L706" s="16"/>
      <c r="M706" s="9"/>
      <c r="N706" s="16">
        <v>0.12239999999999999</v>
      </c>
      <c r="O706" s="16"/>
      <c r="P706" s="16"/>
      <c r="Q706" s="16"/>
      <c r="R706" s="16">
        <v>0.18160000000000001</v>
      </c>
      <c r="S706" s="16">
        <v>1.55E-2</v>
      </c>
      <c r="T706" s="16">
        <v>1.77E-2</v>
      </c>
      <c r="U706" s="16">
        <v>0.21779999999999999</v>
      </c>
      <c r="V706" s="16"/>
      <c r="W706" s="16"/>
      <c r="X706" s="16">
        <v>6.4000000000000001E-2</v>
      </c>
      <c r="Y706" s="16">
        <v>0.26129999999999998</v>
      </c>
      <c r="Z706" s="16">
        <v>9.7000000000000003E-3</v>
      </c>
      <c r="AA706" s="16">
        <v>7.3000000000000001E-3</v>
      </c>
    </row>
    <row r="707" spans="1:27" s="132" customFormat="1">
      <c r="A707" s="59"/>
      <c r="B707" s="53"/>
      <c r="C707" s="18"/>
      <c r="D707" s="66">
        <f>$C706*D706</f>
        <v>2346.798986905088</v>
      </c>
      <c r="E707" s="66">
        <f t="shared" ref="E707:AA707" si="377">$C706*E706</f>
        <v>0</v>
      </c>
      <c r="F707" s="66">
        <f t="shared" si="377"/>
        <v>462.24828529948701</v>
      </c>
      <c r="G707" s="66">
        <f t="shared" si="377"/>
        <v>0</v>
      </c>
      <c r="H707" s="66">
        <f t="shared" si="377"/>
        <v>0</v>
      </c>
      <c r="I707" s="66">
        <f t="shared" si="377"/>
        <v>0</v>
      </c>
      <c r="J707" s="66">
        <f t="shared" si="377"/>
        <v>0</v>
      </c>
      <c r="K707" s="66">
        <f t="shared" si="377"/>
        <v>0</v>
      </c>
      <c r="L707" s="66">
        <f t="shared" si="377"/>
        <v>0</v>
      </c>
      <c r="M707" s="66">
        <f t="shared" si="377"/>
        <v>0</v>
      </c>
      <c r="N707" s="66">
        <f t="shared" si="377"/>
        <v>3347.8810722282374</v>
      </c>
      <c r="O707" s="66">
        <f t="shared" si="377"/>
        <v>0</v>
      </c>
      <c r="P707" s="66">
        <f t="shared" si="377"/>
        <v>0</v>
      </c>
      <c r="Q707" s="66">
        <f t="shared" si="377"/>
        <v>0</v>
      </c>
      <c r="R707" s="66">
        <f t="shared" si="377"/>
        <v>4967.1176692536601</v>
      </c>
      <c r="S707" s="66">
        <f t="shared" si="377"/>
        <v>423.95552793739938</v>
      </c>
      <c r="T707" s="66">
        <f t="shared" si="377"/>
        <v>484.12986093496573</v>
      </c>
      <c r="U707" s="66">
        <f t="shared" si="377"/>
        <v>5957.2589667590701</v>
      </c>
      <c r="V707" s="66">
        <f t="shared" si="377"/>
        <v>0</v>
      </c>
      <c r="W707" s="66">
        <f t="shared" si="377"/>
        <v>0</v>
      </c>
      <c r="X707" s="66">
        <f t="shared" si="377"/>
        <v>1750.5260508382942</v>
      </c>
      <c r="Y707" s="66">
        <f t="shared" si="377"/>
        <v>7147.069641938222</v>
      </c>
      <c r="Z707" s="66">
        <f t="shared" si="377"/>
        <v>265.31410458017899</v>
      </c>
      <c r="AA707" s="66">
        <f t="shared" si="377"/>
        <v>199.66937767374293</v>
      </c>
    </row>
    <row r="708" spans="1:27" s="132" customFormat="1">
      <c r="A708" s="138" t="s">
        <v>369</v>
      </c>
      <c r="B708" s="64">
        <v>1648747.9903303671</v>
      </c>
      <c r="C708" s="37">
        <f>B708/12</f>
        <v>137395.66586086393</v>
      </c>
      <c r="D708" s="16"/>
      <c r="E708" s="103"/>
      <c r="F708" s="9">
        <v>0.1009</v>
      </c>
      <c r="G708" s="9"/>
      <c r="H708" s="16"/>
      <c r="I708" s="16"/>
      <c r="J708" s="16"/>
      <c r="K708" s="16"/>
      <c r="L708" s="16"/>
      <c r="M708" s="9"/>
      <c r="N708" s="16"/>
      <c r="O708" s="16"/>
      <c r="P708" s="16"/>
      <c r="Q708" s="16">
        <v>4.8999999999999998E-3</v>
      </c>
      <c r="R708" s="16">
        <v>5.1400000000000001E-2</v>
      </c>
      <c r="S708" s="16"/>
      <c r="T708" s="16">
        <v>5.4000000000000003E-3</v>
      </c>
      <c r="U708" s="16"/>
      <c r="V708" s="16">
        <v>0.70709999999999995</v>
      </c>
      <c r="W708" s="16"/>
      <c r="X708" s="16"/>
      <c r="Y708" s="16">
        <v>0.121</v>
      </c>
      <c r="Z708" s="16">
        <v>4.7999999999999996E-3</v>
      </c>
      <c r="AA708" s="16">
        <v>4.4999999999999997E-3</v>
      </c>
    </row>
    <row r="709" spans="1:27" s="132" customFormat="1">
      <c r="A709" s="59"/>
      <c r="B709" s="53"/>
      <c r="C709" s="18"/>
      <c r="D709" s="66">
        <f>$C708*D708</f>
        <v>0</v>
      </c>
      <c r="E709" s="66">
        <f t="shared" ref="E709:AA709" si="378">$C708*E708</f>
        <v>0</v>
      </c>
      <c r="F709" s="66">
        <f t="shared" si="378"/>
        <v>13863.22268536117</v>
      </c>
      <c r="G709" s="66">
        <f t="shared" si="378"/>
        <v>0</v>
      </c>
      <c r="H709" s="66">
        <f t="shared" si="378"/>
        <v>0</v>
      </c>
      <c r="I709" s="66">
        <f t="shared" si="378"/>
        <v>0</v>
      </c>
      <c r="J709" s="66">
        <f t="shared" si="378"/>
        <v>0</v>
      </c>
      <c r="K709" s="66">
        <f t="shared" si="378"/>
        <v>0</v>
      </c>
      <c r="L709" s="66">
        <f t="shared" si="378"/>
        <v>0</v>
      </c>
      <c r="M709" s="66">
        <f t="shared" si="378"/>
        <v>0</v>
      </c>
      <c r="N709" s="66">
        <f t="shared" si="378"/>
        <v>0</v>
      </c>
      <c r="O709" s="66">
        <f t="shared" si="378"/>
        <v>0</v>
      </c>
      <c r="P709" s="66">
        <f t="shared" si="378"/>
        <v>0</v>
      </c>
      <c r="Q709" s="66">
        <f t="shared" si="378"/>
        <v>673.23876271823326</v>
      </c>
      <c r="R709" s="66">
        <f t="shared" si="378"/>
        <v>7062.1372252484061</v>
      </c>
      <c r="S709" s="66">
        <f t="shared" si="378"/>
        <v>0</v>
      </c>
      <c r="T709" s="66">
        <f t="shared" si="378"/>
        <v>741.93659564866527</v>
      </c>
      <c r="U709" s="66">
        <f t="shared" si="378"/>
        <v>0</v>
      </c>
      <c r="V709" s="66">
        <f t="shared" si="378"/>
        <v>97152.475330216868</v>
      </c>
      <c r="W709" s="66">
        <f t="shared" si="378"/>
        <v>0</v>
      </c>
      <c r="X709" s="66">
        <f t="shared" si="378"/>
        <v>0</v>
      </c>
      <c r="Y709" s="66">
        <f t="shared" si="378"/>
        <v>16624.875569164535</v>
      </c>
      <c r="Z709" s="66">
        <f t="shared" si="378"/>
        <v>659.49919613214684</v>
      </c>
      <c r="AA709" s="66">
        <f t="shared" si="378"/>
        <v>618.28049637388767</v>
      </c>
    </row>
    <row r="710" spans="1:27" s="132" customFormat="1">
      <c r="A710" s="138" t="s">
        <v>370</v>
      </c>
      <c r="B710" s="64">
        <v>7402.845468786677</v>
      </c>
      <c r="C710" s="37">
        <f>B710/12</f>
        <v>616.90378906555645</v>
      </c>
      <c r="D710" s="16"/>
      <c r="E710" s="103"/>
      <c r="F710" s="9">
        <v>0.33200000000000002</v>
      </c>
      <c r="G710" s="9"/>
      <c r="H710" s="16"/>
      <c r="I710" s="16"/>
      <c r="J710" s="16"/>
      <c r="K710" s="16"/>
      <c r="L710" s="16"/>
      <c r="M710" s="9"/>
      <c r="N710" s="16"/>
      <c r="O710" s="16"/>
      <c r="P710" s="16"/>
      <c r="Q710" s="16">
        <v>4.4000000000000003E-3</v>
      </c>
      <c r="R710" s="16">
        <v>8.6400000000000005E-2</v>
      </c>
      <c r="S710" s="16">
        <v>5.5199999999999999E-2</v>
      </c>
      <c r="T710" s="16">
        <v>8.6E-3</v>
      </c>
      <c r="U710" s="16"/>
      <c r="V710" s="16">
        <v>0.36809999999999998</v>
      </c>
      <c r="W710" s="16"/>
      <c r="X710" s="16"/>
      <c r="Y710" s="16">
        <v>0.13550000000000001</v>
      </c>
      <c r="Z710" s="16">
        <v>5.4000000000000003E-3</v>
      </c>
      <c r="AA710" s="16">
        <v>4.4000000000000003E-3</v>
      </c>
    </row>
    <row r="711" spans="1:27" s="132" customFormat="1">
      <c r="A711" s="59"/>
      <c r="B711" s="53"/>
      <c r="C711" s="18"/>
      <c r="D711" s="66">
        <f>$C710*D710</f>
        <v>0</v>
      </c>
      <c r="E711" s="66">
        <f t="shared" ref="E711:AA711" si="379">$C710*E710</f>
        <v>0</v>
      </c>
      <c r="F711" s="66">
        <f t="shared" si="379"/>
        <v>204.81205796976477</v>
      </c>
      <c r="G711" s="66">
        <f t="shared" si="379"/>
        <v>0</v>
      </c>
      <c r="H711" s="66">
        <f t="shared" si="379"/>
        <v>0</v>
      </c>
      <c r="I711" s="66">
        <f t="shared" si="379"/>
        <v>0</v>
      </c>
      <c r="J711" s="66">
        <f t="shared" si="379"/>
        <v>0</v>
      </c>
      <c r="K711" s="66">
        <f t="shared" si="379"/>
        <v>0</v>
      </c>
      <c r="L711" s="66">
        <f t="shared" si="379"/>
        <v>0</v>
      </c>
      <c r="M711" s="66">
        <f t="shared" si="379"/>
        <v>0</v>
      </c>
      <c r="N711" s="66">
        <f t="shared" si="379"/>
        <v>0</v>
      </c>
      <c r="O711" s="66">
        <f t="shared" si="379"/>
        <v>0</v>
      </c>
      <c r="P711" s="66">
        <f t="shared" si="379"/>
        <v>0</v>
      </c>
      <c r="Q711" s="66">
        <f t="shared" si="379"/>
        <v>2.7143766718884486</v>
      </c>
      <c r="R711" s="66">
        <f t="shared" si="379"/>
        <v>53.300487375264083</v>
      </c>
      <c r="S711" s="66">
        <f t="shared" si="379"/>
        <v>34.053089156418714</v>
      </c>
      <c r="T711" s="66">
        <f t="shared" si="379"/>
        <v>5.3053725859637852</v>
      </c>
      <c r="U711" s="66">
        <f t="shared" si="379"/>
        <v>0</v>
      </c>
      <c r="V711" s="66">
        <f t="shared" si="379"/>
        <v>227.08228475503131</v>
      </c>
      <c r="W711" s="66">
        <f t="shared" si="379"/>
        <v>0</v>
      </c>
      <c r="X711" s="66">
        <f t="shared" si="379"/>
        <v>0</v>
      </c>
      <c r="Y711" s="66">
        <f t="shared" si="379"/>
        <v>83.59046341838291</v>
      </c>
      <c r="Z711" s="66">
        <f t="shared" si="379"/>
        <v>3.3312804609540052</v>
      </c>
      <c r="AA711" s="66">
        <f t="shared" si="379"/>
        <v>2.7143766718884486</v>
      </c>
    </row>
    <row r="712" spans="1:27" s="132" customFormat="1">
      <c r="A712" s="138" t="s">
        <v>371</v>
      </c>
      <c r="B712" s="64">
        <v>227060.40847197906</v>
      </c>
      <c r="C712" s="37">
        <f>B712/12</f>
        <v>18921.700705998253</v>
      </c>
      <c r="D712" s="16">
        <v>1.7000000000000001E-2</v>
      </c>
      <c r="E712" s="103">
        <v>0.14249999999999999</v>
      </c>
      <c r="F712" s="9">
        <v>5.5300000000000002E-2</v>
      </c>
      <c r="G712" s="9">
        <v>8.09E-2</v>
      </c>
      <c r="H712" s="16">
        <v>4.19E-2</v>
      </c>
      <c r="I712" s="16">
        <v>0.1343</v>
      </c>
      <c r="J712" s="16">
        <v>0</v>
      </c>
      <c r="K712" s="16">
        <v>2.12E-2</v>
      </c>
      <c r="L712" s="16">
        <v>3.3700000000000001E-2</v>
      </c>
      <c r="M712" s="9">
        <v>1.77E-2</v>
      </c>
      <c r="N712" s="16">
        <v>2.6200000000000001E-2</v>
      </c>
      <c r="O712" s="16">
        <v>0.1239</v>
      </c>
      <c r="P712" s="16">
        <v>1.8200000000000001E-2</v>
      </c>
      <c r="Q712" s="16">
        <v>2E-3</v>
      </c>
      <c r="R712" s="16">
        <v>3.78E-2</v>
      </c>
      <c r="S712" s="16">
        <v>1.8700000000000001E-2</v>
      </c>
      <c r="T712" s="16">
        <v>4.1999999999999997E-3</v>
      </c>
      <c r="U712" s="16">
        <v>5.2999999999999999E-2</v>
      </c>
      <c r="V712" s="16">
        <v>1.84E-2</v>
      </c>
      <c r="W712" s="16">
        <v>4.1799999999999997E-2</v>
      </c>
      <c r="X712" s="16">
        <v>4.4600000000000001E-2</v>
      </c>
      <c r="Y712" s="16">
        <v>6.2199999999999998E-2</v>
      </c>
      <c r="Z712" s="16">
        <v>2.5000000000000001E-3</v>
      </c>
      <c r="AA712" s="16">
        <v>2E-3</v>
      </c>
    </row>
    <row r="713" spans="1:27" s="132" customFormat="1">
      <c r="A713" s="59"/>
      <c r="B713" s="53"/>
      <c r="C713" s="18"/>
      <c r="D713" s="66">
        <f>$C712*D712</f>
        <v>321.66891200197034</v>
      </c>
      <c r="E713" s="66">
        <f t="shared" ref="E713:AA713" si="380">$C712*E712</f>
        <v>2696.3423506047507</v>
      </c>
      <c r="F713" s="66">
        <f t="shared" si="380"/>
        <v>1046.3700490417034</v>
      </c>
      <c r="G713" s="66">
        <f t="shared" si="380"/>
        <v>1530.7655871152588</v>
      </c>
      <c r="H713" s="66">
        <f t="shared" si="380"/>
        <v>792.81925958132683</v>
      </c>
      <c r="I713" s="66">
        <f t="shared" si="380"/>
        <v>2541.1844048155654</v>
      </c>
      <c r="J713" s="66">
        <f t="shared" si="380"/>
        <v>0</v>
      </c>
      <c r="K713" s="66">
        <f t="shared" si="380"/>
        <v>401.140054967163</v>
      </c>
      <c r="L713" s="66">
        <f t="shared" si="380"/>
        <v>637.66131379214119</v>
      </c>
      <c r="M713" s="66">
        <f t="shared" si="380"/>
        <v>334.91410249616911</v>
      </c>
      <c r="N713" s="66">
        <f t="shared" si="380"/>
        <v>495.74855849715425</v>
      </c>
      <c r="O713" s="66">
        <f t="shared" si="380"/>
        <v>2344.3987174731838</v>
      </c>
      <c r="P713" s="66">
        <f t="shared" si="380"/>
        <v>344.37495284916821</v>
      </c>
      <c r="Q713" s="66">
        <f t="shared" si="380"/>
        <v>37.84340141199651</v>
      </c>
      <c r="R713" s="66">
        <f t="shared" si="380"/>
        <v>715.24028668673395</v>
      </c>
      <c r="S713" s="66">
        <f t="shared" si="380"/>
        <v>353.83580320216737</v>
      </c>
      <c r="T713" s="66">
        <f t="shared" si="380"/>
        <v>79.471142965192655</v>
      </c>
      <c r="U713" s="66">
        <f t="shared" si="380"/>
        <v>1002.8501374179074</v>
      </c>
      <c r="V713" s="66">
        <f t="shared" si="380"/>
        <v>348.15929299036787</v>
      </c>
      <c r="W713" s="66">
        <f t="shared" si="380"/>
        <v>790.92708951072689</v>
      </c>
      <c r="X713" s="66">
        <f t="shared" si="380"/>
        <v>843.90785148752207</v>
      </c>
      <c r="Y713" s="66">
        <f t="shared" si="380"/>
        <v>1176.9297839130913</v>
      </c>
      <c r="Z713" s="66">
        <f t="shared" si="380"/>
        <v>47.304251764995634</v>
      </c>
      <c r="AA713" s="66">
        <f t="shared" si="380"/>
        <v>37.84340141199651</v>
      </c>
    </row>
    <row r="714" spans="1:27" s="132" customFormat="1">
      <c r="A714" s="138" t="s">
        <v>372</v>
      </c>
      <c r="B714" s="64">
        <v>227060.40847197906</v>
      </c>
      <c r="C714" s="37">
        <f>B714/12</f>
        <v>18921.700705998253</v>
      </c>
      <c r="D714" s="16"/>
      <c r="E714" s="103"/>
      <c r="F714" s="9"/>
      <c r="G714" s="9"/>
      <c r="H714" s="16">
        <v>0.17430000000000001</v>
      </c>
      <c r="I714" s="16"/>
      <c r="J714" s="16"/>
      <c r="K714" s="16"/>
      <c r="L714" s="16"/>
      <c r="M714" s="9"/>
      <c r="N714" s="16"/>
      <c r="O714" s="16"/>
      <c r="P714" s="16"/>
      <c r="Q714" s="16"/>
      <c r="R714" s="16"/>
      <c r="S714" s="16">
        <v>0.20219999999999999</v>
      </c>
      <c r="T714" s="16"/>
      <c r="U714" s="16"/>
      <c r="V714" s="16"/>
      <c r="W714" s="16"/>
      <c r="X714" s="16">
        <v>0.62350000000000005</v>
      </c>
      <c r="Y714" s="16"/>
      <c r="Z714" s="16"/>
      <c r="AA714" s="16"/>
    </row>
    <row r="715" spans="1:27" s="132" customFormat="1">
      <c r="A715" s="59"/>
      <c r="B715" s="53"/>
      <c r="C715" s="18"/>
      <c r="D715" s="66">
        <f>$C714*D714</f>
        <v>0</v>
      </c>
      <c r="E715" s="66">
        <f t="shared" ref="E715:AA715" si="381">$C714*E714</f>
        <v>0</v>
      </c>
      <c r="F715" s="66">
        <f t="shared" si="381"/>
        <v>0</v>
      </c>
      <c r="G715" s="66">
        <f t="shared" si="381"/>
        <v>0</v>
      </c>
      <c r="H715" s="66">
        <f t="shared" si="381"/>
        <v>3298.0524330554958</v>
      </c>
      <c r="I715" s="66">
        <f t="shared" si="381"/>
        <v>0</v>
      </c>
      <c r="J715" s="66">
        <f t="shared" si="381"/>
        <v>0</v>
      </c>
      <c r="K715" s="66">
        <f t="shared" si="381"/>
        <v>0</v>
      </c>
      <c r="L715" s="66">
        <f t="shared" si="381"/>
        <v>0</v>
      </c>
      <c r="M715" s="66">
        <f t="shared" si="381"/>
        <v>0</v>
      </c>
      <c r="N715" s="66">
        <f t="shared" si="381"/>
        <v>0</v>
      </c>
      <c r="O715" s="66">
        <f t="shared" si="381"/>
        <v>0</v>
      </c>
      <c r="P715" s="66">
        <f t="shared" si="381"/>
        <v>0</v>
      </c>
      <c r="Q715" s="66">
        <f t="shared" si="381"/>
        <v>0</v>
      </c>
      <c r="R715" s="66">
        <f t="shared" si="381"/>
        <v>0</v>
      </c>
      <c r="S715" s="66">
        <f t="shared" si="381"/>
        <v>3825.9678827528469</v>
      </c>
      <c r="T715" s="66">
        <f t="shared" si="381"/>
        <v>0</v>
      </c>
      <c r="U715" s="66">
        <f t="shared" si="381"/>
        <v>0</v>
      </c>
      <c r="V715" s="66">
        <f t="shared" si="381"/>
        <v>0</v>
      </c>
      <c r="W715" s="66">
        <f t="shared" si="381"/>
        <v>0</v>
      </c>
      <c r="X715" s="66">
        <f t="shared" si="381"/>
        <v>11797.680390189911</v>
      </c>
      <c r="Y715" s="66">
        <f t="shared" si="381"/>
        <v>0</v>
      </c>
      <c r="Z715" s="66">
        <f t="shared" si="381"/>
        <v>0</v>
      </c>
      <c r="AA715" s="66">
        <f t="shared" si="381"/>
        <v>0</v>
      </c>
    </row>
    <row r="716" spans="1:27" s="132" customFormat="1">
      <c r="A716" s="138" t="s">
        <v>373</v>
      </c>
      <c r="B716" s="64">
        <v>508732.58986835316</v>
      </c>
      <c r="C716" s="37">
        <f>B716/12</f>
        <v>42394.382489029427</v>
      </c>
      <c r="D716" s="16"/>
      <c r="E716" s="103"/>
      <c r="F716" s="9">
        <v>8.3000000000000004E-2</v>
      </c>
      <c r="G716" s="9"/>
      <c r="H716" s="16">
        <v>0.14699999999999999</v>
      </c>
      <c r="I716" s="16"/>
      <c r="J716" s="16"/>
      <c r="K716" s="16"/>
      <c r="L716" s="16">
        <v>4.7999999999999996E-3</v>
      </c>
      <c r="M716" s="9"/>
      <c r="N716" s="16"/>
      <c r="O716" s="16">
        <v>0.36919999999999997</v>
      </c>
      <c r="P716" s="16"/>
      <c r="Q716" s="16"/>
      <c r="R716" s="16"/>
      <c r="S716" s="16">
        <v>0.23849999999999999</v>
      </c>
      <c r="T716" s="16"/>
      <c r="U716" s="16"/>
      <c r="V716" s="16"/>
      <c r="W716" s="16">
        <v>0.1575</v>
      </c>
      <c r="X716" s="16"/>
      <c r="Y716" s="16"/>
      <c r="Z716" s="16"/>
      <c r="AA716" s="16"/>
    </row>
    <row r="717" spans="1:27" s="132" customFormat="1">
      <c r="A717" s="59"/>
      <c r="B717" s="53"/>
      <c r="C717" s="18"/>
      <c r="D717" s="66">
        <f>$C716*D716</f>
        <v>0</v>
      </c>
      <c r="E717" s="66">
        <f t="shared" ref="E717:AA717" si="382">$C716*E716</f>
        <v>0</v>
      </c>
      <c r="F717" s="66">
        <f t="shared" si="382"/>
        <v>3518.7337465894425</v>
      </c>
      <c r="G717" s="66">
        <f t="shared" si="382"/>
        <v>0</v>
      </c>
      <c r="H717" s="66">
        <f t="shared" si="382"/>
        <v>6231.9742258873257</v>
      </c>
      <c r="I717" s="66">
        <f t="shared" si="382"/>
        <v>0</v>
      </c>
      <c r="J717" s="66">
        <f t="shared" si="382"/>
        <v>0</v>
      </c>
      <c r="K717" s="66">
        <f t="shared" si="382"/>
        <v>0</v>
      </c>
      <c r="L717" s="66">
        <f t="shared" si="382"/>
        <v>203.49303594734124</v>
      </c>
      <c r="M717" s="66">
        <f t="shared" si="382"/>
        <v>0</v>
      </c>
      <c r="N717" s="66">
        <f t="shared" si="382"/>
        <v>0</v>
      </c>
      <c r="O717" s="66">
        <f t="shared" si="382"/>
        <v>15652.006014949664</v>
      </c>
      <c r="P717" s="66">
        <f t="shared" si="382"/>
        <v>0</v>
      </c>
      <c r="Q717" s="66">
        <f t="shared" si="382"/>
        <v>0</v>
      </c>
      <c r="R717" s="66">
        <f t="shared" si="382"/>
        <v>0</v>
      </c>
      <c r="S717" s="66">
        <f t="shared" si="382"/>
        <v>10111.060223633518</v>
      </c>
      <c r="T717" s="66">
        <f t="shared" si="382"/>
        <v>0</v>
      </c>
      <c r="U717" s="66">
        <f t="shared" si="382"/>
        <v>0</v>
      </c>
      <c r="V717" s="66">
        <f t="shared" si="382"/>
        <v>0</v>
      </c>
      <c r="W717" s="66">
        <f t="shared" si="382"/>
        <v>6677.1152420221351</v>
      </c>
      <c r="X717" s="66">
        <f t="shared" si="382"/>
        <v>0</v>
      </c>
      <c r="Y717" s="66">
        <f t="shared" si="382"/>
        <v>0</v>
      </c>
      <c r="Z717" s="66">
        <f t="shared" si="382"/>
        <v>0</v>
      </c>
      <c r="AA717" s="66">
        <f t="shared" si="382"/>
        <v>0</v>
      </c>
    </row>
    <row r="718" spans="1:27" s="132" customFormat="1">
      <c r="A718" s="138" t="s">
        <v>374</v>
      </c>
      <c r="B718" s="64">
        <v>300633.33387738059</v>
      </c>
      <c r="C718" s="37">
        <f>B718/12</f>
        <v>25052.777823115048</v>
      </c>
      <c r="D718" s="16"/>
      <c r="E718" s="103"/>
      <c r="F718" s="9">
        <v>8.3000000000000004E-2</v>
      </c>
      <c r="G718" s="9"/>
      <c r="H718" s="16">
        <v>0.14699999999999999</v>
      </c>
      <c r="I718" s="16"/>
      <c r="J718" s="16"/>
      <c r="K718" s="16"/>
      <c r="L718" s="16">
        <v>4.7999999999999996E-3</v>
      </c>
      <c r="M718" s="9"/>
      <c r="N718" s="16"/>
      <c r="O718" s="16">
        <v>0.36919999999999997</v>
      </c>
      <c r="P718" s="16"/>
      <c r="Q718" s="16"/>
      <c r="R718" s="16"/>
      <c r="S718" s="16">
        <v>0.23849999999999999</v>
      </c>
      <c r="T718" s="16"/>
      <c r="U718" s="16"/>
      <c r="V718" s="16"/>
      <c r="W718" s="16">
        <v>0.1575</v>
      </c>
      <c r="X718" s="16"/>
      <c r="Y718" s="16"/>
      <c r="Z718" s="16"/>
      <c r="AA718" s="16"/>
    </row>
    <row r="719" spans="1:27" s="132" customFormat="1">
      <c r="A719" s="59"/>
      <c r="B719" s="53"/>
      <c r="C719" s="18"/>
      <c r="D719" s="66">
        <f>$C718*D718</f>
        <v>0</v>
      </c>
      <c r="E719" s="66">
        <f t="shared" ref="E719:AA719" si="383">$C718*E718</f>
        <v>0</v>
      </c>
      <c r="F719" s="66">
        <f t="shared" si="383"/>
        <v>2079.3805593185489</v>
      </c>
      <c r="G719" s="66">
        <f t="shared" si="383"/>
        <v>0</v>
      </c>
      <c r="H719" s="66">
        <f t="shared" si="383"/>
        <v>3682.7583399979117</v>
      </c>
      <c r="I719" s="66">
        <f t="shared" si="383"/>
        <v>0</v>
      </c>
      <c r="J719" s="66">
        <f t="shared" si="383"/>
        <v>0</v>
      </c>
      <c r="K719" s="66">
        <f t="shared" si="383"/>
        <v>0</v>
      </c>
      <c r="L719" s="66">
        <f t="shared" si="383"/>
        <v>120.25333355095222</v>
      </c>
      <c r="M719" s="66">
        <f t="shared" si="383"/>
        <v>0</v>
      </c>
      <c r="N719" s="66">
        <f t="shared" si="383"/>
        <v>0</v>
      </c>
      <c r="O719" s="66">
        <f t="shared" si="383"/>
        <v>9249.4855722940756</v>
      </c>
      <c r="P719" s="66">
        <f t="shared" si="383"/>
        <v>0</v>
      </c>
      <c r="Q719" s="66">
        <f t="shared" si="383"/>
        <v>0</v>
      </c>
      <c r="R719" s="66">
        <f t="shared" si="383"/>
        <v>0</v>
      </c>
      <c r="S719" s="66">
        <f t="shared" si="383"/>
        <v>5975.0875108129385</v>
      </c>
      <c r="T719" s="66">
        <f t="shared" si="383"/>
        <v>0</v>
      </c>
      <c r="U719" s="66">
        <f t="shared" si="383"/>
        <v>0</v>
      </c>
      <c r="V719" s="66">
        <f t="shared" si="383"/>
        <v>0</v>
      </c>
      <c r="W719" s="66">
        <f t="shared" si="383"/>
        <v>3945.8125071406203</v>
      </c>
      <c r="X719" s="66">
        <f t="shared" si="383"/>
        <v>0</v>
      </c>
      <c r="Y719" s="66">
        <f t="shared" si="383"/>
        <v>0</v>
      </c>
      <c r="Z719" s="66">
        <f t="shared" si="383"/>
        <v>0</v>
      </c>
      <c r="AA719" s="66">
        <f t="shared" si="383"/>
        <v>0</v>
      </c>
    </row>
    <row r="720" spans="1:27" s="132" customFormat="1">
      <c r="A720" s="130" t="s">
        <v>52</v>
      </c>
      <c r="B720" s="71">
        <f>SUM(B692:B718)</f>
        <v>6587322.6740641324</v>
      </c>
      <c r="C720" s="71">
        <f>SUM(C692:C718)</f>
        <v>548943.55617201095</v>
      </c>
      <c r="D720" s="131">
        <f>D693+D695+D697+D699+D701+D703+D705+D707+D709+D711+D713+D715+D717+D719</f>
        <v>17853.13443659501</v>
      </c>
      <c r="E720" s="131">
        <f t="shared" ref="E720:AA720" si="384">E693+E695+E697+E699+E701+E703+E705+E707+E709+E711+E713+E715+E717+E719</f>
        <v>14810.918654962554</v>
      </c>
      <c r="F720" s="131">
        <f t="shared" si="384"/>
        <v>32609.31914972559</v>
      </c>
      <c r="G720" s="131">
        <f t="shared" si="384"/>
        <v>8408.4443451682146</v>
      </c>
      <c r="H720" s="131">
        <f t="shared" si="384"/>
        <v>17567.714764856039</v>
      </c>
      <c r="I720" s="131">
        <f t="shared" si="384"/>
        <v>13958.641230606814</v>
      </c>
      <c r="J720" s="131">
        <f t="shared" si="384"/>
        <v>0</v>
      </c>
      <c r="K720" s="131">
        <f t="shared" si="384"/>
        <v>2203.4489507733765</v>
      </c>
      <c r="L720" s="131">
        <f t="shared" si="384"/>
        <v>3826.3987110578591</v>
      </c>
      <c r="M720" s="131">
        <f t="shared" si="384"/>
        <v>1839.6720013532436</v>
      </c>
      <c r="N720" s="131">
        <f t="shared" si="384"/>
        <v>24953.120603147177</v>
      </c>
      <c r="O720" s="131">
        <f t="shared" si="384"/>
        <v>37779.195596716447</v>
      </c>
      <c r="P720" s="131">
        <f t="shared" si="384"/>
        <v>1891.6401369846915</v>
      </c>
      <c r="Q720" s="131">
        <f t="shared" si="384"/>
        <v>883.82568191591201</v>
      </c>
      <c r="R720" s="131">
        <f t="shared" si="384"/>
        <v>49117.926990614833</v>
      </c>
      <c r="S720" s="131">
        <f t="shared" si="384"/>
        <v>38964.266280898759</v>
      </c>
      <c r="T720" s="131">
        <f t="shared" si="384"/>
        <v>4967.2057043429822</v>
      </c>
      <c r="U720" s="131">
        <f t="shared" si="384"/>
        <v>49333.727172268584</v>
      </c>
      <c r="V720" s="131">
        <f t="shared" si="384"/>
        <v>99291.985006209172</v>
      </c>
      <c r="W720" s="131">
        <f t="shared" si="384"/>
        <v>14967.46388795177</v>
      </c>
      <c r="X720" s="131">
        <f t="shared" si="384"/>
        <v>33746.506120576625</v>
      </c>
      <c r="Y720" s="131">
        <f t="shared" si="384"/>
        <v>75561.638662226163</v>
      </c>
      <c r="Z720" s="131">
        <f t="shared" si="384"/>
        <v>2104.7779326980221</v>
      </c>
      <c r="AA720" s="131">
        <f t="shared" si="384"/>
        <v>2302.5841503611223</v>
      </c>
    </row>
    <row r="721" spans="1:29" s="132" customFormat="1">
      <c r="A721" s="140"/>
      <c r="B721" s="13"/>
      <c r="C721" s="13"/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</row>
    <row r="722" spans="1:29" s="132" customFormat="1" ht="13.5" thickBot="1">
      <c r="A722" s="34" t="s">
        <v>375</v>
      </c>
      <c r="B722" s="51"/>
      <c r="C722" s="51"/>
      <c r="D722" s="51"/>
      <c r="E722" s="51"/>
      <c r="F722" s="51"/>
      <c r="G722" s="51"/>
      <c r="H722" s="51"/>
      <c r="I722" s="51"/>
      <c r="J722" s="51"/>
      <c r="K722" s="51"/>
      <c r="L722" s="51"/>
      <c r="M722" s="51"/>
      <c r="N722" s="51"/>
      <c r="O722" s="51"/>
      <c r="P722" s="51"/>
      <c r="Q722" s="51"/>
      <c r="R722" s="51"/>
      <c r="S722" s="51"/>
      <c r="T722" s="51"/>
      <c r="U722" s="51"/>
      <c r="V722" s="51"/>
      <c r="W722" s="51"/>
      <c r="X722" s="51"/>
      <c r="Y722" s="51"/>
      <c r="Z722" s="51"/>
      <c r="AA722" s="51"/>
    </row>
    <row r="723" spans="1:29" s="132" customFormat="1" ht="13.5" thickBot="1">
      <c r="A723" s="26" t="s">
        <v>2</v>
      </c>
      <c r="B723" s="1" t="s">
        <v>3</v>
      </c>
      <c r="C723" s="4" t="s">
        <v>4</v>
      </c>
      <c r="D723" s="155" t="s">
        <v>5</v>
      </c>
      <c r="E723" s="156"/>
      <c r="F723" s="156"/>
      <c r="G723" s="156"/>
      <c r="H723" s="156"/>
      <c r="I723" s="156"/>
      <c r="J723" s="156"/>
      <c r="K723" s="156"/>
      <c r="L723" s="156"/>
      <c r="M723" s="156"/>
      <c r="N723" s="156"/>
      <c r="O723" s="156"/>
      <c r="P723" s="156"/>
      <c r="Q723" s="156"/>
      <c r="R723" s="156"/>
      <c r="S723" s="156"/>
      <c r="T723" s="156"/>
      <c r="U723" s="156"/>
      <c r="V723" s="156"/>
      <c r="W723" s="156"/>
      <c r="X723" s="156"/>
      <c r="Y723" s="156"/>
      <c r="Z723" s="156"/>
      <c r="AA723" s="112"/>
    </row>
    <row r="724" spans="1:29" s="132" customFormat="1">
      <c r="A724" s="27" t="s">
        <v>6</v>
      </c>
      <c r="B724" s="6" t="s">
        <v>7</v>
      </c>
      <c r="C724" s="7" t="s">
        <v>7</v>
      </c>
      <c r="D724" s="12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33"/>
      <c r="AA724" s="6" t="s">
        <v>8</v>
      </c>
    </row>
    <row r="725" spans="1:29" s="132" customFormat="1">
      <c r="A725" s="27" t="s">
        <v>9</v>
      </c>
      <c r="B725" s="6" t="s">
        <v>10</v>
      </c>
      <c r="C725" s="7" t="s">
        <v>10</v>
      </c>
      <c r="D725" s="5" t="s">
        <v>11</v>
      </c>
      <c r="E725" s="6" t="s">
        <v>12</v>
      </c>
      <c r="F725" s="6" t="s">
        <v>13</v>
      </c>
      <c r="G725" s="6" t="s">
        <v>14</v>
      </c>
      <c r="H725" s="6" t="s">
        <v>15</v>
      </c>
      <c r="I725" s="6" t="s">
        <v>16</v>
      </c>
      <c r="J725" s="6" t="s">
        <v>17</v>
      </c>
      <c r="K725" s="6" t="s">
        <v>18</v>
      </c>
      <c r="L725" s="6" t="s">
        <v>19</v>
      </c>
      <c r="M725" s="6" t="s">
        <v>20</v>
      </c>
      <c r="N725" s="6" t="s">
        <v>21</v>
      </c>
      <c r="O725" s="6" t="s">
        <v>22</v>
      </c>
      <c r="P725" s="6" t="s">
        <v>179</v>
      </c>
      <c r="Q725" s="6" t="s">
        <v>23</v>
      </c>
      <c r="R725" s="6" t="s">
        <v>24</v>
      </c>
      <c r="S725" s="6" t="s">
        <v>25</v>
      </c>
      <c r="T725" s="6" t="s">
        <v>26</v>
      </c>
      <c r="U725" s="6" t="s">
        <v>27</v>
      </c>
      <c r="V725" s="6" t="s">
        <v>28</v>
      </c>
      <c r="W725" s="6" t="s">
        <v>29</v>
      </c>
      <c r="X725" s="6" t="s">
        <v>30</v>
      </c>
      <c r="Y725" s="6" t="s">
        <v>31</v>
      </c>
      <c r="Z725" s="6" t="s">
        <v>32</v>
      </c>
      <c r="AA725" s="6" t="s">
        <v>33</v>
      </c>
    </row>
    <row r="726" spans="1:29" s="132" customFormat="1">
      <c r="A726" s="27"/>
      <c r="B726" s="6"/>
      <c r="C726" s="97" t="s">
        <v>397</v>
      </c>
      <c r="D726" s="12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</row>
    <row r="727" spans="1:29" s="132" customFormat="1">
      <c r="A727" s="127" t="s">
        <v>376</v>
      </c>
      <c r="B727" s="126">
        <v>5680503.1150797866</v>
      </c>
      <c r="C727" s="99">
        <f>B727/12</f>
        <v>473375.25958998222</v>
      </c>
      <c r="D727" s="128">
        <v>1.7000000000000001E-2</v>
      </c>
      <c r="E727" s="129">
        <v>0.14249999999999999</v>
      </c>
      <c r="F727" s="100">
        <v>5.5300000000000002E-2</v>
      </c>
      <c r="G727" s="100">
        <v>8.09E-2</v>
      </c>
      <c r="H727" s="128">
        <v>4.19E-2</v>
      </c>
      <c r="I727" s="128">
        <v>0.1343</v>
      </c>
      <c r="J727" s="128">
        <v>0</v>
      </c>
      <c r="K727" s="128">
        <v>2.12E-2</v>
      </c>
      <c r="L727" s="128">
        <v>3.3700000000000001E-2</v>
      </c>
      <c r="M727" s="100">
        <v>1.77E-2</v>
      </c>
      <c r="N727" s="128">
        <v>2.6200000000000001E-2</v>
      </c>
      <c r="O727" s="128">
        <v>0.1239</v>
      </c>
      <c r="P727" s="128">
        <v>1.8200000000000001E-2</v>
      </c>
      <c r="Q727" s="128">
        <v>2E-3</v>
      </c>
      <c r="R727" s="128">
        <v>3.78E-2</v>
      </c>
      <c r="S727" s="128">
        <v>1.8700000000000001E-2</v>
      </c>
      <c r="T727" s="128">
        <v>4.1999999999999997E-3</v>
      </c>
      <c r="U727" s="128">
        <v>5.2999999999999999E-2</v>
      </c>
      <c r="V727" s="128">
        <v>1.84E-2</v>
      </c>
      <c r="W727" s="128">
        <v>4.1799999999999997E-2</v>
      </c>
      <c r="X727" s="128">
        <v>4.4600000000000001E-2</v>
      </c>
      <c r="Y727" s="128">
        <v>6.2199999999999998E-2</v>
      </c>
      <c r="Z727" s="128">
        <v>2.5000000000000001E-3</v>
      </c>
      <c r="AA727" s="128">
        <v>2E-3</v>
      </c>
    </row>
    <row r="728" spans="1:29">
      <c r="A728" s="124"/>
      <c r="B728" s="145"/>
      <c r="C728" s="123"/>
      <c r="D728" s="125">
        <f>$C727*D727</f>
        <v>8047.3794130296983</v>
      </c>
      <c r="E728" s="125">
        <f t="shared" ref="E728:AA728" si="385">$C727*E727</f>
        <v>67455.974491572459</v>
      </c>
      <c r="F728" s="125">
        <f t="shared" si="385"/>
        <v>26177.651855326018</v>
      </c>
      <c r="G728" s="125">
        <f t="shared" si="385"/>
        <v>38296.05850082956</v>
      </c>
      <c r="H728" s="125">
        <f t="shared" si="385"/>
        <v>19834.423376820254</v>
      </c>
      <c r="I728" s="125">
        <f t="shared" si="385"/>
        <v>63574.297362934616</v>
      </c>
      <c r="J728" s="125">
        <f t="shared" si="385"/>
        <v>0</v>
      </c>
      <c r="K728" s="125">
        <f t="shared" si="385"/>
        <v>10035.555503307623</v>
      </c>
      <c r="L728" s="125">
        <f t="shared" si="385"/>
        <v>15952.7462481824</v>
      </c>
      <c r="M728" s="125">
        <f t="shared" si="385"/>
        <v>8378.7420947426854</v>
      </c>
      <c r="N728" s="125">
        <f t="shared" si="385"/>
        <v>12402.431801257535</v>
      </c>
      <c r="O728" s="125">
        <f t="shared" si="385"/>
        <v>58651.194663198796</v>
      </c>
      <c r="P728" s="125">
        <f t="shared" si="385"/>
        <v>8615.4297245376765</v>
      </c>
      <c r="Q728" s="125">
        <f t="shared" si="385"/>
        <v>946.7505191799645</v>
      </c>
      <c r="R728" s="125">
        <f t="shared" si="385"/>
        <v>17893.584812501329</v>
      </c>
      <c r="S728" s="125">
        <f t="shared" si="385"/>
        <v>8852.1173543326677</v>
      </c>
      <c r="T728" s="125">
        <f t="shared" si="385"/>
        <v>1988.1760902779251</v>
      </c>
      <c r="U728" s="125">
        <f t="shared" si="385"/>
        <v>25088.888758269059</v>
      </c>
      <c r="V728" s="125">
        <f t="shared" si="385"/>
        <v>8710.1047764556733</v>
      </c>
      <c r="W728" s="125">
        <f t="shared" si="385"/>
        <v>19787.085850861255</v>
      </c>
      <c r="X728" s="125">
        <f t="shared" si="385"/>
        <v>21112.536577713206</v>
      </c>
      <c r="Y728" s="125">
        <f t="shared" si="385"/>
        <v>29443.941146496894</v>
      </c>
      <c r="Z728" s="125">
        <f t="shared" si="385"/>
        <v>1183.4381489749555</v>
      </c>
      <c r="AA728" s="125">
        <f t="shared" si="385"/>
        <v>946.7505191799645</v>
      </c>
      <c r="AB728" s="144"/>
      <c r="AC728" s="144"/>
    </row>
    <row r="729" spans="1:29" s="132" customFormat="1">
      <c r="A729" s="127" t="s">
        <v>377</v>
      </c>
      <c r="B729" s="126">
        <v>2840251.5575398933</v>
      </c>
      <c r="C729" s="99">
        <f>B729/12</f>
        <v>236687.62979499111</v>
      </c>
      <c r="D729" s="128">
        <v>8.2500000000000004E-2</v>
      </c>
      <c r="E729" s="129"/>
      <c r="F729" s="100"/>
      <c r="G729" s="100"/>
      <c r="H729" s="128"/>
      <c r="I729" s="128"/>
      <c r="J729" s="128"/>
      <c r="K729" s="128"/>
      <c r="L729" s="128"/>
      <c r="M729" s="100"/>
      <c r="N729" s="128">
        <v>9.5600000000000004E-2</v>
      </c>
      <c r="O729" s="128"/>
      <c r="P729" s="128"/>
      <c r="Q729" s="128"/>
      <c r="R729" s="128"/>
      <c r="S729" s="128"/>
      <c r="T729" s="128"/>
      <c r="U729" s="128">
        <v>0.82189999999999996</v>
      </c>
      <c r="V729" s="128"/>
      <c r="W729" s="128"/>
      <c r="X729" s="128"/>
      <c r="Y729" s="128"/>
      <c r="Z729" s="128"/>
      <c r="AA729" s="128"/>
    </row>
    <row r="730" spans="1:29">
      <c r="A730" s="124"/>
      <c r="B730" s="145"/>
      <c r="C730" s="123"/>
      <c r="D730" s="125">
        <f>$C729*D729</f>
        <v>19526.729458086767</v>
      </c>
      <c r="E730" s="125">
        <f t="shared" ref="E730:AA730" si="386">$C729*E729</f>
        <v>0</v>
      </c>
      <c r="F730" s="125">
        <f t="shared" si="386"/>
        <v>0</v>
      </c>
      <c r="G730" s="125">
        <f t="shared" si="386"/>
        <v>0</v>
      </c>
      <c r="H730" s="125">
        <f t="shared" si="386"/>
        <v>0</v>
      </c>
      <c r="I730" s="125">
        <f t="shared" si="386"/>
        <v>0</v>
      </c>
      <c r="J730" s="125">
        <f t="shared" si="386"/>
        <v>0</v>
      </c>
      <c r="K730" s="125">
        <f t="shared" si="386"/>
        <v>0</v>
      </c>
      <c r="L730" s="125">
        <f t="shared" si="386"/>
        <v>0</v>
      </c>
      <c r="M730" s="125">
        <f t="shared" si="386"/>
        <v>0</v>
      </c>
      <c r="N730" s="125">
        <f t="shared" si="386"/>
        <v>22627.337408401152</v>
      </c>
      <c r="O730" s="125">
        <f t="shared" si="386"/>
        <v>0</v>
      </c>
      <c r="P730" s="125">
        <f t="shared" si="386"/>
        <v>0</v>
      </c>
      <c r="Q730" s="125">
        <f t="shared" si="386"/>
        <v>0</v>
      </c>
      <c r="R730" s="125">
        <f t="shared" si="386"/>
        <v>0</v>
      </c>
      <c r="S730" s="125">
        <f t="shared" si="386"/>
        <v>0</v>
      </c>
      <c r="T730" s="125">
        <f t="shared" si="386"/>
        <v>0</v>
      </c>
      <c r="U730" s="125">
        <f t="shared" si="386"/>
        <v>194533.56292850318</v>
      </c>
      <c r="V730" s="125">
        <f t="shared" si="386"/>
        <v>0</v>
      </c>
      <c r="W730" s="125">
        <f t="shared" si="386"/>
        <v>0</v>
      </c>
      <c r="X730" s="125">
        <f t="shared" si="386"/>
        <v>0</v>
      </c>
      <c r="Y730" s="125">
        <f t="shared" si="386"/>
        <v>0</v>
      </c>
      <c r="Z730" s="125">
        <f t="shared" si="386"/>
        <v>0</v>
      </c>
      <c r="AA730" s="125">
        <f t="shared" si="386"/>
        <v>0</v>
      </c>
      <c r="AB730" s="144"/>
      <c r="AC730" s="144"/>
    </row>
    <row r="731" spans="1:29" s="132" customFormat="1">
      <c r="A731" s="127" t="s">
        <v>378</v>
      </c>
      <c r="B731" s="126">
        <v>2795183.5868032635</v>
      </c>
      <c r="C731" s="99">
        <f>B731/12</f>
        <v>232931.96556693863</v>
      </c>
      <c r="D731" s="128"/>
      <c r="E731" s="129"/>
      <c r="F731" s="100"/>
      <c r="G731" s="100"/>
      <c r="H731" s="128">
        <v>4.5400000000000003E-2</v>
      </c>
      <c r="I731" s="128"/>
      <c r="J731" s="128"/>
      <c r="K731" s="128"/>
      <c r="L731" s="128"/>
      <c r="M731" s="100">
        <v>2.7000000000000001E-3</v>
      </c>
      <c r="N731" s="128"/>
      <c r="O731" s="128"/>
      <c r="P731" s="128"/>
      <c r="Q731" s="128">
        <v>2.9999999999999997E-4</v>
      </c>
      <c r="R731" s="128"/>
      <c r="S731" s="128">
        <v>1.04E-2</v>
      </c>
      <c r="T731" s="128"/>
      <c r="U731" s="128">
        <v>0.88080000000000003</v>
      </c>
      <c r="V731" s="128"/>
      <c r="W731" s="128">
        <v>2.7900000000000001E-2</v>
      </c>
      <c r="X731" s="128">
        <v>3.2500000000000001E-2</v>
      </c>
      <c r="Y731" s="128"/>
      <c r="Z731" s="128"/>
      <c r="AA731" s="128"/>
    </row>
    <row r="732" spans="1:29">
      <c r="A732" s="124"/>
      <c r="B732" s="145"/>
      <c r="C732" s="123"/>
      <c r="D732" s="125">
        <f>$C731*D731</f>
        <v>0</v>
      </c>
      <c r="E732" s="125">
        <f t="shared" ref="E732:AA732" si="387">$C731*E731</f>
        <v>0</v>
      </c>
      <c r="F732" s="125">
        <f t="shared" si="387"/>
        <v>0</v>
      </c>
      <c r="G732" s="125">
        <f t="shared" si="387"/>
        <v>0</v>
      </c>
      <c r="H732" s="125">
        <f t="shared" si="387"/>
        <v>10575.111236739014</v>
      </c>
      <c r="I732" s="125">
        <f t="shared" si="387"/>
        <v>0</v>
      </c>
      <c r="J732" s="125">
        <f t="shared" si="387"/>
        <v>0</v>
      </c>
      <c r="K732" s="125">
        <f t="shared" si="387"/>
        <v>0</v>
      </c>
      <c r="L732" s="125">
        <f t="shared" si="387"/>
        <v>0</v>
      </c>
      <c r="M732" s="125">
        <f t="shared" si="387"/>
        <v>628.91630703073429</v>
      </c>
      <c r="N732" s="125">
        <f t="shared" si="387"/>
        <v>0</v>
      </c>
      <c r="O732" s="125">
        <f t="shared" si="387"/>
        <v>0</v>
      </c>
      <c r="P732" s="125">
        <f t="shared" si="387"/>
        <v>0</v>
      </c>
      <c r="Q732" s="125">
        <f t="shared" si="387"/>
        <v>69.879589670081586</v>
      </c>
      <c r="R732" s="125">
        <f t="shared" si="387"/>
        <v>0</v>
      </c>
      <c r="S732" s="125">
        <f t="shared" si="387"/>
        <v>2422.4924418961614</v>
      </c>
      <c r="T732" s="125">
        <f t="shared" si="387"/>
        <v>0</v>
      </c>
      <c r="U732" s="125">
        <f t="shared" si="387"/>
        <v>205166.47527135955</v>
      </c>
      <c r="V732" s="125">
        <f t="shared" si="387"/>
        <v>0</v>
      </c>
      <c r="W732" s="125">
        <f t="shared" si="387"/>
        <v>6498.801839317588</v>
      </c>
      <c r="X732" s="125">
        <f t="shared" si="387"/>
        <v>7570.2888809255055</v>
      </c>
      <c r="Y732" s="125">
        <f t="shared" si="387"/>
        <v>0</v>
      </c>
      <c r="Z732" s="125">
        <f t="shared" si="387"/>
        <v>0</v>
      </c>
      <c r="AA732" s="125">
        <f t="shared" si="387"/>
        <v>0</v>
      </c>
      <c r="AB732" s="144"/>
      <c r="AC732" s="144"/>
    </row>
    <row r="733" spans="1:29" s="132" customFormat="1">
      <c r="A733" s="127" t="s">
        <v>379</v>
      </c>
      <c r="B733" s="126">
        <v>531022.51201415027</v>
      </c>
      <c r="C733" s="99">
        <f>B733/12</f>
        <v>44251.876001179189</v>
      </c>
      <c r="D733" s="128">
        <v>1.7000000000000001E-2</v>
      </c>
      <c r="E733" s="129">
        <v>0.14249999999999999</v>
      </c>
      <c r="F733" s="100">
        <v>5.5300000000000002E-2</v>
      </c>
      <c r="G733" s="100">
        <v>8.09E-2</v>
      </c>
      <c r="H733" s="128">
        <v>4.19E-2</v>
      </c>
      <c r="I733" s="128">
        <v>0.1343</v>
      </c>
      <c r="J733" s="128">
        <v>0</v>
      </c>
      <c r="K733" s="128">
        <v>2.12E-2</v>
      </c>
      <c r="L733" s="128">
        <v>3.3700000000000001E-2</v>
      </c>
      <c r="M733" s="100">
        <v>1.77E-2</v>
      </c>
      <c r="N733" s="128">
        <v>2.6200000000000001E-2</v>
      </c>
      <c r="O733" s="128">
        <v>0.1239</v>
      </c>
      <c r="P733" s="128">
        <v>1.8200000000000001E-2</v>
      </c>
      <c r="Q733" s="128">
        <v>2E-3</v>
      </c>
      <c r="R733" s="128">
        <v>3.78E-2</v>
      </c>
      <c r="S733" s="128">
        <v>1.8700000000000001E-2</v>
      </c>
      <c r="T733" s="128">
        <v>4.1999999999999997E-3</v>
      </c>
      <c r="U733" s="128">
        <v>5.2999999999999999E-2</v>
      </c>
      <c r="V733" s="128">
        <v>1.84E-2</v>
      </c>
      <c r="W733" s="128">
        <v>4.1799999999999997E-2</v>
      </c>
      <c r="X733" s="128">
        <v>4.4600000000000001E-2</v>
      </c>
      <c r="Y733" s="128">
        <v>6.2199999999999998E-2</v>
      </c>
      <c r="Z733" s="128">
        <v>2.5000000000000001E-3</v>
      </c>
      <c r="AA733" s="128">
        <v>2E-3</v>
      </c>
    </row>
    <row r="734" spans="1:29">
      <c r="A734" s="124"/>
      <c r="B734" s="145"/>
      <c r="C734" s="123"/>
      <c r="D734" s="125">
        <f>$C733*D733</f>
        <v>752.28189202004626</v>
      </c>
      <c r="E734" s="125">
        <f t="shared" ref="E734:AA734" si="388">$C733*E733</f>
        <v>6305.8923301680343</v>
      </c>
      <c r="F734" s="125">
        <f t="shared" si="388"/>
        <v>2447.1287428652095</v>
      </c>
      <c r="G734" s="125">
        <f t="shared" si="388"/>
        <v>3579.9767684953963</v>
      </c>
      <c r="H734" s="125">
        <f t="shared" si="388"/>
        <v>1854.153604449408</v>
      </c>
      <c r="I734" s="125">
        <f t="shared" si="388"/>
        <v>5943.0269469583654</v>
      </c>
      <c r="J734" s="125">
        <f t="shared" si="388"/>
        <v>0</v>
      </c>
      <c r="K734" s="125">
        <f t="shared" si="388"/>
        <v>938.13977122499887</v>
      </c>
      <c r="L734" s="125">
        <f t="shared" si="388"/>
        <v>1491.2882212397387</v>
      </c>
      <c r="M734" s="125">
        <f t="shared" si="388"/>
        <v>783.25820522087167</v>
      </c>
      <c r="N734" s="125">
        <f t="shared" si="388"/>
        <v>1159.3991512308949</v>
      </c>
      <c r="O734" s="125">
        <f t="shared" si="388"/>
        <v>5482.8074365461016</v>
      </c>
      <c r="P734" s="125">
        <f t="shared" si="388"/>
        <v>805.38414322146127</v>
      </c>
      <c r="Q734" s="125">
        <f t="shared" si="388"/>
        <v>88.503752002358382</v>
      </c>
      <c r="R734" s="125">
        <f t="shared" si="388"/>
        <v>1672.7209128445734</v>
      </c>
      <c r="S734" s="125">
        <f t="shared" si="388"/>
        <v>827.51008122205087</v>
      </c>
      <c r="T734" s="125">
        <f t="shared" si="388"/>
        <v>185.85787920495258</v>
      </c>
      <c r="U734" s="125">
        <f t="shared" si="388"/>
        <v>2345.3494280624968</v>
      </c>
      <c r="V734" s="125">
        <f t="shared" si="388"/>
        <v>814.23451842169709</v>
      </c>
      <c r="W734" s="125">
        <f t="shared" si="388"/>
        <v>1849.7284168492899</v>
      </c>
      <c r="X734" s="125">
        <f t="shared" si="388"/>
        <v>1973.6336696525918</v>
      </c>
      <c r="Y734" s="125">
        <f t="shared" si="388"/>
        <v>2752.4666872733455</v>
      </c>
      <c r="Z734" s="125">
        <f t="shared" si="388"/>
        <v>110.62969000294798</v>
      </c>
      <c r="AA734" s="125">
        <f t="shared" si="388"/>
        <v>88.503752002358382</v>
      </c>
      <c r="AB734" s="144"/>
      <c r="AC734" s="144"/>
    </row>
    <row r="735" spans="1:29" s="132" customFormat="1">
      <c r="A735" s="127" t="s">
        <v>380</v>
      </c>
      <c r="B735" s="126">
        <v>727138.27733366145</v>
      </c>
      <c r="C735" s="99">
        <f>B735/12</f>
        <v>60594.856444471785</v>
      </c>
      <c r="D735" s="128">
        <v>1.7000000000000001E-2</v>
      </c>
      <c r="E735" s="129">
        <v>0.14249999999999999</v>
      </c>
      <c r="F735" s="100">
        <v>5.5300000000000002E-2</v>
      </c>
      <c r="G735" s="100">
        <v>8.09E-2</v>
      </c>
      <c r="H735" s="128">
        <v>4.19E-2</v>
      </c>
      <c r="I735" s="128">
        <v>0.1343</v>
      </c>
      <c r="J735" s="128">
        <v>0</v>
      </c>
      <c r="K735" s="128">
        <v>2.12E-2</v>
      </c>
      <c r="L735" s="128">
        <v>3.3700000000000001E-2</v>
      </c>
      <c r="M735" s="100">
        <v>1.77E-2</v>
      </c>
      <c r="N735" s="128">
        <v>2.6200000000000001E-2</v>
      </c>
      <c r="O735" s="128">
        <v>0.1239</v>
      </c>
      <c r="P735" s="128">
        <v>1.8200000000000001E-2</v>
      </c>
      <c r="Q735" s="128">
        <v>2E-3</v>
      </c>
      <c r="R735" s="128">
        <v>3.78E-2</v>
      </c>
      <c r="S735" s="128">
        <v>1.8700000000000001E-2</v>
      </c>
      <c r="T735" s="128">
        <v>4.1999999999999997E-3</v>
      </c>
      <c r="U735" s="128">
        <v>5.2999999999999999E-2</v>
      </c>
      <c r="V735" s="128">
        <v>1.84E-2</v>
      </c>
      <c r="W735" s="128">
        <v>4.1799999999999997E-2</v>
      </c>
      <c r="X735" s="128">
        <v>4.4600000000000001E-2</v>
      </c>
      <c r="Y735" s="128">
        <v>6.2199999999999998E-2</v>
      </c>
      <c r="Z735" s="128">
        <v>2.5000000000000001E-3</v>
      </c>
      <c r="AA735" s="128">
        <v>2E-3</v>
      </c>
    </row>
    <row r="736" spans="1:29">
      <c r="A736" s="124"/>
      <c r="B736" s="145"/>
      <c r="C736" s="123"/>
      <c r="D736" s="125">
        <f>$C735*D735</f>
        <v>1030.1125595560204</v>
      </c>
      <c r="E736" s="125">
        <f t="shared" ref="E736:AA736" si="389">$C735*E735</f>
        <v>8634.7670433372277</v>
      </c>
      <c r="F736" s="125">
        <f t="shared" si="389"/>
        <v>3350.89556137929</v>
      </c>
      <c r="G736" s="125">
        <f t="shared" si="389"/>
        <v>4902.1238863577673</v>
      </c>
      <c r="H736" s="125">
        <f t="shared" si="389"/>
        <v>2538.9244850233677</v>
      </c>
      <c r="I736" s="125">
        <f t="shared" si="389"/>
        <v>8137.8892204925605</v>
      </c>
      <c r="J736" s="125">
        <f t="shared" si="389"/>
        <v>0</v>
      </c>
      <c r="K736" s="125">
        <f t="shared" si="389"/>
        <v>1284.610956622802</v>
      </c>
      <c r="L736" s="125">
        <f t="shared" si="389"/>
        <v>2042.0466621786993</v>
      </c>
      <c r="M736" s="125">
        <f t="shared" si="389"/>
        <v>1072.5289590671507</v>
      </c>
      <c r="N736" s="125">
        <f t="shared" si="389"/>
        <v>1587.5852388451608</v>
      </c>
      <c r="O736" s="125">
        <f t="shared" si="389"/>
        <v>7507.7027134700538</v>
      </c>
      <c r="P736" s="125">
        <f t="shared" si="389"/>
        <v>1102.8263872893865</v>
      </c>
      <c r="Q736" s="125">
        <f t="shared" si="389"/>
        <v>121.18971288894357</v>
      </c>
      <c r="R736" s="125">
        <f t="shared" si="389"/>
        <v>2290.4855736010336</v>
      </c>
      <c r="S736" s="125">
        <f t="shared" si="389"/>
        <v>1133.1238155116225</v>
      </c>
      <c r="T736" s="125">
        <f t="shared" si="389"/>
        <v>254.49839706678148</v>
      </c>
      <c r="U736" s="125">
        <f t="shared" si="389"/>
        <v>3211.5273915570046</v>
      </c>
      <c r="V736" s="125">
        <f t="shared" si="389"/>
        <v>1114.9453585782808</v>
      </c>
      <c r="W736" s="125">
        <f t="shared" si="389"/>
        <v>2532.8649993789204</v>
      </c>
      <c r="X736" s="125">
        <f t="shared" si="389"/>
        <v>2702.5305974234416</v>
      </c>
      <c r="Y736" s="125">
        <f t="shared" si="389"/>
        <v>3769.0000708461448</v>
      </c>
      <c r="Z736" s="125">
        <f t="shared" si="389"/>
        <v>151.48714111117945</v>
      </c>
      <c r="AA736" s="125">
        <f t="shared" si="389"/>
        <v>121.18971288894357</v>
      </c>
      <c r="AB736" s="144"/>
      <c r="AC736" s="144"/>
    </row>
    <row r="737" spans="1:29" s="132" customFormat="1">
      <c r="A737" s="127" t="s">
        <v>396</v>
      </c>
      <c r="B737" s="126">
        <v>729239.00356508431</v>
      </c>
      <c r="C737" s="99">
        <f>B737/12</f>
        <v>60769.916963757023</v>
      </c>
      <c r="D737" s="128"/>
      <c r="E737" s="129"/>
      <c r="F737" s="100"/>
      <c r="G737" s="100"/>
      <c r="H737" s="128">
        <v>3.0499999999999999E-2</v>
      </c>
      <c r="I737" s="128"/>
      <c r="J737" s="128"/>
      <c r="K737" s="128"/>
      <c r="L737" s="128"/>
      <c r="M737" s="100"/>
      <c r="N737" s="128"/>
      <c r="O737" s="128"/>
      <c r="P737" s="128"/>
      <c r="Q737" s="128">
        <v>2.0999999999999999E-3</v>
      </c>
      <c r="R737" s="128"/>
      <c r="S737" s="128">
        <v>8.3000000000000001E-3</v>
      </c>
      <c r="T737" s="128"/>
      <c r="U737" s="128">
        <v>0.91359999999999997</v>
      </c>
      <c r="V737" s="128"/>
      <c r="W737" s="128">
        <v>1.9300000000000001E-2</v>
      </c>
      <c r="X737" s="128">
        <v>2.46E-2</v>
      </c>
      <c r="Y737" s="128"/>
      <c r="Z737" s="128"/>
      <c r="AA737" s="128">
        <v>1.6000000000000001E-3</v>
      </c>
    </row>
    <row r="738" spans="1:29">
      <c r="A738" s="124"/>
      <c r="B738" s="145"/>
      <c r="C738" s="123"/>
      <c r="D738" s="125">
        <f>$C737*D737</f>
        <v>0</v>
      </c>
      <c r="E738" s="125">
        <f t="shared" ref="E738:Z738" si="390">$C737*E737</f>
        <v>0</v>
      </c>
      <c r="F738" s="125">
        <f t="shared" si="390"/>
        <v>0</v>
      </c>
      <c r="G738" s="125">
        <f t="shared" si="390"/>
        <v>0</v>
      </c>
      <c r="H738" s="125">
        <f t="shared" si="390"/>
        <v>1853.4824673945891</v>
      </c>
      <c r="I738" s="125">
        <f t="shared" si="390"/>
        <v>0</v>
      </c>
      <c r="J738" s="125">
        <f t="shared" si="390"/>
        <v>0</v>
      </c>
      <c r="K738" s="125">
        <f t="shared" si="390"/>
        <v>0</v>
      </c>
      <c r="L738" s="125">
        <f t="shared" si="390"/>
        <v>0</v>
      </c>
      <c r="M738" s="125">
        <f t="shared" si="390"/>
        <v>0</v>
      </c>
      <c r="N738" s="125">
        <f t="shared" si="390"/>
        <v>0</v>
      </c>
      <c r="O738" s="125">
        <f t="shared" si="390"/>
        <v>0</v>
      </c>
      <c r="P738" s="125">
        <f>$C737*P737</f>
        <v>0</v>
      </c>
      <c r="Q738" s="125">
        <f t="shared" si="390"/>
        <v>127.61682562388974</v>
      </c>
      <c r="R738" s="125">
        <f t="shared" si="390"/>
        <v>0</v>
      </c>
      <c r="S738" s="125">
        <f t="shared" si="390"/>
        <v>504.39031079918328</v>
      </c>
      <c r="T738" s="125">
        <f t="shared" si="390"/>
        <v>0</v>
      </c>
      <c r="U738" s="125">
        <f t="shared" si="390"/>
        <v>55519.396138088414</v>
      </c>
      <c r="V738" s="125">
        <f t="shared" si="390"/>
        <v>0</v>
      </c>
      <c r="W738" s="125">
        <f t="shared" si="390"/>
        <v>1172.8593974005107</v>
      </c>
      <c r="X738" s="125">
        <f t="shared" si="390"/>
        <v>1494.9399573084229</v>
      </c>
      <c r="Y738" s="125">
        <f t="shared" si="390"/>
        <v>0</v>
      </c>
      <c r="Z738" s="125">
        <f t="shared" si="390"/>
        <v>0</v>
      </c>
      <c r="AA738" s="125">
        <f>$C737*AA737</f>
        <v>97.231867142011239</v>
      </c>
      <c r="AB738" s="144"/>
      <c r="AC738" s="144"/>
    </row>
    <row r="739" spans="1:29" s="132" customFormat="1">
      <c r="A739" s="127" t="s">
        <v>381</v>
      </c>
      <c r="B739" s="126">
        <v>252171.13339414092</v>
      </c>
      <c r="C739" s="99">
        <f>B739/12</f>
        <v>21014.261116178412</v>
      </c>
      <c r="D739" s="128"/>
      <c r="E739" s="129"/>
      <c r="F739" s="100"/>
      <c r="G739" s="100">
        <v>1.23E-2</v>
      </c>
      <c r="H739" s="128"/>
      <c r="I739" s="128"/>
      <c r="J739" s="128"/>
      <c r="K739" s="128"/>
      <c r="L739" s="128"/>
      <c r="M739" s="100"/>
      <c r="N739" s="128"/>
      <c r="O739" s="128"/>
      <c r="P739" s="128"/>
      <c r="Q739" s="128">
        <v>4.3E-3</v>
      </c>
      <c r="R739" s="128">
        <v>6.0199999999999997E-2</v>
      </c>
      <c r="S739" s="128"/>
      <c r="T739" s="128">
        <v>5.8999999999999999E-3</v>
      </c>
      <c r="U739" s="128">
        <v>0.69620000000000004</v>
      </c>
      <c r="V739" s="128"/>
      <c r="W739" s="128"/>
      <c r="X739" s="128"/>
      <c r="Y739" s="128">
        <v>0.20830000000000001</v>
      </c>
      <c r="Z739" s="128">
        <v>8.3000000000000001E-3</v>
      </c>
      <c r="AA739" s="128">
        <v>4.4999999999999997E-3</v>
      </c>
    </row>
    <row r="740" spans="1:29">
      <c r="A740" s="124"/>
      <c r="B740" s="145"/>
      <c r="C740" s="123"/>
      <c r="D740" s="125">
        <f>$C739*D739</f>
        <v>0</v>
      </c>
      <c r="E740" s="125">
        <f t="shared" ref="E740:AA740" si="391">$C739*E739</f>
        <v>0</v>
      </c>
      <c r="F740" s="125">
        <f t="shared" si="391"/>
        <v>0</v>
      </c>
      <c r="G740" s="125">
        <f t="shared" si="391"/>
        <v>258.47541172899446</v>
      </c>
      <c r="H740" s="125">
        <f t="shared" si="391"/>
        <v>0</v>
      </c>
      <c r="I740" s="125">
        <f t="shared" si="391"/>
        <v>0</v>
      </c>
      <c r="J740" s="125">
        <f t="shared" si="391"/>
        <v>0</v>
      </c>
      <c r="K740" s="125">
        <f t="shared" si="391"/>
        <v>0</v>
      </c>
      <c r="L740" s="125">
        <f t="shared" si="391"/>
        <v>0</v>
      </c>
      <c r="M740" s="125">
        <f t="shared" si="391"/>
        <v>0</v>
      </c>
      <c r="N740" s="125">
        <f t="shared" si="391"/>
        <v>0</v>
      </c>
      <c r="O740" s="125">
        <f t="shared" si="391"/>
        <v>0</v>
      </c>
      <c r="P740" s="125">
        <f t="shared" si="391"/>
        <v>0</v>
      </c>
      <c r="Q740" s="125">
        <f t="shared" si="391"/>
        <v>90.361322799567176</v>
      </c>
      <c r="R740" s="125">
        <f t="shared" si="391"/>
        <v>1265.0585191939404</v>
      </c>
      <c r="S740" s="125">
        <f t="shared" si="391"/>
        <v>0</v>
      </c>
      <c r="T740" s="125">
        <f t="shared" si="391"/>
        <v>123.98414058545262</v>
      </c>
      <c r="U740" s="125">
        <f t="shared" si="391"/>
        <v>14630.128589083411</v>
      </c>
      <c r="V740" s="125">
        <f t="shared" si="391"/>
        <v>0</v>
      </c>
      <c r="W740" s="125">
        <f t="shared" si="391"/>
        <v>0</v>
      </c>
      <c r="X740" s="125">
        <f t="shared" si="391"/>
        <v>0</v>
      </c>
      <c r="Y740" s="125">
        <f t="shared" si="391"/>
        <v>4377.270590499963</v>
      </c>
      <c r="Z740" s="125">
        <f t="shared" si="391"/>
        <v>174.41836726428082</v>
      </c>
      <c r="AA740" s="125">
        <f t="shared" si="391"/>
        <v>94.564175022802843</v>
      </c>
      <c r="AB740" s="144"/>
      <c r="AC740" s="144"/>
    </row>
    <row r="741" spans="1:29" s="132" customFormat="1">
      <c r="A741" s="127" t="s">
        <v>382</v>
      </c>
      <c r="B741" s="126">
        <v>3381918.6208693888</v>
      </c>
      <c r="C741" s="99">
        <f>B741/12</f>
        <v>281826.55173911573</v>
      </c>
      <c r="D741" s="128">
        <v>1.2500000000000001E-2</v>
      </c>
      <c r="E741" s="129"/>
      <c r="F741" s="100"/>
      <c r="G741" s="100"/>
      <c r="H741" s="128"/>
      <c r="I741" s="128"/>
      <c r="J741" s="128"/>
      <c r="K741" s="128"/>
      <c r="L741" s="128"/>
      <c r="M741" s="100"/>
      <c r="N741" s="128">
        <v>3.1099999999999999E-2</v>
      </c>
      <c r="O741" s="128"/>
      <c r="P741" s="128"/>
      <c r="Q741" s="128"/>
      <c r="R741" s="128"/>
      <c r="S741" s="128"/>
      <c r="T741" s="128"/>
      <c r="U741" s="128">
        <v>0.95640000000000003</v>
      </c>
      <c r="V741" s="128"/>
      <c r="W741" s="128"/>
      <c r="X741" s="128"/>
      <c r="Y741" s="128"/>
      <c r="Z741" s="128"/>
      <c r="AA741" s="128"/>
    </row>
    <row r="742" spans="1:29">
      <c r="A742" s="124"/>
      <c r="B742" s="145"/>
      <c r="C742" s="123"/>
      <c r="D742" s="125">
        <f>$C741*D741</f>
        <v>3522.8318967389469</v>
      </c>
      <c r="E742" s="125">
        <f t="shared" ref="E742:AA742" si="392">$C741*E741</f>
        <v>0</v>
      </c>
      <c r="F742" s="125">
        <f t="shared" si="392"/>
        <v>0</v>
      </c>
      <c r="G742" s="125">
        <f t="shared" si="392"/>
        <v>0</v>
      </c>
      <c r="H742" s="125">
        <f t="shared" si="392"/>
        <v>0</v>
      </c>
      <c r="I742" s="125">
        <f t="shared" si="392"/>
        <v>0</v>
      </c>
      <c r="J742" s="125">
        <f t="shared" si="392"/>
        <v>0</v>
      </c>
      <c r="K742" s="125">
        <f t="shared" si="392"/>
        <v>0</v>
      </c>
      <c r="L742" s="125">
        <f t="shared" si="392"/>
        <v>0</v>
      </c>
      <c r="M742" s="125">
        <f t="shared" si="392"/>
        <v>0</v>
      </c>
      <c r="N742" s="125">
        <f t="shared" si="392"/>
        <v>8764.8057590864992</v>
      </c>
      <c r="O742" s="125">
        <f t="shared" si="392"/>
        <v>0</v>
      </c>
      <c r="P742" s="125">
        <f t="shared" si="392"/>
        <v>0</v>
      </c>
      <c r="Q742" s="125">
        <f t="shared" si="392"/>
        <v>0</v>
      </c>
      <c r="R742" s="125">
        <f t="shared" si="392"/>
        <v>0</v>
      </c>
      <c r="S742" s="125">
        <f t="shared" si="392"/>
        <v>0</v>
      </c>
      <c r="T742" s="125">
        <f t="shared" si="392"/>
        <v>0</v>
      </c>
      <c r="U742" s="125">
        <f t="shared" si="392"/>
        <v>269538.91408329032</v>
      </c>
      <c r="V742" s="125">
        <f t="shared" si="392"/>
        <v>0</v>
      </c>
      <c r="W742" s="125">
        <f t="shared" si="392"/>
        <v>0</v>
      </c>
      <c r="X742" s="125">
        <f t="shared" si="392"/>
        <v>0</v>
      </c>
      <c r="Y742" s="125">
        <f t="shared" si="392"/>
        <v>0</v>
      </c>
      <c r="Z742" s="125">
        <f t="shared" si="392"/>
        <v>0</v>
      </c>
      <c r="AA742" s="125">
        <f t="shared" si="392"/>
        <v>0</v>
      </c>
      <c r="AB742" s="144"/>
      <c r="AC742" s="144"/>
    </row>
    <row r="743" spans="1:29" s="132" customFormat="1">
      <c r="A743" s="127" t="s">
        <v>383</v>
      </c>
      <c r="B743" s="126">
        <v>2994166.2782972399</v>
      </c>
      <c r="C743" s="99">
        <f>B743/12</f>
        <v>249513.85652477</v>
      </c>
      <c r="D743" s="128"/>
      <c r="E743" s="129"/>
      <c r="F743" s="100"/>
      <c r="G743" s="100"/>
      <c r="H743" s="128"/>
      <c r="I743" s="128"/>
      <c r="J743" s="128"/>
      <c r="K743" s="128"/>
      <c r="L743" s="128"/>
      <c r="M743" s="100"/>
      <c r="N743" s="128"/>
      <c r="O743" s="128"/>
      <c r="P743" s="128"/>
      <c r="Q743" s="128">
        <v>1.34E-2</v>
      </c>
      <c r="R743" s="128"/>
      <c r="S743" s="128"/>
      <c r="T743" s="128"/>
      <c r="U743" s="128">
        <v>0.97040000000000004</v>
      </c>
      <c r="V743" s="128"/>
      <c r="W743" s="128"/>
      <c r="X743" s="128"/>
      <c r="Y743" s="128"/>
      <c r="Z743" s="128"/>
      <c r="AA743" s="128">
        <v>1.6199999999999999E-2</v>
      </c>
    </row>
    <row r="744" spans="1:29">
      <c r="A744" s="124"/>
      <c r="B744" s="145"/>
      <c r="C744" s="123"/>
      <c r="D744" s="125">
        <f>$C743*D743</f>
        <v>0</v>
      </c>
      <c r="E744" s="125">
        <f t="shared" ref="E744:AA744" si="393">$C743*E743</f>
        <v>0</v>
      </c>
      <c r="F744" s="125">
        <f t="shared" si="393"/>
        <v>0</v>
      </c>
      <c r="G744" s="125">
        <f t="shared" si="393"/>
        <v>0</v>
      </c>
      <c r="H744" s="125">
        <f t="shared" si="393"/>
        <v>0</v>
      </c>
      <c r="I744" s="125">
        <f t="shared" si="393"/>
        <v>0</v>
      </c>
      <c r="J744" s="125">
        <f t="shared" si="393"/>
        <v>0</v>
      </c>
      <c r="K744" s="125">
        <f t="shared" si="393"/>
        <v>0</v>
      </c>
      <c r="L744" s="125">
        <f t="shared" si="393"/>
        <v>0</v>
      </c>
      <c r="M744" s="125">
        <f t="shared" si="393"/>
        <v>0</v>
      </c>
      <c r="N744" s="125">
        <f t="shared" si="393"/>
        <v>0</v>
      </c>
      <c r="O744" s="125">
        <f t="shared" si="393"/>
        <v>0</v>
      </c>
      <c r="P744" s="125">
        <f t="shared" si="393"/>
        <v>0</v>
      </c>
      <c r="Q744" s="125">
        <f t="shared" si="393"/>
        <v>3343.4856774319182</v>
      </c>
      <c r="R744" s="125">
        <f t="shared" si="393"/>
        <v>0</v>
      </c>
      <c r="S744" s="125">
        <f t="shared" si="393"/>
        <v>0</v>
      </c>
      <c r="T744" s="125">
        <f t="shared" si="393"/>
        <v>0</v>
      </c>
      <c r="U744" s="125">
        <f t="shared" si="393"/>
        <v>242128.24637163681</v>
      </c>
      <c r="V744" s="125">
        <f t="shared" si="393"/>
        <v>0</v>
      </c>
      <c r="W744" s="125">
        <f t="shared" si="393"/>
        <v>0</v>
      </c>
      <c r="X744" s="125">
        <f t="shared" si="393"/>
        <v>0</v>
      </c>
      <c r="Y744" s="125">
        <f t="shared" si="393"/>
        <v>0</v>
      </c>
      <c r="Z744" s="125">
        <f t="shared" si="393"/>
        <v>0</v>
      </c>
      <c r="AA744" s="125">
        <f t="shared" si="393"/>
        <v>4042.1244757012737</v>
      </c>
      <c r="AB744" s="144"/>
      <c r="AC744" s="144"/>
    </row>
    <row r="745" spans="1:29" s="132" customFormat="1">
      <c r="A745" s="127" t="s">
        <v>384</v>
      </c>
      <c r="B745" s="126">
        <v>3137736.5206777113</v>
      </c>
      <c r="C745" s="99">
        <f>B745/12</f>
        <v>261478.04338980929</v>
      </c>
      <c r="D745" s="128"/>
      <c r="E745" s="129"/>
      <c r="F745" s="100"/>
      <c r="G745" s="100"/>
      <c r="H745" s="128"/>
      <c r="I745" s="128"/>
      <c r="J745" s="128"/>
      <c r="K745" s="128"/>
      <c r="L745" s="128"/>
      <c r="M745" s="100"/>
      <c r="N745" s="128"/>
      <c r="O745" s="128"/>
      <c r="P745" s="128"/>
      <c r="Q745" s="128">
        <v>3.8E-3</v>
      </c>
      <c r="R745" s="128">
        <v>5.0799999999999998E-2</v>
      </c>
      <c r="S745" s="128"/>
      <c r="T745" s="128">
        <v>5.4000000000000003E-3</v>
      </c>
      <c r="U745" s="128">
        <v>0.78849999999999998</v>
      </c>
      <c r="V745" s="128"/>
      <c r="W745" s="128"/>
      <c r="X745" s="128"/>
      <c r="Y745" s="128">
        <v>0.14199999999999999</v>
      </c>
      <c r="Z745" s="128">
        <v>5.5999999999999999E-3</v>
      </c>
      <c r="AA745" s="128">
        <v>3.8999999999999998E-3</v>
      </c>
    </row>
    <row r="746" spans="1:29">
      <c r="A746" s="124"/>
      <c r="B746" s="145"/>
      <c r="C746" s="123"/>
      <c r="D746" s="125">
        <f>$C745*D745</f>
        <v>0</v>
      </c>
      <c r="E746" s="125">
        <f t="shared" ref="E746:AA746" si="394">$C745*E745</f>
        <v>0</v>
      </c>
      <c r="F746" s="125">
        <f t="shared" si="394"/>
        <v>0</v>
      </c>
      <c r="G746" s="125">
        <f t="shared" si="394"/>
        <v>0</v>
      </c>
      <c r="H746" s="125">
        <f t="shared" si="394"/>
        <v>0</v>
      </c>
      <c r="I746" s="125">
        <f t="shared" si="394"/>
        <v>0</v>
      </c>
      <c r="J746" s="125">
        <f t="shared" si="394"/>
        <v>0</v>
      </c>
      <c r="K746" s="125">
        <f t="shared" si="394"/>
        <v>0</v>
      </c>
      <c r="L746" s="125">
        <f t="shared" si="394"/>
        <v>0</v>
      </c>
      <c r="M746" s="125">
        <f t="shared" si="394"/>
        <v>0</v>
      </c>
      <c r="N746" s="125">
        <f t="shared" si="394"/>
        <v>0</v>
      </c>
      <c r="O746" s="125">
        <f t="shared" si="394"/>
        <v>0</v>
      </c>
      <c r="P746" s="125">
        <f t="shared" si="394"/>
        <v>0</v>
      </c>
      <c r="Q746" s="125">
        <f t="shared" si="394"/>
        <v>993.61656488127528</v>
      </c>
      <c r="R746" s="125">
        <f t="shared" si="394"/>
        <v>13283.084604202311</v>
      </c>
      <c r="S746" s="125">
        <f t="shared" si="394"/>
        <v>0</v>
      </c>
      <c r="T746" s="125">
        <f t="shared" si="394"/>
        <v>1411.9814343049702</v>
      </c>
      <c r="U746" s="125">
        <f t="shared" si="394"/>
        <v>206175.43721286461</v>
      </c>
      <c r="V746" s="125">
        <f t="shared" si="394"/>
        <v>0</v>
      </c>
      <c r="W746" s="125">
        <f t="shared" si="394"/>
        <v>0</v>
      </c>
      <c r="X746" s="125">
        <f t="shared" si="394"/>
        <v>0</v>
      </c>
      <c r="Y746" s="125">
        <f t="shared" si="394"/>
        <v>37129.882161352914</v>
      </c>
      <c r="Z746" s="125">
        <f t="shared" si="394"/>
        <v>1464.277042982932</v>
      </c>
      <c r="AA746" s="125">
        <f t="shared" si="394"/>
        <v>1019.7643692202562</v>
      </c>
      <c r="AB746" s="144"/>
      <c r="AC746" s="144"/>
    </row>
    <row r="747" spans="1:29" s="132" customFormat="1">
      <c r="A747" s="127" t="s">
        <v>385</v>
      </c>
      <c r="B747" s="126">
        <v>2012578.1923191866</v>
      </c>
      <c r="C747" s="99">
        <f>B747/12</f>
        <v>167714.84935993221</v>
      </c>
      <c r="D747" s="128"/>
      <c r="E747" s="129"/>
      <c r="F747" s="100"/>
      <c r="G747" s="100"/>
      <c r="H747" s="128"/>
      <c r="I747" s="128"/>
      <c r="J747" s="128"/>
      <c r="K747" s="128"/>
      <c r="L747" s="128"/>
      <c r="M747" s="100"/>
      <c r="N747" s="128"/>
      <c r="O747" s="128"/>
      <c r="P747" s="128"/>
      <c r="Q747" s="128">
        <v>4.0000000000000002E-4</v>
      </c>
      <c r="R747" s="128"/>
      <c r="S747" s="128"/>
      <c r="T747" s="128"/>
      <c r="U747" s="128">
        <v>0.99960000000000004</v>
      </c>
      <c r="V747" s="128"/>
      <c r="W747" s="128"/>
      <c r="X747" s="128"/>
      <c r="Y747" s="128"/>
      <c r="Z747" s="128"/>
      <c r="AA747" s="128"/>
    </row>
    <row r="748" spans="1:29">
      <c r="A748" s="124"/>
      <c r="B748" s="145"/>
      <c r="C748" s="123"/>
      <c r="D748" s="125">
        <f>$C747*D747</f>
        <v>0</v>
      </c>
      <c r="E748" s="125">
        <f t="shared" ref="E748:AA748" si="395">$C747*E747</f>
        <v>0</v>
      </c>
      <c r="F748" s="125">
        <f t="shared" si="395"/>
        <v>0</v>
      </c>
      <c r="G748" s="125">
        <f t="shared" si="395"/>
        <v>0</v>
      </c>
      <c r="H748" s="125">
        <f t="shared" si="395"/>
        <v>0</v>
      </c>
      <c r="I748" s="125">
        <f t="shared" si="395"/>
        <v>0</v>
      </c>
      <c r="J748" s="125">
        <f t="shared" si="395"/>
        <v>0</v>
      </c>
      <c r="K748" s="125">
        <f t="shared" si="395"/>
        <v>0</v>
      </c>
      <c r="L748" s="125">
        <f t="shared" si="395"/>
        <v>0</v>
      </c>
      <c r="M748" s="125">
        <f t="shared" si="395"/>
        <v>0</v>
      </c>
      <c r="N748" s="125">
        <f t="shared" si="395"/>
        <v>0</v>
      </c>
      <c r="O748" s="125">
        <f t="shared" si="395"/>
        <v>0</v>
      </c>
      <c r="P748" s="125">
        <f t="shared" si="395"/>
        <v>0</v>
      </c>
      <c r="Q748" s="125">
        <f t="shared" si="395"/>
        <v>67.085939743972887</v>
      </c>
      <c r="R748" s="125">
        <f t="shared" si="395"/>
        <v>0</v>
      </c>
      <c r="S748" s="125">
        <f t="shared" si="395"/>
        <v>0</v>
      </c>
      <c r="T748" s="125">
        <f t="shared" si="395"/>
        <v>0</v>
      </c>
      <c r="U748" s="125">
        <f t="shared" si="395"/>
        <v>167647.76342018825</v>
      </c>
      <c r="V748" s="125">
        <f t="shared" si="395"/>
        <v>0</v>
      </c>
      <c r="W748" s="125">
        <f t="shared" si="395"/>
        <v>0</v>
      </c>
      <c r="X748" s="125">
        <f t="shared" si="395"/>
        <v>0</v>
      </c>
      <c r="Y748" s="125">
        <f t="shared" si="395"/>
        <v>0</v>
      </c>
      <c r="Z748" s="125">
        <f t="shared" si="395"/>
        <v>0</v>
      </c>
      <c r="AA748" s="125">
        <f t="shared" si="395"/>
        <v>0</v>
      </c>
      <c r="AB748" s="144"/>
      <c r="AC748" s="144"/>
    </row>
    <row r="749" spans="1:29" s="132" customFormat="1">
      <c r="A749" s="127" t="s">
        <v>386</v>
      </c>
      <c r="B749" s="126">
        <v>1411308.8881657994</v>
      </c>
      <c r="C749" s="99">
        <f>B749/12</f>
        <v>117609.07401381661</v>
      </c>
      <c r="D749" s="128"/>
      <c r="E749" s="129"/>
      <c r="F749" s="100"/>
      <c r="G749" s="100"/>
      <c r="H749" s="128"/>
      <c r="I749" s="128"/>
      <c r="J749" s="128"/>
      <c r="K749" s="128"/>
      <c r="L749" s="128"/>
      <c r="M749" s="100"/>
      <c r="N749" s="128"/>
      <c r="O749" s="128"/>
      <c r="P749" s="128"/>
      <c r="Q749" s="128">
        <v>3.2000000000000002E-3</v>
      </c>
      <c r="R749" s="128">
        <v>4.1399999999999999E-2</v>
      </c>
      <c r="S749" s="128"/>
      <c r="T749" s="128">
        <v>4.4000000000000003E-3</v>
      </c>
      <c r="U749" s="128">
        <v>0.82189999999999996</v>
      </c>
      <c r="V749" s="128"/>
      <c r="W749" s="128"/>
      <c r="X749" s="128"/>
      <c r="Y749" s="128">
        <v>0.121</v>
      </c>
      <c r="Z749" s="128">
        <v>4.7999999999999996E-3</v>
      </c>
      <c r="AA749" s="128">
        <v>3.3E-3</v>
      </c>
    </row>
    <row r="750" spans="1:29">
      <c r="A750" s="124"/>
      <c r="B750" s="145"/>
      <c r="C750" s="123"/>
      <c r="D750" s="125">
        <f>$C749*D749</f>
        <v>0</v>
      </c>
      <c r="E750" s="125">
        <f t="shared" ref="E750:AA750" si="396">$C749*E749</f>
        <v>0</v>
      </c>
      <c r="F750" s="125">
        <f t="shared" si="396"/>
        <v>0</v>
      </c>
      <c r="G750" s="125">
        <f t="shared" si="396"/>
        <v>0</v>
      </c>
      <c r="H750" s="125">
        <f t="shared" si="396"/>
        <v>0</v>
      </c>
      <c r="I750" s="125">
        <f t="shared" si="396"/>
        <v>0</v>
      </c>
      <c r="J750" s="125">
        <f t="shared" si="396"/>
        <v>0</v>
      </c>
      <c r="K750" s="125">
        <f t="shared" si="396"/>
        <v>0</v>
      </c>
      <c r="L750" s="125">
        <f t="shared" si="396"/>
        <v>0</v>
      </c>
      <c r="M750" s="125">
        <f t="shared" si="396"/>
        <v>0</v>
      </c>
      <c r="N750" s="125">
        <f t="shared" si="396"/>
        <v>0</v>
      </c>
      <c r="O750" s="125">
        <f t="shared" si="396"/>
        <v>0</v>
      </c>
      <c r="P750" s="125">
        <f t="shared" si="396"/>
        <v>0</v>
      </c>
      <c r="Q750" s="125">
        <f t="shared" si="396"/>
        <v>376.34903684421317</v>
      </c>
      <c r="R750" s="125">
        <f t="shared" si="396"/>
        <v>4869.0156641720077</v>
      </c>
      <c r="S750" s="125">
        <f t="shared" si="396"/>
        <v>0</v>
      </c>
      <c r="T750" s="125">
        <f t="shared" si="396"/>
        <v>517.47992566079313</v>
      </c>
      <c r="U750" s="125">
        <f t="shared" si="396"/>
        <v>96662.897931955871</v>
      </c>
      <c r="V750" s="125">
        <f t="shared" si="396"/>
        <v>0</v>
      </c>
      <c r="W750" s="125">
        <f t="shared" si="396"/>
        <v>0</v>
      </c>
      <c r="X750" s="125">
        <f t="shared" si="396"/>
        <v>0</v>
      </c>
      <c r="Y750" s="125">
        <f t="shared" si="396"/>
        <v>14230.697955671811</v>
      </c>
      <c r="Z750" s="125">
        <f t="shared" si="396"/>
        <v>564.5235552663197</v>
      </c>
      <c r="AA750" s="125">
        <f t="shared" si="396"/>
        <v>388.10994424559482</v>
      </c>
      <c r="AB750" s="144"/>
      <c r="AC750" s="144"/>
    </row>
    <row r="751" spans="1:29" s="132" customFormat="1">
      <c r="A751" s="127" t="s">
        <v>387</v>
      </c>
      <c r="B751" s="126">
        <v>302577.18003548501</v>
      </c>
      <c r="C751" s="99">
        <f>B751/12</f>
        <v>25214.765002957083</v>
      </c>
      <c r="D751" s="128"/>
      <c r="E751" s="129"/>
      <c r="F751" s="100"/>
      <c r="G751" s="100"/>
      <c r="H751" s="128"/>
      <c r="I751" s="128"/>
      <c r="J751" s="128"/>
      <c r="K751" s="128"/>
      <c r="L751" s="128"/>
      <c r="M751" s="100"/>
      <c r="N751" s="128"/>
      <c r="O751" s="128"/>
      <c r="P751" s="128"/>
      <c r="Q751" s="128"/>
      <c r="R751" s="128">
        <v>0.17299999999999999</v>
      </c>
      <c r="S751" s="128"/>
      <c r="T751" s="128">
        <v>1.6899999999999998E-2</v>
      </c>
      <c r="U751" s="128">
        <v>0.45090000000000002</v>
      </c>
      <c r="V751" s="128"/>
      <c r="W751" s="128"/>
      <c r="X751" s="128"/>
      <c r="Y751" s="128">
        <v>0.33679999999999999</v>
      </c>
      <c r="Z751" s="128">
        <v>1.3100000000000001E-2</v>
      </c>
      <c r="AA751" s="128">
        <v>9.2999999999999992E-3</v>
      </c>
    </row>
    <row r="752" spans="1:29">
      <c r="A752" s="124"/>
      <c r="B752" s="145"/>
      <c r="C752" s="123"/>
      <c r="D752" s="125">
        <f>$C751*D751</f>
        <v>0</v>
      </c>
      <c r="E752" s="125">
        <f t="shared" ref="E752:AA752" si="397">$C751*E751</f>
        <v>0</v>
      </c>
      <c r="F752" s="125">
        <f t="shared" si="397"/>
        <v>0</v>
      </c>
      <c r="G752" s="125">
        <f t="shared" si="397"/>
        <v>0</v>
      </c>
      <c r="H752" s="125">
        <f t="shared" si="397"/>
        <v>0</v>
      </c>
      <c r="I752" s="125">
        <f t="shared" si="397"/>
        <v>0</v>
      </c>
      <c r="J752" s="125">
        <f t="shared" si="397"/>
        <v>0</v>
      </c>
      <c r="K752" s="125">
        <f t="shared" si="397"/>
        <v>0</v>
      </c>
      <c r="L752" s="125">
        <f t="shared" si="397"/>
        <v>0</v>
      </c>
      <c r="M752" s="125">
        <f t="shared" si="397"/>
        <v>0</v>
      </c>
      <c r="N752" s="125">
        <f t="shared" si="397"/>
        <v>0</v>
      </c>
      <c r="O752" s="125">
        <f t="shared" si="397"/>
        <v>0</v>
      </c>
      <c r="P752" s="125">
        <f t="shared" si="397"/>
        <v>0</v>
      </c>
      <c r="Q752" s="125">
        <f t="shared" si="397"/>
        <v>0</v>
      </c>
      <c r="R752" s="125">
        <f t="shared" si="397"/>
        <v>4362.1543455115752</v>
      </c>
      <c r="S752" s="125">
        <f t="shared" si="397"/>
        <v>0</v>
      </c>
      <c r="T752" s="125">
        <f t="shared" si="397"/>
        <v>426.12952854997468</v>
      </c>
      <c r="U752" s="125">
        <f t="shared" si="397"/>
        <v>11369.33753983335</v>
      </c>
      <c r="V752" s="125">
        <f t="shared" si="397"/>
        <v>0</v>
      </c>
      <c r="W752" s="125">
        <f t="shared" si="397"/>
        <v>0</v>
      </c>
      <c r="X752" s="125">
        <f t="shared" si="397"/>
        <v>0</v>
      </c>
      <c r="Y752" s="125">
        <f t="shared" si="397"/>
        <v>8492.3328529959454</v>
      </c>
      <c r="Z752" s="125">
        <f t="shared" si="397"/>
        <v>330.31342153873783</v>
      </c>
      <c r="AA752" s="125">
        <f t="shared" si="397"/>
        <v>234.49731452750086</v>
      </c>
      <c r="AB752" s="144"/>
      <c r="AC752" s="144"/>
    </row>
    <row r="753" spans="1:29" s="132" customFormat="1">
      <c r="A753" s="127" t="s">
        <v>388</v>
      </c>
      <c r="B753" s="126">
        <v>384967.67946554051</v>
      </c>
      <c r="C753" s="99">
        <f>B753/12</f>
        <v>32080.639955461709</v>
      </c>
      <c r="D753" s="128">
        <v>8.5800000000000001E-2</v>
      </c>
      <c r="E753" s="129"/>
      <c r="F753" s="100"/>
      <c r="G753" s="100"/>
      <c r="H753" s="128"/>
      <c r="I753" s="128"/>
      <c r="J753" s="128"/>
      <c r="K753" s="128"/>
      <c r="L753" s="128"/>
      <c r="M753" s="100"/>
      <c r="N753" s="128">
        <v>7.7600000000000002E-2</v>
      </c>
      <c r="O753" s="128"/>
      <c r="P753" s="128"/>
      <c r="Q753" s="128"/>
      <c r="R753" s="128"/>
      <c r="S753" s="128"/>
      <c r="T753" s="128"/>
      <c r="U753" s="128">
        <v>0.83660000000000001</v>
      </c>
      <c r="V753" s="128"/>
      <c r="W753" s="128"/>
      <c r="X753" s="128"/>
      <c r="Y753" s="128"/>
      <c r="Z753" s="128"/>
      <c r="AA753" s="128"/>
    </row>
    <row r="754" spans="1:29">
      <c r="A754" s="124"/>
      <c r="B754" s="145"/>
      <c r="C754" s="123"/>
      <c r="D754" s="125">
        <f>$C753*D753</f>
        <v>2752.5189081786148</v>
      </c>
      <c r="E754" s="125">
        <f t="shared" ref="E754:AA754" si="398">$C753*E753</f>
        <v>0</v>
      </c>
      <c r="F754" s="125">
        <f t="shared" si="398"/>
        <v>0</v>
      </c>
      <c r="G754" s="125">
        <f t="shared" si="398"/>
        <v>0</v>
      </c>
      <c r="H754" s="125">
        <f t="shared" si="398"/>
        <v>0</v>
      </c>
      <c r="I754" s="125">
        <f t="shared" si="398"/>
        <v>0</v>
      </c>
      <c r="J754" s="125">
        <f t="shared" si="398"/>
        <v>0</v>
      </c>
      <c r="K754" s="125">
        <f t="shared" si="398"/>
        <v>0</v>
      </c>
      <c r="L754" s="125">
        <f t="shared" si="398"/>
        <v>0</v>
      </c>
      <c r="M754" s="125">
        <f t="shared" si="398"/>
        <v>0</v>
      </c>
      <c r="N754" s="125">
        <f t="shared" si="398"/>
        <v>2489.4576605438288</v>
      </c>
      <c r="O754" s="125">
        <f t="shared" si="398"/>
        <v>0</v>
      </c>
      <c r="P754" s="125">
        <f t="shared" si="398"/>
        <v>0</v>
      </c>
      <c r="Q754" s="125">
        <f t="shared" si="398"/>
        <v>0</v>
      </c>
      <c r="R754" s="125">
        <f t="shared" si="398"/>
        <v>0</v>
      </c>
      <c r="S754" s="125">
        <f t="shared" si="398"/>
        <v>0</v>
      </c>
      <c r="T754" s="125">
        <f t="shared" si="398"/>
        <v>0</v>
      </c>
      <c r="U754" s="125">
        <f t="shared" si="398"/>
        <v>26838.663386739267</v>
      </c>
      <c r="V754" s="125">
        <f t="shared" si="398"/>
        <v>0</v>
      </c>
      <c r="W754" s="125">
        <f t="shared" si="398"/>
        <v>0</v>
      </c>
      <c r="X754" s="125">
        <f t="shared" si="398"/>
        <v>0</v>
      </c>
      <c r="Y754" s="125">
        <f t="shared" si="398"/>
        <v>0</v>
      </c>
      <c r="Z754" s="125">
        <f t="shared" si="398"/>
        <v>0</v>
      </c>
      <c r="AA754" s="125">
        <f t="shared" si="398"/>
        <v>0</v>
      </c>
      <c r="AB754" s="144"/>
      <c r="AC754" s="144"/>
    </row>
    <row r="755" spans="1:29" s="132" customFormat="1">
      <c r="A755" s="127" t="s">
        <v>389</v>
      </c>
      <c r="B755" s="126">
        <v>422395.48407902598</v>
      </c>
      <c r="C755" s="99">
        <f>B755/12</f>
        <v>35199.623673252165</v>
      </c>
      <c r="D755" s="128">
        <v>8.5800000000000001E-2</v>
      </c>
      <c r="E755" s="129"/>
      <c r="F755" s="100"/>
      <c r="G755" s="100"/>
      <c r="H755" s="128"/>
      <c r="I755" s="128"/>
      <c r="J755" s="128"/>
      <c r="K755" s="128"/>
      <c r="L755" s="128"/>
      <c r="M755" s="100"/>
      <c r="N755" s="128">
        <v>7.7600000000000002E-2</v>
      </c>
      <c r="O755" s="128"/>
      <c r="P755" s="128"/>
      <c r="Q755" s="128"/>
      <c r="R755" s="128"/>
      <c r="S755" s="128"/>
      <c r="T755" s="128"/>
      <c r="U755" s="128">
        <v>0.83660000000000001</v>
      </c>
      <c r="V755" s="128"/>
      <c r="W755" s="128"/>
      <c r="X755" s="128"/>
      <c r="Y755" s="128"/>
      <c r="Z755" s="128"/>
      <c r="AA755" s="128"/>
    </row>
    <row r="756" spans="1:29">
      <c r="A756" s="124"/>
      <c r="B756" s="145"/>
      <c r="C756" s="123"/>
      <c r="D756" s="125">
        <f>$C755*D755</f>
        <v>3020.1277111650356</v>
      </c>
      <c r="E756" s="125">
        <f t="shared" ref="E756:AA756" si="399">$C755*E755</f>
        <v>0</v>
      </c>
      <c r="F756" s="125">
        <f t="shared" si="399"/>
        <v>0</v>
      </c>
      <c r="G756" s="125">
        <f t="shared" si="399"/>
        <v>0</v>
      </c>
      <c r="H756" s="125">
        <f t="shared" si="399"/>
        <v>0</v>
      </c>
      <c r="I756" s="125">
        <f t="shared" si="399"/>
        <v>0</v>
      </c>
      <c r="J756" s="125">
        <f t="shared" si="399"/>
        <v>0</v>
      </c>
      <c r="K756" s="125">
        <f t="shared" si="399"/>
        <v>0</v>
      </c>
      <c r="L756" s="125">
        <f t="shared" si="399"/>
        <v>0</v>
      </c>
      <c r="M756" s="125">
        <f t="shared" si="399"/>
        <v>0</v>
      </c>
      <c r="N756" s="125">
        <f t="shared" si="399"/>
        <v>2731.4907970443683</v>
      </c>
      <c r="O756" s="125">
        <f t="shared" si="399"/>
        <v>0</v>
      </c>
      <c r="P756" s="125">
        <f t="shared" si="399"/>
        <v>0</v>
      </c>
      <c r="Q756" s="125">
        <f t="shared" si="399"/>
        <v>0</v>
      </c>
      <c r="R756" s="125">
        <f t="shared" si="399"/>
        <v>0</v>
      </c>
      <c r="S756" s="125">
        <f t="shared" si="399"/>
        <v>0</v>
      </c>
      <c r="T756" s="125">
        <f t="shared" si="399"/>
        <v>0</v>
      </c>
      <c r="U756" s="125">
        <f t="shared" si="399"/>
        <v>29448.005165042763</v>
      </c>
      <c r="V756" s="125">
        <f t="shared" si="399"/>
        <v>0</v>
      </c>
      <c r="W756" s="125">
        <f t="shared" si="399"/>
        <v>0</v>
      </c>
      <c r="X756" s="125">
        <f t="shared" si="399"/>
        <v>0</v>
      </c>
      <c r="Y756" s="125">
        <f t="shared" si="399"/>
        <v>0</v>
      </c>
      <c r="Z756" s="125">
        <f t="shared" si="399"/>
        <v>0</v>
      </c>
      <c r="AA756" s="125">
        <f t="shared" si="399"/>
        <v>0</v>
      </c>
      <c r="AB756" s="144"/>
      <c r="AC756" s="144"/>
    </row>
    <row r="757" spans="1:29" s="132" customFormat="1">
      <c r="A757" s="127" t="s">
        <v>390</v>
      </c>
      <c r="B757" s="126">
        <v>414111.71776277444</v>
      </c>
      <c r="C757" s="99">
        <f>B757/12</f>
        <v>34509.309813564534</v>
      </c>
      <c r="D757" s="128">
        <v>7.1999999999999998E-3</v>
      </c>
      <c r="E757" s="129"/>
      <c r="F757" s="100"/>
      <c r="G757" s="100"/>
      <c r="H757" s="128"/>
      <c r="I757" s="128"/>
      <c r="J757" s="128"/>
      <c r="K757" s="128"/>
      <c r="L757" s="128"/>
      <c r="M757" s="100"/>
      <c r="N757" s="128"/>
      <c r="O757" s="128"/>
      <c r="P757" s="128"/>
      <c r="Q757" s="128"/>
      <c r="R757" s="128">
        <v>0.1736</v>
      </c>
      <c r="S757" s="128"/>
      <c r="T757" s="128">
        <v>1.7000000000000001E-2</v>
      </c>
      <c r="U757" s="128">
        <v>0.44469999999999998</v>
      </c>
      <c r="V757" s="128"/>
      <c r="W757" s="128"/>
      <c r="X757" s="128"/>
      <c r="Y757" s="128">
        <v>0.3352</v>
      </c>
      <c r="Z757" s="128">
        <v>1.3100000000000001E-2</v>
      </c>
      <c r="AA757" s="128">
        <v>9.1999999999999998E-3</v>
      </c>
    </row>
    <row r="758" spans="1:29">
      <c r="A758" s="124"/>
      <c r="B758" s="145"/>
      <c r="C758" s="123"/>
      <c r="D758" s="125">
        <f>$C757*D757</f>
        <v>248.46703065766465</v>
      </c>
      <c r="E758" s="125">
        <f t="shared" ref="E758:AA758" si="400">$C757*E757</f>
        <v>0</v>
      </c>
      <c r="F758" s="125">
        <f t="shared" si="400"/>
        <v>0</v>
      </c>
      <c r="G758" s="125">
        <f t="shared" si="400"/>
        <v>0</v>
      </c>
      <c r="H758" s="125">
        <f t="shared" si="400"/>
        <v>0</v>
      </c>
      <c r="I758" s="125">
        <f t="shared" si="400"/>
        <v>0</v>
      </c>
      <c r="J758" s="125">
        <f t="shared" si="400"/>
        <v>0</v>
      </c>
      <c r="K758" s="125">
        <f t="shared" si="400"/>
        <v>0</v>
      </c>
      <c r="L758" s="125">
        <f t="shared" si="400"/>
        <v>0</v>
      </c>
      <c r="M758" s="125">
        <f t="shared" si="400"/>
        <v>0</v>
      </c>
      <c r="N758" s="125">
        <f t="shared" si="400"/>
        <v>0</v>
      </c>
      <c r="O758" s="125">
        <f t="shared" si="400"/>
        <v>0</v>
      </c>
      <c r="P758" s="125">
        <f t="shared" si="400"/>
        <v>0</v>
      </c>
      <c r="Q758" s="125">
        <f t="shared" si="400"/>
        <v>0</v>
      </c>
      <c r="R758" s="125">
        <f t="shared" si="400"/>
        <v>5990.8161836348036</v>
      </c>
      <c r="S758" s="125">
        <f t="shared" si="400"/>
        <v>0</v>
      </c>
      <c r="T758" s="125">
        <f t="shared" si="400"/>
        <v>586.65826683059709</v>
      </c>
      <c r="U758" s="125">
        <f t="shared" si="400"/>
        <v>15346.290074092149</v>
      </c>
      <c r="V758" s="125">
        <f t="shared" si="400"/>
        <v>0</v>
      </c>
      <c r="W758" s="125">
        <f t="shared" si="400"/>
        <v>0</v>
      </c>
      <c r="X758" s="125">
        <f t="shared" si="400"/>
        <v>0</v>
      </c>
      <c r="Y758" s="125">
        <f t="shared" si="400"/>
        <v>11567.520649506832</v>
      </c>
      <c r="Z758" s="125">
        <f t="shared" si="400"/>
        <v>452.07195855769544</v>
      </c>
      <c r="AA758" s="125">
        <f t="shared" si="400"/>
        <v>317.48565028479373</v>
      </c>
      <c r="AB758" s="144"/>
      <c r="AC758" s="144"/>
    </row>
    <row r="759" spans="1:29" s="132" customFormat="1">
      <c r="A759" s="127" t="s">
        <v>391</v>
      </c>
      <c r="B759" s="126">
        <v>551433.67359875899</v>
      </c>
      <c r="C759" s="99">
        <f>B759/12</f>
        <v>45952.806133229918</v>
      </c>
      <c r="D759" s="128">
        <v>0.14199999999999999</v>
      </c>
      <c r="E759" s="129"/>
      <c r="F759" s="100"/>
      <c r="G759" s="100"/>
      <c r="H759" s="128"/>
      <c r="I759" s="128"/>
      <c r="J759" s="128"/>
      <c r="K759" s="128"/>
      <c r="L759" s="128"/>
      <c r="M759" s="100"/>
      <c r="N759" s="128">
        <v>0.24390000000000001</v>
      </c>
      <c r="O759" s="128"/>
      <c r="P759" s="128"/>
      <c r="Q759" s="128"/>
      <c r="R759" s="128"/>
      <c r="S759" s="128"/>
      <c r="T759" s="128"/>
      <c r="U759" s="128">
        <v>0.57940000000000003</v>
      </c>
      <c r="V759" s="128"/>
      <c r="W759" s="128"/>
      <c r="X759" s="128"/>
      <c r="Y759" s="128">
        <v>3.4700000000000002E-2</v>
      </c>
      <c r="Z759" s="128"/>
      <c r="AA759" s="128"/>
    </row>
    <row r="760" spans="1:29">
      <c r="A760" s="124"/>
      <c r="B760" s="145"/>
      <c r="C760" s="123"/>
      <c r="D760" s="125">
        <f>$C759*D759</f>
        <v>6525.2984709186476</v>
      </c>
      <c r="E760" s="125">
        <f t="shared" ref="E760:AA760" si="401">$C759*E759</f>
        <v>0</v>
      </c>
      <c r="F760" s="125">
        <f t="shared" si="401"/>
        <v>0</v>
      </c>
      <c r="G760" s="125">
        <f t="shared" si="401"/>
        <v>0</v>
      </c>
      <c r="H760" s="125">
        <f t="shared" si="401"/>
        <v>0</v>
      </c>
      <c r="I760" s="125">
        <f t="shared" si="401"/>
        <v>0</v>
      </c>
      <c r="J760" s="125">
        <f t="shared" si="401"/>
        <v>0</v>
      </c>
      <c r="K760" s="125">
        <f t="shared" si="401"/>
        <v>0</v>
      </c>
      <c r="L760" s="125">
        <f t="shared" si="401"/>
        <v>0</v>
      </c>
      <c r="M760" s="125">
        <f t="shared" si="401"/>
        <v>0</v>
      </c>
      <c r="N760" s="125">
        <f t="shared" si="401"/>
        <v>11207.889415894777</v>
      </c>
      <c r="O760" s="125">
        <f t="shared" si="401"/>
        <v>0</v>
      </c>
      <c r="P760" s="125">
        <f t="shared" si="401"/>
        <v>0</v>
      </c>
      <c r="Q760" s="125">
        <f t="shared" si="401"/>
        <v>0</v>
      </c>
      <c r="R760" s="125">
        <f t="shared" si="401"/>
        <v>0</v>
      </c>
      <c r="S760" s="125">
        <f t="shared" si="401"/>
        <v>0</v>
      </c>
      <c r="T760" s="125">
        <f t="shared" si="401"/>
        <v>0</v>
      </c>
      <c r="U760" s="125">
        <f t="shared" si="401"/>
        <v>26625.055873593417</v>
      </c>
      <c r="V760" s="125">
        <f t="shared" si="401"/>
        <v>0</v>
      </c>
      <c r="W760" s="125">
        <f t="shared" si="401"/>
        <v>0</v>
      </c>
      <c r="X760" s="125">
        <f t="shared" si="401"/>
        <v>0</v>
      </c>
      <c r="Y760" s="125">
        <f t="shared" si="401"/>
        <v>1594.5623728230782</v>
      </c>
      <c r="Z760" s="125">
        <f t="shared" si="401"/>
        <v>0</v>
      </c>
      <c r="AA760" s="125">
        <f t="shared" si="401"/>
        <v>0</v>
      </c>
      <c r="AB760" s="144"/>
      <c r="AC760" s="144"/>
    </row>
    <row r="761" spans="1:29" s="132" customFormat="1">
      <c r="A761" s="127" t="s">
        <v>392</v>
      </c>
      <c r="B761" s="126">
        <v>743830.62227712641</v>
      </c>
      <c r="C761" s="99">
        <f>B761/12</f>
        <v>61985.885189760535</v>
      </c>
      <c r="D761" s="128">
        <v>0.14199999999999999</v>
      </c>
      <c r="E761" s="129"/>
      <c r="F761" s="100"/>
      <c r="G761" s="100"/>
      <c r="H761" s="128"/>
      <c r="I761" s="128"/>
      <c r="J761" s="128"/>
      <c r="K761" s="128"/>
      <c r="L761" s="128"/>
      <c r="M761" s="100"/>
      <c r="N761" s="128">
        <v>0.24390000000000001</v>
      </c>
      <c r="O761" s="128"/>
      <c r="P761" s="128"/>
      <c r="Q761" s="128"/>
      <c r="R761" s="128"/>
      <c r="S761" s="128"/>
      <c r="T761" s="128"/>
      <c r="U761" s="128">
        <v>0.57940000000000003</v>
      </c>
      <c r="V761" s="128"/>
      <c r="W761" s="128"/>
      <c r="X761" s="128"/>
      <c r="Y761" s="128">
        <v>3.4700000000000002E-2</v>
      </c>
      <c r="Z761" s="128"/>
      <c r="AA761" s="128"/>
    </row>
    <row r="762" spans="1:29">
      <c r="A762" s="124"/>
      <c r="B762" s="145"/>
      <c r="C762" s="123"/>
      <c r="D762" s="125">
        <f>$C761*D761</f>
        <v>8801.9956969459945</v>
      </c>
      <c r="E762" s="125">
        <f t="shared" ref="E762:AA762" si="402">$C761*E761</f>
        <v>0</v>
      </c>
      <c r="F762" s="125">
        <f t="shared" si="402"/>
        <v>0</v>
      </c>
      <c r="G762" s="125">
        <f t="shared" si="402"/>
        <v>0</v>
      </c>
      <c r="H762" s="125">
        <f t="shared" si="402"/>
        <v>0</v>
      </c>
      <c r="I762" s="125">
        <f t="shared" si="402"/>
        <v>0</v>
      </c>
      <c r="J762" s="125">
        <f t="shared" si="402"/>
        <v>0</v>
      </c>
      <c r="K762" s="125">
        <f t="shared" si="402"/>
        <v>0</v>
      </c>
      <c r="L762" s="125">
        <f t="shared" si="402"/>
        <v>0</v>
      </c>
      <c r="M762" s="125">
        <f t="shared" si="402"/>
        <v>0</v>
      </c>
      <c r="N762" s="125">
        <f t="shared" si="402"/>
        <v>15118.357397782594</v>
      </c>
      <c r="O762" s="125">
        <f t="shared" si="402"/>
        <v>0</v>
      </c>
      <c r="P762" s="125">
        <f t="shared" si="402"/>
        <v>0</v>
      </c>
      <c r="Q762" s="125">
        <f t="shared" si="402"/>
        <v>0</v>
      </c>
      <c r="R762" s="125">
        <f t="shared" si="402"/>
        <v>0</v>
      </c>
      <c r="S762" s="125">
        <f t="shared" si="402"/>
        <v>0</v>
      </c>
      <c r="T762" s="125">
        <f t="shared" si="402"/>
        <v>0</v>
      </c>
      <c r="U762" s="125">
        <f t="shared" si="402"/>
        <v>35914.621878947255</v>
      </c>
      <c r="V762" s="125">
        <f t="shared" si="402"/>
        <v>0</v>
      </c>
      <c r="W762" s="125">
        <f t="shared" si="402"/>
        <v>0</v>
      </c>
      <c r="X762" s="125">
        <f t="shared" si="402"/>
        <v>0</v>
      </c>
      <c r="Y762" s="125">
        <f t="shared" si="402"/>
        <v>2150.9102160846905</v>
      </c>
      <c r="Z762" s="125">
        <f t="shared" si="402"/>
        <v>0</v>
      </c>
      <c r="AA762" s="125">
        <f t="shared" si="402"/>
        <v>0</v>
      </c>
      <c r="AB762" s="144"/>
      <c r="AC762" s="144"/>
    </row>
    <row r="763" spans="1:29" s="132" customFormat="1">
      <c r="A763" s="127" t="s">
        <v>393</v>
      </c>
      <c r="B763" s="126">
        <v>421701.94953305187</v>
      </c>
      <c r="C763" s="99">
        <f>B763/12</f>
        <v>35141.829127754325</v>
      </c>
      <c r="D763" s="128">
        <v>0.65229999999999999</v>
      </c>
      <c r="E763" s="129"/>
      <c r="F763" s="100"/>
      <c r="G763" s="100"/>
      <c r="H763" s="128"/>
      <c r="I763" s="128"/>
      <c r="J763" s="128"/>
      <c r="K763" s="128"/>
      <c r="L763" s="128"/>
      <c r="M763" s="100"/>
      <c r="N763" s="128"/>
      <c r="O763" s="128"/>
      <c r="P763" s="128"/>
      <c r="Q763" s="128"/>
      <c r="R763" s="128">
        <v>0.25869999999999999</v>
      </c>
      <c r="S763" s="128"/>
      <c r="T763" s="128">
        <v>2.5499999999999998E-2</v>
      </c>
      <c r="U763" s="128"/>
      <c r="V763" s="128"/>
      <c r="W763" s="128"/>
      <c r="X763" s="128"/>
      <c r="Y763" s="128">
        <v>6.3500000000000001E-2</v>
      </c>
      <c r="Z763" s="128"/>
      <c r="AA763" s="128"/>
    </row>
    <row r="764" spans="1:29">
      <c r="A764" s="124"/>
      <c r="B764" s="145"/>
      <c r="C764" s="123"/>
      <c r="D764" s="125">
        <f t="shared" ref="D764:AA764" si="403">$C763*D763</f>
        <v>22923.015140034146</v>
      </c>
      <c r="E764" s="125">
        <f t="shared" si="403"/>
        <v>0</v>
      </c>
      <c r="F764" s="125">
        <f t="shared" si="403"/>
        <v>0</v>
      </c>
      <c r="G764" s="125">
        <f t="shared" si="403"/>
        <v>0</v>
      </c>
      <c r="H764" s="125">
        <f t="shared" si="403"/>
        <v>0</v>
      </c>
      <c r="I764" s="125">
        <f t="shared" si="403"/>
        <v>0</v>
      </c>
      <c r="J764" s="125">
        <f t="shared" si="403"/>
        <v>0</v>
      </c>
      <c r="K764" s="125">
        <f t="shared" si="403"/>
        <v>0</v>
      </c>
      <c r="L764" s="125">
        <f t="shared" si="403"/>
        <v>0</v>
      </c>
      <c r="M764" s="125">
        <f t="shared" si="403"/>
        <v>0</v>
      </c>
      <c r="N764" s="125">
        <f t="shared" si="403"/>
        <v>0</v>
      </c>
      <c r="O764" s="125">
        <f t="shared" si="403"/>
        <v>0</v>
      </c>
      <c r="P764" s="125">
        <f t="shared" si="403"/>
        <v>0</v>
      </c>
      <c r="Q764" s="125">
        <f t="shared" si="403"/>
        <v>0</v>
      </c>
      <c r="R764" s="125">
        <f t="shared" si="403"/>
        <v>9091.1911953500439</v>
      </c>
      <c r="S764" s="125">
        <f t="shared" si="403"/>
        <v>0</v>
      </c>
      <c r="T764" s="125">
        <f t="shared" si="403"/>
        <v>896.11664275773524</v>
      </c>
      <c r="U764" s="125">
        <f t="shared" si="403"/>
        <v>0</v>
      </c>
      <c r="V764" s="125">
        <f t="shared" si="403"/>
        <v>0</v>
      </c>
      <c r="W764" s="125">
        <f t="shared" si="403"/>
        <v>0</v>
      </c>
      <c r="X764" s="125">
        <f t="shared" si="403"/>
        <v>0</v>
      </c>
      <c r="Y764" s="125">
        <f t="shared" si="403"/>
        <v>2231.5061496123994</v>
      </c>
      <c r="Z764" s="125">
        <f t="shared" si="403"/>
        <v>0</v>
      </c>
      <c r="AA764" s="125">
        <f t="shared" si="403"/>
        <v>0</v>
      </c>
      <c r="AB764" s="144"/>
      <c r="AC764" s="144"/>
    </row>
    <row r="765" spans="1:29" s="132" customFormat="1">
      <c r="A765" s="127" t="s">
        <v>394</v>
      </c>
      <c r="B765" s="126">
        <v>359162.60373787809</v>
      </c>
      <c r="C765" s="99">
        <f>B765/12</f>
        <v>29930.216978156506</v>
      </c>
      <c r="D765" s="128">
        <v>0.89870000000000005</v>
      </c>
      <c r="E765" s="129"/>
      <c r="F765" s="100"/>
      <c r="G765" s="100"/>
      <c r="H765" s="128"/>
      <c r="I765" s="128"/>
      <c r="J765" s="128"/>
      <c r="K765" s="128"/>
      <c r="L765" s="128"/>
      <c r="M765" s="100"/>
      <c r="N765" s="128"/>
      <c r="O765" s="128"/>
      <c r="P765" s="128"/>
      <c r="Q765" s="128"/>
      <c r="R765" s="128">
        <v>9.4799999999999995E-2</v>
      </c>
      <c r="S765" s="128"/>
      <c r="T765" s="128">
        <v>6.4999999999999997E-3</v>
      </c>
      <c r="U765" s="128"/>
      <c r="V765" s="128"/>
      <c r="W765" s="128"/>
      <c r="X765" s="128"/>
      <c r="Y765" s="128"/>
      <c r="Z765" s="128"/>
      <c r="AA765" s="128"/>
    </row>
    <row r="766" spans="1:29">
      <c r="A766" s="124"/>
      <c r="B766" s="145"/>
      <c r="C766" s="123"/>
      <c r="D766" s="125">
        <f t="shared" ref="D766:AA766" si="404">$C765*D765</f>
        <v>26898.285998269253</v>
      </c>
      <c r="E766" s="125">
        <f t="shared" si="404"/>
        <v>0</v>
      </c>
      <c r="F766" s="125">
        <f t="shared" si="404"/>
        <v>0</v>
      </c>
      <c r="G766" s="125">
        <f t="shared" si="404"/>
        <v>0</v>
      </c>
      <c r="H766" s="125">
        <f t="shared" si="404"/>
        <v>0</v>
      </c>
      <c r="I766" s="125">
        <f t="shared" si="404"/>
        <v>0</v>
      </c>
      <c r="J766" s="125">
        <f t="shared" si="404"/>
        <v>0</v>
      </c>
      <c r="K766" s="125">
        <f t="shared" si="404"/>
        <v>0</v>
      </c>
      <c r="L766" s="125">
        <f t="shared" si="404"/>
        <v>0</v>
      </c>
      <c r="M766" s="125">
        <f t="shared" si="404"/>
        <v>0</v>
      </c>
      <c r="N766" s="125">
        <f t="shared" si="404"/>
        <v>0</v>
      </c>
      <c r="O766" s="125">
        <f t="shared" si="404"/>
        <v>0</v>
      </c>
      <c r="P766" s="125">
        <f t="shared" si="404"/>
        <v>0</v>
      </c>
      <c r="Q766" s="125">
        <f t="shared" si="404"/>
        <v>0</v>
      </c>
      <c r="R766" s="125">
        <f t="shared" si="404"/>
        <v>2837.3845695292366</v>
      </c>
      <c r="S766" s="125">
        <f t="shared" si="404"/>
        <v>0</v>
      </c>
      <c r="T766" s="125">
        <f t="shared" si="404"/>
        <v>194.54641035801728</v>
      </c>
      <c r="U766" s="125">
        <f t="shared" si="404"/>
        <v>0</v>
      </c>
      <c r="V766" s="125">
        <f t="shared" si="404"/>
        <v>0</v>
      </c>
      <c r="W766" s="125">
        <f t="shared" si="404"/>
        <v>0</v>
      </c>
      <c r="X766" s="125">
        <f t="shared" si="404"/>
        <v>0</v>
      </c>
      <c r="Y766" s="125">
        <f t="shared" si="404"/>
        <v>0</v>
      </c>
      <c r="Z766" s="125">
        <f t="shared" si="404"/>
        <v>0</v>
      </c>
      <c r="AA766" s="125">
        <f t="shared" si="404"/>
        <v>0</v>
      </c>
      <c r="AB766" s="144"/>
      <c r="AC766" s="144"/>
    </row>
    <row r="767" spans="1:29" s="132" customFormat="1">
      <c r="A767" s="127" t="s">
        <v>395</v>
      </c>
      <c r="B767" s="126">
        <v>398227.92235468776</v>
      </c>
      <c r="C767" s="99">
        <f>B767/12</f>
        <v>33185.66019622398</v>
      </c>
      <c r="D767" s="128"/>
      <c r="E767" s="129"/>
      <c r="F767" s="100"/>
      <c r="G767" s="100"/>
      <c r="H767" s="128"/>
      <c r="I767" s="128"/>
      <c r="J767" s="128"/>
      <c r="K767" s="128"/>
      <c r="L767" s="128"/>
      <c r="M767" s="100"/>
      <c r="N767" s="128"/>
      <c r="O767" s="128"/>
      <c r="P767" s="128"/>
      <c r="Q767" s="128"/>
      <c r="R767" s="128">
        <v>0.37169999999999997</v>
      </c>
      <c r="S767" s="128"/>
      <c r="T767" s="128">
        <v>4.4600000000000001E-2</v>
      </c>
      <c r="U767" s="128"/>
      <c r="V767" s="128"/>
      <c r="W767" s="128"/>
      <c r="X767" s="128"/>
      <c r="Y767" s="128">
        <v>0.54139999999999999</v>
      </c>
      <c r="Z767" s="128">
        <v>2.3199999999999998E-2</v>
      </c>
      <c r="AA767" s="128">
        <v>1.9099999999999999E-2</v>
      </c>
    </row>
    <row r="768" spans="1:29">
      <c r="A768" s="124"/>
      <c r="B768" s="122"/>
      <c r="C768" s="123"/>
      <c r="D768" s="125">
        <f t="shared" ref="D768:AA768" si="405">$C767*D767</f>
        <v>0</v>
      </c>
      <c r="E768" s="125">
        <f t="shared" si="405"/>
        <v>0</v>
      </c>
      <c r="F768" s="125">
        <f t="shared" si="405"/>
        <v>0</v>
      </c>
      <c r="G768" s="125">
        <f t="shared" si="405"/>
        <v>0</v>
      </c>
      <c r="H768" s="125">
        <f t="shared" si="405"/>
        <v>0</v>
      </c>
      <c r="I768" s="125">
        <f t="shared" si="405"/>
        <v>0</v>
      </c>
      <c r="J768" s="125">
        <f t="shared" si="405"/>
        <v>0</v>
      </c>
      <c r="K768" s="125">
        <f t="shared" si="405"/>
        <v>0</v>
      </c>
      <c r="L768" s="125">
        <f t="shared" si="405"/>
        <v>0</v>
      </c>
      <c r="M768" s="125">
        <f t="shared" si="405"/>
        <v>0</v>
      </c>
      <c r="N768" s="125">
        <f t="shared" si="405"/>
        <v>0</v>
      </c>
      <c r="O768" s="125">
        <f t="shared" si="405"/>
        <v>0</v>
      </c>
      <c r="P768" s="125">
        <f t="shared" si="405"/>
        <v>0</v>
      </c>
      <c r="Q768" s="125">
        <f t="shared" si="405"/>
        <v>0</v>
      </c>
      <c r="R768" s="125">
        <f t="shared" si="405"/>
        <v>12335.109894936453</v>
      </c>
      <c r="S768" s="125">
        <f t="shared" si="405"/>
        <v>0</v>
      </c>
      <c r="T768" s="125">
        <f t="shared" si="405"/>
        <v>1480.0804447515895</v>
      </c>
      <c r="U768" s="125">
        <f t="shared" si="405"/>
        <v>0</v>
      </c>
      <c r="V768" s="125">
        <f t="shared" si="405"/>
        <v>0</v>
      </c>
      <c r="W768" s="125">
        <f t="shared" si="405"/>
        <v>0</v>
      </c>
      <c r="X768" s="125">
        <f t="shared" si="405"/>
        <v>0</v>
      </c>
      <c r="Y768" s="125">
        <f t="shared" si="405"/>
        <v>17966.716430235661</v>
      </c>
      <c r="Z768" s="125">
        <f t="shared" si="405"/>
        <v>769.90731655239631</v>
      </c>
      <c r="AA768" s="125">
        <f t="shared" si="405"/>
        <v>633.84610974787802</v>
      </c>
      <c r="AB768" s="144"/>
      <c r="AC768" s="144"/>
    </row>
    <row r="769" spans="1:27">
      <c r="A769" s="141" t="s">
        <v>52</v>
      </c>
      <c r="B769" s="142">
        <f>SUM(B727:B768)</f>
        <v>30491626.518903639</v>
      </c>
      <c r="C769" s="142">
        <f>B769/12</f>
        <v>2540968.8765753033</v>
      </c>
      <c r="D769" s="143">
        <f>D728+D730+D732+D734+D736+D738+D740+D742+D744+D746+D748+D750+D752+D754+D756+D758+D760+D762+D764+D766+D768</f>
        <v>104049.04417560084</v>
      </c>
      <c r="E769" s="143">
        <f t="shared" ref="E769:AA769" si="406">E728+E730+E732+E734+E736+E738+E740+E742+E744+E746+E748+E750+E752+E754+E756+E758+E760+E762+E764+E766+E768</f>
        <v>82396.633865077718</v>
      </c>
      <c r="F769" s="143">
        <f t="shared" si="406"/>
        <v>31975.676159570517</v>
      </c>
      <c r="G769" s="143">
        <f t="shared" si="406"/>
        <v>47036.634567411718</v>
      </c>
      <c r="H769" s="143">
        <f t="shared" si="406"/>
        <v>36656.095170426641</v>
      </c>
      <c r="I769" s="143">
        <f t="shared" si="406"/>
        <v>77655.213530385547</v>
      </c>
      <c r="J769" s="143">
        <f t="shared" si="406"/>
        <v>0</v>
      </c>
      <c r="K769" s="143">
        <f t="shared" si="406"/>
        <v>12258.306231155424</v>
      </c>
      <c r="L769" s="143">
        <f t="shared" si="406"/>
        <v>19486.081131600837</v>
      </c>
      <c r="M769" s="143">
        <f t="shared" si="406"/>
        <v>10863.445566061442</v>
      </c>
      <c r="N769" s="143">
        <f t="shared" si="406"/>
        <v>78088.754630086798</v>
      </c>
      <c r="O769" s="143">
        <f t="shared" si="406"/>
        <v>71641.70481321495</v>
      </c>
      <c r="P769" s="143">
        <f t="shared" si="406"/>
        <v>10523.640255048524</v>
      </c>
      <c r="Q769" s="143">
        <f t="shared" si="406"/>
        <v>6224.8389410661848</v>
      </c>
      <c r="R769" s="143">
        <f t="shared" si="406"/>
        <v>75890.606275477301</v>
      </c>
      <c r="S769" s="143">
        <f t="shared" si="406"/>
        <v>13739.634003761686</v>
      </c>
      <c r="T769" s="143">
        <f t="shared" si="406"/>
        <v>8065.509160348789</v>
      </c>
      <c r="U769" s="143">
        <f t="shared" si="406"/>
        <v>1628190.5614431074</v>
      </c>
      <c r="V769" s="143">
        <f t="shared" si="406"/>
        <v>10639.284653455652</v>
      </c>
      <c r="W769" s="143">
        <f t="shared" si="406"/>
        <v>31841.340503807565</v>
      </c>
      <c r="X769" s="143">
        <f t="shared" si="406"/>
        <v>34853.929683023169</v>
      </c>
      <c r="Y769" s="143">
        <f t="shared" si="406"/>
        <v>135706.80728339966</v>
      </c>
      <c r="Z769" s="143">
        <f t="shared" si="406"/>
        <v>5201.066642251445</v>
      </c>
      <c r="AA769" s="143">
        <f t="shared" si="406"/>
        <v>7984.0678899633785</v>
      </c>
    </row>
    <row r="770" spans="1:27" s="132" customFormat="1">
      <c r="A770" s="140"/>
      <c r="B770" s="13"/>
      <c r="C770" s="13"/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</row>
    <row r="772" spans="1:27">
      <c r="A772" s="46" t="s">
        <v>245</v>
      </c>
      <c r="B772" s="45" t="s">
        <v>249</v>
      </c>
      <c r="C772" s="43"/>
      <c r="D772" s="117"/>
      <c r="I772" s="119"/>
    </row>
    <row r="773" spans="1:27">
      <c r="A773" s="47" t="s">
        <v>246</v>
      </c>
      <c r="B773" s="45" t="s">
        <v>250</v>
      </c>
      <c r="C773" s="44"/>
      <c r="D773" s="117"/>
      <c r="I773" s="119"/>
    </row>
    <row r="774" spans="1:27">
      <c r="A774" s="42" t="s">
        <v>248</v>
      </c>
      <c r="B774" s="48" t="s">
        <v>247</v>
      </c>
      <c r="C774" s="49"/>
      <c r="D774" s="120"/>
      <c r="F774" s="119"/>
      <c r="I774" s="119"/>
    </row>
    <row r="775" spans="1:27">
      <c r="F775" s="119"/>
    </row>
    <row r="781" spans="1:27">
      <c r="D781" s="121"/>
    </row>
    <row r="819" spans="7:7">
      <c r="G819" s="13"/>
    </row>
  </sheetData>
  <mergeCells count="16">
    <mergeCell ref="D304:Z304"/>
    <mergeCell ref="D723:Z723"/>
    <mergeCell ref="D688:Z688"/>
    <mergeCell ref="D434:Z434"/>
    <mergeCell ref="D456:Z456"/>
    <mergeCell ref="D576:Z576"/>
    <mergeCell ref="D671:Z671"/>
    <mergeCell ref="D600:Z600"/>
    <mergeCell ref="D618:Z618"/>
    <mergeCell ref="D651:Z651"/>
    <mergeCell ref="D662:Z662"/>
    <mergeCell ref="A1:Z1"/>
    <mergeCell ref="D4:Z4"/>
    <mergeCell ref="D136:Z136"/>
    <mergeCell ref="D148:Z148"/>
    <mergeCell ref="D170:Z170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H16"/>
  <sheetViews>
    <sheetView tabSelected="1" workbookViewId="0">
      <selection activeCell="B2" sqref="B2"/>
    </sheetView>
  </sheetViews>
  <sheetFormatPr defaultRowHeight="12.75"/>
  <sheetData>
    <row r="1" spans="1:8">
      <c r="A1" s="149">
        <v>1</v>
      </c>
    </row>
    <row r="2" spans="1:8" ht="15">
      <c r="A2" s="149">
        <f>A1+1</f>
        <v>2</v>
      </c>
      <c r="B2" s="150" t="s">
        <v>402</v>
      </c>
    </row>
    <row r="3" spans="1:8" ht="15">
      <c r="A3" s="149">
        <f t="shared" ref="A3:A10" si="0">A2+1</f>
        <v>3</v>
      </c>
      <c r="B3" s="150"/>
    </row>
    <row r="4" spans="1:8" ht="15">
      <c r="A4" s="149">
        <f t="shared" si="0"/>
        <v>4</v>
      </c>
      <c r="B4" s="152" t="s">
        <v>406</v>
      </c>
      <c r="E4" t="s">
        <v>407</v>
      </c>
      <c r="F4" t="s">
        <v>405</v>
      </c>
      <c r="G4" t="s">
        <v>403</v>
      </c>
      <c r="H4" t="s">
        <v>404</v>
      </c>
    </row>
    <row r="5" spans="1:8" ht="15">
      <c r="A5" s="149">
        <f t="shared" si="0"/>
        <v>5</v>
      </c>
      <c r="B5" s="150"/>
    </row>
    <row r="6" spans="1:8">
      <c r="A6" s="149">
        <f t="shared" si="0"/>
        <v>6</v>
      </c>
    </row>
    <row r="7" spans="1:8" ht="15">
      <c r="A7" s="149">
        <f t="shared" si="0"/>
        <v>7</v>
      </c>
      <c r="B7" s="150" t="s">
        <v>399</v>
      </c>
    </row>
    <row r="8" spans="1:8">
      <c r="A8" s="149">
        <f t="shared" si="0"/>
        <v>8</v>
      </c>
      <c r="B8" t="s">
        <v>401</v>
      </c>
    </row>
    <row r="9" spans="1:8">
      <c r="A9" s="149">
        <f t="shared" si="0"/>
        <v>9</v>
      </c>
    </row>
    <row r="10" spans="1:8">
      <c r="A10" s="149">
        <f t="shared" si="0"/>
        <v>10</v>
      </c>
      <c r="B10" s="151" t="s">
        <v>400</v>
      </c>
      <c r="C10" s="151"/>
      <c r="D10" s="151"/>
      <c r="E10" s="151"/>
      <c r="F10" s="151"/>
    </row>
    <row r="11" spans="1:8">
      <c r="A11" s="149"/>
    </row>
    <row r="12" spans="1:8">
      <c r="A12" s="149"/>
    </row>
    <row r="13" spans="1:8">
      <c r="A13" s="149"/>
    </row>
    <row r="14" spans="1:8">
      <c r="A14" s="149"/>
    </row>
    <row r="15" spans="1:8">
      <c r="A15" s="149"/>
    </row>
    <row r="16" spans="1:8">
      <c r="A16" s="149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Dec 2017</vt:lpstr>
      <vt:lpstr>Wolfram</vt:lpstr>
    </vt:vector>
  </TitlesOfParts>
  <Company>PJM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hsiae</dc:creator>
  <cp:lastModifiedBy>John Wolfram</cp:lastModifiedBy>
  <cp:lastPrinted>2013-01-04T18:16:20Z</cp:lastPrinted>
  <dcterms:created xsi:type="dcterms:W3CDTF">2012-12-18T21:50:05Z</dcterms:created>
  <dcterms:modified xsi:type="dcterms:W3CDTF">2018-04-26T01:50:40Z</dcterms:modified>
</cp:coreProperties>
</file>