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2360" tabRatio="591" activeTab="0"/>
  </bookViews>
  <sheets>
    <sheet name="Apr-2018" sheetId="1" r:id="rId1"/>
  </sheets>
  <definedNames>
    <definedName name="_AMO_UniqueIdentifier" hidden="1">"'dc2b4d5e-3c9b-4e5f-aab8-4aaef35c2e8f'"</definedName>
  </definedNames>
  <calcPr fullCalcOnLoad="1"/>
</workbook>
</file>

<file path=xl/sharedStrings.xml><?xml version="1.0" encoding="utf-8"?>
<sst xmlns="http://schemas.openxmlformats.org/spreadsheetml/2006/main" count="1131" uniqueCount="428">
  <si>
    <t>Transmission Enhancement Charges (PJM OATT Schedule 12) settlement worksheet</t>
  </si>
  <si>
    <t>Required Transmission Enhancements owned by:  Trans-Allegheny Interstate Line Company (TrAILCo)</t>
  </si>
  <si>
    <t>PJM</t>
  </si>
  <si>
    <t>Annual</t>
  </si>
  <si>
    <t>Monthly</t>
  </si>
  <si>
    <t>Responsible Customers'/Zones' allocation shares of monthly charges</t>
  </si>
  <si>
    <t>Upgrade</t>
  </si>
  <si>
    <t>Revenue</t>
  </si>
  <si>
    <t>East Coast</t>
  </si>
  <si>
    <t>ID</t>
  </si>
  <si>
    <t>Requirement</t>
  </si>
  <si>
    <t>AE</t>
  </si>
  <si>
    <t>AEP</t>
  </si>
  <si>
    <t>APS</t>
  </si>
  <si>
    <t>ATSI</t>
  </si>
  <si>
    <t>BGE</t>
  </si>
  <si>
    <t>ComEd</t>
  </si>
  <si>
    <t>Dayton</t>
  </si>
  <si>
    <t>Duke Energy OH/KY</t>
  </si>
  <si>
    <t>Duquesne</t>
  </si>
  <si>
    <t>Delmarva</t>
  </si>
  <si>
    <t>Dominion</t>
  </si>
  <si>
    <t>HTP</t>
  </si>
  <si>
    <t>JCPL</t>
  </si>
  <si>
    <t>MetEd</t>
  </si>
  <si>
    <t>Neptune</t>
  </si>
  <si>
    <t>PECO</t>
  </si>
  <si>
    <t>Penelec</t>
  </si>
  <si>
    <t>PEPCO</t>
  </si>
  <si>
    <t>PPL</t>
  </si>
  <si>
    <t>PSEG</t>
  </si>
  <si>
    <t>Rockland</t>
  </si>
  <si>
    <t>Power</t>
  </si>
  <si>
    <t>b0216</t>
  </si>
  <si>
    <t>b0218</t>
  </si>
  <si>
    <t>b0328.1</t>
  </si>
  <si>
    <t>b0328.2</t>
  </si>
  <si>
    <t>b0347.1</t>
  </si>
  <si>
    <t>b0347.2</t>
  </si>
  <si>
    <t>b0347.3</t>
  </si>
  <si>
    <t>b0347.4</t>
  </si>
  <si>
    <t>b0323</t>
  </si>
  <si>
    <t>b0230</t>
  </si>
  <si>
    <t>b0559</t>
  </si>
  <si>
    <t>b0229</t>
  </si>
  <si>
    <t>b0495</t>
  </si>
  <si>
    <t>b0343</t>
  </si>
  <si>
    <t>b0344</t>
  </si>
  <si>
    <t>b0345</t>
  </si>
  <si>
    <t>b0704</t>
  </si>
  <si>
    <t>b1243</t>
  </si>
  <si>
    <t>TOTAL</t>
  </si>
  <si>
    <t>Required Transmission Enhancements owned by:  Potomac-Appalachian Transmission Highline, L.L.C. (PATH)</t>
  </si>
  <si>
    <t>b0490</t>
  </si>
  <si>
    <t>b0491</t>
  </si>
  <si>
    <t>b0492</t>
  </si>
  <si>
    <t>b0560</t>
  </si>
  <si>
    <t>Required Transmission Enhancements owned by:  Baltimore Gas and Electric Company's Network Customers</t>
  </si>
  <si>
    <t>b0298</t>
  </si>
  <si>
    <t>b0244</t>
  </si>
  <si>
    <t>b0477</t>
  </si>
  <si>
    <t>b0217</t>
  </si>
  <si>
    <t>b0222</t>
  </si>
  <si>
    <t>b0226</t>
  </si>
  <si>
    <t>b0403</t>
  </si>
  <si>
    <t>b0328.3</t>
  </si>
  <si>
    <t>b0328.4</t>
  </si>
  <si>
    <t>b0768</t>
  </si>
  <si>
    <t>b0337</t>
  </si>
  <si>
    <t>b0311</t>
  </si>
  <si>
    <t>b0231</t>
  </si>
  <si>
    <t>b0456</t>
  </si>
  <si>
    <t>b0227</t>
  </si>
  <si>
    <t>b0455</t>
  </si>
  <si>
    <t>b0453.1</t>
  </si>
  <si>
    <t>b0453.2</t>
  </si>
  <si>
    <t>b0453.3</t>
  </si>
  <si>
    <t>b0837</t>
  </si>
  <si>
    <t>b0327</t>
  </si>
  <si>
    <t>b0329.2A</t>
  </si>
  <si>
    <t>b0329.2B</t>
  </si>
  <si>
    <t>b0467.2</t>
  </si>
  <si>
    <t>b1507</t>
  </si>
  <si>
    <t>b0457</t>
  </si>
  <si>
    <t>b0784</t>
  </si>
  <si>
    <t>b1224</t>
  </si>
  <si>
    <t>b1508.3</t>
  </si>
  <si>
    <t>b1647</t>
  </si>
  <si>
    <t>b1648</t>
  </si>
  <si>
    <t>b1649</t>
  </si>
  <si>
    <t>b1650</t>
  </si>
  <si>
    <t>w/out incentives</t>
  </si>
  <si>
    <t>Required Transmission Enhancements owned by:  PSE&amp;G's Network Customers</t>
  </si>
  <si>
    <t>b0130</t>
  </si>
  <si>
    <t>b0134</t>
  </si>
  <si>
    <t>b0145</t>
  </si>
  <si>
    <t>b0411</t>
  </si>
  <si>
    <t>b0498</t>
  </si>
  <si>
    <t>b0161</t>
  </si>
  <si>
    <t>b0169</t>
  </si>
  <si>
    <t>b0170</t>
  </si>
  <si>
    <t>b0274</t>
  </si>
  <si>
    <t>b0489</t>
  </si>
  <si>
    <t>b0489.4</t>
  </si>
  <si>
    <t>b0172.2</t>
  </si>
  <si>
    <t>b0813</t>
  </si>
  <si>
    <t>b1017</t>
  </si>
  <si>
    <t>b1018</t>
  </si>
  <si>
    <t>b0489.5-9</t>
  </si>
  <si>
    <t>b1410-1415</t>
  </si>
  <si>
    <t>b0290</t>
  </si>
  <si>
    <t>b0472</t>
  </si>
  <si>
    <t>b0664-665</t>
  </si>
  <si>
    <t>b0668</t>
  </si>
  <si>
    <t>b0814</t>
  </si>
  <si>
    <t>b1156</t>
  </si>
  <si>
    <t>b1154</t>
  </si>
  <si>
    <t>b1228</t>
  </si>
  <si>
    <t>b1304.1-4</t>
  </si>
  <si>
    <t>Required Transmission Enhancements owned by:  PPL Electric Utilities Corp. dba PPL Utilities</t>
  </si>
  <si>
    <t>b0487</t>
  </si>
  <si>
    <t>b0171.2</t>
  </si>
  <si>
    <t>b0172.1</t>
  </si>
  <si>
    <t>b0284.2</t>
  </si>
  <si>
    <t>b0487.1</t>
  </si>
  <si>
    <t>b0791</t>
  </si>
  <si>
    <t>b0468</t>
  </si>
  <si>
    <t>b0504</t>
  </si>
  <si>
    <t>b0318</t>
  </si>
  <si>
    <t>b0839</t>
  </si>
  <si>
    <t>b1231</t>
  </si>
  <si>
    <t>b0570</t>
  </si>
  <si>
    <t>b1465.2</t>
  </si>
  <si>
    <t>b1465.4</t>
  </si>
  <si>
    <t>Required Transmission Enhancements owned by:  Atlantic Electric's Network Customers</t>
  </si>
  <si>
    <t>b0265</t>
  </si>
  <si>
    <t>b0276</t>
  </si>
  <si>
    <t>b0211</t>
  </si>
  <si>
    <t>b0210.A</t>
  </si>
  <si>
    <t>b0210.B</t>
  </si>
  <si>
    <t>Required Transmission Enhancements owned by:  Delmarva's Network Customers</t>
  </si>
  <si>
    <t>b0241.3</t>
  </si>
  <si>
    <t>b0272.1</t>
  </si>
  <si>
    <t>b0751</t>
  </si>
  <si>
    <t>Required Transmission Enhancements owned by:  PEPCO's Network Customers</t>
  </si>
  <si>
    <t>b0367.1-2</t>
  </si>
  <si>
    <t>b0512.7</t>
  </si>
  <si>
    <t>b0512.8</t>
  </si>
  <si>
    <t>b0512.9</t>
  </si>
  <si>
    <t>b0512.12</t>
  </si>
  <si>
    <t>b0478</t>
  </si>
  <si>
    <t>b0499</t>
  </si>
  <si>
    <t>b0526</t>
  </si>
  <si>
    <t>b0701.1</t>
  </si>
  <si>
    <t>b0501-3</t>
  </si>
  <si>
    <t>b1022.2</t>
  </si>
  <si>
    <t>b0733</t>
  </si>
  <si>
    <t>b0496</t>
  </si>
  <si>
    <t>b0563</t>
  </si>
  <si>
    <t>b0564</t>
  </si>
  <si>
    <t>b1770</t>
  </si>
  <si>
    <t>b1990</t>
  </si>
  <si>
    <t>b1965</t>
  </si>
  <si>
    <t>b1839</t>
  </si>
  <si>
    <t>b1998</t>
  </si>
  <si>
    <t>b0556</t>
  </si>
  <si>
    <t>b1153</t>
  </si>
  <si>
    <t>b1023.1</t>
  </si>
  <si>
    <t xml:space="preserve"> </t>
  </si>
  <si>
    <t>b1034.1</t>
  </si>
  <si>
    <t>b1034.6</t>
  </si>
  <si>
    <t>b1465.3</t>
  </si>
  <si>
    <t>b1712.2</t>
  </si>
  <si>
    <t>b1864.1</t>
  </si>
  <si>
    <t>b1864.2</t>
  </si>
  <si>
    <t>b2048</t>
  </si>
  <si>
    <t>b1034.8</t>
  </si>
  <si>
    <t>b1870</t>
  </si>
  <si>
    <t>EKPC</t>
  </si>
  <si>
    <t>b1155</t>
  </si>
  <si>
    <t>b1399</t>
  </si>
  <si>
    <t>b1188.6</t>
  </si>
  <si>
    <t>b1188</t>
  </si>
  <si>
    <t>b1698.1</t>
  </si>
  <si>
    <t>b1321</t>
  </si>
  <si>
    <t>b0756.1</t>
  </si>
  <si>
    <t>b1797</t>
  </si>
  <si>
    <t>b1799</t>
  </si>
  <si>
    <t>b1798</t>
  </si>
  <si>
    <t>b1805</t>
  </si>
  <si>
    <t xml:space="preserve">b1398 </t>
  </si>
  <si>
    <t>b1125</t>
  </si>
  <si>
    <t>b0288</t>
  </si>
  <si>
    <t>b1941</t>
  </si>
  <si>
    <t>b1803</t>
  </si>
  <si>
    <t>b1800</t>
  </si>
  <si>
    <t>b2433.1-b.2433.3</t>
  </si>
  <si>
    <t>b1967</t>
  </si>
  <si>
    <t>b1609</t>
  </si>
  <si>
    <t>b1769</t>
  </si>
  <si>
    <t>b1945</t>
  </si>
  <si>
    <t>b1610</t>
  </si>
  <si>
    <t>b1801</t>
  </si>
  <si>
    <t>b1964</t>
  </si>
  <si>
    <t>b2342</t>
  </si>
  <si>
    <t>b1672</t>
  </si>
  <si>
    <t xml:space="preserve">b1032.2 </t>
  </si>
  <si>
    <t>b1034.2</t>
  </si>
  <si>
    <t>b1034.3</t>
  </si>
  <si>
    <t>b2020</t>
  </si>
  <si>
    <t>b2021</t>
  </si>
  <si>
    <t>b1659.14</t>
  </si>
  <si>
    <t>b2032</t>
  </si>
  <si>
    <t>b1034.7</t>
  </si>
  <si>
    <t>b1970</t>
  </si>
  <si>
    <t>b2018</t>
  </si>
  <si>
    <t>b1661</t>
  </si>
  <si>
    <t>b1255</t>
  </si>
  <si>
    <t>b1588</t>
  </si>
  <si>
    <t>b2436.21</t>
  </si>
  <si>
    <t>b2436.22</t>
  </si>
  <si>
    <t>b2436.50</t>
  </si>
  <si>
    <t>b2436.60</t>
  </si>
  <si>
    <t>b2436.70</t>
  </si>
  <si>
    <t>b2436.81</t>
  </si>
  <si>
    <t>b2436.83</t>
  </si>
  <si>
    <t>b2436.90</t>
  </si>
  <si>
    <t>b2437.10</t>
  </si>
  <si>
    <t>b2437.11</t>
  </si>
  <si>
    <t>b2437.20</t>
  </si>
  <si>
    <t>b2437.21</t>
  </si>
  <si>
    <t>b2437.30</t>
  </si>
  <si>
    <t>b2436.21_dfax</t>
  </si>
  <si>
    <t>b2436.22_dfax</t>
  </si>
  <si>
    <t>b2436.81_dfax</t>
  </si>
  <si>
    <t>b2436.83_dfax</t>
  </si>
  <si>
    <t>b2436.90_dfax</t>
  </si>
  <si>
    <t>b1508.1</t>
  </si>
  <si>
    <t>b1508.2</t>
  </si>
  <si>
    <t>b2053</t>
  </si>
  <si>
    <t>b1906.1</t>
  </si>
  <si>
    <t>b1908</t>
  </si>
  <si>
    <t>b1905.2</t>
  </si>
  <si>
    <t>b1328</t>
  </si>
  <si>
    <t>numbers in black</t>
  </si>
  <si>
    <t>numbers in red</t>
  </si>
  <si>
    <t>No change for project from previous posting</t>
  </si>
  <si>
    <t>Value changed for project from previous posting</t>
  </si>
  <si>
    <t>b2139</t>
  </si>
  <si>
    <t>b1247</t>
  </si>
  <si>
    <t>b1398.5</t>
  </si>
  <si>
    <t>b2008</t>
  </si>
  <si>
    <t>b2343</t>
  </si>
  <si>
    <t>b1840</t>
  </si>
  <si>
    <t>b2235</t>
  </si>
  <si>
    <t>b2260</t>
  </si>
  <si>
    <t>b1802</t>
  </si>
  <si>
    <t>b0555</t>
  </si>
  <si>
    <t>b1943</t>
  </si>
  <si>
    <t>b0376</t>
  </si>
  <si>
    <t>b2364-b2364.1</t>
  </si>
  <si>
    <t>b2362</t>
  </si>
  <si>
    <t>b2156</t>
  </si>
  <si>
    <t>b2546</t>
  </si>
  <si>
    <t>b2017</t>
  </si>
  <si>
    <t>b1818</t>
  </si>
  <si>
    <t>b1819</t>
  </si>
  <si>
    <t>b1032.4</t>
  </si>
  <si>
    <t>b1666</t>
  </si>
  <si>
    <t>b1957</t>
  </si>
  <si>
    <t>b1962</t>
  </si>
  <si>
    <t>b2019</t>
  </si>
  <si>
    <t>b1032.1</t>
  </si>
  <si>
    <t>b1948</t>
  </si>
  <si>
    <t>b2022</t>
  </si>
  <si>
    <t>b1590</t>
  </si>
  <si>
    <t>b1787</t>
  </si>
  <si>
    <t>b1698</t>
  </si>
  <si>
    <t>b1907</t>
  </si>
  <si>
    <t>b1909</t>
  </si>
  <si>
    <t>b1912</t>
  </si>
  <si>
    <t>b1701</t>
  </si>
  <si>
    <t>b1694</t>
  </si>
  <si>
    <t>b1911</t>
  </si>
  <si>
    <t>b2471</t>
  </si>
  <si>
    <t>b2471_dfax</t>
  </si>
  <si>
    <t>Required Transmission Enhancements owned by:  Commonwealth Edison Company's Network Customers</t>
  </si>
  <si>
    <t>b2141</t>
  </si>
  <si>
    <t>b1791</t>
  </si>
  <si>
    <t>b2609.4</t>
  </si>
  <si>
    <t>Required Transmission Enhancements owned by:  AEP East Operating Companies , AEP Transmission Companies and Transource West Virginia, LLC</t>
  </si>
  <si>
    <t>b2436.10</t>
  </si>
  <si>
    <t>b2436.33</t>
  </si>
  <si>
    <t>b2436.34</t>
  </si>
  <si>
    <t>b2436.84</t>
  </si>
  <si>
    <t>b2436.85</t>
  </si>
  <si>
    <t>b2436.10_dfax</t>
  </si>
  <si>
    <t>b2436.84_dfax</t>
  </si>
  <si>
    <t>b2436.85_dfax</t>
  </si>
  <si>
    <t>b1600</t>
  </si>
  <si>
    <t>b2545</t>
  </si>
  <si>
    <t>b2547.1</t>
  </si>
  <si>
    <t>b2475</t>
  </si>
  <si>
    <t>b1991</t>
  </si>
  <si>
    <t>b2441</t>
  </si>
  <si>
    <t>b1398.3.1</t>
  </si>
  <si>
    <t>b1660</t>
  </si>
  <si>
    <t>b1660.1</t>
  </si>
  <si>
    <t>b1663.2</t>
  </si>
  <si>
    <t>b1875</t>
  </si>
  <si>
    <t>b1797.1</t>
  </si>
  <si>
    <t>b1659</t>
  </si>
  <si>
    <t>b1659.13</t>
  </si>
  <si>
    <t>b1495</t>
  </si>
  <si>
    <t>b1660.1_dfax</t>
  </si>
  <si>
    <t>b1797.1_dfax</t>
  </si>
  <si>
    <t>b1032.3</t>
  </si>
  <si>
    <t>b1023.3</t>
  </si>
  <si>
    <t>b1905.1</t>
  </si>
  <si>
    <t>b1905.5</t>
  </si>
  <si>
    <t>b1696</t>
  </si>
  <si>
    <t>b2373</t>
  </si>
  <si>
    <t>Preliminary Annual</t>
  </si>
  <si>
    <t>Preliminary Monthly</t>
  </si>
  <si>
    <t>Required Transmission Enhancements owned by:  Dominion Virginia Power's Network Customers</t>
  </si>
  <si>
    <t>b1712.1</t>
  </si>
  <si>
    <t>b1465.1</t>
  </si>
  <si>
    <t>b2230</t>
  </si>
  <si>
    <t>b2423</t>
  </si>
  <si>
    <t>b2230_dfax</t>
  </si>
  <si>
    <t>b2423_dfax</t>
  </si>
  <si>
    <t>b0497</t>
  </si>
  <si>
    <t>b1016</t>
  </si>
  <si>
    <t>b1251</t>
  </si>
  <si>
    <t>b1804</t>
  </si>
  <si>
    <t>b2261</t>
  </si>
  <si>
    <t>b2494</t>
  </si>
  <si>
    <t>s1041</t>
  </si>
  <si>
    <t>Preliminary Required Transmission Enhancements owned by:  Duquesne Light Company's Network Customers</t>
  </si>
  <si>
    <t>Required Transmission Enhancements owned by:  Jersey Central Power &amp; Light (Transmission)</t>
  </si>
  <si>
    <t>b0174</t>
  </si>
  <si>
    <t>b0268</t>
  </si>
  <si>
    <t>b0726</t>
  </si>
  <si>
    <t>b2015</t>
  </si>
  <si>
    <t>b1374</t>
  </si>
  <si>
    <t>b1608</t>
  </si>
  <si>
    <t>b0674</t>
  </si>
  <si>
    <t>b0674.1</t>
  </si>
  <si>
    <t>Required Transmission Enhancements owned by: Mid-Atlantic Interstate Transmission, LLC</t>
  </si>
  <si>
    <t>b0215</t>
  </si>
  <si>
    <t>b0284.3</t>
  </si>
  <si>
    <t>b0369</t>
  </si>
  <si>
    <t>b0549</t>
  </si>
  <si>
    <t>b0551</t>
  </si>
  <si>
    <t>b0552</t>
  </si>
  <si>
    <t>b0553</t>
  </si>
  <si>
    <t>b0557</t>
  </si>
  <si>
    <t>b1993</t>
  </si>
  <si>
    <t>b1994</t>
  </si>
  <si>
    <t>b2006.1.1</t>
  </si>
  <si>
    <t>b2006.1.1_dfax</t>
  </si>
  <si>
    <t>b2452</t>
  </si>
  <si>
    <t>b2452.1</t>
  </si>
  <si>
    <t>Required Transmission Enhancements owned by: PECO Energy Company</t>
  </si>
  <si>
    <t>b0269</t>
  </si>
  <si>
    <t>b0269.10</t>
  </si>
  <si>
    <t>b1591</t>
  </si>
  <si>
    <t>b0269.6</t>
  </si>
  <si>
    <t>b0171.1</t>
  </si>
  <si>
    <t>b1900</t>
  </si>
  <si>
    <t>b0727</t>
  </si>
  <si>
    <t>b2140</t>
  </si>
  <si>
    <t>b1182</t>
  </si>
  <si>
    <t>b1717</t>
  </si>
  <si>
    <t>b1178</t>
  </si>
  <si>
    <t>b0790</t>
  </si>
  <si>
    <t>b0506</t>
  </si>
  <si>
    <t>b0505</t>
  </si>
  <si>
    <t>b0789</t>
  </si>
  <si>
    <t>b0206</t>
  </si>
  <si>
    <t>b0207</t>
  </si>
  <si>
    <t>b0209</t>
  </si>
  <si>
    <t>b0264</t>
  </si>
  <si>
    <t>b0357</t>
  </si>
  <si>
    <t>b1590.1-b1590.2</t>
  </si>
  <si>
    <t>(Jan- May 2018)</t>
  </si>
  <si>
    <t>(Jan- Dec 2018)</t>
  </si>
  <si>
    <t>(Jan -Dec 2018)</t>
  </si>
  <si>
    <t>(Jan-Dec 2018)</t>
  </si>
  <si>
    <t>(Jan - May 2018)</t>
  </si>
  <si>
    <t>(Jan - Dec 2018)</t>
  </si>
  <si>
    <t>Required Transmission Enhancements owned by: American Transmission Systems, Inc.</t>
  </si>
  <si>
    <t>b1587</t>
  </si>
  <si>
    <t>b1920</t>
  </si>
  <si>
    <t>b1977</t>
  </si>
  <si>
    <t>b1959</t>
  </si>
  <si>
    <t>b1587_APS</t>
  </si>
  <si>
    <t>b1589</t>
  </si>
  <si>
    <t>b2146</t>
  </si>
  <si>
    <t>b2702</t>
  </si>
  <si>
    <t>Required Transmission Enhancements owned by:  Transource Maryland, LLC:</t>
  </si>
  <si>
    <t>Required Transmission Enhancements owned by:  Transource Pennsylvania, LLC:</t>
  </si>
  <si>
    <t>b2743.5</t>
  </si>
  <si>
    <t>b2743.1.</t>
  </si>
  <si>
    <t>b2752.5</t>
  </si>
  <si>
    <t>b2752.1</t>
  </si>
  <si>
    <t>b1977_APS</t>
  </si>
  <si>
    <t>b1587_PAE</t>
  </si>
  <si>
    <t>b1920_PAE</t>
  </si>
  <si>
    <t>b1977_PAE</t>
  </si>
  <si>
    <t>b1587_DLC</t>
  </si>
  <si>
    <t>b1920_DLC</t>
  </si>
  <si>
    <t>b1977_DLC</t>
  </si>
  <si>
    <t>Required Transmission Enhancements owned by:  Transource West Virginia, LLC:</t>
  </si>
  <si>
    <t>b2687.1</t>
  </si>
  <si>
    <t>b2702_dfax</t>
  </si>
  <si>
    <t>b0512</t>
  </si>
  <si>
    <t>(Jan -May 2018)</t>
  </si>
  <si>
    <t>b2687.2</t>
  </si>
  <si>
    <t>b2687.1_dfax</t>
  </si>
  <si>
    <t>b2687.2_dfax</t>
  </si>
  <si>
    <t>b1905.3</t>
  </si>
  <si>
    <t>b1905.4</t>
  </si>
  <si>
    <t>b2744</t>
  </si>
  <si>
    <t>b2744_dfax</t>
  </si>
  <si>
    <t>highlighted rows</t>
  </si>
  <si>
    <t>New Project</t>
  </si>
  <si>
    <t>incentives</t>
  </si>
</sst>
</file>

<file path=xl/styles.xml><?xml version="1.0" encoding="utf-8"?>
<styleSheet xmlns="http://schemas.openxmlformats.org/spreadsheetml/2006/main">
  <numFmts count="10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0.0000"/>
    <numFmt numFmtId="167" formatCode="0.0%"/>
    <numFmt numFmtId="168" formatCode="&quot;$&quot;#,##0"/>
    <numFmt numFmtId="169" formatCode="&quot;$&quot;#,##0.00"/>
    <numFmt numFmtId="170" formatCode="&quot;$&quot;#,##0.0"/>
    <numFmt numFmtId="171" formatCode="#,##0.0_);\(#,##0.0\)"/>
    <numFmt numFmtId="172" formatCode="&quot;$&quot;#,##0.000_);\(&quot;$&quot;#,##0.000\)"/>
    <numFmt numFmtId="173" formatCode="&quot;$&quot;#,##0.0_);\(&quot;$&quot;#,##0.0\)"/>
    <numFmt numFmtId="174" formatCode="#,##0.000_);\(#,##0.000\)"/>
    <numFmt numFmtId="175" formatCode="_(* #,##0.0\¢_m;[Red]_(* \-#,##0.0\¢_m;[Green]_(* 0.0\¢_m;_(@_)_%"/>
    <numFmt numFmtId="176" formatCode="_(* #,##0.00\¢_m;[Red]_(* \-#,##0.00\¢_m;[Green]_(* 0.00\¢_m;_(@_)_%"/>
    <numFmt numFmtId="177" formatCode="_(* #,##0.000\¢_m;[Red]_(* \-#,##0.000\¢_m;[Green]_(* 0.000\¢_m;_(@_)_%"/>
    <numFmt numFmtId="178" formatCode="_(_(\£* #,##0_)_%;[Red]_(\(\£* #,##0\)_%;[Green]_(_(\£* #,##0_)_%;_(@_)_%"/>
    <numFmt numFmtId="179" formatCode="_(_(\£* #,##0.0_)_%;[Red]_(\(\£* #,##0.0\)_%;[Green]_(_(\£* #,##0.0_)_%;_(@_)_%"/>
    <numFmt numFmtId="180" formatCode="_(_(\£* #,##0.00_)_%;[Red]_(\(\£* #,##0.00\)_%;[Green]_(_(\£* #,##0.00_)_%;_(@_)_%"/>
    <numFmt numFmtId="181" formatCode="0.0%_);\(0.0%\)"/>
    <numFmt numFmtId="182" formatCode="\•\ \ @"/>
    <numFmt numFmtId="183" formatCode="_(_(\•_ #0_)_%;[Red]_(_(\•_ \-#0\)_%;[Green]_(_(\•_ #0_)_%;_(_(\•_ @_)_%"/>
    <numFmt numFmtId="184" formatCode="_(_(_•_ \•_ #0_)_%;[Red]_(_(_•_ \•_ \-#0\)_%;[Green]_(_(_•_ \•_ #0_)_%;_(_(_•_ \•_ @_)_%"/>
    <numFmt numFmtId="185" formatCode="_(_(_•_ _•_ \•_ #0_)_%;[Red]_(_(_•_ _•_ \•_ \-#0\)_%;[Green]_(_(_•_ _•_ \•_ #0_)_%;_(_(_•_ \•_ @_)_%"/>
    <numFmt numFmtId="186" formatCode="#,##0,_);\(#,##0,\)"/>
    <numFmt numFmtId="187" formatCode="0.0,_);\(0.0,\)"/>
    <numFmt numFmtId="188" formatCode="0.00,_);\(0.00,\)"/>
    <numFmt numFmtId="189" formatCode="_(_(_$* #,##0.0_)_%;[Red]_(\(_$* #,##0.0\)_%;[Green]_(_(_$* #,##0.0_)_%;_(@_)_%"/>
    <numFmt numFmtId="190" formatCode="_(_(_$* #,##0.00_)_%;[Red]_(\(_$* #,##0.00\)_%;[Green]_(_(_$* #,##0.00_)_%;_(@_)_%"/>
    <numFmt numFmtId="191" formatCode="_(_(_$* #,##0.000_)_%;[Red]_(\(_$* #,##0.000\)_%;[Green]_(_(_$* #,##0.000_)_%;_(@_)_%"/>
    <numFmt numFmtId="192" formatCode="_._.* #,##0.0_)_%;_._.* \(#,##0.0\)_%;_._.* \ ?_)_%"/>
    <numFmt numFmtId="193" formatCode="_._.* #,##0.00_)_%;_._.* \(#,##0.00\)_%;_._.* \ ?_)_%"/>
    <numFmt numFmtId="194" formatCode="_._.* #,##0.000_)_%;_._.* \(#,##0.000\)_%;_._.* \ ?_)_%"/>
    <numFmt numFmtId="195" formatCode="_._.* #,##0.0000_)_%;_._.* \(#,##0.0000\)_%;_._.* \ ?_)_%"/>
    <numFmt numFmtId="196" formatCode="_(_(&quot;$&quot;* #,##0.0_)_%;[Red]_(\(&quot;$&quot;* #,##0.0\)_%;[Green]_(_(&quot;$&quot;* #,##0.0_)_%;_(@_)_%"/>
    <numFmt numFmtId="197" formatCode="_(_(&quot;$&quot;* #,##0.00_)_%;[Red]_(\(&quot;$&quot;* #,##0.00\)_%;[Green]_(_(&quot;$&quot;* #,##0.00_)_%;_(@_)_%"/>
    <numFmt numFmtId="198" formatCode="_(_(&quot;$&quot;* #,##0.000_)_%;[Red]_(\(&quot;$&quot;* #,##0.000\)_%;[Green]_(_(&quot;$&quot;* #,##0.000_)_%;_(@_)_%"/>
    <numFmt numFmtId="199" formatCode="_._.&quot;$&quot;* #,##0.0_)_%;_._.&quot;$&quot;* \(#,##0.0\)_%;_._.&quot;$&quot;* \ ?_)_%"/>
    <numFmt numFmtId="200" formatCode="_._.&quot;$&quot;* #,##0.00_)_%;_._.&quot;$&quot;* \(#,##0.00\)_%;_._.&quot;$&quot;* \ ?_)_%"/>
    <numFmt numFmtId="201" formatCode="_._.&quot;$&quot;* #,##0.000_)_%;_._.&quot;$&quot;* \(#,##0.000\)_%;_._.&quot;$&quot;* \ ?_)_%"/>
    <numFmt numFmtId="202" formatCode="_._.&quot;$&quot;* #,##0.0000_)_%;_._.&quot;$&quot;* \(#,##0.0000\)_%;_._.&quot;$&quot;* \ ?_)_%"/>
    <numFmt numFmtId="203" formatCode="&quot;$&quot;#,##0,_);\(&quot;$&quot;#,##0,\)"/>
    <numFmt numFmtId="204" formatCode="&quot;$&quot;0.0,_);\(&quot;$&quot;0.0,\)"/>
    <numFmt numFmtId="205" formatCode="&quot;$&quot;0.00,_);\(&quot;$&quot;0.00,\)"/>
    <numFmt numFmtId="206" formatCode="_(* dd\-mmm\-yy_)_%"/>
    <numFmt numFmtId="207" formatCode="_(* dd\ mmmm\ yyyy_)_%"/>
    <numFmt numFmtId="208" formatCode="_(* mmmm\ dd\,\ yyyy_)_%"/>
    <numFmt numFmtId="209" formatCode="_(* dd\.mm\.yyyy_)_%"/>
    <numFmt numFmtId="210" formatCode="_(* mm/dd/yyyy_)_%"/>
    <numFmt numFmtId="211" formatCode="m/d/yy;@"/>
    <numFmt numFmtId="212" formatCode="#,##0.0\x_);\(#,##0.0\x\)"/>
    <numFmt numFmtId="213" formatCode="#,##0.00\x_);\(#,##0.00\x\)"/>
    <numFmt numFmtId="214" formatCode="[$€-2]\ #,##0_);\([$€-2]\ #,##0\)"/>
    <numFmt numFmtId="215" formatCode="[$€-2]\ #,##0.0_);\([$€-2]\ #,##0.0\)"/>
    <numFmt numFmtId="216" formatCode="_([$€-2]* #,##0.00_);_([$€-2]* \(#,##0.00\);_([$€-2]* &quot;-&quot;??_)"/>
    <numFmt numFmtId="217" formatCode="General_)_%"/>
    <numFmt numFmtId="218" formatCode="_(_(#0_)_%;[Red]_(_(\-#0\)_%;[Green]_(_(#0_)_%;_(_(@_)_%"/>
    <numFmt numFmtId="219" formatCode="_(_(_•_ #0_)_%;[Red]_(_(_•_ \-#0\)_%;[Green]_(_(_•_ #0_)_%;_(_(_•_ @_)_%"/>
    <numFmt numFmtId="220" formatCode="_(_(_•_ _•_ #0_)_%;[Red]_(_(_•_ _•_ \-#0\)_%;[Green]_(_(_•_ _•_ #0_)_%;_(_(_•_ _•_ @_)_%"/>
    <numFmt numFmtId="221" formatCode="_(_(_•_ _•_ _•_ #0_)_%;[Red]_(_(_•_ _•_ _•_ \-#0\)_%;[Green]_(_(_•_ _•_ _•_ #0_)_%;_(_(_•_ _•_ _•_ @_)_%"/>
    <numFmt numFmtId="222" formatCode="#,##0\x;\(#,##0\x\)"/>
    <numFmt numFmtId="223" formatCode="0.0\x;\(0.0\x\)"/>
    <numFmt numFmtId="224" formatCode="#,##0.00\x;\(#,##0.00\x\)"/>
    <numFmt numFmtId="225" formatCode="#,##0.000\x;\(#,##0.000\x\)"/>
    <numFmt numFmtId="226" formatCode="0.0_);\(0.0\)"/>
    <numFmt numFmtId="227" formatCode="0%;\(0%\)"/>
    <numFmt numFmtId="228" formatCode="0.00\ \x_);\(0.00\ \x\)"/>
    <numFmt numFmtId="229" formatCode="_(* #,##0_);_(* \(#,##0\);_(* &quot;-&quot;????_);_(@_)"/>
    <numFmt numFmtId="230" formatCode="0__"/>
    <numFmt numFmtId="231" formatCode="h:mmAM/PM"/>
    <numFmt numFmtId="232" formatCode="0&quot; E&quot;"/>
    <numFmt numFmtId="233" formatCode="yyyy"/>
    <numFmt numFmtId="234" formatCode="0.0%;\(0.0%\)"/>
    <numFmt numFmtId="235" formatCode="0.00%_);\(0.00%\)"/>
    <numFmt numFmtId="236" formatCode="0.000%_);\(0.000%\)"/>
    <numFmt numFmtId="237" formatCode="_(0_)%;\(0\)%;\ \ ?_)%"/>
    <numFmt numFmtId="238" formatCode="_._._(* 0_)%;_._.* \(0\)%;_._._(* \ ?_)%"/>
    <numFmt numFmtId="239" formatCode="0%_);\(0%\)"/>
    <numFmt numFmtId="240" formatCode="_(* #,##0_)_%;[Red]_(* \(#,##0\)_%;[Green]_(* 0_)_%;_(@_)_%"/>
    <numFmt numFmtId="241" formatCode="_(* #,##0.0%_);[Red]_(* \-#,##0.0%_);[Green]_(* 0.0%_);_(@_)_%"/>
    <numFmt numFmtId="242" formatCode="_(* #,##0.00%_);[Red]_(* \-#,##0.00%_);[Green]_(* 0.00%_);_(@_)_%"/>
    <numFmt numFmtId="243" formatCode="_(* #,##0.000%_);[Red]_(* \-#,##0.000%_);[Green]_(* 0.000%_);_(@_)_%"/>
    <numFmt numFmtId="244" formatCode="_(0.0_)%;\(0.0\)%;\ \ ?_)%"/>
    <numFmt numFmtId="245" formatCode="_._._(* 0.0_)%;_._.* \(0.0\)%;_._._(* \ ?_)%"/>
    <numFmt numFmtId="246" formatCode="_(0.00_)%;\(0.00\)%;\ \ ?_)%"/>
    <numFmt numFmtId="247" formatCode="_._._(* 0.00_)%;_._.* \(0.00\)%;_._._(* \ ?_)%"/>
    <numFmt numFmtId="248" formatCode="_(0.000_)%;\(0.000\)%;\ \ ?_)%"/>
    <numFmt numFmtId="249" formatCode="_._._(* 0.000_)%;_._.* \(0.000\)%;_._._(* \ ?_)%"/>
    <numFmt numFmtId="250" formatCode="_(0.0000_)%;\(0.0000\)%;\ \ ?_)%"/>
    <numFmt numFmtId="251" formatCode="_._._(* 0.0000_)%;_._.* \(0.0000\)%;_._._(* \ ?_)%"/>
    <numFmt numFmtId="252" formatCode="mmmm\ dd\,\ yy"/>
    <numFmt numFmtId="253" formatCode="0.0\x"/>
    <numFmt numFmtId="254" formatCode="_(* #,##0_);_(* \(#,##0\);_(* \ ?_)"/>
    <numFmt numFmtId="255" formatCode="_(* #,##0.0_);_(* \(#,##0.0\);_(* \ ?_)"/>
    <numFmt numFmtId="256" formatCode="_(* #,##0.00_);_(* \(#,##0.00\);_(* \ ?_)"/>
    <numFmt numFmtId="257" formatCode="_(* #,##0.000_);_(* \(#,##0.000\);_(* \ ?_)"/>
    <numFmt numFmtId="258" formatCode="_(&quot;$&quot;* #,##0_);_(&quot;$&quot;* \(#,##0\);_(&quot;$&quot;* \ ?_)"/>
    <numFmt numFmtId="259" formatCode="_(&quot;$&quot;* #,##0.0_);_(&quot;$&quot;* \(#,##0.0\);_(&quot;$&quot;* \ ?_)"/>
    <numFmt numFmtId="260" formatCode="_(&quot;$&quot;* #,##0.00_);_(&quot;$&quot;* \(#,##0.00\);_(&quot;$&quot;* \ ?_)"/>
    <numFmt numFmtId="261" formatCode="_(&quot;$&quot;* #,##0.000_);_(&quot;$&quot;* \(#,##0.000\);_(&quot;$&quot;* \ ?_)"/>
    <numFmt numFmtId="262" formatCode="0000&quot;A&quot;"/>
    <numFmt numFmtId="263" formatCode="0&quot;E&quot;"/>
    <numFmt numFmtId="264" formatCode="0000&quot;E&quot;"/>
  </numFmts>
  <fonts count="12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C Helvetica Condensed"/>
      <family val="0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12"/>
      <name val="Arial"/>
      <family val="2"/>
    </font>
    <font>
      <sz val="9"/>
      <name val="Times New Roman"/>
      <family val="1"/>
    </font>
    <font>
      <sz val="12"/>
      <name val="Helv"/>
      <family val="0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  <family val="0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 val="single"/>
      <sz val="10"/>
      <name val="Times New Roman"/>
      <family val="1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color indexed="21"/>
      <name val="Arial"/>
      <family val="2"/>
    </font>
    <font>
      <sz val="9"/>
      <name val="Helv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hair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55" fillId="0" borderId="0" applyFont="0" applyFill="0" applyBorder="0" applyAlignment="0" applyProtection="0"/>
    <xf numFmtId="176" fontId="55" fillId="0" borderId="0" applyFont="0" applyFill="0" applyBorder="0" applyAlignment="0" applyProtection="0"/>
    <xf numFmtId="177" fontId="55" fillId="0" borderId="0" applyFont="0" applyFill="0" applyBorder="0" applyAlignment="0" applyProtection="0"/>
    <xf numFmtId="178" fontId="55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6" fillId="9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7" borderId="0" applyNumberFormat="0" applyBorder="0" applyAlignment="0" applyProtection="0"/>
    <xf numFmtId="0" fontId="0" fillId="13" borderId="0" applyNumberFormat="0" applyBorder="0" applyAlignment="0" applyProtection="0"/>
    <xf numFmtId="0" fontId="6" fillId="11" borderId="0" applyNumberFormat="0" applyBorder="0" applyAlignment="0" applyProtection="0"/>
    <xf numFmtId="0" fontId="0" fillId="14" borderId="0" applyNumberFormat="0" applyBorder="0" applyAlignment="0" applyProtection="0"/>
    <xf numFmtId="0" fontId="6" fillId="5" borderId="0" applyNumberFormat="0" applyBorder="0" applyAlignment="0" applyProtection="0"/>
    <xf numFmtId="0" fontId="0" fillId="15" borderId="0" applyNumberFormat="0" applyBorder="0" applyAlignment="0" applyProtection="0"/>
    <xf numFmtId="0" fontId="6" fillId="16" borderId="0" applyNumberFormat="0" applyBorder="0" applyAlignment="0" applyProtection="0"/>
    <xf numFmtId="0" fontId="0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19" borderId="0" applyNumberFormat="0" applyBorder="0" applyAlignment="0" applyProtection="0"/>
    <xf numFmtId="0" fontId="6" fillId="11" borderId="0" applyNumberFormat="0" applyBorder="0" applyAlignment="0" applyProtection="0"/>
    <xf numFmtId="0" fontId="0" fillId="20" borderId="0" applyNumberFormat="0" applyBorder="0" applyAlignment="0" applyProtection="0"/>
    <xf numFmtId="0" fontId="6" fillId="7" borderId="0" applyNumberFormat="0" applyBorder="0" applyAlignment="0" applyProtection="0"/>
    <xf numFmtId="0" fontId="102" fillId="21" borderId="0" applyNumberFormat="0" applyBorder="0" applyAlignment="0" applyProtection="0"/>
    <xf numFmtId="0" fontId="34" fillId="11" borderId="0" applyNumberFormat="0" applyBorder="0" applyAlignment="0" applyProtection="0"/>
    <xf numFmtId="0" fontId="102" fillId="22" borderId="0" applyNumberFormat="0" applyBorder="0" applyAlignment="0" applyProtection="0"/>
    <xf numFmtId="0" fontId="34" fillId="23" borderId="0" applyNumberFormat="0" applyBorder="0" applyAlignment="0" applyProtection="0"/>
    <xf numFmtId="0" fontId="102" fillId="24" borderId="0" applyNumberFormat="0" applyBorder="0" applyAlignment="0" applyProtection="0"/>
    <xf numFmtId="0" fontId="34" fillId="25" borderId="0" applyNumberFormat="0" applyBorder="0" applyAlignment="0" applyProtection="0"/>
    <xf numFmtId="0" fontId="102" fillId="26" borderId="0" applyNumberFormat="0" applyBorder="0" applyAlignment="0" applyProtection="0"/>
    <xf numFmtId="0" fontId="34" fillId="18" borderId="0" applyNumberFormat="0" applyBorder="0" applyAlignment="0" applyProtection="0"/>
    <xf numFmtId="0" fontId="102" fillId="27" borderId="0" applyNumberFormat="0" applyBorder="0" applyAlignment="0" applyProtection="0"/>
    <xf numFmtId="0" fontId="34" fillId="11" borderId="0" applyNumberFormat="0" applyBorder="0" applyAlignment="0" applyProtection="0"/>
    <xf numFmtId="0" fontId="102" fillId="28" borderId="0" applyNumberFormat="0" applyBorder="0" applyAlignment="0" applyProtection="0"/>
    <xf numFmtId="0" fontId="34" fillId="5" borderId="0" applyNumberFormat="0" applyBorder="0" applyAlignment="0" applyProtection="0"/>
    <xf numFmtId="0" fontId="2" fillId="0" borderId="0">
      <alignment/>
      <protection/>
    </xf>
    <xf numFmtId="0" fontId="102" fillId="29" borderId="0" applyNumberFormat="0" applyBorder="0" applyAlignment="0" applyProtection="0"/>
    <xf numFmtId="0" fontId="34" fillId="30" borderId="0" applyNumberFormat="0" applyBorder="0" applyAlignment="0" applyProtection="0"/>
    <xf numFmtId="0" fontId="102" fillId="31" borderId="0" applyNumberFormat="0" applyBorder="0" applyAlignment="0" applyProtection="0"/>
    <xf numFmtId="0" fontId="34" fillId="23" borderId="0" applyNumberFormat="0" applyBorder="0" applyAlignment="0" applyProtection="0"/>
    <xf numFmtId="0" fontId="102" fillId="32" borderId="0" applyNumberFormat="0" applyBorder="0" applyAlignment="0" applyProtection="0"/>
    <xf numFmtId="0" fontId="34" fillId="25" borderId="0" applyNumberFormat="0" applyBorder="0" applyAlignment="0" applyProtection="0"/>
    <xf numFmtId="0" fontId="102" fillId="33" borderId="0" applyNumberFormat="0" applyBorder="0" applyAlignment="0" applyProtection="0"/>
    <xf numFmtId="0" fontId="34" fillId="34" borderId="0" applyNumberFormat="0" applyBorder="0" applyAlignment="0" applyProtection="0"/>
    <xf numFmtId="0" fontId="102" fillId="35" borderId="0" applyNumberFormat="0" applyBorder="0" applyAlignment="0" applyProtection="0"/>
    <xf numFmtId="0" fontId="34" fillId="36" borderId="0" applyNumberFormat="0" applyBorder="0" applyAlignment="0" applyProtection="0"/>
    <xf numFmtId="0" fontId="102" fillId="37" borderId="0" applyNumberFormat="0" applyBorder="0" applyAlignment="0" applyProtection="0"/>
    <xf numFmtId="0" fontId="34" fillId="38" borderId="0" applyNumberFormat="0" applyBorder="0" applyAlignment="0" applyProtection="0"/>
    <xf numFmtId="0" fontId="103" fillId="39" borderId="0" applyNumberFormat="0" applyBorder="0" applyAlignment="0" applyProtection="0"/>
    <xf numFmtId="0" fontId="35" fillId="40" borderId="0" applyNumberFormat="0" applyBorder="0" applyAlignment="0" applyProtection="0"/>
    <xf numFmtId="0" fontId="16" fillId="0" borderId="0">
      <alignment/>
      <protection/>
    </xf>
    <xf numFmtId="181" fontId="2" fillId="23" borderId="0" applyNumberFormat="0" applyFill="0" applyBorder="0" applyAlignment="0" applyProtection="0"/>
    <xf numFmtId="181" fontId="51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182" fontId="49" fillId="0" borderId="0" applyFont="0" applyFill="0" applyBorder="0" applyAlignment="0" applyProtection="0"/>
    <xf numFmtId="183" fontId="55" fillId="0" borderId="0" applyFont="0" applyFill="0" applyBorder="0" applyProtection="0">
      <alignment horizontal="left"/>
    </xf>
    <xf numFmtId="184" fontId="55" fillId="0" borderId="0" applyFont="0" applyFill="0" applyBorder="0" applyProtection="0">
      <alignment horizontal="left"/>
    </xf>
    <xf numFmtId="185" fontId="55" fillId="0" borderId="0" applyFont="0" applyFill="0" applyBorder="0" applyProtection="0">
      <alignment horizontal="left"/>
    </xf>
    <xf numFmtId="37" fontId="56" fillId="0" borderId="0" applyFont="0" applyFill="0" applyBorder="0" applyAlignment="0" applyProtection="0"/>
    <xf numFmtId="186" fontId="57" fillId="0" borderId="0" applyFont="0" applyFill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169" fontId="4" fillId="0" borderId="0" applyFill="0">
      <alignment/>
      <protection/>
    </xf>
    <xf numFmtId="169" fontId="4" fillId="0" borderId="0">
      <alignment horizontal="center"/>
      <protection/>
    </xf>
    <xf numFmtId="0" fontId="4" fillId="0" borderId="0" applyFill="0">
      <alignment horizontal="center"/>
      <protection/>
    </xf>
    <xf numFmtId="169" fontId="8" fillId="0" borderId="2" applyFill="0">
      <alignment/>
      <protection/>
    </xf>
    <xf numFmtId="0" fontId="2" fillId="0" borderId="0" applyFont="0" applyAlignment="0">
      <protection/>
    </xf>
    <xf numFmtId="0" fontId="9" fillId="0" borderId="0" applyFill="0">
      <alignment vertical="top"/>
      <protection/>
    </xf>
    <xf numFmtId="0" fontId="8" fillId="0" borderId="0" applyFill="0">
      <alignment horizontal="left" vertical="top"/>
      <protection/>
    </xf>
    <xf numFmtId="169" fontId="10" fillId="0" borderId="3" applyFill="0">
      <alignment/>
      <protection/>
    </xf>
    <xf numFmtId="169" fontId="10" fillId="0" borderId="3" applyFill="0">
      <alignment/>
      <protection/>
    </xf>
    <xf numFmtId="0" fontId="2" fillId="0" borderId="0" applyNumberFormat="0" applyFont="0" applyAlignment="0">
      <protection/>
    </xf>
    <xf numFmtId="0" fontId="9" fillId="0" borderId="0" applyFill="0">
      <alignment wrapText="1"/>
      <protection/>
    </xf>
    <xf numFmtId="0" fontId="8" fillId="0" borderId="0" applyFill="0">
      <alignment horizontal="left" vertical="top" wrapText="1"/>
      <protection/>
    </xf>
    <xf numFmtId="169" fontId="11" fillId="0" borderId="0" applyFill="0">
      <alignment/>
      <protection/>
    </xf>
    <xf numFmtId="0" fontId="12" fillId="0" borderId="0" applyNumberFormat="0" applyFont="0" applyAlignment="0">
      <protection/>
    </xf>
    <xf numFmtId="0" fontId="13" fillId="0" borderId="0" applyFill="0">
      <alignment vertical="top" wrapText="1"/>
      <protection/>
    </xf>
    <xf numFmtId="0" fontId="10" fillId="0" borderId="0" applyFill="0">
      <alignment horizontal="left" vertical="top" wrapText="1"/>
      <protection/>
    </xf>
    <xf numFmtId="169" fontId="2" fillId="0" borderId="0" applyFill="0">
      <alignment/>
      <protection/>
    </xf>
    <xf numFmtId="0" fontId="12" fillId="0" borderId="0" applyNumberFormat="0" applyFont="0" applyAlignment="0">
      <protection/>
    </xf>
    <xf numFmtId="0" fontId="14" fillId="0" borderId="0" applyFill="0">
      <alignment vertical="center" wrapText="1"/>
      <protection/>
    </xf>
    <xf numFmtId="0" fontId="15" fillId="0" borderId="0">
      <alignment horizontal="left" vertical="center" wrapText="1"/>
      <protection/>
    </xf>
    <xf numFmtId="169" fontId="16" fillId="0" borderId="0" applyFill="0">
      <alignment/>
      <protection/>
    </xf>
    <xf numFmtId="0" fontId="12" fillId="0" borderId="0" applyNumberFormat="0" applyFont="0" applyAlignment="0">
      <protection/>
    </xf>
    <xf numFmtId="0" fontId="17" fillId="0" borderId="0" applyFill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169" fontId="18" fillId="0" borderId="0" applyFill="0">
      <alignment/>
      <protection/>
    </xf>
    <xf numFmtId="0" fontId="12" fillId="0" borderId="0" applyNumberFormat="0" applyFont="0" applyAlignment="0">
      <protection/>
    </xf>
    <xf numFmtId="0" fontId="19" fillId="0" borderId="0" applyFill="0">
      <alignment horizontal="center" vertical="center" wrapText="1"/>
      <protection/>
    </xf>
    <xf numFmtId="0" fontId="20" fillId="0" borderId="0" applyFill="0">
      <alignment horizontal="center" vertical="center" wrapText="1"/>
      <protection/>
    </xf>
    <xf numFmtId="169" fontId="21" fillId="0" borderId="0" applyFill="0">
      <alignment/>
      <protection/>
    </xf>
    <xf numFmtId="0" fontId="12" fillId="0" borderId="0" applyNumberFormat="0" applyFont="0" applyAlignment="0">
      <protection/>
    </xf>
    <xf numFmtId="0" fontId="22" fillId="0" borderId="0">
      <alignment horizontal="center" wrapText="1"/>
      <protection/>
    </xf>
    <xf numFmtId="0" fontId="18" fillId="0" borderId="0" applyFill="0">
      <alignment horizontal="center" wrapText="1"/>
      <protection/>
    </xf>
    <xf numFmtId="171" fontId="59" fillId="0" borderId="0" applyFont="0" applyFill="0" applyBorder="0" applyAlignment="0" applyProtection="0"/>
    <xf numFmtId="187" fontId="59" fillId="0" borderId="0" applyFont="0" applyFill="0" applyBorder="0" applyAlignment="0" applyProtection="0"/>
    <xf numFmtId="39" fontId="2" fillId="0" borderId="0" applyFont="0" applyFill="0" applyBorder="0" applyAlignment="0" applyProtection="0"/>
    <xf numFmtId="188" fontId="60" fillId="0" borderId="0" applyFont="0" applyFill="0" applyBorder="0" applyAlignment="0" applyProtection="0"/>
    <xf numFmtId="174" fontId="57" fillId="0" borderId="0" applyFont="0" applyFill="0" applyBorder="0" applyAlignment="0" applyProtection="0"/>
    <xf numFmtId="0" fontId="104" fillId="41" borderId="4" applyNumberFormat="0" applyAlignment="0" applyProtection="0"/>
    <xf numFmtId="0" fontId="36" fillId="42" borderId="5" applyNumberFormat="0" applyAlignment="0" applyProtection="0"/>
    <xf numFmtId="0" fontId="2" fillId="0" borderId="1" applyNumberFormat="0" applyFont="0" applyFill="0" applyBorder="0" applyProtection="0">
      <alignment horizontal="centerContinuous" vertical="center"/>
    </xf>
    <xf numFmtId="0" fontId="29" fillId="0" borderId="0" applyFill="0" applyBorder="0" applyProtection="0">
      <alignment horizontal="center"/>
    </xf>
    <xf numFmtId="0" fontId="105" fillId="43" borderId="6" applyNumberFormat="0" applyAlignment="0" applyProtection="0"/>
    <xf numFmtId="0" fontId="37" fillId="44" borderId="7" applyNumberFormat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189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2" fontId="53" fillId="0" borderId="0" applyFont="0" applyFill="0" applyBorder="0" applyAlignment="0" applyProtection="0"/>
    <xf numFmtId="193" fontId="62" fillId="0" borderId="0" applyFont="0" applyFill="0" applyBorder="0" applyAlignment="0" applyProtection="0"/>
    <xf numFmtId="194" fontId="62" fillId="0" borderId="0" applyFont="0" applyFill="0" applyBorder="0" applyAlignment="0" applyProtection="0"/>
    <xf numFmtId="195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63" fillId="0" borderId="0" applyFill="0" applyBorder="0" applyAlignment="0" applyProtection="0"/>
    <xf numFmtId="3" fontId="2" fillId="0" borderId="0" applyFont="0" applyFill="0" applyBorder="0" applyAlignment="0" applyProtection="0"/>
    <xf numFmtId="0" fontId="8" fillId="0" borderId="0" applyFill="0" applyBorder="0" applyAlignment="0" applyProtection="0"/>
    <xf numFmtId="0" fontId="2" fillId="0" borderId="8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55" fillId="0" borderId="0" applyFont="0" applyFill="0" applyBorder="0" applyAlignment="0" applyProtection="0"/>
    <xf numFmtId="197" fontId="55" fillId="0" borderId="0" applyFont="0" applyFill="0" applyBorder="0" applyAlignment="0" applyProtection="0"/>
    <xf numFmtId="198" fontId="55" fillId="0" borderId="0" applyFont="0" applyFill="0" applyBorder="0" applyAlignment="0" applyProtection="0"/>
    <xf numFmtId="199" fontId="62" fillId="0" borderId="0" applyFont="0" applyFill="0" applyBorder="0" applyAlignment="0" applyProtection="0"/>
    <xf numFmtId="200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2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63" fillId="0" borderId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203" fontId="57" fillId="0" borderId="0" applyFont="0" applyFill="0" applyBorder="0" applyAlignment="0" applyProtection="0"/>
    <xf numFmtId="173" fontId="2" fillId="0" borderId="0" applyFont="0" applyFill="0" applyBorder="0" applyAlignment="0" applyProtection="0"/>
    <xf numFmtId="204" fontId="59" fillId="0" borderId="0" applyFont="0" applyFill="0" applyBorder="0" applyAlignment="0" applyProtection="0"/>
    <xf numFmtId="7" fontId="4" fillId="0" borderId="0" applyFont="0" applyFill="0" applyBorder="0" applyAlignment="0" applyProtection="0"/>
    <xf numFmtId="205" fontId="60" fillId="0" borderId="0" applyFont="0" applyFill="0" applyBorder="0" applyAlignment="0" applyProtection="0"/>
    <xf numFmtId="172" fontId="64" fillId="0" borderId="0" applyFont="0" applyFill="0" applyBorder="0" applyAlignment="0" applyProtection="0"/>
    <xf numFmtId="0" fontId="65" fillId="45" borderId="9" applyNumberFormat="0" applyFont="0" applyFill="0" applyAlignment="0" applyProtection="0"/>
    <xf numFmtId="14" fontId="2" fillId="0" borderId="0" applyFont="0" applyFill="0" applyBorder="0" applyAlignment="0" applyProtection="0"/>
    <xf numFmtId="206" fontId="55" fillId="0" borderId="0" applyFont="0" applyFill="0" applyBorder="0" applyProtection="0">
      <alignment/>
    </xf>
    <xf numFmtId="207" fontId="55" fillId="0" borderId="0" applyFont="0" applyFill="0" applyBorder="0" applyProtection="0">
      <alignment/>
    </xf>
    <xf numFmtId="208" fontId="55" fillId="0" borderId="0" applyFont="0" applyFill="0" applyBorder="0" applyAlignment="0" applyProtection="0"/>
    <xf numFmtId="209" fontId="55" fillId="0" borderId="0" applyFont="0" applyFill="0" applyBorder="0" applyAlignment="0" applyProtection="0"/>
    <xf numFmtId="210" fontId="55" fillId="0" borderId="0" applyFont="0" applyFill="0" applyBorder="0" applyAlignment="0" applyProtection="0"/>
    <xf numFmtId="211" fontId="66" fillId="0" borderId="0" applyFont="0" applyFill="0" applyBorder="0" applyAlignment="0" applyProtection="0"/>
    <xf numFmtId="5" fontId="67" fillId="0" borderId="0" applyBorder="0">
      <alignment/>
      <protection/>
    </xf>
    <xf numFmtId="173" fontId="67" fillId="0" borderId="0" applyBorder="0">
      <alignment/>
      <protection/>
    </xf>
    <xf numFmtId="7" fontId="67" fillId="0" borderId="0" applyBorder="0">
      <alignment/>
      <protection/>
    </xf>
    <xf numFmtId="37" fontId="67" fillId="0" borderId="0" applyBorder="0">
      <alignment/>
      <protection/>
    </xf>
    <xf numFmtId="171" fontId="67" fillId="0" borderId="0" applyBorder="0">
      <alignment/>
      <protection/>
    </xf>
    <xf numFmtId="212" fontId="67" fillId="0" borderId="0" applyBorder="0">
      <alignment/>
      <protection/>
    </xf>
    <xf numFmtId="39" fontId="67" fillId="0" borderId="0" applyBorder="0">
      <alignment/>
      <protection/>
    </xf>
    <xf numFmtId="213" fontId="67" fillId="0" borderId="0" applyBorder="0">
      <alignment/>
      <protection/>
    </xf>
    <xf numFmtId="7" fontId="2" fillId="0" borderId="0" applyFont="0" applyFill="0" applyBorder="0" applyAlignment="0" applyProtection="0"/>
    <xf numFmtId="214" fontId="57" fillId="0" borderId="0" applyFont="0" applyFill="0" applyBorder="0" applyAlignment="0" applyProtection="0"/>
    <xf numFmtId="215" fontId="57" fillId="0" borderId="0" applyFont="0" applyFill="0" applyAlignment="0" applyProtection="0"/>
    <xf numFmtId="214" fontId="57" fillId="0" borderId="0" applyFont="0" applyFill="0" applyBorder="0" applyAlignment="0" applyProtection="0"/>
    <xf numFmtId="216" fontId="4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68" fillId="0" borderId="0">
      <alignment/>
      <protection/>
    </xf>
    <xf numFmtId="171" fontId="69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55" fillId="0" borderId="0" applyFont="0" applyFill="0" applyBorder="0" applyProtection="0">
      <alignment horizontal="center" wrapText="1"/>
    </xf>
    <xf numFmtId="217" fontId="55" fillId="0" borderId="0" applyFont="0" applyFill="0" applyBorder="0" applyProtection="0">
      <alignment horizontal="right"/>
    </xf>
    <xf numFmtId="0" fontId="109" fillId="46" borderId="0" applyNumberFormat="0" applyBorder="0" applyAlignment="0" applyProtection="0"/>
    <xf numFmtId="0" fontId="39" fillId="1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40" borderId="0" applyNumberFormat="0" applyFill="0" applyBorder="0" applyAlignment="0" applyProtection="0"/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4" fontId="5" fillId="11" borderId="12">
      <alignment horizontal="center" vertical="center" wrapText="1"/>
      <protection/>
    </xf>
    <xf numFmtId="0" fontId="110" fillId="0" borderId="13" applyNumberFormat="0" applyFill="0" applyAlignment="0" applyProtection="0"/>
    <xf numFmtId="0" fontId="23" fillId="0" borderId="0" applyFont="0" applyFill="0" applyBorder="0" applyAlignment="0" applyProtection="0"/>
    <xf numFmtId="0" fontId="111" fillId="0" borderId="14" applyNumberFormat="0" applyFill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2" fillId="0" borderId="15" applyNumberFormat="0" applyFill="0" applyAlignment="0" applyProtection="0"/>
    <xf numFmtId="0" fontId="40" fillId="0" borderId="16" applyNumberFormat="0" applyFill="0" applyAlignment="0" applyProtection="0"/>
    <xf numFmtId="0" fontId="1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0" borderId="0" applyFill="0" applyAlignment="0" applyProtection="0"/>
    <xf numFmtId="0" fontId="29" fillId="0" borderId="1" applyFill="0" applyAlignment="0" applyProtection="0"/>
    <xf numFmtId="0" fontId="24" fillId="0" borderId="12">
      <alignment/>
      <protection/>
    </xf>
    <xf numFmtId="0" fontId="25" fillId="0" borderId="0">
      <alignment/>
      <protection/>
    </xf>
    <xf numFmtId="0" fontId="71" fillId="0" borderId="1" applyNumberFormat="0" applyFill="0" applyAlignment="0" applyProtection="0"/>
    <xf numFmtId="0" fontId="66" fillId="47" borderId="0" applyNumberFormat="0" applyFont="0" applyBorder="0" applyAlignment="0" applyProtection="0"/>
    <xf numFmtId="0" fontId="1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48" borderId="17" applyNumberFormat="0" applyAlignment="0" applyProtection="0"/>
    <xf numFmtId="218" fontId="55" fillId="0" borderId="0" applyFont="0" applyFill="0" applyBorder="0" applyProtection="0">
      <alignment horizontal="left"/>
    </xf>
    <xf numFmtId="219" fontId="55" fillId="0" borderId="0" applyFont="0" applyFill="0" applyBorder="0" applyProtection="0">
      <alignment horizontal="left"/>
    </xf>
    <xf numFmtId="220" fontId="55" fillId="0" borderId="0" applyFont="0" applyFill="0" applyBorder="0" applyProtection="0">
      <alignment horizontal="left"/>
    </xf>
    <xf numFmtId="221" fontId="55" fillId="0" borderId="0" applyFont="0" applyFill="0" applyBorder="0" applyProtection="0">
      <alignment horizontal="left"/>
    </xf>
    <xf numFmtId="0" fontId="114" fillId="49" borderId="4" applyNumberFormat="0" applyAlignment="0" applyProtection="0"/>
    <xf numFmtId="10" fontId="4" fillId="7" borderId="17" applyNumberFormat="0" applyBorder="0" applyAlignment="0" applyProtection="0"/>
    <xf numFmtId="0" fontId="41" fillId="16" borderId="5" applyNumberFormat="0" applyAlignment="0" applyProtection="0"/>
    <xf numFmtId="5" fontId="72" fillId="0" borderId="0" applyBorder="0">
      <alignment/>
      <protection/>
    </xf>
    <xf numFmtId="173" fontId="72" fillId="0" borderId="0" applyBorder="0">
      <alignment/>
      <protection/>
    </xf>
    <xf numFmtId="7" fontId="72" fillId="0" borderId="0" applyBorder="0">
      <alignment/>
      <protection/>
    </xf>
    <xf numFmtId="37" fontId="72" fillId="0" borderId="0" applyBorder="0">
      <alignment/>
      <protection/>
    </xf>
    <xf numFmtId="171" fontId="72" fillId="0" borderId="0" applyBorder="0">
      <alignment/>
      <protection/>
    </xf>
    <xf numFmtId="212" fontId="72" fillId="0" borderId="0" applyBorder="0">
      <alignment/>
      <protection/>
    </xf>
    <xf numFmtId="39" fontId="72" fillId="0" borderId="0" applyBorder="0">
      <alignment/>
      <protection/>
    </xf>
    <xf numFmtId="213" fontId="72" fillId="0" borderId="0" applyBorder="0">
      <alignment/>
      <protection/>
    </xf>
    <xf numFmtId="0" fontId="66" fillId="0" borderId="18" applyNumberFormat="0" applyFont="0" applyFill="0" applyAlignment="0" applyProtection="0"/>
    <xf numFmtId="0" fontId="73" fillId="0" borderId="0">
      <alignment/>
      <protection/>
    </xf>
    <xf numFmtId="0" fontId="4" fillId="50" borderId="0">
      <alignment/>
      <protection/>
    </xf>
    <xf numFmtId="0" fontId="115" fillId="0" borderId="19" applyNumberFormat="0" applyFill="0" applyAlignment="0" applyProtection="0"/>
    <xf numFmtId="0" fontId="42" fillId="0" borderId="20" applyNumberFormat="0" applyFill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116" fillId="51" borderId="0" applyNumberFormat="0" applyBorder="0" applyAlignment="0" applyProtection="0"/>
    <xf numFmtId="0" fontId="43" fillId="16" borderId="0" applyNumberFormat="0" applyBorder="0" applyAlignment="0" applyProtection="0"/>
    <xf numFmtId="37" fontId="74" fillId="0" borderId="0">
      <alignment/>
      <protection/>
    </xf>
    <xf numFmtId="0" fontId="57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169" fontId="7" fillId="0" borderId="0" applyProtection="0">
      <alignment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7" fontId="83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169" fontId="7" fillId="0" borderId="0" applyProtection="0">
      <alignment/>
    </xf>
    <xf numFmtId="169" fontId="7" fillId="0" borderId="0" applyProtection="0">
      <alignment/>
    </xf>
    <xf numFmtId="169" fontId="7" fillId="0" borderId="0" applyProtection="0">
      <alignment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169" fontId="7" fillId="0" borderId="0" applyProtection="0">
      <alignment/>
    </xf>
    <xf numFmtId="0" fontId="106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46" fillId="0" borderId="0">
      <alignment vertical="top"/>
      <protection/>
    </xf>
    <xf numFmtId="0" fontId="2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169" fontId="7" fillId="0" borderId="0" applyProtection="0">
      <alignment/>
    </xf>
    <xf numFmtId="0" fontId="0" fillId="0" borderId="0">
      <alignment/>
      <protection/>
    </xf>
    <xf numFmtId="0" fontId="2" fillId="0" borderId="0">
      <alignment/>
      <protection/>
    </xf>
    <xf numFmtId="169" fontId="7" fillId="0" borderId="0" applyProtection="0">
      <alignment/>
    </xf>
    <xf numFmtId="0" fontId="106" fillId="0" borderId="0">
      <alignment/>
      <protection/>
    </xf>
    <xf numFmtId="0" fontId="2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169" fontId="7" fillId="0" borderId="0" applyProtection="0">
      <alignment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169" fontId="7" fillId="0" borderId="0" applyProtection="0">
      <alignment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52" borderId="21" applyNumberFormat="0" applyFont="0" applyAlignment="0" applyProtection="0"/>
    <xf numFmtId="0" fontId="7" fillId="7" borderId="22" applyNumberFormat="0" applyFont="0" applyAlignment="0" applyProtection="0"/>
    <xf numFmtId="0" fontId="117" fillId="41" borderId="23" applyNumberFormat="0" applyAlignment="0" applyProtection="0"/>
    <xf numFmtId="0" fontId="44" fillId="42" borderId="24" applyNumberFormat="0" applyAlignment="0" applyProtection="0"/>
    <xf numFmtId="0" fontId="49" fillId="53" borderId="0" applyNumberFormat="0" applyFont="0" applyBorder="0" applyAlignment="0">
      <protection/>
    </xf>
    <xf numFmtId="227" fontId="2" fillId="0" borderId="0" applyFont="0" applyFill="0" applyBorder="0" applyAlignment="0" applyProtection="0"/>
    <xf numFmtId="228" fontId="75" fillId="0" borderId="0">
      <alignment/>
      <protection/>
    </xf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9" fontId="2" fillId="0" borderId="0">
      <alignment/>
      <protection/>
    </xf>
    <xf numFmtId="230" fontId="57" fillId="0" borderId="0">
      <alignment/>
      <protection/>
    </xf>
    <xf numFmtId="230" fontId="57" fillId="0" borderId="0">
      <alignment/>
      <protection/>
    </xf>
    <xf numFmtId="228" fontId="75" fillId="0" borderId="0">
      <alignment/>
      <protection/>
    </xf>
    <xf numFmtId="0" fontId="57" fillId="0" borderId="0">
      <alignment/>
      <protection/>
    </xf>
    <xf numFmtId="228" fontId="63" fillId="0" borderId="0">
      <alignment/>
      <protection/>
    </xf>
    <xf numFmtId="229" fontId="2" fillId="0" borderId="0">
      <alignment/>
      <protection/>
    </xf>
    <xf numFmtId="230" fontId="57" fillId="0" borderId="0">
      <alignment/>
      <protection/>
    </xf>
    <xf numFmtId="23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231" fontId="57" fillId="0" borderId="0">
      <alignment/>
      <protection/>
    </xf>
    <xf numFmtId="168" fontId="57" fillId="0" borderId="0">
      <alignment/>
      <protection/>
    </xf>
    <xf numFmtId="232" fontId="57" fillId="0" borderId="0">
      <alignment/>
      <protection/>
    </xf>
    <xf numFmtId="231" fontId="57" fillId="0" borderId="0">
      <alignment/>
      <protection/>
    </xf>
    <xf numFmtId="168" fontId="57" fillId="0" borderId="0">
      <alignment/>
      <protection/>
    </xf>
    <xf numFmtId="233" fontId="57" fillId="0" borderId="0">
      <alignment/>
      <protection/>
    </xf>
    <xf numFmtId="233" fontId="57" fillId="0" borderId="0">
      <alignment/>
      <protection/>
    </xf>
    <xf numFmtId="170" fontId="57" fillId="0" borderId="0">
      <alignment/>
      <protection/>
    </xf>
    <xf numFmtId="232" fontId="57" fillId="0" borderId="0">
      <alignment/>
      <protection/>
    </xf>
    <xf numFmtId="166" fontId="57" fillId="0" borderId="0">
      <alignment/>
      <protection/>
    </xf>
    <xf numFmtId="170" fontId="57" fillId="0" borderId="0">
      <alignment/>
      <protection/>
    </xf>
    <xf numFmtId="170" fontId="57" fillId="0" borderId="0">
      <alignment/>
      <protection/>
    </xf>
    <xf numFmtId="0" fontId="57" fillId="0" borderId="0">
      <alignment/>
      <protection/>
    </xf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8" fontId="75" fillId="0" borderId="0">
      <alignment/>
      <protection/>
    </xf>
    <xf numFmtId="228" fontId="75" fillId="0" borderId="0">
      <alignment/>
      <protection/>
    </xf>
    <xf numFmtId="227" fontId="2" fillId="0" borderId="0" applyFont="0" applyFill="0" applyBorder="0" applyAlignment="0" applyProtection="0"/>
    <xf numFmtId="228" fontId="75" fillId="0" borderId="0">
      <alignment/>
      <protection/>
    </xf>
    <xf numFmtId="228" fontId="75" fillId="0" borderId="0">
      <alignment/>
      <protection/>
    </xf>
    <xf numFmtId="231" fontId="57" fillId="0" borderId="0">
      <alignment/>
      <protection/>
    </xf>
    <xf numFmtId="168" fontId="57" fillId="0" borderId="0">
      <alignment/>
      <protection/>
    </xf>
    <xf numFmtId="232" fontId="57" fillId="0" borderId="0">
      <alignment/>
      <protection/>
    </xf>
    <xf numFmtId="231" fontId="57" fillId="0" borderId="0">
      <alignment/>
      <protection/>
    </xf>
    <xf numFmtId="168" fontId="57" fillId="0" borderId="0">
      <alignment/>
      <protection/>
    </xf>
    <xf numFmtId="233" fontId="57" fillId="0" borderId="0">
      <alignment/>
      <protection/>
    </xf>
    <xf numFmtId="233" fontId="57" fillId="0" borderId="0">
      <alignment/>
      <protection/>
    </xf>
    <xf numFmtId="170" fontId="57" fillId="0" borderId="0">
      <alignment/>
      <protection/>
    </xf>
    <xf numFmtId="232" fontId="57" fillId="0" borderId="0">
      <alignment/>
      <protection/>
    </xf>
    <xf numFmtId="166" fontId="57" fillId="0" borderId="0">
      <alignment/>
      <protection/>
    </xf>
    <xf numFmtId="170" fontId="57" fillId="0" borderId="0">
      <alignment/>
      <protection/>
    </xf>
    <xf numFmtId="170" fontId="57" fillId="0" borderId="0">
      <alignment/>
      <protection/>
    </xf>
    <xf numFmtId="234" fontId="16" fillId="42" borderId="0" applyFont="0" applyFill="0" applyBorder="0" applyAlignment="0" applyProtection="0"/>
    <xf numFmtId="235" fontId="16" fillId="42" borderId="0" applyFont="0" applyFill="0" applyBorder="0" applyAlignment="0" applyProtection="0"/>
    <xf numFmtId="236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237" fontId="62" fillId="0" borderId="0" applyFont="0" applyFill="0" applyBorder="0" applyAlignment="0" applyProtection="0"/>
    <xf numFmtId="238" fontId="53" fillId="0" borderId="0" applyFont="0" applyFill="0" applyBorder="0" applyAlignment="0" applyProtection="0"/>
    <xf numFmtId="239" fontId="2" fillId="0" borderId="0" applyFont="0" applyFill="0" applyBorder="0" applyAlignment="0" applyProtection="0"/>
    <xf numFmtId="240" fontId="55" fillId="0" borderId="0" applyFont="0" applyFill="0" applyBorder="0" applyAlignment="0" applyProtection="0"/>
    <xf numFmtId="241" fontId="55" fillId="0" borderId="0" applyFont="0" applyFill="0" applyBorder="0" applyAlignment="0" applyProtection="0"/>
    <xf numFmtId="242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4" fontId="62" fillId="0" borderId="0" applyFont="0" applyFill="0" applyBorder="0" applyAlignment="0" applyProtection="0"/>
    <xf numFmtId="245" fontId="53" fillId="0" borderId="0" applyFont="0" applyFill="0" applyBorder="0" applyAlignment="0" applyProtection="0"/>
    <xf numFmtId="246" fontId="62" fillId="0" borderId="0" applyFont="0" applyFill="0" applyBorder="0" applyAlignment="0" applyProtection="0"/>
    <xf numFmtId="247" fontId="53" fillId="0" borderId="0" applyFont="0" applyFill="0" applyBorder="0" applyAlignment="0" applyProtection="0"/>
    <xf numFmtId="248" fontId="62" fillId="0" borderId="0" applyFont="0" applyFill="0" applyBorder="0" applyAlignment="0" applyProtection="0"/>
    <xf numFmtId="249" fontId="53" fillId="0" borderId="0" applyFont="0" applyFill="0" applyBorder="0" applyAlignment="0" applyProtection="0"/>
    <xf numFmtId="250" fontId="11" fillId="0" borderId="0" applyFont="0" applyFill="0" applyBorder="0" applyAlignment="0" applyProtection="0"/>
    <xf numFmtId="251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181" fontId="63" fillId="0" borderId="0" applyFill="0" applyBorder="0" applyAlignment="0" applyProtection="0"/>
    <xf numFmtId="9" fontId="67" fillId="0" borderId="0" applyBorder="0">
      <alignment/>
      <protection/>
    </xf>
    <xf numFmtId="167" fontId="67" fillId="0" borderId="0" applyBorder="0">
      <alignment/>
      <protection/>
    </xf>
    <xf numFmtId="10" fontId="67" fillId="0" borderId="0" applyBorder="0">
      <alignment/>
      <protection/>
    </xf>
    <xf numFmtId="0" fontId="26" fillId="0" borderId="0" applyNumberFormat="0" applyFont="0" applyFill="0" applyBorder="0" applyAlignment="0" applyProtection="0"/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3" fontId="2" fillId="0" borderId="0">
      <alignment horizontal="left" vertical="top"/>
      <protection/>
    </xf>
    <xf numFmtId="0" fontId="27" fillId="0" borderId="12">
      <alignment horizontal="center"/>
      <protection/>
    </xf>
    <xf numFmtId="3" fontId="26" fillId="0" borderId="0" applyFont="0" applyFill="0" applyBorder="0" applyAlignment="0" applyProtection="0"/>
    <xf numFmtId="0" fontId="26" fillId="54" borderId="0" applyNumberFormat="0" applyFont="0" applyBorder="0" applyAlignment="0" applyProtection="0"/>
    <xf numFmtId="3" fontId="2" fillId="0" borderId="0">
      <alignment horizontal="right" vertical="top"/>
      <protection/>
    </xf>
    <xf numFmtId="41" fontId="15" fillId="50" borderId="25" applyFill="0">
      <alignment/>
      <protection/>
    </xf>
    <xf numFmtId="0" fontId="28" fillId="0" borderId="0">
      <alignment horizontal="left" indent="7"/>
      <protection/>
    </xf>
    <xf numFmtId="41" fontId="15" fillId="0" borderId="25" applyFill="0">
      <alignment horizontal="left" indent="2"/>
      <protection/>
    </xf>
    <xf numFmtId="169" fontId="29" fillId="0" borderId="1" applyFill="0">
      <alignment horizontal="right"/>
      <protection/>
    </xf>
    <xf numFmtId="0" fontId="5" fillId="0" borderId="17" applyNumberFormat="0" applyFont="0" applyBorder="0">
      <alignment horizontal="right"/>
      <protection/>
    </xf>
    <xf numFmtId="0" fontId="30" fillId="0" borderId="0" applyFill="0">
      <alignment/>
      <protection/>
    </xf>
    <xf numFmtId="0" fontId="10" fillId="0" borderId="0" applyFill="0">
      <alignment/>
      <protection/>
    </xf>
    <xf numFmtId="4" fontId="29" fillId="0" borderId="1" applyFill="0">
      <alignment/>
      <protection/>
    </xf>
    <xf numFmtId="0" fontId="2" fillId="0" borderId="0" applyNumberFormat="0" applyFont="0" applyBorder="0" applyAlignment="0">
      <protection/>
    </xf>
    <xf numFmtId="0" fontId="13" fillId="0" borderId="0" applyFill="0">
      <alignment horizontal="left" indent="1"/>
      <protection/>
    </xf>
    <xf numFmtId="0" fontId="31" fillId="0" borderId="0" applyFill="0">
      <alignment horizontal="left" indent="1"/>
      <protection/>
    </xf>
    <xf numFmtId="4" fontId="16" fillId="0" borderId="0" applyFill="0">
      <alignment/>
      <protection/>
    </xf>
    <xf numFmtId="0" fontId="2" fillId="0" borderId="0" applyNumberFormat="0" applyFont="0" applyFill="0" applyBorder="0" applyAlignment="0">
      <protection/>
    </xf>
    <xf numFmtId="0" fontId="13" fillId="0" borderId="0" applyFill="0">
      <alignment horizontal="left" indent="2"/>
      <protection/>
    </xf>
    <xf numFmtId="0" fontId="10" fillId="0" borderId="0" applyFill="0">
      <alignment horizontal="left" indent="2"/>
      <protection/>
    </xf>
    <xf numFmtId="4" fontId="16" fillId="0" borderId="0" applyFill="0">
      <alignment/>
      <protection/>
    </xf>
    <xf numFmtId="0" fontId="2" fillId="0" borderId="0" applyNumberFormat="0" applyFont="0" applyBorder="0" applyAlignment="0">
      <protection/>
    </xf>
    <xf numFmtId="0" fontId="32" fillId="0" borderId="0">
      <alignment horizontal="left" indent="3"/>
      <protection/>
    </xf>
    <xf numFmtId="0" fontId="33" fillId="0" borderId="0" applyFill="0">
      <alignment horizontal="left" indent="3"/>
      <protection/>
    </xf>
    <xf numFmtId="4" fontId="16" fillId="0" borderId="0" applyFill="0">
      <alignment/>
      <protection/>
    </xf>
    <xf numFmtId="0" fontId="2" fillId="0" borderId="0" applyNumberFormat="0" applyFont="0" applyBorder="0" applyAlignment="0">
      <protection/>
    </xf>
    <xf numFmtId="0" fontId="17" fillId="0" borderId="0">
      <alignment horizontal="left" indent="4"/>
      <protection/>
    </xf>
    <xf numFmtId="0" fontId="2" fillId="0" borderId="0" applyFill="0">
      <alignment horizontal="left" indent="4"/>
      <protection/>
    </xf>
    <xf numFmtId="0" fontId="2" fillId="0" borderId="0" applyFill="0">
      <alignment horizontal="left" indent="4"/>
      <protection/>
    </xf>
    <xf numFmtId="4" fontId="18" fillId="0" borderId="0" applyFill="0">
      <alignment/>
      <protection/>
    </xf>
    <xf numFmtId="0" fontId="2" fillId="0" borderId="0" applyNumberFormat="0" applyFont="0" applyBorder="0" applyAlignment="0">
      <protection/>
    </xf>
    <xf numFmtId="0" fontId="19" fillId="0" borderId="0">
      <alignment horizontal="left" indent="5"/>
      <protection/>
    </xf>
    <xf numFmtId="0" fontId="20" fillId="0" borderId="0" applyFill="0">
      <alignment horizontal="left" indent="5"/>
      <protection/>
    </xf>
    <xf numFmtId="4" fontId="21" fillId="0" borderId="0" applyFill="0">
      <alignment/>
      <protection/>
    </xf>
    <xf numFmtId="0" fontId="2" fillId="0" borderId="0" applyNumberFormat="0" applyFont="0" applyFill="0" applyBorder="0" applyAlignment="0">
      <protection/>
    </xf>
    <xf numFmtId="0" fontId="22" fillId="0" borderId="0" applyFill="0">
      <alignment horizontal="left" indent="6"/>
      <protection/>
    </xf>
    <xf numFmtId="0" fontId="18" fillId="0" borderId="0" applyFill="0">
      <alignment horizontal="left" indent="6"/>
      <protection/>
    </xf>
    <xf numFmtId="0" fontId="66" fillId="0" borderId="26" applyNumberFormat="0" applyFont="0" applyFill="0" applyAlignment="0" applyProtection="0"/>
    <xf numFmtId="0" fontId="76" fillId="0" borderId="0" applyNumberFormat="0" applyFill="0" applyBorder="0" applyAlignment="0" applyProtection="0"/>
    <xf numFmtId="0" fontId="77" fillId="0" borderId="0">
      <alignment/>
      <protection/>
    </xf>
    <xf numFmtId="0" fontId="77" fillId="0" borderId="0">
      <alignment/>
      <protection/>
    </xf>
    <xf numFmtId="0" fontId="54" fillId="0" borderId="12">
      <alignment horizontal="right"/>
      <protection/>
    </xf>
    <xf numFmtId="0" fontId="8" fillId="55" borderId="0">
      <alignment/>
      <protection/>
    </xf>
    <xf numFmtId="252" fontId="64" fillId="0" borderId="0">
      <alignment horizontal="center"/>
      <protection/>
    </xf>
    <xf numFmtId="253" fontId="78" fillId="0" borderId="0">
      <alignment horizontal="center"/>
      <protection/>
    </xf>
    <xf numFmtId="0" fontId="79" fillId="0" borderId="0" applyNumberFormat="0" applyFill="0" applyBorder="0" applyAlignment="0" applyProtection="0"/>
    <xf numFmtId="0" fontId="1" fillId="0" borderId="0" applyNumberFormat="0" applyBorder="0" applyAlignment="0">
      <protection/>
    </xf>
    <xf numFmtId="0" fontId="48" fillId="0" borderId="0" applyNumberFormat="0" applyBorder="0" applyAlignment="0">
      <protection/>
    </xf>
    <xf numFmtId="0" fontId="2" fillId="50" borderId="8" applyNumberFormat="0" applyFont="0" applyAlignment="0">
      <protection/>
    </xf>
    <xf numFmtId="0" fontId="66" fillId="45" borderId="0" applyNumberFormat="0" applyFont="0" applyBorder="0" applyAlignment="0" applyProtection="0"/>
    <xf numFmtId="234" fontId="80" fillId="0" borderId="11" applyNumberFormat="0" applyFont="0" applyFill="0" applyAlignment="0" applyProtection="0"/>
    <xf numFmtId="0" fontId="50" fillId="0" borderId="0" applyFill="0" applyBorder="0" applyProtection="0">
      <alignment horizontal="left" vertical="top"/>
    </xf>
    <xf numFmtId="0" fontId="1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1" fillId="0" borderId="0" applyAlignment="0">
      <protection/>
    </xf>
    <xf numFmtId="0" fontId="2" fillId="0" borderId="3" applyNumberFormat="0" applyFont="0" applyFill="0" applyAlignment="0" applyProtection="0"/>
    <xf numFmtId="0" fontId="119" fillId="0" borderId="27" applyNumberFormat="0" applyFill="0" applyAlignment="0" applyProtection="0"/>
    <xf numFmtId="0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54" fontId="53" fillId="0" borderId="0" applyFont="0" applyFill="0" applyBorder="0" applyAlignment="0" applyProtection="0"/>
    <xf numFmtId="255" fontId="53" fillId="0" borderId="0" applyFont="0" applyFill="0" applyBorder="0" applyAlignment="0" applyProtection="0"/>
    <xf numFmtId="256" fontId="53" fillId="0" borderId="0" applyFont="0" applyFill="0" applyBorder="0" applyAlignment="0" applyProtection="0"/>
    <xf numFmtId="257" fontId="53" fillId="0" borderId="0" applyFont="0" applyFill="0" applyBorder="0" applyAlignment="0" applyProtection="0"/>
    <xf numFmtId="258" fontId="53" fillId="0" borderId="0" applyFont="0" applyFill="0" applyBorder="0" applyAlignment="0" applyProtection="0"/>
    <xf numFmtId="259" fontId="53" fillId="0" borderId="0" applyFont="0" applyFill="0" applyBorder="0" applyAlignment="0" applyProtection="0"/>
    <xf numFmtId="260" fontId="53" fillId="0" borderId="0" applyFont="0" applyFill="0" applyBorder="0" applyAlignment="0" applyProtection="0"/>
    <xf numFmtId="261" fontId="53" fillId="0" borderId="0" applyFont="0" applyFill="0" applyBorder="0" applyAlignment="0" applyProtection="0"/>
    <xf numFmtId="262" fontId="3" fillId="45" borderId="28" applyFont="0" applyFill="0" applyBorder="0" applyAlignment="0" applyProtection="0"/>
    <xf numFmtId="262" fontId="57" fillId="0" borderId="0" applyFont="0" applyFill="0" applyBorder="0" applyAlignment="0" applyProtection="0"/>
    <xf numFmtId="263" fontId="60" fillId="0" borderId="0" applyFont="0" applyFill="0" applyBorder="0" applyAlignment="0" applyProtection="0"/>
    <xf numFmtId="264" fontId="64" fillId="0" borderId="11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3" xfId="367" applyFont="1" applyFill="1" applyBorder="1" applyAlignment="1">
      <alignment horizontal="center"/>
      <protection/>
    </xf>
    <xf numFmtId="0" fontId="3" fillId="0" borderId="0" xfId="367" applyFont="1" applyFill="1" applyAlignment="1">
      <alignment horizontal="center"/>
      <protection/>
    </xf>
    <xf numFmtId="0" fontId="4" fillId="0" borderId="0" xfId="367" applyFont="1" applyFill="1" applyAlignment="1">
      <alignment horizontal="center"/>
      <protection/>
    </xf>
    <xf numFmtId="0" fontId="3" fillId="0" borderId="29" xfId="367" applyFont="1" applyFill="1" applyBorder="1" applyAlignment="1">
      <alignment horizontal="center"/>
      <protection/>
    </xf>
    <xf numFmtId="0" fontId="3" fillId="0" borderId="18" xfId="367" applyFont="1" applyFill="1" applyBorder="1" applyAlignment="1">
      <alignment horizontal="center"/>
      <protection/>
    </xf>
    <xf numFmtId="0" fontId="3" fillId="0" borderId="0" xfId="367" applyFont="1" applyFill="1" applyBorder="1" applyAlignment="1">
      <alignment horizontal="center"/>
      <protection/>
    </xf>
    <xf numFmtId="0" fontId="3" fillId="0" borderId="25" xfId="367" applyFont="1" applyFill="1" applyBorder="1" applyAlignment="1">
      <alignment horizontal="center"/>
      <protection/>
    </xf>
    <xf numFmtId="0" fontId="4" fillId="0" borderId="1" xfId="367" applyFont="1" applyFill="1" applyBorder="1" applyAlignment="1">
      <alignment horizontal="center"/>
      <protection/>
    </xf>
    <xf numFmtId="10" fontId="4" fillId="0" borderId="3" xfId="597" applyNumberFormat="1" applyFont="1" applyFill="1" applyBorder="1" applyAlignment="1">
      <alignment horizontal="center"/>
    </xf>
    <xf numFmtId="0" fontId="4" fillId="0" borderId="30" xfId="367" applyFont="1" applyFill="1" applyBorder="1" applyAlignment="1">
      <alignment horizontal="center"/>
      <protection/>
    </xf>
    <xf numFmtId="44" fontId="4" fillId="0" borderId="1" xfId="367" applyNumberFormat="1" applyFont="1" applyFill="1" applyBorder="1" applyAlignment="1">
      <alignment horizontal="center"/>
      <protection/>
    </xf>
    <xf numFmtId="0" fontId="4" fillId="0" borderId="18" xfId="367" applyFont="1" applyFill="1" applyBorder="1" applyAlignment="1">
      <alignment horizontal="center"/>
      <protection/>
    </xf>
    <xf numFmtId="44" fontId="4" fillId="0" borderId="0" xfId="367" applyNumberFormat="1" applyFont="1" applyFill="1" applyBorder="1" applyAlignment="1">
      <alignment horizontal="center"/>
      <protection/>
    </xf>
    <xf numFmtId="0" fontId="4" fillId="0" borderId="0" xfId="367" applyFont="1" applyFill="1" applyBorder="1" applyAlignment="1">
      <alignment horizontal="center"/>
      <protection/>
    </xf>
    <xf numFmtId="44" fontId="4" fillId="0" borderId="0" xfId="367" applyNumberFormat="1" applyFont="1" applyFill="1" applyAlignment="1">
      <alignment horizontal="center"/>
      <protection/>
    </xf>
    <xf numFmtId="10" fontId="4" fillId="0" borderId="3" xfId="367" applyNumberFormat="1" applyFont="1" applyFill="1" applyBorder="1" applyAlignment="1">
      <alignment horizontal="center"/>
      <protection/>
    </xf>
    <xf numFmtId="0" fontId="4" fillId="0" borderId="31" xfId="367" applyFont="1" applyFill="1" applyBorder="1" applyAlignment="1">
      <alignment horizontal="center"/>
      <protection/>
    </xf>
    <xf numFmtId="44" fontId="4" fillId="0" borderId="0" xfId="211" applyFont="1" applyFill="1" applyBorder="1" applyAlignment="1">
      <alignment horizontal="center"/>
    </xf>
    <xf numFmtId="44" fontId="4" fillId="0" borderId="32" xfId="211" applyFont="1" applyFill="1" applyBorder="1" applyAlignment="1">
      <alignment horizontal="center"/>
    </xf>
    <xf numFmtId="44" fontId="4" fillId="0" borderId="1" xfId="211" applyFont="1" applyFill="1" applyBorder="1" applyAlignment="1">
      <alignment horizontal="center"/>
    </xf>
    <xf numFmtId="165" fontId="4" fillId="0" borderId="0" xfId="367" applyNumberFormat="1" applyFont="1" applyFill="1" applyAlignment="1">
      <alignment horizontal="center"/>
      <protection/>
    </xf>
    <xf numFmtId="3" fontId="4" fillId="0" borderId="0" xfId="367" applyNumberFormat="1" applyFont="1" applyFill="1" applyAlignment="1">
      <alignment horizontal="center"/>
      <protection/>
    </xf>
    <xf numFmtId="44" fontId="4" fillId="0" borderId="0" xfId="382" applyNumberFormat="1" applyFont="1" applyFill="1" applyAlignment="1">
      <alignment horizontal="center"/>
      <protection/>
    </xf>
    <xf numFmtId="0" fontId="4" fillId="0" borderId="0" xfId="382" applyFont="1" applyFill="1" applyAlignment="1">
      <alignment horizontal="center"/>
      <protection/>
    </xf>
    <xf numFmtId="0" fontId="3" fillId="0" borderId="0" xfId="367" applyFont="1" applyFill="1" applyAlignment="1">
      <alignment horizontal="left"/>
      <protection/>
    </xf>
    <xf numFmtId="0" fontId="3" fillId="0" borderId="29" xfId="367" applyFont="1" applyFill="1" applyBorder="1" applyAlignment="1">
      <alignment horizontal="left"/>
      <protection/>
    </xf>
    <xf numFmtId="0" fontId="3" fillId="0" borderId="18" xfId="367" applyFont="1" applyFill="1" applyBorder="1" applyAlignment="1">
      <alignment horizontal="left"/>
      <protection/>
    </xf>
    <xf numFmtId="0" fontId="4" fillId="0" borderId="29" xfId="367" applyFont="1" applyFill="1" applyBorder="1" applyAlignment="1">
      <alignment horizontal="left"/>
      <protection/>
    </xf>
    <xf numFmtId="0" fontId="4" fillId="0" borderId="30" xfId="367" applyFont="1" applyFill="1" applyBorder="1" applyAlignment="1">
      <alignment horizontal="left"/>
      <protection/>
    </xf>
    <xf numFmtId="0" fontId="4" fillId="0" borderId="18" xfId="367" applyFont="1" applyFill="1" applyBorder="1" applyAlignment="1">
      <alignment horizontal="left"/>
      <protection/>
    </xf>
    <xf numFmtId="0" fontId="4" fillId="0" borderId="0" xfId="367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0" fontId="3" fillId="0" borderId="0" xfId="368" applyFont="1" applyFill="1" applyAlignment="1">
      <alignment horizontal="left"/>
      <protection/>
    </xf>
    <xf numFmtId="0" fontId="4" fillId="0" borderId="29" xfId="368" applyFont="1" applyFill="1" applyBorder="1" applyAlignment="1">
      <alignment horizontal="left"/>
      <protection/>
    </xf>
    <xf numFmtId="0" fontId="4" fillId="0" borderId="17" xfId="58" applyFont="1" applyFill="1" applyBorder="1" applyAlignment="1">
      <alignment horizontal="left" wrapText="1"/>
      <protection/>
    </xf>
    <xf numFmtId="44" fontId="4" fillId="0" borderId="17" xfId="211" applyFont="1" applyFill="1" applyBorder="1" applyAlignment="1">
      <alignment horizontal="center"/>
    </xf>
    <xf numFmtId="10" fontId="4" fillId="0" borderId="0" xfId="597" applyNumberFormat="1" applyFont="1" applyFill="1" applyBorder="1" applyAlignment="1">
      <alignment horizontal="center"/>
    </xf>
    <xf numFmtId="0" fontId="4" fillId="0" borderId="25" xfId="367" applyFont="1" applyFill="1" applyBorder="1" applyAlignment="1">
      <alignment horizontal="center"/>
      <protection/>
    </xf>
    <xf numFmtId="44" fontId="4" fillId="0" borderId="25" xfId="211" applyFont="1" applyFill="1" applyBorder="1" applyAlignment="1">
      <alignment horizontal="center"/>
    </xf>
    <xf numFmtId="10" fontId="4" fillId="0" borderId="0" xfId="367" applyNumberFormat="1" applyFont="1" applyFill="1" applyBorder="1" applyAlignment="1">
      <alignment horizontal="center"/>
      <protection/>
    </xf>
    <xf numFmtId="0" fontId="2" fillId="0" borderId="0" xfId="396" applyFont="1" applyFill="1" applyAlignment="1">
      <alignment horizontal="left"/>
      <protection/>
    </xf>
    <xf numFmtId="0" fontId="2" fillId="0" borderId="0" xfId="396" applyFont="1" applyFill="1">
      <alignment/>
      <protection/>
    </xf>
    <xf numFmtId="44" fontId="5" fillId="0" borderId="0" xfId="396" applyNumberFormat="1" applyFont="1" applyFill="1" applyAlignment="1">
      <alignment horizontal="left"/>
      <protection/>
    </xf>
    <xf numFmtId="44" fontId="4" fillId="0" borderId="0" xfId="200" applyFont="1" applyFill="1" applyAlignment="1">
      <alignment/>
    </xf>
    <xf numFmtId="44" fontId="2" fillId="0" borderId="0" xfId="396" applyNumberFormat="1" applyFont="1" applyFill="1">
      <alignment/>
      <protection/>
    </xf>
    <xf numFmtId="0" fontId="4" fillId="0" borderId="30" xfId="368" applyFont="1" applyFill="1" applyBorder="1" applyAlignment="1">
      <alignment horizontal="left"/>
      <protection/>
    </xf>
    <xf numFmtId="0" fontId="4" fillId="0" borderId="31" xfId="368" applyFont="1" applyFill="1" applyBorder="1" applyAlignment="1">
      <alignment horizontal="center"/>
      <protection/>
    </xf>
    <xf numFmtId="44" fontId="4" fillId="0" borderId="32" xfId="212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4" fontId="2" fillId="0" borderId="0" xfId="0" applyNumberFormat="1" applyFont="1" applyFill="1" applyAlignment="1">
      <alignment/>
    </xf>
    <xf numFmtId="10" fontId="4" fillId="0" borderId="29" xfId="367" applyNumberFormat="1" applyFont="1" applyFill="1" applyBorder="1" applyAlignment="1">
      <alignment horizontal="center"/>
      <protection/>
    </xf>
    <xf numFmtId="166" fontId="4" fillId="0" borderId="0" xfId="597" applyNumberFormat="1" applyFont="1" applyFill="1" applyBorder="1" applyAlignment="1">
      <alignment horizontal="center"/>
    </xf>
    <xf numFmtId="44" fontId="4" fillId="0" borderId="1" xfId="211" applyNumberFormat="1" applyFont="1" applyFill="1" applyBorder="1" applyAlignment="1">
      <alignment horizontal="center"/>
    </xf>
    <xf numFmtId="44" fontId="4" fillId="0" borderId="17" xfId="20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44" fontId="4" fillId="0" borderId="0" xfId="200" applyFont="1" applyFill="1" applyBorder="1" applyAlignment="1">
      <alignment horizontal="center"/>
    </xf>
    <xf numFmtId="44" fontId="4" fillId="0" borderId="29" xfId="367" applyNumberFormat="1" applyFont="1" applyFill="1" applyBorder="1" applyAlignment="1">
      <alignment horizontal="center"/>
      <protection/>
    </xf>
    <xf numFmtId="44" fontId="4" fillId="0" borderId="1" xfId="212" applyFont="1" applyFill="1" applyBorder="1" applyAlignment="1">
      <alignment horizontal="center"/>
    </xf>
    <xf numFmtId="0" fontId="4" fillId="0" borderId="3" xfId="367" applyFont="1" applyFill="1" applyBorder="1" applyAlignment="1">
      <alignment horizontal="left"/>
      <protection/>
    </xf>
    <xf numFmtId="44" fontId="4" fillId="0" borderId="3" xfId="367" applyNumberFormat="1" applyFont="1" applyFill="1" applyBorder="1" applyAlignment="1">
      <alignment horizontal="center"/>
      <protection/>
    </xf>
    <xf numFmtId="0" fontId="4" fillId="0" borderId="3" xfId="0" applyFont="1" applyFill="1" applyBorder="1" applyAlignment="1">
      <alignment/>
    </xf>
    <xf numFmtId="0" fontId="5" fillId="0" borderId="0" xfId="396" applyFont="1" applyFill="1" applyAlignment="1">
      <alignment horizontal="left"/>
      <protection/>
    </xf>
    <xf numFmtId="0" fontId="120" fillId="0" borderId="0" xfId="0" applyFont="1" applyFill="1" applyBorder="1" applyAlignment="1">
      <alignment/>
    </xf>
    <xf numFmtId="43" fontId="4" fillId="0" borderId="0" xfId="129" applyFont="1" applyFill="1" applyAlignment="1">
      <alignment horizontal="center"/>
    </xf>
    <xf numFmtId="10" fontId="4" fillId="0" borderId="3" xfId="577" applyNumberFormat="1" applyFont="1" applyFill="1" applyBorder="1" applyAlignment="1">
      <alignment horizontal="center"/>
    </xf>
    <xf numFmtId="10" fontId="4" fillId="0" borderId="3" xfId="0" applyNumberFormat="1" applyFont="1" applyFill="1" applyBorder="1" applyAlignment="1">
      <alignment horizontal="center" vertical="center"/>
    </xf>
    <xf numFmtId="44" fontId="4" fillId="0" borderId="1" xfId="368" applyNumberFormat="1" applyFont="1" applyFill="1" applyBorder="1" applyAlignment="1">
      <alignment horizontal="center"/>
      <protection/>
    </xf>
    <xf numFmtId="10" fontId="4" fillId="0" borderId="3" xfId="598" applyNumberFormat="1" applyFont="1" applyFill="1" applyBorder="1" applyAlignment="1">
      <alignment horizontal="center"/>
    </xf>
    <xf numFmtId="10" fontId="2" fillId="0" borderId="0" xfId="396" applyNumberFormat="1" applyFont="1" applyFill="1">
      <alignment/>
      <protection/>
    </xf>
    <xf numFmtId="10" fontId="4" fillId="0" borderId="0" xfId="577" applyNumberFormat="1" applyFont="1" applyFill="1" applyBorder="1" applyAlignment="1">
      <alignment horizontal="center"/>
    </xf>
    <xf numFmtId="166" fontId="4" fillId="0" borderId="0" xfId="598" applyNumberFormat="1" applyFont="1" applyFill="1" applyBorder="1" applyAlignment="1">
      <alignment horizontal="center"/>
    </xf>
    <xf numFmtId="9" fontId="4" fillId="0" borderId="0" xfId="577" applyNumberFormat="1" applyFont="1" applyFill="1" applyBorder="1" applyAlignment="1">
      <alignment horizontal="center"/>
    </xf>
    <xf numFmtId="0" fontId="2" fillId="0" borderId="10" xfId="396" applyFont="1" applyFill="1" applyBorder="1">
      <alignment/>
      <protection/>
    </xf>
    <xf numFmtId="44" fontId="4" fillId="0" borderId="0" xfId="368" applyNumberFormat="1" applyFont="1" applyFill="1" applyAlignment="1">
      <alignment horizontal="center"/>
      <protection/>
    </xf>
    <xf numFmtId="9" fontId="4" fillId="0" borderId="3" xfId="577" applyFont="1" applyFill="1" applyBorder="1" applyAlignment="1">
      <alignment horizontal="center"/>
    </xf>
    <xf numFmtId="44" fontId="4" fillId="0" borderId="1" xfId="200" applyFont="1" applyFill="1" applyBorder="1" applyAlignment="1">
      <alignment horizontal="center"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3" xfId="367" applyFont="1" applyFill="1" applyBorder="1" applyAlignment="1">
      <alignment horizontal="left"/>
      <protection/>
    </xf>
    <xf numFmtId="44" fontId="4" fillId="0" borderId="3" xfId="20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4" fillId="0" borderId="17" xfId="368" applyNumberFormat="1" applyFont="1" applyFill="1" applyBorder="1">
      <alignment/>
      <protection/>
    </xf>
    <xf numFmtId="164" fontId="4" fillId="0" borderId="17" xfId="210" applyNumberFormat="1" applyFont="1" applyFill="1" applyBorder="1" applyAlignment="1">
      <alignment horizontal="right"/>
    </xf>
    <xf numFmtId="44" fontId="4" fillId="0" borderId="33" xfId="211" applyFont="1" applyFill="1" applyBorder="1" applyAlignment="1">
      <alignment horizontal="center"/>
    </xf>
    <xf numFmtId="169" fontId="4" fillId="0" borderId="3" xfId="499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3" fillId="0" borderId="0" xfId="367" applyFont="1" applyFill="1" applyBorder="1" applyAlignment="1">
      <alignment horizontal="left"/>
      <protection/>
    </xf>
    <xf numFmtId="44" fontId="121" fillId="0" borderId="17" xfId="200" applyFont="1" applyFill="1" applyBorder="1" applyAlignment="1">
      <alignment/>
    </xf>
    <xf numFmtId="44" fontId="121" fillId="0" borderId="0" xfId="200" applyFont="1" applyFill="1" applyBorder="1" applyAlignment="1">
      <alignment horizontal="center"/>
    </xf>
    <xf numFmtId="44" fontId="4" fillId="0" borderId="25" xfId="200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6" fontId="4" fillId="0" borderId="17" xfId="0" applyNumberFormat="1" applyFont="1" applyFill="1" applyBorder="1" applyAlignment="1">
      <alignment/>
    </xf>
    <xf numFmtId="44" fontId="121" fillId="0" borderId="17" xfId="200" applyFont="1" applyFill="1" applyBorder="1" applyAlignment="1">
      <alignment horizontal="center"/>
    </xf>
    <xf numFmtId="44" fontId="121" fillId="0" borderId="32" xfId="200" applyFont="1" applyFill="1" applyBorder="1" applyAlignment="1">
      <alignment horizontal="center"/>
    </xf>
    <xf numFmtId="44" fontId="121" fillId="0" borderId="25" xfId="200" applyFont="1" applyFill="1" applyBorder="1" applyAlignment="1">
      <alignment horizontal="center"/>
    </xf>
    <xf numFmtId="44" fontId="121" fillId="0" borderId="32" xfId="200" applyFont="1" applyFill="1" applyBorder="1" applyAlignment="1">
      <alignment horizontal="right"/>
    </xf>
    <xf numFmtId="6" fontId="4" fillId="0" borderId="0" xfId="367" applyNumberFormat="1" applyFont="1" applyFill="1" applyAlignment="1">
      <alignment horizontal="center"/>
      <protection/>
    </xf>
    <xf numFmtId="0" fontId="0" fillId="56" borderId="3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left" wrapText="1"/>
    </xf>
    <xf numFmtId="0" fontId="120" fillId="0" borderId="18" xfId="0" applyFont="1" applyFill="1" applyBorder="1" applyAlignment="1">
      <alignment horizontal="left"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2" fillId="0" borderId="26" xfId="0" applyFont="1" applyBorder="1" applyAlignment="1">
      <alignment/>
    </xf>
    <xf numFmtId="0" fontId="2" fillId="0" borderId="34" xfId="0" applyFont="1" applyBorder="1" applyAlignment="1">
      <alignment/>
    </xf>
    <xf numFmtId="44" fontId="4" fillId="0" borderId="17" xfId="200" applyNumberFormat="1" applyFont="1" applyFill="1" applyBorder="1" applyAlignment="1">
      <alignment horizontal="center"/>
    </xf>
    <xf numFmtId="44" fontId="4" fillId="0" borderId="25" xfId="200" applyNumberFormat="1" applyFont="1" applyFill="1" applyBorder="1" applyAlignment="1">
      <alignment horizontal="center"/>
    </xf>
    <xf numFmtId="44" fontId="4" fillId="0" borderId="26" xfId="200" applyFont="1" applyFill="1" applyBorder="1" applyAlignment="1">
      <alignment horizontal="center"/>
    </xf>
    <xf numFmtId="44" fontId="4" fillId="0" borderId="25" xfId="211" applyNumberFormat="1" applyFont="1" applyFill="1" applyBorder="1" applyAlignment="1">
      <alignment horizontal="center"/>
    </xf>
    <xf numFmtId="44" fontId="4" fillId="0" borderId="17" xfId="200" applyFont="1" applyFill="1" applyBorder="1" applyAlignment="1">
      <alignment horizontal="center"/>
    </xf>
    <xf numFmtId="44" fontId="4" fillId="0" borderId="35" xfId="210" applyNumberFormat="1" applyFont="1" applyFill="1" applyBorder="1" applyAlignment="1">
      <alignment/>
    </xf>
    <xf numFmtId="44" fontId="4" fillId="0" borderId="36" xfId="200" applyNumberFormat="1" applyFont="1" applyFill="1" applyBorder="1" applyAlignment="1">
      <alignment/>
    </xf>
    <xf numFmtId="44" fontId="4" fillId="0" borderId="36" xfId="58" applyNumberFormat="1" applyFont="1" applyFill="1" applyBorder="1">
      <alignment/>
      <protection/>
    </xf>
    <xf numFmtId="44" fontId="4" fillId="0" borderId="17" xfId="200" applyNumberFormat="1" applyFont="1" applyFill="1" applyBorder="1" applyAlignment="1">
      <alignment/>
    </xf>
    <xf numFmtId="44" fontId="4" fillId="0" borderId="17" xfId="58" applyNumberFormat="1" applyFont="1" applyFill="1" applyBorder="1">
      <alignment/>
      <protection/>
    </xf>
    <xf numFmtId="10" fontId="4" fillId="0" borderId="33" xfId="367" applyNumberFormat="1" applyFont="1" applyFill="1" applyBorder="1" applyAlignment="1">
      <alignment horizontal="center"/>
      <protection/>
    </xf>
    <xf numFmtId="44" fontId="4" fillId="0" borderId="17" xfId="212" applyFont="1" applyFill="1" applyBorder="1" applyAlignment="1">
      <alignment horizontal="center"/>
    </xf>
    <xf numFmtId="44" fontId="4" fillId="0" borderId="1" xfId="212" applyNumberFormat="1" applyFont="1" applyFill="1" applyBorder="1" applyAlignment="1">
      <alignment horizontal="center"/>
    </xf>
    <xf numFmtId="0" fontId="4" fillId="0" borderId="25" xfId="368" applyFont="1" applyFill="1" applyBorder="1" applyAlignment="1">
      <alignment horizontal="center"/>
      <protection/>
    </xf>
    <xf numFmtId="0" fontId="4" fillId="0" borderId="17" xfId="368" applyFont="1" applyFill="1" applyBorder="1" applyAlignment="1">
      <alignment horizontal="center"/>
      <protection/>
    </xf>
    <xf numFmtId="6" fontId="4" fillId="0" borderId="17" xfId="200" applyNumberFormat="1" applyFont="1" applyFill="1" applyBorder="1" applyAlignment="1">
      <alignment/>
    </xf>
    <xf numFmtId="10" fontId="4" fillId="0" borderId="0" xfId="598" applyNumberFormat="1" applyFont="1" applyFill="1" applyBorder="1" applyAlignment="1">
      <alignment horizontal="center"/>
    </xf>
    <xf numFmtId="44" fontId="4" fillId="0" borderId="0" xfId="200" applyFont="1" applyFill="1" applyBorder="1" applyAlignment="1">
      <alignment/>
    </xf>
    <xf numFmtId="44" fontId="121" fillId="0" borderId="17" xfId="200" applyFont="1" applyFill="1" applyBorder="1" applyAlignment="1">
      <alignment vertical="center"/>
    </xf>
    <xf numFmtId="44" fontId="121" fillId="0" borderId="33" xfId="200" applyFont="1" applyBorder="1" applyAlignment="1">
      <alignment vertical="center"/>
    </xf>
    <xf numFmtId="0" fontId="122" fillId="56" borderId="25" xfId="367" applyFont="1" applyFill="1" applyBorder="1" applyAlignment="1">
      <alignment horizontal="center"/>
      <protection/>
    </xf>
    <xf numFmtId="44" fontId="121" fillId="0" borderId="1" xfId="367" applyNumberFormat="1" applyFont="1" applyFill="1" applyBorder="1" applyAlignment="1">
      <alignment horizontal="center"/>
      <protection/>
    </xf>
    <xf numFmtId="0" fontId="121" fillId="0" borderId="30" xfId="367" applyFont="1" applyFill="1" applyBorder="1" applyAlignment="1">
      <alignment horizontal="left"/>
      <protection/>
    </xf>
    <xf numFmtId="0" fontId="121" fillId="0" borderId="0" xfId="367" applyFont="1" applyFill="1" applyBorder="1" applyAlignment="1">
      <alignment horizontal="left"/>
      <protection/>
    </xf>
    <xf numFmtId="44" fontId="121" fillId="0" borderId="0" xfId="367" applyNumberFormat="1" applyFont="1" applyFill="1" applyBorder="1" applyAlignment="1">
      <alignment horizontal="center"/>
      <protection/>
    </xf>
    <xf numFmtId="44" fontId="121" fillId="0" borderId="30" xfId="367" applyNumberFormat="1" applyFont="1" applyFill="1" applyBorder="1" applyAlignment="1">
      <alignment horizontal="center"/>
      <protection/>
    </xf>
    <xf numFmtId="0" fontId="3" fillId="0" borderId="0" xfId="367" applyFont="1" applyFill="1" applyAlignment="1">
      <alignment horizontal="center"/>
      <protection/>
    </xf>
    <xf numFmtId="0" fontId="3" fillId="0" borderId="37" xfId="367" applyFont="1" applyFill="1" applyBorder="1" applyAlignment="1">
      <alignment horizontal="center"/>
      <protection/>
    </xf>
    <xf numFmtId="0" fontId="3" fillId="0" borderId="10" xfId="367" applyFont="1" applyFill="1" applyBorder="1" applyAlignment="1">
      <alignment horizontal="center"/>
      <protection/>
    </xf>
  </cellXfs>
  <cellStyles count="684">
    <cellStyle name="Normal" xfId="0"/>
    <cellStyle name="¢ Currency [1]" xfId="15"/>
    <cellStyle name="¢ Currency [2]" xfId="16"/>
    <cellStyle name="¢ Currency [3]" xfId="17"/>
    <cellStyle name="£ Currency [0]" xfId="18"/>
    <cellStyle name="£ Currency [1]" xfId="19"/>
    <cellStyle name="£ Currency [2]" xfId="20"/>
    <cellStyle name="=C:\WINNT35\SYSTEM32\COMMAND.COM" xfId="21"/>
    <cellStyle name="20% - Accent1" xfId="22"/>
    <cellStyle name="20% - Accent1 2" xfId="23"/>
    <cellStyle name="20% - Accent2" xfId="24"/>
    <cellStyle name="20% - Accent2 2" xfId="25"/>
    <cellStyle name="20% - Accent3" xfId="26"/>
    <cellStyle name="20% - Accent3 2" xfId="27"/>
    <cellStyle name="20% - Accent4" xfId="28"/>
    <cellStyle name="20% - Accent4 2" xfId="29"/>
    <cellStyle name="20% - Accent5" xfId="30"/>
    <cellStyle name="20% - Accent5 2" xfId="31"/>
    <cellStyle name="20% - Accent6" xfId="32"/>
    <cellStyle name="20% - Accent6 2" xfId="33"/>
    <cellStyle name="40% - Accent1" xfId="34"/>
    <cellStyle name="40% - Accent1 2" xfId="35"/>
    <cellStyle name="40% - Accent2" xfId="36"/>
    <cellStyle name="40% - Accent2 2" xfId="37"/>
    <cellStyle name="40% - Accent3" xfId="38"/>
    <cellStyle name="40% - Accent3 2" xfId="39"/>
    <cellStyle name="40% - Accent4" xfId="40"/>
    <cellStyle name="40% - Accent4 2" xfId="41"/>
    <cellStyle name="40% - Accent5" xfId="42"/>
    <cellStyle name="40% - Accent5 2" xfId="43"/>
    <cellStyle name="40% - Accent6" xfId="44"/>
    <cellStyle name="40% - Accent6 2" xfId="45"/>
    <cellStyle name="60% - Accent1" xfId="46"/>
    <cellStyle name="60% - Accent1 2" xfId="47"/>
    <cellStyle name="60% - Accent2" xfId="48"/>
    <cellStyle name="60% - Accent2 2" xfId="49"/>
    <cellStyle name="60% - Accent3" xfId="50"/>
    <cellStyle name="60% - Accent3 2" xfId="51"/>
    <cellStyle name="60% - Accent4" xfId="52"/>
    <cellStyle name="60% - Accent4 2" xfId="53"/>
    <cellStyle name="60% - Accent5" xfId="54"/>
    <cellStyle name="60% - Accent5 2" xfId="55"/>
    <cellStyle name="60% - Accent6" xfId="56"/>
    <cellStyle name="60% - Accent6 2" xfId="57"/>
    <cellStyle name="A3 297 x 420 mm 2" xfId="58"/>
    <cellStyle name="Accent1" xfId="59"/>
    <cellStyle name="Accent1 2" xfId="60"/>
    <cellStyle name="Accent2" xfId="61"/>
    <cellStyle name="Accent2 2" xfId="62"/>
    <cellStyle name="Accent3" xfId="63"/>
    <cellStyle name="Accent3 2" xfId="64"/>
    <cellStyle name="Accent4" xfId="65"/>
    <cellStyle name="Accent4 2" xfId="66"/>
    <cellStyle name="Accent5" xfId="67"/>
    <cellStyle name="Accent5 2" xfId="68"/>
    <cellStyle name="Accent6" xfId="69"/>
    <cellStyle name="Accent6 2" xfId="70"/>
    <cellStyle name="Bad" xfId="71"/>
    <cellStyle name="Bad 2" xfId="72"/>
    <cellStyle name="Basic" xfId="73"/>
    <cellStyle name="black" xfId="74"/>
    <cellStyle name="blu" xfId="75"/>
    <cellStyle name="bot" xfId="76"/>
    <cellStyle name="Bullet" xfId="77"/>
    <cellStyle name="Bullet [0]" xfId="78"/>
    <cellStyle name="Bullet [2]" xfId="79"/>
    <cellStyle name="Bullet [4]" xfId="80"/>
    <cellStyle name="c" xfId="81"/>
    <cellStyle name="c," xfId="82"/>
    <cellStyle name="c_HardInc " xfId="83"/>
    <cellStyle name="c_HardInc _ITC Great Plains Formula 1-12-09a" xfId="84"/>
    <cellStyle name="C00A" xfId="85"/>
    <cellStyle name="C00B" xfId="86"/>
    <cellStyle name="C00L" xfId="87"/>
    <cellStyle name="C01A" xfId="88"/>
    <cellStyle name="C01B" xfId="89"/>
    <cellStyle name="C01H" xfId="90"/>
    <cellStyle name="C01L" xfId="91"/>
    <cellStyle name="C02A" xfId="92"/>
    <cellStyle name="C02A 2" xfId="93"/>
    <cellStyle name="C02B" xfId="94"/>
    <cellStyle name="C02H" xfId="95"/>
    <cellStyle name="C02L" xfId="96"/>
    <cellStyle name="C03A" xfId="97"/>
    <cellStyle name="C03B" xfId="98"/>
    <cellStyle name="C03H" xfId="99"/>
    <cellStyle name="C03L" xfId="100"/>
    <cellStyle name="C04A" xfId="101"/>
    <cellStyle name="C04B" xfId="102"/>
    <cellStyle name="C04H" xfId="103"/>
    <cellStyle name="C04L" xfId="104"/>
    <cellStyle name="C05A" xfId="105"/>
    <cellStyle name="C05B" xfId="106"/>
    <cellStyle name="C05H" xfId="107"/>
    <cellStyle name="C05L" xfId="108"/>
    <cellStyle name="C05L 2" xfId="109"/>
    <cellStyle name="C06A" xfId="110"/>
    <cellStyle name="C06B" xfId="111"/>
    <cellStyle name="C06H" xfId="112"/>
    <cellStyle name="C06L" xfId="113"/>
    <cellStyle name="C07A" xfId="114"/>
    <cellStyle name="C07B" xfId="115"/>
    <cellStyle name="C07H" xfId="116"/>
    <cellStyle name="C07L" xfId="117"/>
    <cellStyle name="c1" xfId="118"/>
    <cellStyle name="c1," xfId="119"/>
    <cellStyle name="c2" xfId="120"/>
    <cellStyle name="c2," xfId="121"/>
    <cellStyle name="c3" xfId="122"/>
    <cellStyle name="Calculation" xfId="123"/>
    <cellStyle name="Calculation 2" xfId="124"/>
    <cellStyle name="cas" xfId="125"/>
    <cellStyle name="Centered Heading" xfId="126"/>
    <cellStyle name="Check Cell" xfId="127"/>
    <cellStyle name="Check Cell 2" xfId="128"/>
    <cellStyle name="Comma" xfId="129"/>
    <cellStyle name="Comma  - Style1" xfId="130"/>
    <cellStyle name="Comma  - Style2" xfId="131"/>
    <cellStyle name="Comma  - Style3" xfId="132"/>
    <cellStyle name="Comma  - Style4" xfId="133"/>
    <cellStyle name="Comma  - Style5" xfId="134"/>
    <cellStyle name="Comma  - Style6" xfId="135"/>
    <cellStyle name="Comma  - Style7" xfId="136"/>
    <cellStyle name="Comma  - Style8" xfId="137"/>
    <cellStyle name="Comma [0]" xfId="138"/>
    <cellStyle name="Comma [0] 2" xfId="139"/>
    <cellStyle name="Comma [0] 3 2" xfId="140"/>
    <cellStyle name="Comma [0] 3 2 2" xfId="141"/>
    <cellStyle name="Comma [0] 3 2 2 2" xfId="142"/>
    <cellStyle name="Comma [0] 3 2 3" xfId="143"/>
    <cellStyle name="Comma [1]" xfId="144"/>
    <cellStyle name="Comma [2]" xfId="145"/>
    <cellStyle name="Comma [3]" xfId="146"/>
    <cellStyle name="Comma 0.0" xfId="147"/>
    <cellStyle name="Comma 0.00" xfId="148"/>
    <cellStyle name="Comma 0.000" xfId="149"/>
    <cellStyle name="Comma 0.0000" xfId="150"/>
    <cellStyle name="Comma 10" xfId="151"/>
    <cellStyle name="Comma 11" xfId="152"/>
    <cellStyle name="Comma 12" xfId="153"/>
    <cellStyle name="Comma 12 2" xfId="154"/>
    <cellStyle name="Comma 12 2 2" xfId="155"/>
    <cellStyle name="Comma 12 3" xfId="156"/>
    <cellStyle name="Comma 12 3 2" xfId="157"/>
    <cellStyle name="Comma 12 3 3" xfId="158"/>
    <cellStyle name="Comma 12 3 3 2" xfId="159"/>
    <cellStyle name="Comma 12 3 4" xfId="160"/>
    <cellStyle name="Comma 12 4" xfId="161"/>
    <cellStyle name="Comma 13" xfId="162"/>
    <cellStyle name="Comma 13 2" xfId="163"/>
    <cellStyle name="Comma 13 2 2" xfId="164"/>
    <cellStyle name="Comma 13 2 3" xfId="165"/>
    <cellStyle name="Comma 13 2 3 2" xfId="166"/>
    <cellStyle name="Comma 13 2 4" xfId="167"/>
    <cellStyle name="Comma 14" xfId="168"/>
    <cellStyle name="Comma 15" xfId="169"/>
    <cellStyle name="Comma 16" xfId="170"/>
    <cellStyle name="Comma 17" xfId="171"/>
    <cellStyle name="Comma 18" xfId="172"/>
    <cellStyle name="Comma 2" xfId="173"/>
    <cellStyle name="Comma 2 2" xfId="174"/>
    <cellStyle name="Comma 2 3" xfId="175"/>
    <cellStyle name="Comma 2 4" xfId="176"/>
    <cellStyle name="Comma 20" xfId="177"/>
    <cellStyle name="Comma 21" xfId="178"/>
    <cellStyle name="Comma 3" xfId="179"/>
    <cellStyle name="Comma 3 2" xfId="180"/>
    <cellStyle name="Comma 4" xfId="181"/>
    <cellStyle name="Comma 5" xfId="182"/>
    <cellStyle name="Comma 5 2" xfId="183"/>
    <cellStyle name="Comma 6" xfId="184"/>
    <cellStyle name="Comma 6 2" xfId="185"/>
    <cellStyle name="Comma 6 2 2" xfId="186"/>
    <cellStyle name="Comma 6 2 2 2" xfId="187"/>
    <cellStyle name="Comma 6 2 3" xfId="188"/>
    <cellStyle name="Comma 6 3" xfId="189"/>
    <cellStyle name="Comma 7" xfId="190"/>
    <cellStyle name="Comma 8" xfId="191"/>
    <cellStyle name="Comma 8 2" xfId="192"/>
    <cellStyle name="Comma 8 2 2" xfId="193"/>
    <cellStyle name="Comma 9" xfId="194"/>
    <cellStyle name="Comma 9 2" xfId="195"/>
    <cellStyle name="Comma Input" xfId="196"/>
    <cellStyle name="Comma0" xfId="197"/>
    <cellStyle name="Company Name" xfId="198"/>
    <cellStyle name="Config Data" xfId="199"/>
    <cellStyle name="Currency" xfId="200"/>
    <cellStyle name="Currency [0]" xfId="201"/>
    <cellStyle name="Currency [1]" xfId="202"/>
    <cellStyle name="Currency [2]" xfId="203"/>
    <cellStyle name="Currency [3]" xfId="204"/>
    <cellStyle name="Currency 0.0" xfId="205"/>
    <cellStyle name="Currency 0.00" xfId="206"/>
    <cellStyle name="Currency 0.000" xfId="207"/>
    <cellStyle name="Currency 0.0000" xfId="208"/>
    <cellStyle name="Currency 2" xfId="209"/>
    <cellStyle name="Currency 2 2" xfId="210"/>
    <cellStyle name="Currency 3" xfId="211"/>
    <cellStyle name="Currency 3 2" xfId="212"/>
    <cellStyle name="Currency 4" xfId="213"/>
    <cellStyle name="Currency 4 2" xfId="214"/>
    <cellStyle name="Currency 5" xfId="215"/>
    <cellStyle name="Currency 6" xfId="216"/>
    <cellStyle name="Currency 7" xfId="217"/>
    <cellStyle name="Currency 8" xfId="218"/>
    <cellStyle name="Currency 9" xfId="219"/>
    <cellStyle name="Currency Input" xfId="220"/>
    <cellStyle name="Currency0" xfId="221"/>
    <cellStyle name="d" xfId="222"/>
    <cellStyle name="d," xfId="223"/>
    <cellStyle name="d1" xfId="224"/>
    <cellStyle name="d1," xfId="225"/>
    <cellStyle name="d2" xfId="226"/>
    <cellStyle name="d2," xfId="227"/>
    <cellStyle name="d3" xfId="228"/>
    <cellStyle name="Dash" xfId="229"/>
    <cellStyle name="Date" xfId="230"/>
    <cellStyle name="Date [Abbreviated]" xfId="231"/>
    <cellStyle name="Date [Long Europe]" xfId="232"/>
    <cellStyle name="Date [Long U.S.]" xfId="233"/>
    <cellStyle name="Date [Short Europe]" xfId="234"/>
    <cellStyle name="Date [Short U.S.]" xfId="235"/>
    <cellStyle name="Date_ITCM 2010 Template" xfId="236"/>
    <cellStyle name="Define$0" xfId="237"/>
    <cellStyle name="Define$1" xfId="238"/>
    <cellStyle name="Define$2" xfId="239"/>
    <cellStyle name="Define0" xfId="240"/>
    <cellStyle name="Define1" xfId="241"/>
    <cellStyle name="Define1x" xfId="242"/>
    <cellStyle name="Define2" xfId="243"/>
    <cellStyle name="Define2x" xfId="244"/>
    <cellStyle name="Dollar" xfId="245"/>
    <cellStyle name="e" xfId="246"/>
    <cellStyle name="e1" xfId="247"/>
    <cellStyle name="e2" xfId="248"/>
    <cellStyle name="Euro" xfId="249"/>
    <cellStyle name="Explanatory Text" xfId="250"/>
    <cellStyle name="Explanatory Text 2" xfId="251"/>
    <cellStyle name="Fixed" xfId="252"/>
    <cellStyle name="Followed Hyperlink" xfId="253"/>
    <cellStyle name="FOOTER - Style1" xfId="254"/>
    <cellStyle name="g" xfId="255"/>
    <cellStyle name="general" xfId="256"/>
    <cellStyle name="General [C]" xfId="257"/>
    <cellStyle name="General [R]" xfId="258"/>
    <cellStyle name="Good" xfId="259"/>
    <cellStyle name="Good 2" xfId="260"/>
    <cellStyle name="Green" xfId="261"/>
    <cellStyle name="grey" xfId="262"/>
    <cellStyle name="Header1" xfId="263"/>
    <cellStyle name="Header2" xfId="264"/>
    <cellStyle name="Heading" xfId="265"/>
    <cellStyle name="Heading 1" xfId="266"/>
    <cellStyle name="Heading 1 2" xfId="267"/>
    <cellStyle name="Heading 2" xfId="268"/>
    <cellStyle name="Heading 2 2" xfId="269"/>
    <cellStyle name="Heading 2 3" xfId="270"/>
    <cellStyle name="Heading 3" xfId="271"/>
    <cellStyle name="Heading 3 2" xfId="272"/>
    <cellStyle name="Heading 4" xfId="273"/>
    <cellStyle name="Heading 4 2" xfId="274"/>
    <cellStyle name="Heading No Underline" xfId="275"/>
    <cellStyle name="Heading With Underline" xfId="276"/>
    <cellStyle name="Heading1" xfId="277"/>
    <cellStyle name="Heading2" xfId="278"/>
    <cellStyle name="Headline" xfId="279"/>
    <cellStyle name="Highlight" xfId="280"/>
    <cellStyle name="Hyperlink" xfId="281"/>
    <cellStyle name="Hyperlink 2" xfId="282"/>
    <cellStyle name="in" xfId="283"/>
    <cellStyle name="Indented [0]" xfId="284"/>
    <cellStyle name="Indented [2]" xfId="285"/>
    <cellStyle name="Indented [4]" xfId="286"/>
    <cellStyle name="Indented [6]" xfId="287"/>
    <cellStyle name="Input" xfId="288"/>
    <cellStyle name="Input [yellow]" xfId="289"/>
    <cellStyle name="Input 2" xfId="290"/>
    <cellStyle name="Input$0" xfId="291"/>
    <cellStyle name="Input$1" xfId="292"/>
    <cellStyle name="Input$2" xfId="293"/>
    <cellStyle name="Input0" xfId="294"/>
    <cellStyle name="Input1" xfId="295"/>
    <cellStyle name="Input1x" xfId="296"/>
    <cellStyle name="Input2" xfId="297"/>
    <cellStyle name="Input2x" xfId="298"/>
    <cellStyle name="lborder" xfId="299"/>
    <cellStyle name="LeftSubtitle" xfId="300"/>
    <cellStyle name="Lines" xfId="301"/>
    <cellStyle name="Linked Cell" xfId="302"/>
    <cellStyle name="Linked Cell 2" xfId="303"/>
    <cellStyle name="m" xfId="304"/>
    <cellStyle name="m1" xfId="305"/>
    <cellStyle name="m2" xfId="306"/>
    <cellStyle name="m3" xfId="307"/>
    <cellStyle name="Multiple" xfId="308"/>
    <cellStyle name="Negative" xfId="309"/>
    <cellStyle name="Neutral" xfId="310"/>
    <cellStyle name="Neutral 2" xfId="311"/>
    <cellStyle name="no dec" xfId="312"/>
    <cellStyle name="Normal - Style1" xfId="313"/>
    <cellStyle name="Normal 10" xfId="314"/>
    <cellStyle name="Normal 10 2" xfId="315"/>
    <cellStyle name="Normal 10 2 2" xfId="316"/>
    <cellStyle name="Normal 10 2 2 2" xfId="317"/>
    <cellStyle name="Normal 10 2 3" xfId="318"/>
    <cellStyle name="Normal 10 2 4" xfId="319"/>
    <cellStyle name="Normal 10 3" xfId="320"/>
    <cellStyle name="Normal 10 4" xfId="321"/>
    <cellStyle name="Normal 10 4 2" xfId="322"/>
    <cellStyle name="Normal 10 5" xfId="323"/>
    <cellStyle name="Normal 11" xfId="324"/>
    <cellStyle name="Normal 12" xfId="325"/>
    <cellStyle name="Normal 12 2" xfId="326"/>
    <cellStyle name="Normal 12 2 2" xfId="327"/>
    <cellStyle name="Normal 12 2 2 2" xfId="328"/>
    <cellStyle name="Normal 12 2 2 2 2" xfId="329"/>
    <cellStyle name="Normal 12 2 2 3" xfId="330"/>
    <cellStyle name="Normal 12 2 3" xfId="331"/>
    <cellStyle name="Normal 12 2 3 2" xfId="332"/>
    <cellStyle name="Normal 12 2 4" xfId="333"/>
    <cellStyle name="Normal 12 3" xfId="334"/>
    <cellStyle name="Normal 12 3 2" xfId="335"/>
    <cellStyle name="Normal 12 4" xfId="336"/>
    <cellStyle name="Normal 13" xfId="337"/>
    <cellStyle name="Normal 13 2" xfId="338"/>
    <cellStyle name="Normal 13 2 2" xfId="339"/>
    <cellStyle name="Normal 13 2 2 2" xfId="340"/>
    <cellStyle name="Normal 13 2 2 2 2" xfId="341"/>
    <cellStyle name="Normal 13 2 2 3" xfId="342"/>
    <cellStyle name="Normal 13 2 3" xfId="343"/>
    <cellStyle name="Normal 13 2 3 2" xfId="344"/>
    <cellStyle name="Normal 13 2 4" xfId="345"/>
    <cellStyle name="Normal 13 3" xfId="346"/>
    <cellStyle name="Normal 13 3 2" xfId="347"/>
    <cellStyle name="Normal 13 3 2 2" xfId="348"/>
    <cellStyle name="Normal 13 3 3" xfId="349"/>
    <cellStyle name="Normal 13 4" xfId="350"/>
    <cellStyle name="Normal 13 4 2" xfId="351"/>
    <cellStyle name="Normal 13 5" xfId="352"/>
    <cellStyle name="Normal 14" xfId="353"/>
    <cellStyle name="Normal 15" xfId="354"/>
    <cellStyle name="Normal 16" xfId="355"/>
    <cellStyle name="Normal 16 2" xfId="356"/>
    <cellStyle name="Normal 16 2 2" xfId="357"/>
    <cellStyle name="Normal 16 2 2 2" xfId="358"/>
    <cellStyle name="Normal 16 2 2 2 2" xfId="359"/>
    <cellStyle name="Normal 16 2 2 3" xfId="360"/>
    <cellStyle name="Normal 16 2 3" xfId="361"/>
    <cellStyle name="Normal 16 2 3 2" xfId="362"/>
    <cellStyle name="Normal 16 2 4" xfId="363"/>
    <cellStyle name="Normal 17" xfId="364"/>
    <cellStyle name="Normal 18" xfId="365"/>
    <cellStyle name="Normal 19" xfId="366"/>
    <cellStyle name="Normal 2" xfId="367"/>
    <cellStyle name="Normal 2 2" xfId="368"/>
    <cellStyle name="Normal 2 2 2" xfId="369"/>
    <cellStyle name="Normal 2 3" xfId="370"/>
    <cellStyle name="Normal 20" xfId="371"/>
    <cellStyle name="Normal 21" xfId="372"/>
    <cellStyle name="Normal 22" xfId="373"/>
    <cellStyle name="Normal 23" xfId="374"/>
    <cellStyle name="Normal 24" xfId="375"/>
    <cellStyle name="Normal 25" xfId="376"/>
    <cellStyle name="Normal 26" xfId="377"/>
    <cellStyle name="Normal 27" xfId="378"/>
    <cellStyle name="Normal 28" xfId="379"/>
    <cellStyle name="Normal 29" xfId="380"/>
    <cellStyle name="Normal 3" xfId="381"/>
    <cellStyle name="Normal 3 2" xfId="382"/>
    <cellStyle name="Normal 3 2 2" xfId="383"/>
    <cellStyle name="Normal 3 3" xfId="384"/>
    <cellStyle name="Normal 3_Attach O, GG, Support -New Method 2-14-11" xfId="385"/>
    <cellStyle name="Normal 30" xfId="386"/>
    <cellStyle name="Normal 31" xfId="387"/>
    <cellStyle name="Normal 32" xfId="388"/>
    <cellStyle name="Normal 33" xfId="389"/>
    <cellStyle name="Normal 34" xfId="390"/>
    <cellStyle name="Normal 35" xfId="391"/>
    <cellStyle name="Normal 36" xfId="392"/>
    <cellStyle name="Normal 37" xfId="393"/>
    <cellStyle name="Normal 38" xfId="394"/>
    <cellStyle name="Normal 39" xfId="395"/>
    <cellStyle name="Normal 4" xfId="396"/>
    <cellStyle name="Normal 4 2" xfId="397"/>
    <cellStyle name="Normal 4 2 2" xfId="398"/>
    <cellStyle name="Normal 4_Attach O, GG, Support -New Method 2-14-11" xfId="399"/>
    <cellStyle name="Normal 40" xfId="400"/>
    <cellStyle name="Normal 41" xfId="401"/>
    <cellStyle name="Normal 42" xfId="402"/>
    <cellStyle name="Normal 43" xfId="403"/>
    <cellStyle name="Normal 44" xfId="404"/>
    <cellStyle name="Normal 45" xfId="405"/>
    <cellStyle name="Normal 5" xfId="406"/>
    <cellStyle name="Normal 5 2" xfId="407"/>
    <cellStyle name="Normal 5 2 2" xfId="408"/>
    <cellStyle name="Normal 6" xfId="409"/>
    <cellStyle name="Normal 6 2" xfId="410"/>
    <cellStyle name="Normal 6 2 2" xfId="411"/>
    <cellStyle name="Normal 6 2 2 2" xfId="412"/>
    <cellStyle name="Normal 6 2 2 2 2" xfId="413"/>
    <cellStyle name="Normal 6 2 2 2 2 2" xfId="414"/>
    <cellStyle name="Normal 6 2 2 2 2 2 2" xfId="415"/>
    <cellStyle name="Normal 6 2 2 2 2 3" xfId="416"/>
    <cellStyle name="Normal 6 2 2 2 3" xfId="417"/>
    <cellStyle name="Normal 6 2 2 2 3 2" xfId="418"/>
    <cellStyle name="Normal 6 2 2 2 4" xfId="419"/>
    <cellStyle name="Normal 6 2 2 3" xfId="420"/>
    <cellStyle name="Normal 6 2 2 3 2" xfId="421"/>
    <cellStyle name="Normal 6 2 2 3 2 2" xfId="422"/>
    <cellStyle name="Normal 6 2 2 3 3" xfId="423"/>
    <cellStyle name="Normal 6 2 2 4" xfId="424"/>
    <cellStyle name="Normal 6 2 2 4 2" xfId="425"/>
    <cellStyle name="Normal 6 2 2 5" xfId="426"/>
    <cellStyle name="Normal 6 2 3" xfId="427"/>
    <cellStyle name="Normal 6 2 3 2" xfId="428"/>
    <cellStyle name="Normal 6 2 3 2 2" xfId="429"/>
    <cellStyle name="Normal 6 2 3 2 2 2" xfId="430"/>
    <cellStyle name="Normal 6 2 3 2 3" xfId="431"/>
    <cellStyle name="Normal 6 2 3 3" xfId="432"/>
    <cellStyle name="Normal 6 2 3 3 2" xfId="433"/>
    <cellStyle name="Normal 6 2 3 4" xfId="434"/>
    <cellStyle name="Normal 6 2 4" xfId="435"/>
    <cellStyle name="Normal 6 2 4 2" xfId="436"/>
    <cellStyle name="Normal 6 2 4 2 2" xfId="437"/>
    <cellStyle name="Normal 6 2 4 3" xfId="438"/>
    <cellStyle name="Normal 6 2 5" xfId="439"/>
    <cellStyle name="Normal 6 2 6" xfId="440"/>
    <cellStyle name="Normal 6 2 6 2" xfId="441"/>
    <cellStyle name="Normal 6 2 7" xfId="442"/>
    <cellStyle name="Normal 6 2 8" xfId="443"/>
    <cellStyle name="Normal 6 3" xfId="444"/>
    <cellStyle name="Normal 6 3 2" xfId="445"/>
    <cellStyle name="Normal 6 3 2 2" xfId="446"/>
    <cellStyle name="Normal 6 3 2 2 2" xfId="447"/>
    <cellStyle name="Normal 6 3 2 2 2 2" xfId="448"/>
    <cellStyle name="Normal 6 3 2 2 3" xfId="449"/>
    <cellStyle name="Normal 6 3 2 3" xfId="450"/>
    <cellStyle name="Normal 6 3 2 3 2" xfId="451"/>
    <cellStyle name="Normal 6 3 2 4" xfId="452"/>
    <cellStyle name="Normal 6 3 3" xfId="453"/>
    <cellStyle name="Normal 6 3 3 2" xfId="454"/>
    <cellStyle name="Normal 6 3 3 2 2" xfId="455"/>
    <cellStyle name="Normal 6 3 3 3" xfId="456"/>
    <cellStyle name="Normal 6 3 4" xfId="457"/>
    <cellStyle name="Normal 6 3 4 2" xfId="458"/>
    <cellStyle name="Normal 6 3 5" xfId="459"/>
    <cellStyle name="Normal 6 3 6" xfId="460"/>
    <cellStyle name="Normal 6 4" xfId="461"/>
    <cellStyle name="Normal 6 4 2" xfId="462"/>
    <cellStyle name="Normal 6 4 2 2" xfId="463"/>
    <cellStyle name="Normal 6 4 2 2 2" xfId="464"/>
    <cellStyle name="Normal 6 4 2 3" xfId="465"/>
    <cellStyle name="Normal 6 4 3" xfId="466"/>
    <cellStyle name="Normal 6 4 3 2" xfId="467"/>
    <cellStyle name="Normal 6 4 4" xfId="468"/>
    <cellStyle name="Normal 6 5" xfId="469"/>
    <cellStyle name="Normal 6 5 2" xfId="470"/>
    <cellStyle name="Normal 6 5 2 2" xfId="471"/>
    <cellStyle name="Normal 6 5 3" xfId="472"/>
    <cellStyle name="Normal 6 6" xfId="473"/>
    <cellStyle name="Normal 6 6 2" xfId="474"/>
    <cellStyle name="Normal 6 7" xfId="475"/>
    <cellStyle name="Normal 7" xfId="476"/>
    <cellStyle name="Normal 7 2" xfId="477"/>
    <cellStyle name="Normal 8" xfId="478"/>
    <cellStyle name="Normal 8 2" xfId="479"/>
    <cellStyle name="Normal 8 2 2" xfId="480"/>
    <cellStyle name="Normal 8 2 2 2" xfId="481"/>
    <cellStyle name="Normal 8 2 2 2 2" xfId="482"/>
    <cellStyle name="Normal 8 2 2 3" xfId="483"/>
    <cellStyle name="Normal 8 2 3" xfId="484"/>
    <cellStyle name="Normal 8 2 3 2" xfId="485"/>
    <cellStyle name="Normal 8 2 4" xfId="486"/>
    <cellStyle name="Normal 8 3" xfId="487"/>
    <cellStyle name="Normal 8 3 2" xfId="488"/>
    <cellStyle name="Normal 8 3 2 2" xfId="489"/>
    <cellStyle name="Normal 8 3 3" xfId="490"/>
    <cellStyle name="Normal 8 4" xfId="491"/>
    <cellStyle name="Normal 8 4 2" xfId="492"/>
    <cellStyle name="Normal 8 4 2 2" xfId="493"/>
    <cellStyle name="Normal 8 4 3" xfId="494"/>
    <cellStyle name="Normal 8 5" xfId="495"/>
    <cellStyle name="Normal 8 5 2" xfId="496"/>
    <cellStyle name="Normal 8 6" xfId="497"/>
    <cellStyle name="Normal 8 7" xfId="498"/>
    <cellStyle name="Normal 9" xfId="499"/>
    <cellStyle name="Normal 9 2" xfId="500"/>
    <cellStyle name="Normal 9 2 2" xfId="501"/>
    <cellStyle name="Normal 9 2 2 2" xfId="502"/>
    <cellStyle name="Normal 9 2 2 2 2" xfId="503"/>
    <cellStyle name="Normal 9 2 2 3" xfId="504"/>
    <cellStyle name="Normal 9 2 3" xfId="505"/>
    <cellStyle name="Normal 9 2 3 2" xfId="506"/>
    <cellStyle name="Normal 9 2 4" xfId="507"/>
    <cellStyle name="Normal 9 3" xfId="508"/>
    <cellStyle name="Normal 9 3 2" xfId="509"/>
    <cellStyle name="Normal 9 3 2 2" xfId="510"/>
    <cellStyle name="Normal 9 3 3" xfId="511"/>
    <cellStyle name="Normal 9 4" xfId="512"/>
    <cellStyle name="Normal 9 4 2" xfId="513"/>
    <cellStyle name="Normal 9 4 2 2" xfId="514"/>
    <cellStyle name="Normal 9 4 3" xfId="515"/>
    <cellStyle name="Normal 9 5" xfId="516"/>
    <cellStyle name="Normal 9 5 2" xfId="517"/>
    <cellStyle name="Normal 9 6" xfId="518"/>
    <cellStyle name="Normal 9 7" xfId="519"/>
    <cellStyle name="Note" xfId="520"/>
    <cellStyle name="Note 2" xfId="521"/>
    <cellStyle name="Output" xfId="522"/>
    <cellStyle name="Output 2" xfId="523"/>
    <cellStyle name="Output1_Back" xfId="524"/>
    <cellStyle name="p" xfId="525"/>
    <cellStyle name="p_2010 Attachment O  GG_082709" xfId="526"/>
    <cellStyle name="p_2010 Attachment O Template Supporting Work Papers_ITC Midwest" xfId="527"/>
    <cellStyle name="p_2010 Attachment O Template Supporting Work Papers_ITCTransmission" xfId="528"/>
    <cellStyle name="p_2010 Attachment O Template Supporting Work Papers_METC" xfId="529"/>
    <cellStyle name="p_2Mod11" xfId="530"/>
    <cellStyle name="p_aavidmod11.xls Chart 1" xfId="531"/>
    <cellStyle name="p_aavidmod11.xls Chart 2" xfId="532"/>
    <cellStyle name="p_Attachment O &amp; GG" xfId="533"/>
    <cellStyle name="p_charts for capm" xfId="534"/>
    <cellStyle name="p_DCF" xfId="535"/>
    <cellStyle name="p_DCF_2Mod11" xfId="536"/>
    <cellStyle name="p_DCF_aavidmod11.xls Chart 1" xfId="537"/>
    <cellStyle name="p_DCF_aavidmod11.xls Chart 2" xfId="538"/>
    <cellStyle name="p_DCF_charts for capm" xfId="539"/>
    <cellStyle name="p_DCF_DCF5" xfId="540"/>
    <cellStyle name="p_DCF_Template2" xfId="541"/>
    <cellStyle name="p_DCF_Template2_1" xfId="542"/>
    <cellStyle name="p_DCF_VERA" xfId="543"/>
    <cellStyle name="p_DCF_VERA_1" xfId="544"/>
    <cellStyle name="p_DCF_VERA_1_Template2" xfId="545"/>
    <cellStyle name="p_DCF_VERA_aavidmod11.xls Chart 2" xfId="546"/>
    <cellStyle name="p_DCF_VERA_Model02" xfId="547"/>
    <cellStyle name="p_DCF_VERA_Template2" xfId="548"/>
    <cellStyle name="p_DCF_VERA_VERA" xfId="549"/>
    <cellStyle name="p_DCF_VERA_VERA_1" xfId="550"/>
    <cellStyle name="p_DCF_VERA_VERA_2" xfId="551"/>
    <cellStyle name="p_DCF_VERA_VERA_Template2" xfId="552"/>
    <cellStyle name="p_DCF5" xfId="553"/>
    <cellStyle name="p_ITC Great Plains Formula 1-12-09a" xfId="554"/>
    <cellStyle name="p_ITCM 2010 Template" xfId="555"/>
    <cellStyle name="p_ITCMW 2009 Rate" xfId="556"/>
    <cellStyle name="p_ITCMW 2010 Rate_083109" xfId="557"/>
    <cellStyle name="p_ITCOP 2010 Rate_083109" xfId="558"/>
    <cellStyle name="p_ITCT 2009 Rate" xfId="559"/>
    <cellStyle name="p_ITCT New 2010 Attachment O &amp; GG_111209NL" xfId="560"/>
    <cellStyle name="p_METC 2010 Rate_083109" xfId="561"/>
    <cellStyle name="p_Template2" xfId="562"/>
    <cellStyle name="p_Template2_1" xfId="563"/>
    <cellStyle name="p_VERA" xfId="564"/>
    <cellStyle name="p_VERA_1" xfId="565"/>
    <cellStyle name="p_VERA_1_Template2" xfId="566"/>
    <cellStyle name="p_VERA_aavidmod11.xls Chart 2" xfId="567"/>
    <cellStyle name="p_VERA_Model02" xfId="568"/>
    <cellStyle name="p_VERA_Template2" xfId="569"/>
    <cellStyle name="p_VERA_VERA" xfId="570"/>
    <cellStyle name="p_VERA_VERA_1" xfId="571"/>
    <cellStyle name="p_VERA_VERA_2" xfId="572"/>
    <cellStyle name="p_VERA_VERA_Template2" xfId="573"/>
    <cellStyle name="p1" xfId="574"/>
    <cellStyle name="p2" xfId="575"/>
    <cellStyle name="p3" xfId="576"/>
    <cellStyle name="Percent" xfId="577"/>
    <cellStyle name="Percent %" xfId="578"/>
    <cellStyle name="Percent % Long Underline" xfId="579"/>
    <cellStyle name="Percent (0)" xfId="580"/>
    <cellStyle name="Percent [0]" xfId="581"/>
    <cellStyle name="Percent [1]" xfId="582"/>
    <cellStyle name="Percent [2]" xfId="583"/>
    <cellStyle name="Percent [3]" xfId="584"/>
    <cellStyle name="Percent 0.0%" xfId="585"/>
    <cellStyle name="Percent 0.0% Long Underline" xfId="586"/>
    <cellStyle name="Percent 0.00%" xfId="587"/>
    <cellStyle name="Percent 0.00% Long Underline" xfId="588"/>
    <cellStyle name="Percent 0.000%" xfId="589"/>
    <cellStyle name="Percent 0.000% Long Underline" xfId="590"/>
    <cellStyle name="Percent 0.0000%" xfId="591"/>
    <cellStyle name="Percent 0.0000% Long Underline" xfId="592"/>
    <cellStyle name="Percent 10" xfId="593"/>
    <cellStyle name="Percent 11" xfId="594"/>
    <cellStyle name="Percent 12" xfId="595"/>
    <cellStyle name="Percent 13" xfId="596"/>
    <cellStyle name="Percent 2" xfId="597"/>
    <cellStyle name="Percent 2 2" xfId="598"/>
    <cellStyle name="Percent 2 2 2" xfId="599"/>
    <cellStyle name="Percent 2 3" xfId="600"/>
    <cellStyle name="Percent 3" xfId="601"/>
    <cellStyle name="Percent 3 2" xfId="602"/>
    <cellStyle name="Percent 4" xfId="603"/>
    <cellStyle name="Percent 4 2" xfId="604"/>
    <cellStyle name="Percent 5" xfId="605"/>
    <cellStyle name="Percent 6" xfId="606"/>
    <cellStyle name="Percent 7" xfId="607"/>
    <cellStyle name="Percent 8" xfId="608"/>
    <cellStyle name="Percent 8 2" xfId="609"/>
    <cellStyle name="Percent 8 2 2" xfId="610"/>
    <cellStyle name="Percent 8 3" xfId="611"/>
    <cellStyle name="Percent 9" xfId="612"/>
    <cellStyle name="Percent 9 2 2" xfId="613"/>
    <cellStyle name="Percent 9 2 2 2" xfId="614"/>
    <cellStyle name="Percent 9 2 2 3" xfId="615"/>
    <cellStyle name="Percent 9 2 2 3 2" xfId="616"/>
    <cellStyle name="Percent 9 2 2 4" xfId="617"/>
    <cellStyle name="Percent Input" xfId="618"/>
    <cellStyle name="Percent0" xfId="619"/>
    <cellStyle name="Percent1" xfId="620"/>
    <cellStyle name="Percent2" xfId="621"/>
    <cellStyle name="PSChar" xfId="622"/>
    <cellStyle name="PSDate" xfId="623"/>
    <cellStyle name="PSDec" xfId="624"/>
    <cellStyle name="PSdesc" xfId="625"/>
    <cellStyle name="PSHeading" xfId="626"/>
    <cellStyle name="PSInt" xfId="627"/>
    <cellStyle name="PSSpacer" xfId="628"/>
    <cellStyle name="PStest" xfId="629"/>
    <cellStyle name="R00A" xfId="630"/>
    <cellStyle name="R00B" xfId="631"/>
    <cellStyle name="R00L" xfId="632"/>
    <cellStyle name="R01A" xfId="633"/>
    <cellStyle name="R01B" xfId="634"/>
    <cellStyle name="R01H" xfId="635"/>
    <cellStyle name="R01L" xfId="636"/>
    <cellStyle name="R02A" xfId="637"/>
    <cellStyle name="R02B" xfId="638"/>
    <cellStyle name="R02H" xfId="639"/>
    <cellStyle name="R02L" xfId="640"/>
    <cellStyle name="R03A" xfId="641"/>
    <cellStyle name="R03B" xfId="642"/>
    <cellStyle name="R03H" xfId="643"/>
    <cellStyle name="R03L" xfId="644"/>
    <cellStyle name="R04A" xfId="645"/>
    <cellStyle name="R04B" xfId="646"/>
    <cellStyle name="R04H" xfId="647"/>
    <cellStyle name="R04L" xfId="648"/>
    <cellStyle name="R05A" xfId="649"/>
    <cellStyle name="R05B" xfId="650"/>
    <cellStyle name="R05H" xfId="651"/>
    <cellStyle name="R05L" xfId="652"/>
    <cellStyle name="R05L 2" xfId="653"/>
    <cellStyle name="R06A" xfId="654"/>
    <cellStyle name="R06B" xfId="655"/>
    <cellStyle name="R06H" xfId="656"/>
    <cellStyle name="R06L" xfId="657"/>
    <cellStyle name="R07A" xfId="658"/>
    <cellStyle name="R07B" xfId="659"/>
    <cellStyle name="R07H" xfId="660"/>
    <cellStyle name="R07L" xfId="661"/>
    <cellStyle name="rborder" xfId="662"/>
    <cellStyle name="red" xfId="663"/>
    <cellStyle name="s_HardInc " xfId="664"/>
    <cellStyle name="s_HardInc _ITC Great Plains Formula 1-12-09a" xfId="665"/>
    <cellStyle name="scenario" xfId="666"/>
    <cellStyle name="SECTION" xfId="667"/>
    <cellStyle name="Sheetmult" xfId="668"/>
    <cellStyle name="Shtmultx" xfId="669"/>
    <cellStyle name="Style 1" xfId="670"/>
    <cellStyle name="STYLE1" xfId="671"/>
    <cellStyle name="STYLE2" xfId="672"/>
    <cellStyle name="System Defined" xfId="673"/>
    <cellStyle name="TableHeading" xfId="674"/>
    <cellStyle name="tb" xfId="675"/>
    <cellStyle name="Tickmark" xfId="676"/>
    <cellStyle name="Title" xfId="677"/>
    <cellStyle name="Title 2" xfId="678"/>
    <cellStyle name="Title1" xfId="679"/>
    <cellStyle name="top" xfId="680"/>
    <cellStyle name="Total" xfId="681"/>
    <cellStyle name="Total 2" xfId="682"/>
    <cellStyle name="w" xfId="683"/>
    <cellStyle name="Warning Text" xfId="684"/>
    <cellStyle name="Warning Text 2" xfId="685"/>
    <cellStyle name="XComma" xfId="686"/>
    <cellStyle name="XComma 0.0" xfId="687"/>
    <cellStyle name="XComma 0.00" xfId="688"/>
    <cellStyle name="XComma 0.000" xfId="689"/>
    <cellStyle name="XCurrency" xfId="690"/>
    <cellStyle name="XCurrency 0.0" xfId="691"/>
    <cellStyle name="XCurrency 0.00" xfId="692"/>
    <cellStyle name="XCurrency 0.000" xfId="693"/>
    <cellStyle name="yra" xfId="694"/>
    <cellStyle name="yrActual" xfId="695"/>
    <cellStyle name="yre" xfId="696"/>
    <cellStyle name="yrExpect" xfId="6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0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17.00390625" style="32" customWidth="1"/>
    <col min="2" max="2" width="18.00390625" style="0" customWidth="1"/>
    <col min="3" max="3" width="17.421875" style="0" customWidth="1"/>
    <col min="4" max="4" width="13.7109375" style="79" customWidth="1"/>
    <col min="5" max="7" width="15.140625" style="79" bestFit="1" customWidth="1"/>
    <col min="8" max="9" width="14.00390625" style="79" bestFit="1" customWidth="1"/>
    <col min="10" max="10" width="12.57421875" style="79" customWidth="1"/>
    <col min="11" max="11" width="15.57421875" style="79" customWidth="1"/>
    <col min="12" max="12" width="13.7109375" style="79" customWidth="1"/>
    <col min="13" max="13" width="14.28125" style="79" customWidth="1"/>
    <col min="14" max="14" width="13.28125" style="79" customWidth="1"/>
    <col min="15" max="15" width="10.57421875" style="79" customWidth="1"/>
    <col min="16" max="17" width="12.00390625" style="79" bestFit="1" customWidth="1"/>
    <col min="18" max="18" width="10.8515625" style="79" customWidth="1"/>
    <col min="19" max="19" width="12.00390625" style="79" customWidth="1"/>
    <col min="20" max="20" width="15.28125" style="79" customWidth="1"/>
    <col min="21" max="21" width="14.140625" style="79" bestFit="1" customWidth="1"/>
    <col min="22" max="22" width="13.421875" style="79" customWidth="1"/>
    <col min="23" max="23" width="10.57421875" style="79" customWidth="1"/>
    <col min="24" max="24" width="15.28125" style="79" customWidth="1"/>
    <col min="25" max="25" width="10.421875" style="79" customWidth="1"/>
    <col min="26" max="26" width="12.00390625" style="79" bestFit="1" customWidth="1"/>
    <col min="27" max="27" width="12.421875" style="65" bestFit="1" customWidth="1"/>
    <col min="28" max="28" width="12.140625" style="65" bestFit="1" customWidth="1"/>
    <col min="29" max="16384" width="9.140625" style="65" customWidth="1"/>
  </cols>
  <sheetData>
    <row r="1" spans="1:26" s="84" customFormat="1" ht="13.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42"/>
    </row>
    <row r="2" spans="1:26" s="84" customFormat="1" ht="12.75">
      <c r="A2" s="25"/>
      <c r="B2" s="2"/>
      <c r="C2" s="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84" customFormat="1" ht="12.75" thickBot="1">
      <c r="A3" s="25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84" customFormat="1" ht="12.75" thickBot="1">
      <c r="A4" s="26" t="s">
        <v>2</v>
      </c>
      <c r="B4" s="1" t="s">
        <v>3</v>
      </c>
      <c r="C4" s="4" t="s">
        <v>4</v>
      </c>
      <c r="D4" s="139" t="s">
        <v>5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75"/>
    </row>
    <row r="5" spans="1:26" s="84" customFormat="1" ht="12.75">
      <c r="A5" s="27" t="s">
        <v>6</v>
      </c>
      <c r="B5" s="6" t="s">
        <v>7</v>
      </c>
      <c r="C5" s="7" t="s">
        <v>7</v>
      </c>
      <c r="D5" s="1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33"/>
      <c r="Z5" s="6" t="s">
        <v>8</v>
      </c>
    </row>
    <row r="6" spans="1:26" s="84" customFormat="1" ht="12.75">
      <c r="A6" s="27" t="s">
        <v>9</v>
      </c>
      <c r="B6" s="6" t="s">
        <v>10</v>
      </c>
      <c r="C6" s="7" t="s">
        <v>10</v>
      </c>
      <c r="D6" s="5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  <c r="M6" s="6" t="s">
        <v>20</v>
      </c>
      <c r="N6" s="6" t="s">
        <v>21</v>
      </c>
      <c r="O6" s="6" t="s">
        <v>178</v>
      </c>
      <c r="P6" s="6" t="s">
        <v>22</v>
      </c>
      <c r="Q6" s="6" t="s">
        <v>23</v>
      </c>
      <c r="R6" s="6" t="s">
        <v>24</v>
      </c>
      <c r="S6" s="6" t="s">
        <v>25</v>
      </c>
      <c r="T6" s="6" t="s">
        <v>26</v>
      </c>
      <c r="U6" s="6" t="s">
        <v>27</v>
      </c>
      <c r="V6" s="6" t="s">
        <v>28</v>
      </c>
      <c r="W6" s="6" t="s">
        <v>29</v>
      </c>
      <c r="X6" s="6" t="s">
        <v>30</v>
      </c>
      <c r="Y6" s="6" t="s">
        <v>31</v>
      </c>
      <c r="Z6" s="6" t="s">
        <v>32</v>
      </c>
    </row>
    <row r="7" spans="1:26" s="84" customFormat="1" ht="12.75">
      <c r="A7" s="27"/>
      <c r="B7" s="6"/>
      <c r="C7" s="7" t="s">
        <v>385</v>
      </c>
      <c r="D7" s="12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84" customFormat="1" ht="12.75">
      <c r="A8" s="28" t="s">
        <v>33</v>
      </c>
      <c r="B8" s="37">
        <v>5754277.449898468</v>
      </c>
      <c r="C8" s="19">
        <f aca="true" t="shared" si="0" ref="C8:C73">B8/12</f>
        <v>479523.12082487234</v>
      </c>
      <c r="D8" s="68">
        <v>0.0166</v>
      </c>
      <c r="E8" s="68">
        <v>0.1416</v>
      </c>
      <c r="F8" s="68">
        <v>0.0573</v>
      </c>
      <c r="G8" s="68">
        <v>0.0788</v>
      </c>
      <c r="H8" s="68">
        <v>0.0422</v>
      </c>
      <c r="I8" s="68">
        <v>0.1331</v>
      </c>
      <c r="J8" s="68">
        <v>0.0211</v>
      </c>
      <c r="K8" s="68">
        <v>0.0329</v>
      </c>
      <c r="L8" s="68">
        <v>0.0175</v>
      </c>
      <c r="M8" s="68">
        <v>0.025</v>
      </c>
      <c r="N8" s="68">
        <v>0.1286</v>
      </c>
      <c r="O8" s="68">
        <v>0.0187</v>
      </c>
      <c r="P8" s="68">
        <v>0</v>
      </c>
      <c r="Q8" s="68">
        <v>0.0374</v>
      </c>
      <c r="R8" s="68">
        <v>0.019</v>
      </c>
      <c r="S8" s="68">
        <v>0.0044</v>
      </c>
      <c r="T8" s="68">
        <v>0.0534</v>
      </c>
      <c r="U8" s="68">
        <v>0.0189</v>
      </c>
      <c r="V8" s="68">
        <v>0.0399</v>
      </c>
      <c r="W8" s="68">
        <v>0.0484</v>
      </c>
      <c r="X8" s="68">
        <v>0.0626</v>
      </c>
      <c r="Y8" s="68">
        <v>0.0026</v>
      </c>
      <c r="Z8" s="9">
        <v>0</v>
      </c>
    </row>
    <row r="9" spans="1:26" s="84" customFormat="1" ht="12.75">
      <c r="A9" s="29"/>
      <c r="B9" s="20"/>
      <c r="C9" s="19">
        <f t="shared" si="0"/>
        <v>0</v>
      </c>
      <c r="D9" s="11">
        <f>$C8*D8</f>
        <v>7960.083805692881</v>
      </c>
      <c r="E9" s="11">
        <f>$C8*E8</f>
        <v>67900.47390880193</v>
      </c>
      <c r="F9" s="11">
        <f>$C8*F8</f>
        <v>27476.674823265184</v>
      </c>
      <c r="G9" s="11">
        <f aca="true" t="shared" si="1" ref="G9:Z9">$C8*G8</f>
        <v>37786.421920999936</v>
      </c>
      <c r="H9" s="11">
        <f t="shared" si="1"/>
        <v>20235.875698809614</v>
      </c>
      <c r="I9" s="11">
        <f t="shared" si="1"/>
        <v>63824.5273817905</v>
      </c>
      <c r="J9" s="11">
        <f t="shared" si="1"/>
        <v>10117.937849404807</v>
      </c>
      <c r="K9" s="11">
        <f t="shared" si="1"/>
        <v>15776.3106751383</v>
      </c>
      <c r="L9" s="11">
        <f t="shared" si="1"/>
        <v>8391.654614435267</v>
      </c>
      <c r="M9" s="11">
        <f t="shared" si="1"/>
        <v>11988.07802062181</v>
      </c>
      <c r="N9" s="11">
        <f t="shared" si="1"/>
        <v>61666.67333807858</v>
      </c>
      <c r="O9" s="11">
        <f>$C8*O8</f>
        <v>8967.082359425114</v>
      </c>
      <c r="P9" s="11">
        <f t="shared" si="1"/>
        <v>0</v>
      </c>
      <c r="Q9" s="11">
        <f t="shared" si="1"/>
        <v>17934.16471885023</v>
      </c>
      <c r="R9" s="11">
        <f t="shared" si="1"/>
        <v>9110.939295672575</v>
      </c>
      <c r="S9" s="11">
        <f t="shared" si="1"/>
        <v>2109.9017316294385</v>
      </c>
      <c r="T9" s="11">
        <f t="shared" si="1"/>
        <v>25606.534652048183</v>
      </c>
      <c r="U9" s="11">
        <f t="shared" si="1"/>
        <v>9062.986983590088</v>
      </c>
      <c r="V9" s="11">
        <f t="shared" si="1"/>
        <v>19132.972520912404</v>
      </c>
      <c r="W9" s="11">
        <f t="shared" si="1"/>
        <v>23208.91904792382</v>
      </c>
      <c r="X9" s="11">
        <f t="shared" si="1"/>
        <v>30018.14736363701</v>
      </c>
      <c r="Y9" s="11">
        <f t="shared" si="1"/>
        <v>1246.760114144668</v>
      </c>
      <c r="Z9" s="11">
        <f t="shared" si="1"/>
        <v>0</v>
      </c>
    </row>
    <row r="10" spans="1:26" s="84" customFormat="1" ht="12.75">
      <c r="A10" s="28" t="s">
        <v>34</v>
      </c>
      <c r="B10" s="37">
        <v>2884641.72610403</v>
      </c>
      <c r="C10" s="19">
        <f t="shared" si="0"/>
        <v>240386.81050866915</v>
      </c>
      <c r="D10" s="9">
        <v>0.1183</v>
      </c>
      <c r="E10" s="9"/>
      <c r="F10" s="9"/>
      <c r="G10" s="9"/>
      <c r="H10" s="9"/>
      <c r="I10" s="9"/>
      <c r="J10" s="9"/>
      <c r="K10" s="9"/>
      <c r="L10" s="9"/>
      <c r="M10" s="9">
        <v>0.194</v>
      </c>
      <c r="N10" s="9">
        <v>0.1381</v>
      </c>
      <c r="O10" s="9"/>
      <c r="P10" s="9"/>
      <c r="Q10" s="9">
        <v>0.1556</v>
      </c>
      <c r="R10" s="9"/>
      <c r="S10" s="9"/>
      <c r="T10" s="9">
        <v>0.394</v>
      </c>
      <c r="U10" s="9"/>
      <c r="V10" s="9"/>
      <c r="W10" s="9"/>
      <c r="X10" s="9"/>
      <c r="Y10" s="9"/>
      <c r="Z10" s="9"/>
    </row>
    <row r="11" spans="1:26" s="84" customFormat="1" ht="12.75">
      <c r="A11" s="29"/>
      <c r="B11" s="18"/>
      <c r="C11" s="19">
        <f t="shared" si="0"/>
        <v>0</v>
      </c>
      <c r="D11" s="11">
        <f aca="true" t="shared" si="2" ref="D11:Z11">$C10*D10</f>
        <v>28437.75968317556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  <c r="M11" s="11">
        <f t="shared" si="2"/>
        <v>46635.04123868181</v>
      </c>
      <c r="N11" s="11">
        <f t="shared" si="2"/>
        <v>33197.41853124721</v>
      </c>
      <c r="O11" s="11">
        <f>$C10*O10</f>
        <v>0</v>
      </c>
      <c r="P11" s="11">
        <f t="shared" si="2"/>
        <v>0</v>
      </c>
      <c r="Q11" s="11">
        <f t="shared" si="2"/>
        <v>37404.18771514892</v>
      </c>
      <c r="R11" s="11">
        <f t="shared" si="2"/>
        <v>0</v>
      </c>
      <c r="S11" s="11">
        <f t="shared" si="2"/>
        <v>0</v>
      </c>
      <c r="T11" s="11">
        <f t="shared" si="2"/>
        <v>94712.40334041565</v>
      </c>
      <c r="U11" s="11">
        <f t="shared" si="2"/>
        <v>0</v>
      </c>
      <c r="V11" s="11">
        <f t="shared" si="2"/>
        <v>0</v>
      </c>
      <c r="W11" s="11">
        <f t="shared" si="2"/>
        <v>0</v>
      </c>
      <c r="X11" s="11">
        <f t="shared" si="2"/>
        <v>0</v>
      </c>
      <c r="Y11" s="11">
        <f t="shared" si="2"/>
        <v>0</v>
      </c>
      <c r="Z11" s="11">
        <f t="shared" si="2"/>
        <v>0</v>
      </c>
    </row>
    <row r="12" spans="1:26" s="84" customFormat="1" ht="12.75">
      <c r="A12" s="28" t="s">
        <v>35</v>
      </c>
      <c r="B12" s="19">
        <v>142698296.8769775</v>
      </c>
      <c r="C12" s="19">
        <f t="shared" si="0"/>
        <v>11891524.739748126</v>
      </c>
      <c r="D12" s="68">
        <v>0.0166</v>
      </c>
      <c r="E12" s="68">
        <v>0.1416</v>
      </c>
      <c r="F12" s="68">
        <v>0.0573</v>
      </c>
      <c r="G12" s="68">
        <v>0.0788</v>
      </c>
      <c r="H12" s="68">
        <v>0.0422</v>
      </c>
      <c r="I12" s="68">
        <v>0.1331</v>
      </c>
      <c r="J12" s="68">
        <v>0.0211</v>
      </c>
      <c r="K12" s="68">
        <v>0.0329</v>
      </c>
      <c r="L12" s="68">
        <v>0.0175</v>
      </c>
      <c r="M12" s="68">
        <v>0.025</v>
      </c>
      <c r="N12" s="68">
        <v>0.1286</v>
      </c>
      <c r="O12" s="68">
        <v>0.0187</v>
      </c>
      <c r="P12" s="68">
        <v>0</v>
      </c>
      <c r="Q12" s="68">
        <v>0.0374</v>
      </c>
      <c r="R12" s="68">
        <v>0.019</v>
      </c>
      <c r="S12" s="68">
        <v>0.0044</v>
      </c>
      <c r="T12" s="68">
        <v>0.0534</v>
      </c>
      <c r="U12" s="68">
        <v>0.0189</v>
      </c>
      <c r="V12" s="68">
        <v>0.0399</v>
      </c>
      <c r="W12" s="68">
        <v>0.0484</v>
      </c>
      <c r="X12" s="68">
        <v>0.0626</v>
      </c>
      <c r="Y12" s="68">
        <v>0.0026</v>
      </c>
      <c r="Z12" s="9">
        <v>0</v>
      </c>
    </row>
    <row r="13" spans="1:26" s="84" customFormat="1" ht="12.75">
      <c r="A13" s="30" t="s">
        <v>36</v>
      </c>
      <c r="B13" s="39"/>
      <c r="C13" s="19">
        <f t="shared" si="0"/>
        <v>0</v>
      </c>
      <c r="D13" s="11">
        <f aca="true" t="shared" si="3" ref="D13:O13">$C12*D12</f>
        <v>197399.31067981888</v>
      </c>
      <c r="E13" s="11">
        <f t="shared" si="3"/>
        <v>1683839.9031483347</v>
      </c>
      <c r="F13" s="11">
        <f t="shared" si="3"/>
        <v>681384.3675875675</v>
      </c>
      <c r="G13" s="11">
        <f t="shared" si="3"/>
        <v>937052.1494921523</v>
      </c>
      <c r="H13" s="11">
        <f t="shared" si="3"/>
        <v>501822.34401737095</v>
      </c>
      <c r="I13" s="11">
        <f t="shared" si="3"/>
        <v>1582761.9428604755</v>
      </c>
      <c r="J13" s="11">
        <f t="shared" si="3"/>
        <v>250911.17200868548</v>
      </c>
      <c r="K13" s="11">
        <f t="shared" si="3"/>
        <v>391231.1639377133</v>
      </c>
      <c r="L13" s="11">
        <f t="shared" si="3"/>
        <v>208101.6829455922</v>
      </c>
      <c r="M13" s="11">
        <f t="shared" si="3"/>
        <v>297288.11849370314</v>
      </c>
      <c r="N13" s="11">
        <f t="shared" si="3"/>
        <v>1529250.081531609</v>
      </c>
      <c r="O13" s="11">
        <f t="shared" si="3"/>
        <v>222371.51263328997</v>
      </c>
      <c r="P13" s="11">
        <f aca="true" t="shared" si="4" ref="P13:Z13">$C12*P12</f>
        <v>0</v>
      </c>
      <c r="Q13" s="11">
        <f t="shared" si="4"/>
        <v>444743.02526657993</v>
      </c>
      <c r="R13" s="11">
        <f t="shared" si="4"/>
        <v>225938.9700552144</v>
      </c>
      <c r="S13" s="11">
        <f t="shared" si="4"/>
        <v>52322.70885489176</v>
      </c>
      <c r="T13" s="11">
        <f t="shared" si="4"/>
        <v>635007.42110255</v>
      </c>
      <c r="U13" s="11">
        <f t="shared" si="4"/>
        <v>224749.8175812396</v>
      </c>
      <c r="V13" s="11">
        <f t="shared" si="4"/>
        <v>474471.8371159502</v>
      </c>
      <c r="W13" s="11">
        <f t="shared" si="4"/>
        <v>575549.7974038093</v>
      </c>
      <c r="X13" s="11">
        <f t="shared" si="4"/>
        <v>744409.4487082327</v>
      </c>
      <c r="Y13" s="11">
        <f t="shared" si="4"/>
        <v>30917.964323345124</v>
      </c>
      <c r="Z13" s="11">
        <f t="shared" si="4"/>
        <v>0</v>
      </c>
    </row>
    <row r="14" spans="1:26" s="84" customFormat="1" ht="12.75">
      <c r="A14" s="30" t="s">
        <v>37</v>
      </c>
      <c r="B14" s="39"/>
      <c r="C14" s="19">
        <f t="shared" si="0"/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s="84" customFormat="1" ht="12.75">
      <c r="A15" s="30" t="s">
        <v>38</v>
      </c>
      <c r="B15" s="39"/>
      <c r="C15" s="19">
        <f t="shared" si="0"/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s="84" customFormat="1" ht="12.75">
      <c r="A16" s="30" t="s">
        <v>39</v>
      </c>
      <c r="B16" s="39"/>
      <c r="C16" s="19">
        <f t="shared" si="0"/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s="84" customFormat="1" ht="12.75">
      <c r="A17" s="29" t="s">
        <v>40</v>
      </c>
      <c r="B17" s="17"/>
      <c r="C17" s="19">
        <f t="shared" si="0"/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s="84" customFormat="1" ht="12.75">
      <c r="A18" s="28" t="s">
        <v>41</v>
      </c>
      <c r="B18" s="37">
        <v>104129.13803420411</v>
      </c>
      <c r="C18" s="19">
        <f t="shared" si="0"/>
        <v>8677.428169517008</v>
      </c>
      <c r="D18" s="9"/>
      <c r="E18" s="9"/>
      <c r="F18" s="9">
        <v>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84" customFormat="1" ht="12.75">
      <c r="A19" s="29"/>
      <c r="B19" s="20"/>
      <c r="C19" s="19">
        <f t="shared" si="0"/>
        <v>0</v>
      </c>
      <c r="D19" s="11">
        <f aca="true" t="shared" si="5" ref="D19:Z19">$C18*D18</f>
        <v>0</v>
      </c>
      <c r="E19" s="11">
        <f t="shared" si="5"/>
        <v>0</v>
      </c>
      <c r="F19" s="11">
        <f t="shared" si="5"/>
        <v>8677.428169517008</v>
      </c>
      <c r="G19" s="11">
        <f t="shared" si="5"/>
        <v>0</v>
      </c>
      <c r="H19" s="11">
        <f t="shared" si="5"/>
        <v>0</v>
      </c>
      <c r="I19" s="11">
        <f t="shared" si="5"/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N19" s="11">
        <f t="shared" si="5"/>
        <v>0</v>
      </c>
      <c r="O19" s="11">
        <f>$C18*O18</f>
        <v>0</v>
      </c>
      <c r="P19" s="11">
        <f t="shared" si="5"/>
        <v>0</v>
      </c>
      <c r="Q19" s="11">
        <f t="shared" si="5"/>
        <v>0</v>
      </c>
      <c r="R19" s="11">
        <f t="shared" si="5"/>
        <v>0</v>
      </c>
      <c r="S19" s="11">
        <f t="shared" si="5"/>
        <v>0</v>
      </c>
      <c r="T19" s="11">
        <f t="shared" si="5"/>
        <v>0</v>
      </c>
      <c r="U19" s="11">
        <f t="shared" si="5"/>
        <v>0</v>
      </c>
      <c r="V19" s="11">
        <f t="shared" si="5"/>
        <v>0</v>
      </c>
      <c r="W19" s="11">
        <f t="shared" si="5"/>
        <v>0</v>
      </c>
      <c r="X19" s="11">
        <f t="shared" si="5"/>
        <v>0</v>
      </c>
      <c r="Y19" s="11">
        <f t="shared" si="5"/>
        <v>0</v>
      </c>
      <c r="Z19" s="11">
        <f t="shared" si="5"/>
        <v>0</v>
      </c>
    </row>
    <row r="20" spans="1:26" s="84" customFormat="1" ht="12.75">
      <c r="A20" s="28" t="s">
        <v>42</v>
      </c>
      <c r="B20" s="37">
        <v>977009.0039683769</v>
      </c>
      <c r="C20" s="19">
        <f t="shared" si="0"/>
        <v>81417.41699736474</v>
      </c>
      <c r="D20" s="9"/>
      <c r="E20" s="9"/>
      <c r="F20" s="9">
        <v>0.7916</v>
      </c>
      <c r="G20" s="9"/>
      <c r="H20" s="9">
        <v>0.0361</v>
      </c>
      <c r="I20" s="9"/>
      <c r="J20" s="9"/>
      <c r="K20" s="9"/>
      <c r="L20" s="9"/>
      <c r="M20" s="9">
        <v>0.0086</v>
      </c>
      <c r="N20" s="9">
        <v>0.1175</v>
      </c>
      <c r="O20" s="9"/>
      <c r="P20" s="9"/>
      <c r="Q20" s="9"/>
      <c r="R20" s="9">
        <v>0.0067</v>
      </c>
      <c r="S20" s="9"/>
      <c r="T20" s="9"/>
      <c r="U20" s="9"/>
      <c r="V20" s="9">
        <v>0.0395</v>
      </c>
      <c r="W20" s="9"/>
      <c r="X20" s="9"/>
      <c r="Y20" s="9"/>
      <c r="Z20" s="9"/>
    </row>
    <row r="21" spans="1:26" s="84" customFormat="1" ht="12.75">
      <c r="A21" s="29"/>
      <c r="B21" s="20"/>
      <c r="C21" s="19">
        <f t="shared" si="0"/>
        <v>0</v>
      </c>
      <c r="D21" s="11">
        <f aca="true" t="shared" si="6" ref="D21:Z21">$C20*D20</f>
        <v>0</v>
      </c>
      <c r="E21" s="11">
        <f t="shared" si="6"/>
        <v>0</v>
      </c>
      <c r="F21" s="11">
        <f t="shared" si="6"/>
        <v>64450.02729511393</v>
      </c>
      <c r="G21" s="11">
        <f t="shared" si="6"/>
        <v>0</v>
      </c>
      <c r="H21" s="11">
        <f t="shared" si="6"/>
        <v>2939.168753604867</v>
      </c>
      <c r="I21" s="11">
        <f t="shared" si="6"/>
        <v>0</v>
      </c>
      <c r="J21" s="11">
        <f t="shared" si="6"/>
        <v>0</v>
      </c>
      <c r="K21" s="11">
        <f t="shared" si="6"/>
        <v>0</v>
      </c>
      <c r="L21" s="11">
        <f t="shared" si="6"/>
        <v>0</v>
      </c>
      <c r="M21" s="11">
        <f t="shared" si="6"/>
        <v>700.1897861773367</v>
      </c>
      <c r="N21" s="11">
        <f t="shared" si="6"/>
        <v>9566.546497190357</v>
      </c>
      <c r="O21" s="11">
        <f>$C20*O20</f>
        <v>0</v>
      </c>
      <c r="P21" s="11">
        <f t="shared" si="6"/>
        <v>0</v>
      </c>
      <c r="Q21" s="11">
        <f t="shared" si="6"/>
        <v>0</v>
      </c>
      <c r="R21" s="11">
        <f t="shared" si="6"/>
        <v>545.4966938823437</v>
      </c>
      <c r="S21" s="11">
        <f t="shared" si="6"/>
        <v>0</v>
      </c>
      <c r="T21" s="11">
        <f t="shared" si="6"/>
        <v>0</v>
      </c>
      <c r="U21" s="11">
        <f t="shared" si="6"/>
        <v>0</v>
      </c>
      <c r="V21" s="11">
        <f t="shared" si="6"/>
        <v>3215.987971395907</v>
      </c>
      <c r="W21" s="11">
        <f t="shared" si="6"/>
        <v>0</v>
      </c>
      <c r="X21" s="11">
        <f t="shared" si="6"/>
        <v>0</v>
      </c>
      <c r="Y21" s="11">
        <f t="shared" si="6"/>
        <v>0</v>
      </c>
      <c r="Z21" s="11">
        <f t="shared" si="6"/>
        <v>0</v>
      </c>
    </row>
    <row r="22" spans="1:26" s="84" customFormat="1" ht="12.75">
      <c r="A22" s="28" t="s">
        <v>43</v>
      </c>
      <c r="B22" s="37">
        <v>794379.6427896097</v>
      </c>
      <c r="C22" s="19">
        <f t="shared" si="0"/>
        <v>66198.30356580082</v>
      </c>
      <c r="D22" s="68">
        <v>0.0166</v>
      </c>
      <c r="E22" s="68">
        <v>0.1416</v>
      </c>
      <c r="F22" s="68">
        <v>0.0573</v>
      </c>
      <c r="G22" s="68">
        <v>0.0788</v>
      </c>
      <c r="H22" s="68">
        <v>0.0422</v>
      </c>
      <c r="I22" s="68">
        <v>0.1331</v>
      </c>
      <c r="J22" s="68">
        <v>0.0211</v>
      </c>
      <c r="K22" s="68">
        <v>0.0329</v>
      </c>
      <c r="L22" s="68">
        <v>0.0175</v>
      </c>
      <c r="M22" s="68">
        <v>0.025</v>
      </c>
      <c r="N22" s="68">
        <v>0.1286</v>
      </c>
      <c r="O22" s="68">
        <v>0.0187</v>
      </c>
      <c r="P22" s="68">
        <v>0</v>
      </c>
      <c r="Q22" s="68">
        <v>0.0374</v>
      </c>
      <c r="R22" s="68">
        <v>0.019</v>
      </c>
      <c r="S22" s="68">
        <v>0.0044</v>
      </c>
      <c r="T22" s="68">
        <v>0.0534</v>
      </c>
      <c r="U22" s="68">
        <v>0.0189</v>
      </c>
      <c r="V22" s="68">
        <v>0.0399</v>
      </c>
      <c r="W22" s="68">
        <v>0.0484</v>
      </c>
      <c r="X22" s="68">
        <v>0.0626</v>
      </c>
      <c r="Y22" s="68">
        <v>0.0026</v>
      </c>
      <c r="Z22" s="9">
        <v>0</v>
      </c>
    </row>
    <row r="23" spans="1:26" s="84" customFormat="1" ht="12.75">
      <c r="A23" s="29"/>
      <c r="B23" s="20"/>
      <c r="C23" s="19">
        <f t="shared" si="0"/>
        <v>0</v>
      </c>
      <c r="D23" s="11">
        <f aca="true" t="shared" si="7" ref="D23:O23">$C22*D22</f>
        <v>1098.8918391922934</v>
      </c>
      <c r="E23" s="11">
        <f t="shared" si="7"/>
        <v>9373.679784917396</v>
      </c>
      <c r="F23" s="11">
        <f t="shared" si="7"/>
        <v>3793.1627943203866</v>
      </c>
      <c r="G23" s="11">
        <f t="shared" si="7"/>
        <v>5216.426320985104</v>
      </c>
      <c r="H23" s="11">
        <f t="shared" si="7"/>
        <v>2793.5684104767947</v>
      </c>
      <c r="I23" s="11">
        <f t="shared" si="7"/>
        <v>8810.994204608089</v>
      </c>
      <c r="J23" s="11">
        <f t="shared" si="7"/>
        <v>1396.7842052383974</v>
      </c>
      <c r="K23" s="11">
        <f t="shared" si="7"/>
        <v>2177.9241873148467</v>
      </c>
      <c r="L23" s="11">
        <f t="shared" si="7"/>
        <v>1158.4703124015143</v>
      </c>
      <c r="M23" s="11">
        <f t="shared" si="7"/>
        <v>1654.9575891450204</v>
      </c>
      <c r="N23" s="11">
        <f t="shared" si="7"/>
        <v>8513.101838561985</v>
      </c>
      <c r="O23" s="11">
        <f t="shared" si="7"/>
        <v>1237.9082766804754</v>
      </c>
      <c r="P23" s="11">
        <f aca="true" t="shared" si="8" ref="P23:Z23">$C22*P22</f>
        <v>0</v>
      </c>
      <c r="Q23" s="11">
        <f t="shared" si="8"/>
        <v>2475.816553360951</v>
      </c>
      <c r="R23" s="11">
        <f t="shared" si="8"/>
        <v>1257.7677677502154</v>
      </c>
      <c r="S23" s="11">
        <f t="shared" si="8"/>
        <v>291.2725356895236</v>
      </c>
      <c r="T23" s="11">
        <f t="shared" si="8"/>
        <v>3534.989410413764</v>
      </c>
      <c r="U23" s="11">
        <f t="shared" si="8"/>
        <v>1251.1479373936354</v>
      </c>
      <c r="V23" s="11">
        <f t="shared" si="8"/>
        <v>2641.3123122754523</v>
      </c>
      <c r="W23" s="11">
        <f t="shared" si="8"/>
        <v>3203.9978925847595</v>
      </c>
      <c r="X23" s="11">
        <f t="shared" si="8"/>
        <v>4144.013803219132</v>
      </c>
      <c r="Y23" s="11">
        <f t="shared" si="8"/>
        <v>172.11558927108211</v>
      </c>
      <c r="Z23" s="11">
        <f t="shared" si="8"/>
        <v>0</v>
      </c>
    </row>
    <row r="24" spans="1:26" s="84" customFormat="1" ht="12.75">
      <c r="A24" s="28" t="s">
        <v>44</v>
      </c>
      <c r="B24" s="37">
        <v>927492.1489280303</v>
      </c>
      <c r="C24" s="19">
        <f t="shared" si="0"/>
        <v>77291.0124106692</v>
      </c>
      <c r="D24" s="9"/>
      <c r="E24" s="9"/>
      <c r="F24" s="9">
        <v>0.5098</v>
      </c>
      <c r="G24" s="9"/>
      <c r="H24" s="9">
        <v>0.1342</v>
      </c>
      <c r="I24" s="9"/>
      <c r="J24" s="9"/>
      <c r="K24" s="9"/>
      <c r="L24" s="9"/>
      <c r="M24" s="9">
        <v>0.0203</v>
      </c>
      <c r="N24" s="9">
        <v>0.145</v>
      </c>
      <c r="O24" s="9"/>
      <c r="P24" s="9"/>
      <c r="Q24" s="9"/>
      <c r="R24" s="9">
        <v>0.0143</v>
      </c>
      <c r="S24" s="9"/>
      <c r="T24" s="9"/>
      <c r="U24" s="9"/>
      <c r="V24" s="9">
        <v>0.1764</v>
      </c>
      <c r="W24" s="9"/>
      <c r="X24" s="9"/>
      <c r="Y24" s="9"/>
      <c r="Z24" s="9"/>
    </row>
    <row r="25" spans="1:26" s="84" customFormat="1" ht="12.75">
      <c r="A25" s="29"/>
      <c r="B25" s="20"/>
      <c r="C25" s="19">
        <f t="shared" si="0"/>
        <v>0</v>
      </c>
      <c r="D25" s="11"/>
      <c r="E25" s="11"/>
      <c r="F25" s="11">
        <f aca="true" t="shared" si="9" ref="F25:Z25">$C24*F24</f>
        <v>39402.95812695916</v>
      </c>
      <c r="G25" s="11">
        <f t="shared" si="9"/>
        <v>0</v>
      </c>
      <c r="H25" s="11">
        <f t="shared" si="9"/>
        <v>10372.453865511807</v>
      </c>
      <c r="I25" s="11">
        <f t="shared" si="9"/>
        <v>0</v>
      </c>
      <c r="J25" s="11">
        <f t="shared" si="9"/>
        <v>0</v>
      </c>
      <c r="K25" s="11">
        <f t="shared" si="9"/>
        <v>0</v>
      </c>
      <c r="L25" s="11">
        <f t="shared" si="9"/>
        <v>0</v>
      </c>
      <c r="M25" s="11">
        <f t="shared" si="9"/>
        <v>1569.0075519365846</v>
      </c>
      <c r="N25" s="11">
        <f t="shared" si="9"/>
        <v>11207.196799547033</v>
      </c>
      <c r="O25" s="11">
        <f t="shared" si="9"/>
        <v>0</v>
      </c>
      <c r="P25" s="11">
        <f t="shared" si="9"/>
        <v>0</v>
      </c>
      <c r="Q25" s="11">
        <f t="shared" si="9"/>
        <v>0</v>
      </c>
      <c r="R25" s="11">
        <f t="shared" si="9"/>
        <v>1105.2614774725696</v>
      </c>
      <c r="S25" s="11">
        <f t="shared" si="9"/>
        <v>0</v>
      </c>
      <c r="T25" s="11">
        <f t="shared" si="9"/>
        <v>0</v>
      </c>
      <c r="U25" s="11">
        <f t="shared" si="9"/>
        <v>0</v>
      </c>
      <c r="V25" s="11">
        <f t="shared" si="9"/>
        <v>13634.134589242047</v>
      </c>
      <c r="W25" s="11">
        <f t="shared" si="9"/>
        <v>0</v>
      </c>
      <c r="X25" s="11">
        <f t="shared" si="9"/>
        <v>0</v>
      </c>
      <c r="Y25" s="11">
        <f t="shared" si="9"/>
        <v>0</v>
      </c>
      <c r="Z25" s="11">
        <f t="shared" si="9"/>
        <v>0</v>
      </c>
    </row>
    <row r="26" spans="1:26" s="84" customFormat="1" ht="12.75">
      <c r="A26" s="28" t="s">
        <v>45</v>
      </c>
      <c r="B26" s="37">
        <v>4802279.442613747</v>
      </c>
      <c r="C26" s="19">
        <f t="shared" si="0"/>
        <v>400189.95355114556</v>
      </c>
      <c r="D26" s="68">
        <v>0.0166</v>
      </c>
      <c r="E26" s="68">
        <v>0.1416</v>
      </c>
      <c r="F26" s="68">
        <v>0.0573</v>
      </c>
      <c r="G26" s="68">
        <v>0.0788</v>
      </c>
      <c r="H26" s="68">
        <v>0.0422</v>
      </c>
      <c r="I26" s="68">
        <v>0.1331</v>
      </c>
      <c r="J26" s="68">
        <v>0.0211</v>
      </c>
      <c r="K26" s="68">
        <v>0.0329</v>
      </c>
      <c r="L26" s="68">
        <v>0.0175</v>
      </c>
      <c r="M26" s="68">
        <v>0.025</v>
      </c>
      <c r="N26" s="68">
        <v>0.1286</v>
      </c>
      <c r="O26" s="68">
        <v>0.0187</v>
      </c>
      <c r="P26" s="68">
        <v>0</v>
      </c>
      <c r="Q26" s="68">
        <v>0.0374</v>
      </c>
      <c r="R26" s="68">
        <v>0.019</v>
      </c>
      <c r="S26" s="68">
        <v>0.0044</v>
      </c>
      <c r="T26" s="68">
        <v>0.0534</v>
      </c>
      <c r="U26" s="68">
        <v>0.0189</v>
      </c>
      <c r="V26" s="68">
        <v>0.0399</v>
      </c>
      <c r="W26" s="68">
        <v>0.0484</v>
      </c>
      <c r="X26" s="68">
        <v>0.0626</v>
      </c>
      <c r="Y26" s="68">
        <v>0.0026</v>
      </c>
      <c r="Z26" s="9">
        <v>0</v>
      </c>
    </row>
    <row r="27" spans="1:26" s="84" customFormat="1" ht="12.75">
      <c r="A27" s="29"/>
      <c r="B27" s="20"/>
      <c r="C27" s="19">
        <f t="shared" si="0"/>
        <v>0</v>
      </c>
      <c r="D27" s="11">
        <f aca="true" t="shared" si="10" ref="D27:O27">$C26*D26</f>
        <v>6643.153228949016</v>
      </c>
      <c r="E27" s="11">
        <f t="shared" si="10"/>
        <v>56666.897422842216</v>
      </c>
      <c r="F27" s="11">
        <f t="shared" si="10"/>
        <v>22930.88433848064</v>
      </c>
      <c r="G27" s="11">
        <f t="shared" si="10"/>
        <v>31534.96833983027</v>
      </c>
      <c r="H27" s="11">
        <f t="shared" si="10"/>
        <v>16888.016039858343</v>
      </c>
      <c r="I27" s="11">
        <f t="shared" si="10"/>
        <v>53265.28281765747</v>
      </c>
      <c r="J27" s="11">
        <f t="shared" si="10"/>
        <v>8444.008019929171</v>
      </c>
      <c r="K27" s="11">
        <f t="shared" si="10"/>
        <v>13166.249471832689</v>
      </c>
      <c r="L27" s="11">
        <f t="shared" si="10"/>
        <v>7003.324187145048</v>
      </c>
      <c r="M27" s="11">
        <f t="shared" si="10"/>
        <v>10004.74883877864</v>
      </c>
      <c r="N27" s="11">
        <f t="shared" si="10"/>
        <v>51464.42802667731</v>
      </c>
      <c r="O27" s="11">
        <f t="shared" si="10"/>
        <v>7483.552131406423</v>
      </c>
      <c r="P27" s="11">
        <f aca="true" t="shared" si="11" ref="P27:Z27">$C26*P26</f>
        <v>0</v>
      </c>
      <c r="Q27" s="11">
        <f t="shared" si="11"/>
        <v>14967.104262812845</v>
      </c>
      <c r="R27" s="11">
        <f t="shared" si="11"/>
        <v>7603.609117471766</v>
      </c>
      <c r="S27" s="11">
        <f t="shared" si="11"/>
        <v>1760.8357956250406</v>
      </c>
      <c r="T27" s="11">
        <f t="shared" si="11"/>
        <v>21370.143519631176</v>
      </c>
      <c r="U27" s="11">
        <f t="shared" si="11"/>
        <v>7563.590122116651</v>
      </c>
      <c r="V27" s="11">
        <f t="shared" si="11"/>
        <v>15967.579146690707</v>
      </c>
      <c r="W27" s="11">
        <f t="shared" si="11"/>
        <v>19369.193751875446</v>
      </c>
      <c r="X27" s="11">
        <f t="shared" si="11"/>
        <v>25051.891092301714</v>
      </c>
      <c r="Y27" s="11">
        <f t="shared" si="11"/>
        <v>1040.4938792329783</v>
      </c>
      <c r="Z27" s="11">
        <f t="shared" si="11"/>
        <v>0</v>
      </c>
    </row>
    <row r="28" spans="1:26" s="84" customFormat="1" ht="12.75">
      <c r="A28" s="28" t="s">
        <v>46</v>
      </c>
      <c r="B28" s="37">
        <v>635524.8564330037</v>
      </c>
      <c r="C28" s="19">
        <f t="shared" si="0"/>
        <v>52960.404702750304</v>
      </c>
      <c r="D28" s="9">
        <v>0.0185</v>
      </c>
      <c r="E28" s="9"/>
      <c r="F28" s="9"/>
      <c r="G28" s="9"/>
      <c r="H28" s="9">
        <v>0.2149</v>
      </c>
      <c r="I28" s="9"/>
      <c r="J28" s="9"/>
      <c r="K28" s="9"/>
      <c r="L28" s="9"/>
      <c r="M28" s="9">
        <v>0.0391</v>
      </c>
      <c r="N28" s="9">
        <v>0.2886</v>
      </c>
      <c r="O28" s="9"/>
      <c r="P28" s="9"/>
      <c r="Q28" s="9"/>
      <c r="R28" s="9">
        <v>0.0297</v>
      </c>
      <c r="S28" s="9"/>
      <c r="T28" s="9">
        <v>0.0573</v>
      </c>
      <c r="U28" s="9"/>
      <c r="V28" s="9">
        <v>0.3519</v>
      </c>
      <c r="W28" s="9"/>
      <c r="X28" s="9"/>
      <c r="Y28" s="9"/>
      <c r="Z28" s="9"/>
    </row>
    <row r="29" spans="1:26" s="84" customFormat="1" ht="12.75">
      <c r="A29" s="29"/>
      <c r="B29" s="20"/>
      <c r="C29" s="19">
        <f t="shared" si="0"/>
        <v>0</v>
      </c>
      <c r="D29" s="11">
        <f aca="true" t="shared" si="12" ref="D29:Z29">$C28*D28</f>
        <v>979.7674870008806</v>
      </c>
      <c r="E29" s="11">
        <f t="shared" si="12"/>
        <v>0</v>
      </c>
      <c r="F29" s="11">
        <f t="shared" si="12"/>
        <v>0</v>
      </c>
      <c r="G29" s="11">
        <f t="shared" si="12"/>
        <v>0</v>
      </c>
      <c r="H29" s="11">
        <f t="shared" si="12"/>
        <v>11381.19097062104</v>
      </c>
      <c r="I29" s="11">
        <f t="shared" si="12"/>
        <v>0</v>
      </c>
      <c r="J29" s="11">
        <f t="shared" si="12"/>
        <v>0</v>
      </c>
      <c r="K29" s="11">
        <f t="shared" si="12"/>
        <v>0</v>
      </c>
      <c r="L29" s="11">
        <f t="shared" si="12"/>
        <v>0</v>
      </c>
      <c r="M29" s="11">
        <f t="shared" si="12"/>
        <v>2070.751823877537</v>
      </c>
      <c r="N29" s="11">
        <f t="shared" si="12"/>
        <v>15284.372797213739</v>
      </c>
      <c r="O29" s="11">
        <f>$C28*O28</f>
        <v>0</v>
      </c>
      <c r="P29" s="11">
        <f t="shared" si="12"/>
        <v>0</v>
      </c>
      <c r="Q29" s="11">
        <f t="shared" si="12"/>
        <v>0</v>
      </c>
      <c r="R29" s="11">
        <f t="shared" si="12"/>
        <v>1572.9240196716842</v>
      </c>
      <c r="S29" s="11">
        <f t="shared" si="12"/>
        <v>0</v>
      </c>
      <c r="T29" s="11">
        <f t="shared" si="12"/>
        <v>3034.6311894675923</v>
      </c>
      <c r="U29" s="11">
        <f t="shared" si="12"/>
        <v>0</v>
      </c>
      <c r="V29" s="11">
        <f t="shared" si="12"/>
        <v>18636.766414897833</v>
      </c>
      <c r="W29" s="11">
        <f t="shared" si="12"/>
        <v>0</v>
      </c>
      <c r="X29" s="11">
        <f t="shared" si="12"/>
        <v>0</v>
      </c>
      <c r="Y29" s="11">
        <f t="shared" si="12"/>
        <v>0</v>
      </c>
      <c r="Z29" s="11">
        <f t="shared" si="12"/>
        <v>0</v>
      </c>
    </row>
    <row r="30" spans="1:26" s="84" customFormat="1" ht="12.75">
      <c r="A30" s="28" t="s">
        <v>47</v>
      </c>
      <c r="B30" s="37">
        <v>582767.7919852117</v>
      </c>
      <c r="C30" s="19">
        <f t="shared" si="0"/>
        <v>48563.982665434305</v>
      </c>
      <c r="D30" s="9">
        <v>0.0186</v>
      </c>
      <c r="E30" s="9"/>
      <c r="F30" s="9"/>
      <c r="G30" s="9"/>
      <c r="H30" s="9">
        <v>0.215</v>
      </c>
      <c r="I30" s="9"/>
      <c r="J30" s="9"/>
      <c r="K30" s="9"/>
      <c r="L30" s="9"/>
      <c r="M30" s="9">
        <v>0.0391</v>
      </c>
      <c r="N30" s="9">
        <v>0.2882</v>
      </c>
      <c r="O30" s="9"/>
      <c r="P30" s="9"/>
      <c r="Q30" s="9"/>
      <c r="R30" s="9">
        <v>0.0297</v>
      </c>
      <c r="S30" s="9"/>
      <c r="T30" s="9">
        <v>0.0574</v>
      </c>
      <c r="U30" s="9"/>
      <c r="V30" s="9">
        <v>0.352</v>
      </c>
      <c r="W30" s="9"/>
      <c r="X30" s="9"/>
      <c r="Y30" s="9"/>
      <c r="Z30" s="9"/>
    </row>
    <row r="31" spans="1:26" s="84" customFormat="1" ht="12.75">
      <c r="A31" s="29"/>
      <c r="B31" s="20"/>
      <c r="C31" s="19">
        <f t="shared" si="0"/>
        <v>0</v>
      </c>
      <c r="D31" s="11">
        <f aca="true" t="shared" si="13" ref="D31:Z31">$C30*D30</f>
        <v>903.290077577078</v>
      </c>
      <c r="E31" s="11">
        <f t="shared" si="13"/>
        <v>0</v>
      </c>
      <c r="F31" s="11">
        <f t="shared" si="13"/>
        <v>0</v>
      </c>
      <c r="G31" s="11">
        <f t="shared" si="13"/>
        <v>0</v>
      </c>
      <c r="H31" s="11">
        <f t="shared" si="13"/>
        <v>10441.256273068375</v>
      </c>
      <c r="I31" s="11">
        <f t="shared" si="13"/>
        <v>0</v>
      </c>
      <c r="J31" s="11">
        <f t="shared" si="13"/>
        <v>0</v>
      </c>
      <c r="K31" s="11">
        <f t="shared" si="13"/>
        <v>0</v>
      </c>
      <c r="L31" s="11">
        <f t="shared" si="13"/>
        <v>0</v>
      </c>
      <c r="M31" s="11">
        <f t="shared" si="13"/>
        <v>1898.8517222184814</v>
      </c>
      <c r="N31" s="11">
        <f t="shared" si="13"/>
        <v>13996.139804178167</v>
      </c>
      <c r="O31" s="11">
        <f>$C30*O30</f>
        <v>0</v>
      </c>
      <c r="P31" s="11">
        <f t="shared" si="13"/>
        <v>0</v>
      </c>
      <c r="Q31" s="11">
        <f t="shared" si="13"/>
        <v>0</v>
      </c>
      <c r="R31" s="11">
        <f t="shared" si="13"/>
        <v>1442.350285163399</v>
      </c>
      <c r="S31" s="11">
        <f t="shared" si="13"/>
        <v>0</v>
      </c>
      <c r="T31" s="11">
        <f t="shared" si="13"/>
        <v>2787.572604995929</v>
      </c>
      <c r="U31" s="11">
        <f t="shared" si="13"/>
        <v>0</v>
      </c>
      <c r="V31" s="11">
        <f t="shared" si="13"/>
        <v>17094.521898232873</v>
      </c>
      <c r="W31" s="11">
        <f t="shared" si="13"/>
        <v>0</v>
      </c>
      <c r="X31" s="11">
        <f t="shared" si="13"/>
        <v>0</v>
      </c>
      <c r="Y31" s="11">
        <f t="shared" si="13"/>
        <v>0</v>
      </c>
      <c r="Z31" s="11">
        <f t="shared" si="13"/>
        <v>0</v>
      </c>
    </row>
    <row r="32" spans="1:26" s="84" customFormat="1" ht="12.75">
      <c r="A32" s="28" t="s">
        <v>48</v>
      </c>
      <c r="B32" s="37">
        <v>717765.4580241924</v>
      </c>
      <c r="C32" s="19">
        <f t="shared" si="0"/>
        <v>59813.788168682695</v>
      </c>
      <c r="D32" s="9">
        <v>0.0185</v>
      </c>
      <c r="E32" s="9"/>
      <c r="F32" s="9"/>
      <c r="G32" s="9"/>
      <c r="H32" s="9">
        <v>0.2149</v>
      </c>
      <c r="I32" s="9"/>
      <c r="J32" s="9"/>
      <c r="K32" s="9"/>
      <c r="L32" s="9"/>
      <c r="M32" s="9">
        <v>0.039</v>
      </c>
      <c r="N32" s="9">
        <v>0.2883</v>
      </c>
      <c r="O32" s="9"/>
      <c r="P32" s="9"/>
      <c r="Q32" s="9"/>
      <c r="R32" s="9">
        <v>0.0298</v>
      </c>
      <c r="S32" s="9"/>
      <c r="T32" s="9">
        <v>0.0575</v>
      </c>
      <c r="U32" s="9"/>
      <c r="V32" s="9">
        <v>0.352</v>
      </c>
      <c r="W32" s="9"/>
      <c r="X32" s="9"/>
      <c r="Y32" s="9"/>
      <c r="Z32" s="9"/>
    </row>
    <row r="33" spans="1:26" s="84" customFormat="1" ht="12.75">
      <c r="A33" s="29"/>
      <c r="B33" s="20"/>
      <c r="C33" s="19">
        <f t="shared" si="0"/>
        <v>0</v>
      </c>
      <c r="D33" s="11">
        <f aca="true" t="shared" si="14" ref="D33:Z33">$C32*D32</f>
        <v>1106.55508112063</v>
      </c>
      <c r="E33" s="11">
        <f t="shared" si="14"/>
        <v>0</v>
      </c>
      <c r="F33" s="11">
        <f t="shared" si="14"/>
        <v>0</v>
      </c>
      <c r="G33" s="11">
        <f t="shared" si="14"/>
        <v>0</v>
      </c>
      <c r="H33" s="11">
        <f t="shared" si="14"/>
        <v>12853.983077449911</v>
      </c>
      <c r="I33" s="11">
        <f t="shared" si="14"/>
        <v>0</v>
      </c>
      <c r="J33" s="11">
        <f t="shared" si="14"/>
        <v>0</v>
      </c>
      <c r="K33" s="11">
        <f t="shared" si="14"/>
        <v>0</v>
      </c>
      <c r="L33" s="11">
        <f t="shared" si="14"/>
        <v>0</v>
      </c>
      <c r="M33" s="11">
        <f t="shared" si="14"/>
        <v>2332.737738578625</v>
      </c>
      <c r="N33" s="11">
        <f t="shared" si="14"/>
        <v>17244.31512903122</v>
      </c>
      <c r="O33" s="11">
        <f>$C32*O32</f>
        <v>0</v>
      </c>
      <c r="P33" s="11">
        <f t="shared" si="14"/>
        <v>0</v>
      </c>
      <c r="Q33" s="11">
        <f t="shared" si="14"/>
        <v>0</v>
      </c>
      <c r="R33" s="11">
        <f t="shared" si="14"/>
        <v>1782.4508874267442</v>
      </c>
      <c r="S33" s="11">
        <f t="shared" si="14"/>
        <v>0</v>
      </c>
      <c r="T33" s="11">
        <f t="shared" si="14"/>
        <v>3439.2928196992552</v>
      </c>
      <c r="U33" s="11">
        <f t="shared" si="14"/>
        <v>0</v>
      </c>
      <c r="V33" s="11">
        <f t="shared" si="14"/>
        <v>21054.45343537631</v>
      </c>
      <c r="W33" s="11">
        <f t="shared" si="14"/>
        <v>0</v>
      </c>
      <c r="X33" s="11">
        <f t="shared" si="14"/>
        <v>0</v>
      </c>
      <c r="Y33" s="11">
        <f t="shared" si="14"/>
        <v>0</v>
      </c>
      <c r="Z33" s="11">
        <f t="shared" si="14"/>
        <v>0</v>
      </c>
    </row>
    <row r="34" spans="1:26" s="84" customFormat="1" ht="12.75">
      <c r="A34" s="28" t="s">
        <v>49</v>
      </c>
      <c r="B34" s="37">
        <v>908043.3465412874</v>
      </c>
      <c r="C34" s="19">
        <f t="shared" si="0"/>
        <v>75670.27887844061</v>
      </c>
      <c r="D34" s="9"/>
      <c r="E34" s="9"/>
      <c r="F34" s="9">
        <v>0.7436</v>
      </c>
      <c r="G34" s="9"/>
      <c r="H34" s="9"/>
      <c r="I34" s="9"/>
      <c r="J34" s="9"/>
      <c r="K34" s="9"/>
      <c r="L34" s="9">
        <v>0.0273</v>
      </c>
      <c r="M34" s="9"/>
      <c r="N34" s="9"/>
      <c r="O34" s="9"/>
      <c r="P34" s="9"/>
      <c r="Q34" s="9"/>
      <c r="R34" s="9"/>
      <c r="S34" s="9"/>
      <c r="T34" s="9"/>
      <c r="U34" s="9">
        <v>0.2291</v>
      </c>
      <c r="V34" s="9"/>
      <c r="W34" s="9"/>
      <c r="X34" s="9"/>
      <c r="Y34" s="9"/>
      <c r="Z34" s="9"/>
    </row>
    <row r="35" spans="1:26" s="84" customFormat="1" ht="12.75">
      <c r="A35" s="29"/>
      <c r="B35" s="20"/>
      <c r="C35" s="19">
        <f t="shared" si="0"/>
        <v>0</v>
      </c>
      <c r="D35" s="11">
        <f aca="true" t="shared" si="15" ref="D35:Z35">$C34*D34</f>
        <v>0</v>
      </c>
      <c r="E35" s="11">
        <f t="shared" si="15"/>
        <v>0</v>
      </c>
      <c r="F35" s="11">
        <f t="shared" si="15"/>
        <v>56268.419374008445</v>
      </c>
      <c r="G35" s="11">
        <f t="shared" si="15"/>
        <v>0</v>
      </c>
      <c r="H35" s="11">
        <f t="shared" si="15"/>
        <v>0</v>
      </c>
      <c r="I35" s="11">
        <f t="shared" si="15"/>
        <v>0</v>
      </c>
      <c r="J35" s="11">
        <f t="shared" si="15"/>
        <v>0</v>
      </c>
      <c r="K35" s="11">
        <f t="shared" si="15"/>
        <v>0</v>
      </c>
      <c r="L35" s="11">
        <f t="shared" si="15"/>
        <v>2065.798613381429</v>
      </c>
      <c r="M35" s="11">
        <f t="shared" si="15"/>
        <v>0</v>
      </c>
      <c r="N35" s="11">
        <f t="shared" si="15"/>
        <v>0</v>
      </c>
      <c r="O35" s="11">
        <f>$C34*O34</f>
        <v>0</v>
      </c>
      <c r="P35" s="11">
        <f t="shared" si="15"/>
        <v>0</v>
      </c>
      <c r="Q35" s="11">
        <f t="shared" si="15"/>
        <v>0</v>
      </c>
      <c r="R35" s="11">
        <f t="shared" si="15"/>
        <v>0</v>
      </c>
      <c r="S35" s="11">
        <f t="shared" si="15"/>
        <v>0</v>
      </c>
      <c r="T35" s="11">
        <f t="shared" si="15"/>
        <v>0</v>
      </c>
      <c r="U35" s="11">
        <f t="shared" si="15"/>
        <v>17336.060891050744</v>
      </c>
      <c r="V35" s="11">
        <f t="shared" si="15"/>
        <v>0</v>
      </c>
      <c r="W35" s="11">
        <f t="shared" si="15"/>
        <v>0</v>
      </c>
      <c r="X35" s="11">
        <f t="shared" si="15"/>
        <v>0</v>
      </c>
      <c r="Y35" s="11">
        <f t="shared" si="15"/>
        <v>0</v>
      </c>
      <c r="Z35" s="11">
        <f t="shared" si="15"/>
        <v>0</v>
      </c>
    </row>
    <row r="36" spans="1:26" s="84" customFormat="1" ht="12.75">
      <c r="A36" s="28" t="s">
        <v>50</v>
      </c>
      <c r="B36" s="37">
        <v>258578.94060288044</v>
      </c>
      <c r="C36" s="19">
        <f t="shared" si="0"/>
        <v>21548.245050240035</v>
      </c>
      <c r="D36" s="9"/>
      <c r="E36" s="9"/>
      <c r="F36" s="9">
        <v>1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84" customFormat="1" ht="12.75">
      <c r="A37" s="29"/>
      <c r="B37" s="20"/>
      <c r="C37" s="19">
        <f t="shared" si="0"/>
        <v>0</v>
      </c>
      <c r="D37" s="11">
        <f aca="true" t="shared" si="16" ref="D37:Z37">$C36*D36</f>
        <v>0</v>
      </c>
      <c r="E37" s="11">
        <f t="shared" si="16"/>
        <v>0</v>
      </c>
      <c r="F37" s="11">
        <f t="shared" si="16"/>
        <v>21548.245050240035</v>
      </c>
      <c r="G37" s="11">
        <f t="shared" si="16"/>
        <v>0</v>
      </c>
      <c r="H37" s="11">
        <f t="shared" si="16"/>
        <v>0</v>
      </c>
      <c r="I37" s="11">
        <f t="shared" si="16"/>
        <v>0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1">
        <f t="shared" si="16"/>
        <v>0</v>
      </c>
      <c r="O37" s="11">
        <f>$C36*O36</f>
        <v>0</v>
      </c>
      <c r="P37" s="11">
        <f t="shared" si="16"/>
        <v>0</v>
      </c>
      <c r="Q37" s="11">
        <f t="shared" si="16"/>
        <v>0</v>
      </c>
      <c r="R37" s="11">
        <f t="shared" si="16"/>
        <v>0</v>
      </c>
      <c r="S37" s="11">
        <f t="shared" si="16"/>
        <v>0</v>
      </c>
      <c r="T37" s="11">
        <f t="shared" si="16"/>
        <v>0</v>
      </c>
      <c r="U37" s="11">
        <f t="shared" si="16"/>
        <v>0</v>
      </c>
      <c r="V37" s="11">
        <f t="shared" si="16"/>
        <v>0</v>
      </c>
      <c r="W37" s="11">
        <f t="shared" si="16"/>
        <v>0</v>
      </c>
      <c r="X37" s="11">
        <f t="shared" si="16"/>
        <v>0</v>
      </c>
      <c r="Y37" s="11">
        <f t="shared" si="16"/>
        <v>0</v>
      </c>
      <c r="Z37" s="11">
        <f t="shared" si="16"/>
        <v>0</v>
      </c>
    </row>
    <row r="38" spans="1:26" s="84" customFormat="1" ht="12.75">
      <c r="A38" s="28" t="s">
        <v>158</v>
      </c>
      <c r="B38" s="37">
        <v>229037.0020441907</v>
      </c>
      <c r="C38" s="19">
        <f t="shared" si="0"/>
        <v>19086.41683701589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>
        <v>1</v>
      </c>
      <c r="V38" s="9"/>
      <c r="W38" s="9"/>
      <c r="X38" s="9"/>
      <c r="Y38" s="9"/>
      <c r="Z38" s="9"/>
    </row>
    <row r="39" spans="1:26" s="84" customFormat="1" ht="12.75">
      <c r="A39" s="29"/>
      <c r="B39" s="20"/>
      <c r="C39" s="19">
        <f t="shared" si="0"/>
        <v>0</v>
      </c>
      <c r="D39" s="11">
        <f aca="true" t="shared" si="17" ref="D39:Z39">$C38*D38</f>
        <v>0</v>
      </c>
      <c r="E39" s="11">
        <f t="shared" si="17"/>
        <v>0</v>
      </c>
      <c r="F39" s="11">
        <f t="shared" si="17"/>
        <v>0</v>
      </c>
      <c r="G39" s="11">
        <f t="shared" si="17"/>
        <v>0</v>
      </c>
      <c r="H39" s="11">
        <f t="shared" si="17"/>
        <v>0</v>
      </c>
      <c r="I39" s="11">
        <f t="shared" si="17"/>
        <v>0</v>
      </c>
      <c r="J39" s="11">
        <f t="shared" si="17"/>
        <v>0</v>
      </c>
      <c r="K39" s="11">
        <f t="shared" si="17"/>
        <v>0</v>
      </c>
      <c r="L39" s="11">
        <f t="shared" si="17"/>
        <v>0</v>
      </c>
      <c r="M39" s="11">
        <f t="shared" si="17"/>
        <v>0</v>
      </c>
      <c r="N39" s="11">
        <f t="shared" si="17"/>
        <v>0</v>
      </c>
      <c r="O39" s="11">
        <f>$C38*O38</f>
        <v>0</v>
      </c>
      <c r="P39" s="11">
        <f t="shared" si="17"/>
        <v>0</v>
      </c>
      <c r="Q39" s="11">
        <f t="shared" si="17"/>
        <v>0</v>
      </c>
      <c r="R39" s="11">
        <f t="shared" si="17"/>
        <v>0</v>
      </c>
      <c r="S39" s="11">
        <f t="shared" si="17"/>
        <v>0</v>
      </c>
      <c r="T39" s="11">
        <f t="shared" si="17"/>
        <v>0</v>
      </c>
      <c r="U39" s="11">
        <f t="shared" si="17"/>
        <v>19086.41683701589</v>
      </c>
      <c r="V39" s="11">
        <f t="shared" si="17"/>
        <v>0</v>
      </c>
      <c r="W39" s="11">
        <f t="shared" si="17"/>
        <v>0</v>
      </c>
      <c r="X39" s="11">
        <f t="shared" si="17"/>
        <v>0</v>
      </c>
      <c r="Y39" s="11">
        <f t="shared" si="17"/>
        <v>0</v>
      </c>
      <c r="Z39" s="11">
        <f t="shared" si="17"/>
        <v>0</v>
      </c>
    </row>
    <row r="40" spans="1:26" s="84" customFormat="1" ht="12.75">
      <c r="A40" s="28" t="s">
        <v>159</v>
      </c>
      <c r="B40" s="37">
        <v>110585.15795460975</v>
      </c>
      <c r="C40" s="19">
        <f t="shared" si="0"/>
        <v>9215.429829550812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>
        <v>1</v>
      </c>
      <c r="V40" s="9"/>
      <c r="W40" s="9"/>
      <c r="X40" s="9"/>
      <c r="Y40" s="9"/>
      <c r="Z40" s="9"/>
    </row>
    <row r="41" spans="1:26" s="84" customFormat="1" ht="12.75">
      <c r="A41" s="29"/>
      <c r="B41" s="20"/>
      <c r="C41" s="19">
        <f t="shared" si="0"/>
        <v>0</v>
      </c>
      <c r="D41" s="11">
        <f aca="true" t="shared" si="18" ref="D41:Z41">$C40*D40</f>
        <v>0</v>
      </c>
      <c r="E41" s="11">
        <f t="shared" si="18"/>
        <v>0</v>
      </c>
      <c r="F41" s="11">
        <f t="shared" si="18"/>
        <v>0</v>
      </c>
      <c r="G41" s="11">
        <f t="shared" si="18"/>
        <v>0</v>
      </c>
      <c r="H41" s="11">
        <f t="shared" si="18"/>
        <v>0</v>
      </c>
      <c r="I41" s="11">
        <f t="shared" si="18"/>
        <v>0</v>
      </c>
      <c r="J41" s="11">
        <f t="shared" si="18"/>
        <v>0</v>
      </c>
      <c r="K41" s="11">
        <f t="shared" si="18"/>
        <v>0</v>
      </c>
      <c r="L41" s="11">
        <f t="shared" si="18"/>
        <v>0</v>
      </c>
      <c r="M41" s="11">
        <f t="shared" si="18"/>
        <v>0</v>
      </c>
      <c r="N41" s="11">
        <f t="shared" si="18"/>
        <v>0</v>
      </c>
      <c r="O41" s="11">
        <f>$C40*O40</f>
        <v>0</v>
      </c>
      <c r="P41" s="11">
        <f t="shared" si="18"/>
        <v>0</v>
      </c>
      <c r="Q41" s="11">
        <f t="shared" si="18"/>
        <v>0</v>
      </c>
      <c r="R41" s="11">
        <f t="shared" si="18"/>
        <v>0</v>
      </c>
      <c r="S41" s="11">
        <f t="shared" si="18"/>
        <v>0</v>
      </c>
      <c r="T41" s="11">
        <f t="shared" si="18"/>
        <v>0</v>
      </c>
      <c r="U41" s="11">
        <f t="shared" si="18"/>
        <v>9215.429829550812</v>
      </c>
      <c r="V41" s="11">
        <f t="shared" si="18"/>
        <v>0</v>
      </c>
      <c r="W41" s="11">
        <f t="shared" si="18"/>
        <v>0</v>
      </c>
      <c r="X41" s="11">
        <f t="shared" si="18"/>
        <v>0</v>
      </c>
      <c r="Y41" s="11">
        <f t="shared" si="18"/>
        <v>0</v>
      </c>
      <c r="Z41" s="11">
        <f t="shared" si="18"/>
        <v>0</v>
      </c>
    </row>
    <row r="42" spans="1:26" s="84" customFormat="1" ht="12.75">
      <c r="A42" s="28" t="s">
        <v>346</v>
      </c>
      <c r="B42" s="37">
        <v>2451582.02</v>
      </c>
      <c r="C42" s="19">
        <f t="shared" si="0"/>
        <v>204298.50166666668</v>
      </c>
      <c r="D42" s="9"/>
      <c r="E42" s="9"/>
      <c r="F42" s="9">
        <v>0.9769</v>
      </c>
      <c r="G42" s="9"/>
      <c r="H42" s="9"/>
      <c r="I42" s="9"/>
      <c r="J42" s="9"/>
      <c r="K42" s="9"/>
      <c r="L42" s="9">
        <v>0.0096</v>
      </c>
      <c r="M42" s="9"/>
      <c r="N42" s="9"/>
      <c r="O42" s="9"/>
      <c r="P42" s="9"/>
      <c r="Q42" s="9"/>
      <c r="R42" s="9"/>
      <c r="S42" s="9"/>
      <c r="T42" s="9"/>
      <c r="U42" s="9">
        <v>0.0109</v>
      </c>
      <c r="V42" s="9"/>
      <c r="W42" s="9"/>
      <c r="X42" s="9">
        <v>0.0025</v>
      </c>
      <c r="Y42" s="9">
        <v>0.0001</v>
      </c>
      <c r="Z42" s="9">
        <v>0</v>
      </c>
    </row>
    <row r="43" spans="1:26" s="84" customFormat="1" ht="12.75">
      <c r="A43" s="30"/>
      <c r="B43" s="20"/>
      <c r="C43" s="19">
        <f t="shared" si="0"/>
        <v>0</v>
      </c>
      <c r="D43" s="11">
        <f aca="true" t="shared" si="19" ref="D43:Z43">$C42*D42</f>
        <v>0</v>
      </c>
      <c r="E43" s="11">
        <f t="shared" si="19"/>
        <v>0</v>
      </c>
      <c r="F43" s="11">
        <f>$C42*F42</f>
        <v>199579.20627816668</v>
      </c>
      <c r="G43" s="11">
        <f t="shared" si="19"/>
        <v>0</v>
      </c>
      <c r="H43" s="11">
        <f t="shared" si="19"/>
        <v>0</v>
      </c>
      <c r="I43" s="11">
        <f t="shared" si="19"/>
        <v>0</v>
      </c>
      <c r="J43" s="11">
        <f t="shared" si="19"/>
        <v>0</v>
      </c>
      <c r="K43" s="11">
        <f t="shared" si="19"/>
        <v>0</v>
      </c>
      <c r="L43" s="11">
        <f t="shared" si="19"/>
        <v>1961.265616</v>
      </c>
      <c r="M43" s="11">
        <f t="shared" si="19"/>
        <v>0</v>
      </c>
      <c r="N43" s="11">
        <f t="shared" si="19"/>
        <v>0</v>
      </c>
      <c r="O43" s="11">
        <f>$C42*O42</f>
        <v>0</v>
      </c>
      <c r="P43" s="11">
        <f t="shared" si="19"/>
        <v>0</v>
      </c>
      <c r="Q43" s="11">
        <f t="shared" si="19"/>
        <v>0</v>
      </c>
      <c r="R43" s="11">
        <f t="shared" si="19"/>
        <v>0</v>
      </c>
      <c r="S43" s="11">
        <f t="shared" si="19"/>
        <v>0</v>
      </c>
      <c r="T43" s="11">
        <f t="shared" si="19"/>
        <v>0</v>
      </c>
      <c r="U43" s="11">
        <f t="shared" si="19"/>
        <v>2226.853668166667</v>
      </c>
      <c r="V43" s="11">
        <f t="shared" si="19"/>
        <v>0</v>
      </c>
      <c r="W43" s="11">
        <f t="shared" si="19"/>
        <v>0</v>
      </c>
      <c r="X43" s="11">
        <f t="shared" si="19"/>
        <v>510.7462541666667</v>
      </c>
      <c r="Y43" s="11">
        <f t="shared" si="19"/>
        <v>20.429850166666668</v>
      </c>
      <c r="Z43" s="11">
        <f t="shared" si="19"/>
        <v>0</v>
      </c>
    </row>
    <row r="44" spans="1:26" s="84" customFormat="1" ht="12.75">
      <c r="A44" s="28" t="s">
        <v>347</v>
      </c>
      <c r="B44" s="37">
        <v>22699.83</v>
      </c>
      <c r="C44" s="19">
        <f>B44/12</f>
        <v>1891.6525000000001</v>
      </c>
      <c r="D44" s="9"/>
      <c r="E44" s="9"/>
      <c r="F44" s="9">
        <v>1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4" customFormat="1" ht="12.75">
      <c r="A45" s="30"/>
      <c r="B45" s="20"/>
      <c r="C45" s="19">
        <f>B45/12</f>
        <v>0</v>
      </c>
      <c r="D45" s="11">
        <f aca="true" t="shared" si="20" ref="D45:Z45">$C44*D44</f>
        <v>0</v>
      </c>
      <c r="E45" s="11">
        <f t="shared" si="20"/>
        <v>0</v>
      </c>
      <c r="F45" s="11">
        <f t="shared" si="20"/>
        <v>1891.6525000000001</v>
      </c>
      <c r="G45" s="11">
        <f t="shared" si="20"/>
        <v>0</v>
      </c>
      <c r="H45" s="11">
        <f t="shared" si="20"/>
        <v>0</v>
      </c>
      <c r="I45" s="11">
        <f t="shared" si="20"/>
        <v>0</v>
      </c>
      <c r="J45" s="11">
        <f t="shared" si="20"/>
        <v>0</v>
      </c>
      <c r="K45" s="11">
        <f t="shared" si="20"/>
        <v>0</v>
      </c>
      <c r="L45" s="11">
        <f t="shared" si="20"/>
        <v>0</v>
      </c>
      <c r="M45" s="11">
        <f t="shared" si="20"/>
        <v>0</v>
      </c>
      <c r="N45" s="11">
        <f t="shared" si="20"/>
        <v>0</v>
      </c>
      <c r="O45" s="11">
        <f t="shared" si="20"/>
        <v>0</v>
      </c>
      <c r="P45" s="11">
        <f t="shared" si="20"/>
        <v>0</v>
      </c>
      <c r="Q45" s="11">
        <f t="shared" si="20"/>
        <v>0</v>
      </c>
      <c r="R45" s="11">
        <f t="shared" si="20"/>
        <v>0</v>
      </c>
      <c r="S45" s="11">
        <f t="shared" si="20"/>
        <v>0</v>
      </c>
      <c r="T45" s="11">
        <f t="shared" si="20"/>
        <v>0</v>
      </c>
      <c r="U45" s="11">
        <f t="shared" si="20"/>
        <v>0</v>
      </c>
      <c r="V45" s="11">
        <f t="shared" si="20"/>
        <v>0</v>
      </c>
      <c r="W45" s="11">
        <f t="shared" si="20"/>
        <v>0</v>
      </c>
      <c r="X45" s="11">
        <f t="shared" si="20"/>
        <v>0</v>
      </c>
      <c r="Y45" s="11">
        <f t="shared" si="20"/>
        <v>0</v>
      </c>
      <c r="Z45" s="11">
        <f t="shared" si="20"/>
        <v>0</v>
      </c>
    </row>
    <row r="46" spans="1:26" s="84" customFormat="1" ht="12.75">
      <c r="A46" s="35" t="s">
        <v>317</v>
      </c>
      <c r="B46" s="37">
        <v>768551.51</v>
      </c>
      <c r="C46" s="19">
        <f t="shared" si="0"/>
        <v>64045.95916666667</v>
      </c>
      <c r="D46" s="70"/>
      <c r="E46" s="70"/>
      <c r="F46" s="70">
        <v>1</v>
      </c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 s="84" customFormat="1" ht="12.75">
      <c r="A47" s="47"/>
      <c r="B47" s="60"/>
      <c r="C47" s="19">
        <f t="shared" si="0"/>
        <v>0</v>
      </c>
      <c r="D47" s="69">
        <f>$C46*D46</f>
        <v>0</v>
      </c>
      <c r="E47" s="69">
        <f>$C46*E46</f>
        <v>0</v>
      </c>
      <c r="F47" s="69">
        <f>$C46*F46</f>
        <v>64045.95916666667</v>
      </c>
      <c r="G47" s="69">
        <f aca="true" t="shared" si="21" ref="G47:Z47">$C46*G46</f>
        <v>0</v>
      </c>
      <c r="H47" s="69">
        <f t="shared" si="21"/>
        <v>0</v>
      </c>
      <c r="I47" s="69">
        <f t="shared" si="21"/>
        <v>0</v>
      </c>
      <c r="J47" s="69">
        <f t="shared" si="21"/>
        <v>0</v>
      </c>
      <c r="K47" s="69">
        <f t="shared" si="21"/>
        <v>0</v>
      </c>
      <c r="L47" s="69">
        <f t="shared" si="21"/>
        <v>0</v>
      </c>
      <c r="M47" s="69">
        <f t="shared" si="21"/>
        <v>0</v>
      </c>
      <c r="N47" s="69">
        <f t="shared" si="21"/>
        <v>0</v>
      </c>
      <c r="O47" s="69">
        <f>$C46*O46</f>
        <v>0</v>
      </c>
      <c r="P47" s="69">
        <f t="shared" si="21"/>
        <v>0</v>
      </c>
      <c r="Q47" s="69">
        <f t="shared" si="21"/>
        <v>0</v>
      </c>
      <c r="R47" s="69">
        <f t="shared" si="21"/>
        <v>0</v>
      </c>
      <c r="S47" s="69">
        <f t="shared" si="21"/>
        <v>0</v>
      </c>
      <c r="T47" s="69">
        <f t="shared" si="21"/>
        <v>0</v>
      </c>
      <c r="U47" s="69">
        <f t="shared" si="21"/>
        <v>0</v>
      </c>
      <c r="V47" s="69">
        <f t="shared" si="21"/>
        <v>0</v>
      </c>
      <c r="W47" s="69">
        <f t="shared" si="21"/>
        <v>0</v>
      </c>
      <c r="X47" s="69">
        <f t="shared" si="21"/>
        <v>0</v>
      </c>
      <c r="Y47" s="69">
        <f t="shared" si="21"/>
        <v>0</v>
      </c>
      <c r="Z47" s="69">
        <f t="shared" si="21"/>
        <v>0</v>
      </c>
    </row>
    <row r="48" spans="1:26" s="84" customFormat="1" ht="12.75">
      <c r="A48" s="28" t="s">
        <v>160</v>
      </c>
      <c r="B48" s="37">
        <v>38204.844112522354</v>
      </c>
      <c r="C48" s="19">
        <f t="shared" si="0"/>
        <v>3183.7370093768627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>
        <v>1</v>
      </c>
      <c r="V48" s="9"/>
      <c r="W48" s="9"/>
      <c r="X48" s="9"/>
      <c r="Y48" s="9"/>
      <c r="Z48" s="9"/>
    </row>
    <row r="49" spans="1:26" s="84" customFormat="1" ht="12.75">
      <c r="A49" s="29"/>
      <c r="B49" s="20"/>
      <c r="C49" s="19">
        <f t="shared" si="0"/>
        <v>0</v>
      </c>
      <c r="D49" s="11">
        <f aca="true" t="shared" si="22" ref="D49:Z49">$C48*D48</f>
        <v>0</v>
      </c>
      <c r="E49" s="11">
        <f t="shared" si="22"/>
        <v>0</v>
      </c>
      <c r="F49" s="11">
        <f t="shared" si="22"/>
        <v>0</v>
      </c>
      <c r="G49" s="11">
        <f t="shared" si="22"/>
        <v>0</v>
      </c>
      <c r="H49" s="11">
        <f t="shared" si="22"/>
        <v>0</v>
      </c>
      <c r="I49" s="11">
        <f t="shared" si="22"/>
        <v>0</v>
      </c>
      <c r="J49" s="11">
        <f t="shared" si="22"/>
        <v>0</v>
      </c>
      <c r="K49" s="11">
        <f t="shared" si="22"/>
        <v>0</v>
      </c>
      <c r="L49" s="11">
        <f t="shared" si="22"/>
        <v>0</v>
      </c>
      <c r="M49" s="11">
        <f t="shared" si="22"/>
        <v>0</v>
      </c>
      <c r="N49" s="11">
        <f t="shared" si="22"/>
        <v>0</v>
      </c>
      <c r="O49" s="11">
        <f>$C48*O48</f>
        <v>0</v>
      </c>
      <c r="P49" s="11">
        <f t="shared" si="22"/>
        <v>0</v>
      </c>
      <c r="Q49" s="11">
        <f t="shared" si="22"/>
        <v>0</v>
      </c>
      <c r="R49" s="11">
        <f t="shared" si="22"/>
        <v>0</v>
      </c>
      <c r="S49" s="11">
        <f t="shared" si="22"/>
        <v>0</v>
      </c>
      <c r="T49" s="11">
        <f t="shared" si="22"/>
        <v>0</v>
      </c>
      <c r="U49" s="11">
        <f t="shared" si="22"/>
        <v>3183.7370093768627</v>
      </c>
      <c r="V49" s="11">
        <f t="shared" si="22"/>
        <v>0</v>
      </c>
      <c r="W49" s="11">
        <f t="shared" si="22"/>
        <v>0</v>
      </c>
      <c r="X49" s="11">
        <f t="shared" si="22"/>
        <v>0</v>
      </c>
      <c r="Y49" s="11">
        <f t="shared" si="22"/>
        <v>0</v>
      </c>
      <c r="Z49" s="11">
        <f t="shared" si="22"/>
        <v>0</v>
      </c>
    </row>
    <row r="50" spans="1:26" s="84" customFormat="1" ht="12.75">
      <c r="A50" s="28" t="s">
        <v>161</v>
      </c>
      <c r="B50" s="37">
        <v>86556.16687844259</v>
      </c>
      <c r="C50" s="19">
        <f t="shared" si="0"/>
        <v>7213.013906536882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>
        <v>1</v>
      </c>
      <c r="V50" s="9"/>
      <c r="W50" s="9"/>
      <c r="X50" s="9"/>
      <c r="Y50" s="9"/>
      <c r="Z50" s="9"/>
    </row>
    <row r="51" spans="1:26" s="84" customFormat="1" ht="12.75">
      <c r="A51" s="29"/>
      <c r="B51" s="20"/>
      <c r="C51" s="19">
        <f t="shared" si="0"/>
        <v>0</v>
      </c>
      <c r="D51" s="11">
        <f aca="true" t="shared" si="23" ref="D51:Z51">$C50*D50</f>
        <v>0</v>
      </c>
      <c r="E51" s="11">
        <f t="shared" si="23"/>
        <v>0</v>
      </c>
      <c r="F51" s="11">
        <f t="shared" si="23"/>
        <v>0</v>
      </c>
      <c r="G51" s="11">
        <f t="shared" si="23"/>
        <v>0</v>
      </c>
      <c r="H51" s="11">
        <f t="shared" si="23"/>
        <v>0</v>
      </c>
      <c r="I51" s="11">
        <f t="shared" si="23"/>
        <v>0</v>
      </c>
      <c r="J51" s="11">
        <f t="shared" si="23"/>
        <v>0</v>
      </c>
      <c r="K51" s="11">
        <f t="shared" si="23"/>
        <v>0</v>
      </c>
      <c r="L51" s="11">
        <f t="shared" si="23"/>
        <v>0</v>
      </c>
      <c r="M51" s="11">
        <f t="shared" si="23"/>
        <v>0</v>
      </c>
      <c r="N51" s="11">
        <f t="shared" si="23"/>
        <v>0</v>
      </c>
      <c r="O51" s="11">
        <f>$C50*O50</f>
        <v>0</v>
      </c>
      <c r="P51" s="11">
        <f t="shared" si="23"/>
        <v>0</v>
      </c>
      <c r="Q51" s="11">
        <f t="shared" si="23"/>
        <v>0</v>
      </c>
      <c r="R51" s="11">
        <f t="shared" si="23"/>
        <v>0</v>
      </c>
      <c r="S51" s="11">
        <f t="shared" si="23"/>
        <v>0</v>
      </c>
      <c r="T51" s="11">
        <f t="shared" si="23"/>
        <v>0</v>
      </c>
      <c r="U51" s="11">
        <f t="shared" si="23"/>
        <v>7213.013906536882</v>
      </c>
      <c r="V51" s="11">
        <f t="shared" si="23"/>
        <v>0</v>
      </c>
      <c r="W51" s="11">
        <f t="shared" si="23"/>
        <v>0</v>
      </c>
      <c r="X51" s="11">
        <f t="shared" si="23"/>
        <v>0</v>
      </c>
      <c r="Y51" s="11">
        <f t="shared" si="23"/>
        <v>0</v>
      </c>
      <c r="Z51" s="11">
        <f t="shared" si="23"/>
        <v>0</v>
      </c>
    </row>
    <row r="52" spans="1:26" s="84" customFormat="1" ht="12.75">
      <c r="A52" s="28" t="s">
        <v>162</v>
      </c>
      <c r="B52" s="37">
        <v>161057.02826679798</v>
      </c>
      <c r="C52" s="19">
        <f t="shared" si="0"/>
        <v>13421.419022233165</v>
      </c>
      <c r="D52" s="9"/>
      <c r="E52" s="9"/>
      <c r="F52" s="9">
        <v>1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s="84" customFormat="1" ht="12.75">
      <c r="A53" s="29"/>
      <c r="B53" s="20"/>
      <c r="C53" s="19">
        <f t="shared" si="0"/>
        <v>0</v>
      </c>
      <c r="D53" s="11">
        <f aca="true" t="shared" si="24" ref="D53:Z53">$C52*D52</f>
        <v>0</v>
      </c>
      <c r="E53" s="11">
        <f t="shared" si="24"/>
        <v>0</v>
      </c>
      <c r="F53" s="11">
        <f t="shared" si="24"/>
        <v>13421.419022233165</v>
      </c>
      <c r="G53" s="11">
        <f t="shared" si="24"/>
        <v>0</v>
      </c>
      <c r="H53" s="11">
        <f t="shared" si="24"/>
        <v>0</v>
      </c>
      <c r="I53" s="11">
        <f t="shared" si="24"/>
        <v>0</v>
      </c>
      <c r="J53" s="11">
        <f t="shared" si="24"/>
        <v>0</v>
      </c>
      <c r="K53" s="11">
        <f t="shared" si="24"/>
        <v>0</v>
      </c>
      <c r="L53" s="11">
        <f t="shared" si="24"/>
        <v>0</v>
      </c>
      <c r="M53" s="11">
        <f t="shared" si="24"/>
        <v>0</v>
      </c>
      <c r="N53" s="11">
        <f t="shared" si="24"/>
        <v>0</v>
      </c>
      <c r="O53" s="11">
        <f>$C52*O52</f>
        <v>0</v>
      </c>
      <c r="P53" s="11">
        <f t="shared" si="24"/>
        <v>0</v>
      </c>
      <c r="Q53" s="11">
        <f t="shared" si="24"/>
        <v>0</v>
      </c>
      <c r="R53" s="11">
        <f t="shared" si="24"/>
        <v>0</v>
      </c>
      <c r="S53" s="11">
        <f t="shared" si="24"/>
        <v>0</v>
      </c>
      <c r="T53" s="11">
        <f t="shared" si="24"/>
        <v>0</v>
      </c>
      <c r="U53" s="11">
        <f t="shared" si="24"/>
        <v>0</v>
      </c>
      <c r="V53" s="11">
        <f t="shared" si="24"/>
        <v>0</v>
      </c>
      <c r="W53" s="11">
        <f t="shared" si="24"/>
        <v>0</v>
      </c>
      <c r="X53" s="11">
        <f t="shared" si="24"/>
        <v>0</v>
      </c>
      <c r="Y53" s="11">
        <f t="shared" si="24"/>
        <v>0</v>
      </c>
      <c r="Z53" s="11">
        <f t="shared" si="24"/>
        <v>0</v>
      </c>
    </row>
    <row r="54" spans="1:26" s="84" customFormat="1" ht="12.75">
      <c r="A54" s="28" t="s">
        <v>163</v>
      </c>
      <c r="B54" s="37">
        <v>237730.72300649414</v>
      </c>
      <c r="C54" s="19">
        <f t="shared" si="0"/>
        <v>19810.893583874513</v>
      </c>
      <c r="D54" s="9"/>
      <c r="E54" s="9"/>
      <c r="F54" s="9">
        <v>1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84" customFormat="1" ht="12.75">
      <c r="A55" s="29"/>
      <c r="B55" s="20"/>
      <c r="C55" s="19">
        <f t="shared" si="0"/>
        <v>0</v>
      </c>
      <c r="D55" s="11">
        <f aca="true" t="shared" si="25" ref="D55:Z55">$C54*D54</f>
        <v>0</v>
      </c>
      <c r="E55" s="11">
        <f t="shared" si="25"/>
        <v>0</v>
      </c>
      <c r="F55" s="11">
        <f t="shared" si="25"/>
        <v>19810.893583874513</v>
      </c>
      <c r="G55" s="11">
        <f t="shared" si="25"/>
        <v>0</v>
      </c>
      <c r="H55" s="11">
        <f t="shared" si="25"/>
        <v>0</v>
      </c>
      <c r="I55" s="11">
        <f t="shared" si="25"/>
        <v>0</v>
      </c>
      <c r="J55" s="11">
        <f t="shared" si="25"/>
        <v>0</v>
      </c>
      <c r="K55" s="11">
        <f t="shared" si="25"/>
        <v>0</v>
      </c>
      <c r="L55" s="11">
        <f t="shared" si="25"/>
        <v>0</v>
      </c>
      <c r="M55" s="11">
        <f t="shared" si="25"/>
        <v>0</v>
      </c>
      <c r="N55" s="11">
        <f t="shared" si="25"/>
        <v>0</v>
      </c>
      <c r="O55" s="11">
        <f>$C54*O54</f>
        <v>0</v>
      </c>
      <c r="P55" s="11">
        <f t="shared" si="25"/>
        <v>0</v>
      </c>
      <c r="Q55" s="11">
        <f t="shared" si="25"/>
        <v>0</v>
      </c>
      <c r="R55" s="11">
        <f t="shared" si="25"/>
        <v>0</v>
      </c>
      <c r="S55" s="11">
        <f t="shared" si="25"/>
        <v>0</v>
      </c>
      <c r="T55" s="11">
        <f t="shared" si="25"/>
        <v>0</v>
      </c>
      <c r="U55" s="11">
        <f t="shared" si="25"/>
        <v>0</v>
      </c>
      <c r="V55" s="11">
        <f t="shared" si="25"/>
        <v>0</v>
      </c>
      <c r="W55" s="11">
        <f t="shared" si="25"/>
        <v>0</v>
      </c>
      <c r="X55" s="11">
        <f t="shared" si="25"/>
        <v>0</v>
      </c>
      <c r="Y55" s="11">
        <f t="shared" si="25"/>
        <v>0</v>
      </c>
      <c r="Z55" s="11">
        <f t="shared" si="25"/>
        <v>0</v>
      </c>
    </row>
    <row r="56" spans="1:26" s="84" customFormat="1" ht="12.75">
      <c r="A56" s="28" t="s">
        <v>164</v>
      </c>
      <c r="B56" s="37">
        <v>327036.8242983685</v>
      </c>
      <c r="C56" s="19">
        <f t="shared" si="0"/>
        <v>27253.068691530705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>
        <v>1</v>
      </c>
      <c r="V56" s="9"/>
      <c r="W56" s="9"/>
      <c r="X56" s="9"/>
      <c r="Y56" s="9"/>
      <c r="Z56" s="9"/>
    </row>
    <row r="57" spans="1:26" s="84" customFormat="1" ht="12.75">
      <c r="A57" s="29"/>
      <c r="B57" s="20"/>
      <c r="C57" s="19">
        <f t="shared" si="0"/>
        <v>0</v>
      </c>
      <c r="D57" s="11">
        <f aca="true" t="shared" si="26" ref="D57:Z57">$C56*D56</f>
        <v>0</v>
      </c>
      <c r="E57" s="11">
        <f t="shared" si="26"/>
        <v>0</v>
      </c>
      <c r="F57" s="11">
        <f t="shared" si="26"/>
        <v>0</v>
      </c>
      <c r="G57" s="11">
        <f t="shared" si="26"/>
        <v>0</v>
      </c>
      <c r="H57" s="11">
        <f t="shared" si="26"/>
        <v>0</v>
      </c>
      <c r="I57" s="11">
        <f t="shared" si="26"/>
        <v>0</v>
      </c>
      <c r="J57" s="11">
        <f t="shared" si="26"/>
        <v>0</v>
      </c>
      <c r="K57" s="11">
        <f t="shared" si="26"/>
        <v>0</v>
      </c>
      <c r="L57" s="11">
        <f t="shared" si="26"/>
        <v>0</v>
      </c>
      <c r="M57" s="11">
        <f t="shared" si="26"/>
        <v>0</v>
      </c>
      <c r="N57" s="11">
        <f t="shared" si="26"/>
        <v>0</v>
      </c>
      <c r="O57" s="11">
        <f>$C56*O56</f>
        <v>0</v>
      </c>
      <c r="P57" s="11">
        <f t="shared" si="26"/>
        <v>0</v>
      </c>
      <c r="Q57" s="11">
        <f t="shared" si="26"/>
        <v>0</v>
      </c>
      <c r="R57" s="11">
        <f t="shared" si="26"/>
        <v>0</v>
      </c>
      <c r="S57" s="11">
        <f t="shared" si="26"/>
        <v>0</v>
      </c>
      <c r="T57" s="11">
        <f t="shared" si="26"/>
        <v>0</v>
      </c>
      <c r="U57" s="11">
        <f t="shared" si="26"/>
        <v>27253.068691530705</v>
      </c>
      <c r="V57" s="11">
        <f t="shared" si="26"/>
        <v>0</v>
      </c>
      <c r="W57" s="11">
        <f t="shared" si="26"/>
        <v>0</v>
      </c>
      <c r="X57" s="11">
        <f t="shared" si="26"/>
        <v>0</v>
      </c>
      <c r="Y57" s="11">
        <f t="shared" si="26"/>
        <v>0</v>
      </c>
      <c r="Z57" s="11">
        <f t="shared" si="26"/>
        <v>0</v>
      </c>
    </row>
    <row r="58" spans="1:26" s="84" customFormat="1" ht="12.75">
      <c r="A58" s="28" t="s">
        <v>165</v>
      </c>
      <c r="B58" s="37">
        <v>121286.38838073405</v>
      </c>
      <c r="C58" s="19">
        <f t="shared" si="0"/>
        <v>10107.199031727838</v>
      </c>
      <c r="D58" s="9">
        <v>0.0864</v>
      </c>
      <c r="E58" s="9"/>
      <c r="F58" s="9">
        <v>0.017</v>
      </c>
      <c r="G58" s="9"/>
      <c r="H58" s="9"/>
      <c r="I58" s="9"/>
      <c r="J58" s="9"/>
      <c r="K58" s="9"/>
      <c r="L58" s="9"/>
      <c r="M58" s="9">
        <v>0.1233</v>
      </c>
      <c r="N58" s="9"/>
      <c r="O58" s="9"/>
      <c r="P58" s="9"/>
      <c r="Q58" s="9">
        <v>0.183</v>
      </c>
      <c r="R58" s="9">
        <v>0.0156</v>
      </c>
      <c r="S58" s="9">
        <v>0.0178</v>
      </c>
      <c r="T58" s="9">
        <v>0.2194</v>
      </c>
      <c r="U58" s="9"/>
      <c r="V58" s="9"/>
      <c r="W58" s="9">
        <v>0.0645</v>
      </c>
      <c r="X58" s="9">
        <v>0.2632</v>
      </c>
      <c r="Y58" s="9">
        <v>0.0098</v>
      </c>
      <c r="Z58" s="9">
        <v>0</v>
      </c>
    </row>
    <row r="59" spans="1:26" s="84" customFormat="1" ht="12.75">
      <c r="A59" s="29"/>
      <c r="B59" s="20"/>
      <c r="C59" s="19">
        <f t="shared" si="0"/>
        <v>0</v>
      </c>
      <c r="D59" s="11">
        <f aca="true" t="shared" si="27" ref="D59:Z59">$C58*D58</f>
        <v>873.2619963412852</v>
      </c>
      <c r="E59" s="11">
        <f t="shared" si="27"/>
        <v>0</v>
      </c>
      <c r="F59" s="11">
        <f t="shared" si="27"/>
        <v>171.82238353937325</v>
      </c>
      <c r="G59" s="11">
        <f t="shared" si="27"/>
        <v>0</v>
      </c>
      <c r="H59" s="11">
        <f t="shared" si="27"/>
        <v>0</v>
      </c>
      <c r="I59" s="11">
        <f t="shared" si="27"/>
        <v>0</v>
      </c>
      <c r="J59" s="11">
        <f t="shared" si="27"/>
        <v>0</v>
      </c>
      <c r="K59" s="11">
        <f t="shared" si="27"/>
        <v>0</v>
      </c>
      <c r="L59" s="11">
        <f t="shared" si="27"/>
        <v>0</v>
      </c>
      <c r="M59" s="11">
        <f t="shared" si="27"/>
        <v>1246.2176406120425</v>
      </c>
      <c r="N59" s="11">
        <f t="shared" si="27"/>
        <v>0</v>
      </c>
      <c r="O59" s="11">
        <f>$C58*O58</f>
        <v>0</v>
      </c>
      <c r="P59" s="11">
        <f t="shared" si="27"/>
        <v>0</v>
      </c>
      <c r="Q59" s="11">
        <f t="shared" si="27"/>
        <v>1849.6174228061943</v>
      </c>
      <c r="R59" s="11">
        <f t="shared" si="27"/>
        <v>157.67230489495427</v>
      </c>
      <c r="S59" s="11">
        <f t="shared" si="27"/>
        <v>179.90814276475552</v>
      </c>
      <c r="T59" s="11">
        <f t="shared" si="27"/>
        <v>2217.519467561088</v>
      </c>
      <c r="U59" s="11">
        <f t="shared" si="27"/>
        <v>0</v>
      </c>
      <c r="V59" s="11">
        <f t="shared" si="27"/>
        <v>0</v>
      </c>
      <c r="W59" s="11">
        <f t="shared" si="27"/>
        <v>651.9143375464456</v>
      </c>
      <c r="X59" s="11">
        <f t="shared" si="27"/>
        <v>2660.2147851507666</v>
      </c>
      <c r="Y59" s="11">
        <f t="shared" si="27"/>
        <v>99.05055051093281</v>
      </c>
      <c r="Z59" s="11">
        <f t="shared" si="27"/>
        <v>0</v>
      </c>
    </row>
    <row r="60" spans="1:26" s="84" customFormat="1" ht="12.75">
      <c r="A60" s="28" t="s">
        <v>166</v>
      </c>
      <c r="B60" s="37">
        <v>3743231.4973083534</v>
      </c>
      <c r="C60" s="19">
        <f t="shared" si="0"/>
        <v>311935.95810902945</v>
      </c>
      <c r="D60" s="9">
        <v>0.0386</v>
      </c>
      <c r="E60" s="9"/>
      <c r="F60" s="9">
        <v>0.0645</v>
      </c>
      <c r="G60" s="9"/>
      <c r="H60" s="9">
        <v>0.1733</v>
      </c>
      <c r="I60" s="9"/>
      <c r="J60" s="9"/>
      <c r="K60" s="9"/>
      <c r="L60" s="9">
        <v>0.0033</v>
      </c>
      <c r="M60" s="9"/>
      <c r="N60" s="9"/>
      <c r="O60" s="9"/>
      <c r="P60" s="9"/>
      <c r="Q60" s="9">
        <v>0.1295</v>
      </c>
      <c r="R60" s="9">
        <v>0.071</v>
      </c>
      <c r="S60" s="9">
        <v>0.0175</v>
      </c>
      <c r="T60" s="9">
        <v>0.1188</v>
      </c>
      <c r="U60" s="9"/>
      <c r="V60" s="9">
        <v>0.0057</v>
      </c>
      <c r="W60" s="9">
        <v>0.1589</v>
      </c>
      <c r="X60" s="9">
        <v>0.2115</v>
      </c>
      <c r="Y60" s="9">
        <v>0.0074</v>
      </c>
      <c r="Z60" s="9">
        <v>0</v>
      </c>
    </row>
    <row r="61" spans="1:26" s="84" customFormat="1" ht="12.75">
      <c r="A61" s="29"/>
      <c r="B61" s="20"/>
      <c r="C61" s="19">
        <f t="shared" si="0"/>
        <v>0</v>
      </c>
      <c r="D61" s="11">
        <f aca="true" t="shared" si="28" ref="D61:Z61">$C60*D60</f>
        <v>12040.727983008537</v>
      </c>
      <c r="E61" s="11">
        <f t="shared" si="28"/>
        <v>0</v>
      </c>
      <c r="F61" s="11">
        <f t="shared" si="28"/>
        <v>20119.8692980324</v>
      </c>
      <c r="G61" s="11">
        <f t="shared" si="28"/>
        <v>0</v>
      </c>
      <c r="H61" s="11">
        <f t="shared" si="28"/>
        <v>54058.501540294805</v>
      </c>
      <c r="I61" s="11">
        <f t="shared" si="28"/>
        <v>0</v>
      </c>
      <c r="J61" s="11">
        <f t="shared" si="28"/>
        <v>0</v>
      </c>
      <c r="K61" s="11">
        <f t="shared" si="28"/>
        <v>0</v>
      </c>
      <c r="L61" s="11">
        <f t="shared" si="28"/>
        <v>1029.3886617597973</v>
      </c>
      <c r="M61" s="11">
        <f t="shared" si="28"/>
        <v>0</v>
      </c>
      <c r="N61" s="11">
        <f t="shared" si="28"/>
        <v>0</v>
      </c>
      <c r="O61" s="11">
        <f>$C60*O60</f>
        <v>0</v>
      </c>
      <c r="P61" s="11">
        <f t="shared" si="28"/>
        <v>0</v>
      </c>
      <c r="Q61" s="11">
        <f t="shared" si="28"/>
        <v>40395.706575119315</v>
      </c>
      <c r="R61" s="11">
        <f t="shared" si="28"/>
        <v>22147.453025741088</v>
      </c>
      <c r="S61" s="11">
        <f t="shared" si="28"/>
        <v>5458.879266908016</v>
      </c>
      <c r="T61" s="11">
        <f t="shared" si="28"/>
        <v>37057.9918233527</v>
      </c>
      <c r="U61" s="11">
        <f t="shared" si="28"/>
        <v>0</v>
      </c>
      <c r="V61" s="11">
        <f t="shared" si="28"/>
        <v>1778.034961221468</v>
      </c>
      <c r="W61" s="11">
        <f t="shared" si="28"/>
        <v>49566.62374352478</v>
      </c>
      <c r="X61" s="11">
        <f t="shared" si="28"/>
        <v>65974.45514005973</v>
      </c>
      <c r="Y61" s="11">
        <f t="shared" si="28"/>
        <v>2308.326090006818</v>
      </c>
      <c r="Z61" s="11">
        <f t="shared" si="28"/>
        <v>0</v>
      </c>
    </row>
    <row r="62" spans="1:26" s="84" customFormat="1" ht="12.75">
      <c r="A62" s="30" t="s">
        <v>167</v>
      </c>
      <c r="B62" s="37">
        <v>1274414.9854458692</v>
      </c>
      <c r="C62" s="19">
        <f t="shared" si="0"/>
        <v>106201.24878715577</v>
      </c>
      <c r="D62" s="9"/>
      <c r="E62" s="9"/>
      <c r="F62" s="9">
        <v>1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s="84" customFormat="1" ht="12.75">
      <c r="A63" s="29"/>
      <c r="B63" s="20"/>
      <c r="C63" s="19">
        <f t="shared" si="0"/>
        <v>0</v>
      </c>
      <c r="D63" s="11">
        <f>$C62*D62</f>
        <v>0</v>
      </c>
      <c r="E63" s="11">
        <f>$C62*E62</f>
        <v>0</v>
      </c>
      <c r="F63" s="11">
        <f>$C62*F62</f>
        <v>106201.24878715577</v>
      </c>
      <c r="G63" s="11">
        <f aca="true" t="shared" si="29" ref="G63:Z63">$C62*G62</f>
        <v>0</v>
      </c>
      <c r="H63" s="11">
        <f t="shared" si="29"/>
        <v>0</v>
      </c>
      <c r="I63" s="11">
        <f t="shared" si="29"/>
        <v>0</v>
      </c>
      <c r="J63" s="11">
        <f t="shared" si="29"/>
        <v>0</v>
      </c>
      <c r="K63" s="11">
        <f t="shared" si="29"/>
        <v>0</v>
      </c>
      <c r="L63" s="11">
        <f t="shared" si="29"/>
        <v>0</v>
      </c>
      <c r="M63" s="11">
        <f t="shared" si="29"/>
        <v>0</v>
      </c>
      <c r="N63" s="11">
        <f t="shared" si="29"/>
        <v>0</v>
      </c>
      <c r="O63" s="11">
        <f>$C62*O62</f>
        <v>0</v>
      </c>
      <c r="P63" s="11">
        <f t="shared" si="29"/>
        <v>0</v>
      </c>
      <c r="Q63" s="11">
        <f t="shared" si="29"/>
        <v>0</v>
      </c>
      <c r="R63" s="11">
        <f t="shared" si="29"/>
        <v>0</v>
      </c>
      <c r="S63" s="11">
        <f t="shared" si="29"/>
        <v>0</v>
      </c>
      <c r="T63" s="11">
        <f t="shared" si="29"/>
        <v>0</v>
      </c>
      <c r="U63" s="11">
        <f t="shared" si="29"/>
        <v>0</v>
      </c>
      <c r="V63" s="11">
        <f t="shared" si="29"/>
        <v>0</v>
      </c>
      <c r="W63" s="11">
        <f t="shared" si="29"/>
        <v>0</v>
      </c>
      <c r="X63" s="11">
        <f t="shared" si="29"/>
        <v>0</v>
      </c>
      <c r="Y63" s="11">
        <f t="shared" si="29"/>
        <v>0</v>
      </c>
      <c r="Z63" s="11">
        <f t="shared" si="29"/>
        <v>0</v>
      </c>
    </row>
    <row r="64" spans="1:26" s="84" customFormat="1" ht="12.75">
      <c r="A64" s="30" t="s">
        <v>193</v>
      </c>
      <c r="B64" s="37">
        <f>2070249.86+1724170.51</f>
        <v>3794420.37</v>
      </c>
      <c r="C64" s="19">
        <f t="shared" si="0"/>
        <v>316201.6975</v>
      </c>
      <c r="D64" s="9"/>
      <c r="E64" s="9"/>
      <c r="F64" s="9">
        <v>0.6786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>
        <v>0.3214</v>
      </c>
      <c r="V64" s="9"/>
      <c r="W64" s="9"/>
      <c r="X64" s="9"/>
      <c r="Y64" s="9"/>
      <c r="Z64" s="9"/>
    </row>
    <row r="65" spans="1:26" s="84" customFormat="1" ht="12.75">
      <c r="A65" s="29"/>
      <c r="B65" s="20"/>
      <c r="C65" s="19">
        <f t="shared" si="0"/>
        <v>0</v>
      </c>
      <c r="D65" s="11">
        <f aca="true" t="shared" si="30" ref="D65:Z65">$C64*D64</f>
        <v>0</v>
      </c>
      <c r="E65" s="11">
        <f t="shared" si="30"/>
        <v>0</v>
      </c>
      <c r="F65" s="11">
        <f t="shared" si="30"/>
        <v>214574.4719235</v>
      </c>
      <c r="G65" s="11">
        <f t="shared" si="30"/>
        <v>0</v>
      </c>
      <c r="H65" s="11">
        <f t="shared" si="30"/>
        <v>0</v>
      </c>
      <c r="I65" s="11">
        <f t="shared" si="30"/>
        <v>0</v>
      </c>
      <c r="J65" s="11">
        <f t="shared" si="30"/>
        <v>0</v>
      </c>
      <c r="K65" s="11">
        <f t="shared" si="30"/>
        <v>0</v>
      </c>
      <c r="L65" s="11">
        <f t="shared" si="30"/>
        <v>0</v>
      </c>
      <c r="M65" s="11">
        <f t="shared" si="30"/>
        <v>0</v>
      </c>
      <c r="N65" s="11">
        <f t="shared" si="30"/>
        <v>0</v>
      </c>
      <c r="O65" s="11">
        <f t="shared" si="30"/>
        <v>0</v>
      </c>
      <c r="P65" s="11">
        <f t="shared" si="30"/>
        <v>0</v>
      </c>
      <c r="Q65" s="11">
        <f t="shared" si="30"/>
        <v>0</v>
      </c>
      <c r="R65" s="11">
        <f t="shared" si="30"/>
        <v>0</v>
      </c>
      <c r="S65" s="11">
        <f t="shared" si="30"/>
        <v>0</v>
      </c>
      <c r="T65" s="11">
        <f t="shared" si="30"/>
        <v>0</v>
      </c>
      <c r="U65" s="11">
        <f t="shared" si="30"/>
        <v>101627.22557650002</v>
      </c>
      <c r="V65" s="11">
        <f t="shared" si="30"/>
        <v>0</v>
      </c>
      <c r="W65" s="11">
        <f t="shared" si="30"/>
        <v>0</v>
      </c>
      <c r="X65" s="11">
        <f t="shared" si="30"/>
        <v>0</v>
      </c>
      <c r="Y65" s="11">
        <f t="shared" si="30"/>
        <v>0</v>
      </c>
      <c r="Z65" s="11">
        <f t="shared" si="30"/>
        <v>0</v>
      </c>
    </row>
    <row r="66" spans="1:26" s="84" customFormat="1" ht="12.75">
      <c r="A66" s="30" t="s">
        <v>194</v>
      </c>
      <c r="B66" s="37">
        <v>662641.5695596875</v>
      </c>
      <c r="C66" s="19">
        <f t="shared" si="0"/>
        <v>55220.130796640624</v>
      </c>
      <c r="D66" s="68">
        <v>0.0166</v>
      </c>
      <c r="E66" s="68">
        <v>0.1416</v>
      </c>
      <c r="F66" s="68">
        <v>0.0573</v>
      </c>
      <c r="G66" s="68">
        <v>0.0788</v>
      </c>
      <c r="H66" s="68">
        <v>0.0422</v>
      </c>
      <c r="I66" s="68">
        <v>0.1331</v>
      </c>
      <c r="J66" s="68">
        <v>0.0211</v>
      </c>
      <c r="K66" s="68">
        <v>0.0329</v>
      </c>
      <c r="L66" s="68">
        <v>0.0175</v>
      </c>
      <c r="M66" s="68">
        <v>0.025</v>
      </c>
      <c r="N66" s="68">
        <v>0.1286</v>
      </c>
      <c r="O66" s="68">
        <v>0.0187</v>
      </c>
      <c r="P66" s="68">
        <v>0</v>
      </c>
      <c r="Q66" s="68">
        <v>0.0374</v>
      </c>
      <c r="R66" s="68">
        <v>0.019</v>
      </c>
      <c r="S66" s="68">
        <v>0.0044</v>
      </c>
      <c r="T66" s="68">
        <v>0.0534</v>
      </c>
      <c r="U66" s="68">
        <v>0.0189</v>
      </c>
      <c r="V66" s="68">
        <v>0.0399</v>
      </c>
      <c r="W66" s="68">
        <v>0.0484</v>
      </c>
      <c r="X66" s="68">
        <v>0.0626</v>
      </c>
      <c r="Y66" s="68">
        <v>0.0026</v>
      </c>
      <c r="Z66" s="9">
        <v>0</v>
      </c>
    </row>
    <row r="67" spans="1:26" s="84" customFormat="1" ht="12.75">
      <c r="A67" s="29"/>
      <c r="B67" s="20"/>
      <c r="C67" s="19">
        <f t="shared" si="0"/>
        <v>0</v>
      </c>
      <c r="D67" s="11">
        <f aca="true" t="shared" si="31" ref="D67:O67">$C66*D66</f>
        <v>916.6541712242343</v>
      </c>
      <c r="E67" s="11">
        <f t="shared" si="31"/>
        <v>7819.170520804312</v>
      </c>
      <c r="F67" s="11">
        <f t="shared" si="31"/>
        <v>3164.1134946475077</v>
      </c>
      <c r="G67" s="11">
        <f t="shared" si="31"/>
        <v>4351.346306775281</v>
      </c>
      <c r="H67" s="11">
        <f t="shared" si="31"/>
        <v>2330.2895196182344</v>
      </c>
      <c r="I67" s="11">
        <f t="shared" si="31"/>
        <v>7349.799409032867</v>
      </c>
      <c r="J67" s="11">
        <f t="shared" si="31"/>
        <v>1165.1447598091172</v>
      </c>
      <c r="K67" s="11">
        <f t="shared" si="31"/>
        <v>1816.7423032094764</v>
      </c>
      <c r="L67" s="11">
        <f t="shared" si="31"/>
        <v>966.352288941211</v>
      </c>
      <c r="M67" s="11">
        <f t="shared" si="31"/>
        <v>1380.5032699160156</v>
      </c>
      <c r="N67" s="11">
        <f t="shared" si="31"/>
        <v>7101.308820447984</v>
      </c>
      <c r="O67" s="11">
        <f t="shared" si="31"/>
        <v>1032.6164458971798</v>
      </c>
      <c r="P67" s="11">
        <f aca="true" t="shared" si="32" ref="P67:Z67">$C66*P66</f>
        <v>0</v>
      </c>
      <c r="Q67" s="11">
        <f t="shared" si="32"/>
        <v>2065.2328917943596</v>
      </c>
      <c r="R67" s="11">
        <f t="shared" si="32"/>
        <v>1049.1824851361719</v>
      </c>
      <c r="S67" s="11">
        <f t="shared" si="32"/>
        <v>242.96857550521875</v>
      </c>
      <c r="T67" s="11">
        <f t="shared" si="32"/>
        <v>2948.7549845406093</v>
      </c>
      <c r="U67" s="11">
        <f t="shared" si="32"/>
        <v>1043.6604720565078</v>
      </c>
      <c r="V67" s="11">
        <f t="shared" si="32"/>
        <v>2203.283218785961</v>
      </c>
      <c r="W67" s="11">
        <f t="shared" si="32"/>
        <v>2672.654330557406</v>
      </c>
      <c r="X67" s="11">
        <f t="shared" si="32"/>
        <v>3456.7801878697032</v>
      </c>
      <c r="Y67" s="11">
        <f t="shared" si="32"/>
        <v>143.57234007126561</v>
      </c>
      <c r="Z67" s="11">
        <f t="shared" si="32"/>
        <v>0</v>
      </c>
    </row>
    <row r="68" spans="1:26" s="84" customFormat="1" ht="12.75">
      <c r="A68" s="30" t="s">
        <v>195</v>
      </c>
      <c r="B68" s="37">
        <v>5875239.813504845</v>
      </c>
      <c r="C68" s="19">
        <f t="shared" si="0"/>
        <v>489603.3177920704</v>
      </c>
      <c r="D68" s="68">
        <v>0.0166</v>
      </c>
      <c r="E68" s="68">
        <v>0.1416</v>
      </c>
      <c r="F68" s="68">
        <v>0.0573</v>
      </c>
      <c r="G68" s="68">
        <v>0.0788</v>
      </c>
      <c r="H68" s="68">
        <v>0.0422</v>
      </c>
      <c r="I68" s="68">
        <v>0.1331</v>
      </c>
      <c r="J68" s="68">
        <v>0.0211</v>
      </c>
      <c r="K68" s="68">
        <v>0.0329</v>
      </c>
      <c r="L68" s="68">
        <v>0.0175</v>
      </c>
      <c r="M68" s="68">
        <v>0.025</v>
      </c>
      <c r="N68" s="68">
        <v>0.1286</v>
      </c>
      <c r="O68" s="68">
        <v>0.0187</v>
      </c>
      <c r="P68" s="68">
        <v>0</v>
      </c>
      <c r="Q68" s="68">
        <v>0.0374</v>
      </c>
      <c r="R68" s="68">
        <v>0.019</v>
      </c>
      <c r="S68" s="68">
        <v>0.0044</v>
      </c>
      <c r="T68" s="68">
        <v>0.0534</v>
      </c>
      <c r="U68" s="68">
        <v>0.0189</v>
      </c>
      <c r="V68" s="68">
        <v>0.0399</v>
      </c>
      <c r="W68" s="68">
        <v>0.0484</v>
      </c>
      <c r="X68" s="68">
        <v>0.0626</v>
      </c>
      <c r="Y68" s="68">
        <v>0.0026</v>
      </c>
      <c r="Z68" s="9">
        <v>0</v>
      </c>
    </row>
    <row r="69" spans="1:26" s="84" customFormat="1" ht="12.75">
      <c r="A69" s="29"/>
      <c r="B69" s="20"/>
      <c r="C69" s="19">
        <f t="shared" si="0"/>
        <v>0</v>
      </c>
      <c r="D69" s="11">
        <f aca="true" t="shared" si="33" ref="D69:O69">$C68*D68</f>
        <v>8127.415075348368</v>
      </c>
      <c r="E69" s="11">
        <f t="shared" si="33"/>
        <v>69327.82979935718</v>
      </c>
      <c r="F69" s="11">
        <f t="shared" si="33"/>
        <v>28054.27010948563</v>
      </c>
      <c r="G69" s="11">
        <f t="shared" si="33"/>
        <v>38580.74144201515</v>
      </c>
      <c r="H69" s="11">
        <f t="shared" si="33"/>
        <v>20661.260010825372</v>
      </c>
      <c r="I69" s="11">
        <f t="shared" si="33"/>
        <v>65166.201598124564</v>
      </c>
      <c r="J69" s="11">
        <f t="shared" si="33"/>
        <v>10330.630005412686</v>
      </c>
      <c r="K69" s="11">
        <f t="shared" si="33"/>
        <v>16107.949155359116</v>
      </c>
      <c r="L69" s="11">
        <f t="shared" si="33"/>
        <v>8568.058061361233</v>
      </c>
      <c r="M69" s="11">
        <f t="shared" si="33"/>
        <v>12240.082944801761</v>
      </c>
      <c r="N69" s="11">
        <f t="shared" si="33"/>
        <v>62962.98666806025</v>
      </c>
      <c r="O69" s="11">
        <f t="shared" si="33"/>
        <v>9155.582042711718</v>
      </c>
      <c r="P69" s="11">
        <f aca="true" t="shared" si="34" ref="P69:Z69">$C68*P68</f>
        <v>0</v>
      </c>
      <c r="Q69" s="11">
        <f t="shared" si="34"/>
        <v>18311.164085423436</v>
      </c>
      <c r="R69" s="11">
        <f t="shared" si="34"/>
        <v>9302.463038049336</v>
      </c>
      <c r="S69" s="11">
        <f t="shared" si="34"/>
        <v>2154.2545982851098</v>
      </c>
      <c r="T69" s="11">
        <f t="shared" si="34"/>
        <v>26144.81717009656</v>
      </c>
      <c r="U69" s="11">
        <f t="shared" si="34"/>
        <v>9253.50270627013</v>
      </c>
      <c r="V69" s="11">
        <f t="shared" si="34"/>
        <v>19535.172379903608</v>
      </c>
      <c r="W69" s="11">
        <f t="shared" si="34"/>
        <v>23696.800581136205</v>
      </c>
      <c r="X69" s="11">
        <f t="shared" si="34"/>
        <v>30649.16769378361</v>
      </c>
      <c r="Y69" s="11">
        <f t="shared" si="34"/>
        <v>1272.968626259383</v>
      </c>
      <c r="Z69" s="11">
        <f t="shared" si="34"/>
        <v>0</v>
      </c>
    </row>
    <row r="70" spans="1:26" s="84" customFormat="1" ht="12.75">
      <c r="A70" s="30" t="s">
        <v>334</v>
      </c>
      <c r="B70" s="37">
        <v>8162156.675699823</v>
      </c>
      <c r="C70" s="19">
        <f t="shared" si="0"/>
        <v>680179.7229749853</v>
      </c>
      <c r="D70" s="68">
        <v>0.0166</v>
      </c>
      <c r="E70" s="68">
        <v>0.1416</v>
      </c>
      <c r="F70" s="68">
        <v>0.0573</v>
      </c>
      <c r="G70" s="68">
        <v>0.0788</v>
      </c>
      <c r="H70" s="68">
        <v>0.0422</v>
      </c>
      <c r="I70" s="68">
        <v>0.1331</v>
      </c>
      <c r="J70" s="68">
        <v>0.0211</v>
      </c>
      <c r="K70" s="68">
        <v>0.0329</v>
      </c>
      <c r="L70" s="68">
        <v>0.0175</v>
      </c>
      <c r="M70" s="68">
        <v>0.025</v>
      </c>
      <c r="N70" s="68">
        <v>0.1286</v>
      </c>
      <c r="O70" s="68">
        <v>0.0187</v>
      </c>
      <c r="P70" s="68">
        <v>0</v>
      </c>
      <c r="Q70" s="68">
        <v>0.0374</v>
      </c>
      <c r="R70" s="68">
        <v>0.019</v>
      </c>
      <c r="S70" s="68">
        <v>0.0044</v>
      </c>
      <c r="T70" s="68">
        <v>0.0534</v>
      </c>
      <c r="U70" s="68">
        <v>0.0189</v>
      </c>
      <c r="V70" s="68">
        <v>0.0399</v>
      </c>
      <c r="W70" s="68">
        <v>0.0484</v>
      </c>
      <c r="X70" s="68">
        <v>0.0626</v>
      </c>
      <c r="Y70" s="68">
        <v>0.0026</v>
      </c>
      <c r="Z70" s="9">
        <v>0</v>
      </c>
    </row>
    <row r="71" spans="1:26" s="84" customFormat="1" ht="12.75">
      <c r="A71" s="29"/>
      <c r="B71" s="20"/>
      <c r="C71" s="19">
        <f t="shared" si="0"/>
        <v>0</v>
      </c>
      <c r="D71" s="11">
        <f aca="true" t="shared" si="35" ref="D71:Z71">$C70*D70</f>
        <v>11290.983401384756</v>
      </c>
      <c r="E71" s="11">
        <f t="shared" si="35"/>
        <v>96313.44877325791</v>
      </c>
      <c r="F71" s="11">
        <f t="shared" si="35"/>
        <v>38974.29812646665</v>
      </c>
      <c r="G71" s="11">
        <f t="shared" si="35"/>
        <v>53598.16217042883</v>
      </c>
      <c r="H71" s="11">
        <f t="shared" si="35"/>
        <v>28703.584309544378</v>
      </c>
      <c r="I71" s="11">
        <f t="shared" si="35"/>
        <v>90531.92112797053</v>
      </c>
      <c r="J71" s="11">
        <f t="shared" si="35"/>
        <v>14351.792154772189</v>
      </c>
      <c r="K71" s="11">
        <f t="shared" si="35"/>
        <v>22377.912885877013</v>
      </c>
      <c r="L71" s="11">
        <f t="shared" si="35"/>
        <v>11903.145152062243</v>
      </c>
      <c r="M71" s="11">
        <f t="shared" si="35"/>
        <v>17004.493074374634</v>
      </c>
      <c r="N71" s="11">
        <f t="shared" si="35"/>
        <v>87471.1123745831</v>
      </c>
      <c r="O71" s="11">
        <f t="shared" si="35"/>
        <v>12719.360819632226</v>
      </c>
      <c r="P71" s="11">
        <f t="shared" si="35"/>
        <v>0</v>
      </c>
      <c r="Q71" s="11">
        <f t="shared" si="35"/>
        <v>25438.72163926445</v>
      </c>
      <c r="R71" s="11">
        <f t="shared" si="35"/>
        <v>12923.414736524719</v>
      </c>
      <c r="S71" s="11">
        <f t="shared" si="35"/>
        <v>2992.790781089935</v>
      </c>
      <c r="T71" s="11">
        <f t="shared" si="35"/>
        <v>36321.597206864215</v>
      </c>
      <c r="U71" s="11">
        <f t="shared" si="35"/>
        <v>12855.396764227222</v>
      </c>
      <c r="V71" s="11">
        <f t="shared" si="35"/>
        <v>27139.17094670191</v>
      </c>
      <c r="W71" s="11">
        <f t="shared" si="35"/>
        <v>32920.69859198928</v>
      </c>
      <c r="X71" s="11">
        <f t="shared" si="35"/>
        <v>42579.25065823408</v>
      </c>
      <c r="Y71" s="11">
        <f t="shared" si="35"/>
        <v>1768.4672797349615</v>
      </c>
      <c r="Z71" s="11">
        <f t="shared" si="35"/>
        <v>0</v>
      </c>
    </row>
    <row r="72" spans="1:26" s="84" customFormat="1" ht="12.75">
      <c r="A72" s="30" t="s">
        <v>196</v>
      </c>
      <c r="B72" s="37">
        <v>7831232.416906536</v>
      </c>
      <c r="C72" s="19">
        <f t="shared" si="0"/>
        <v>652602.701408878</v>
      </c>
      <c r="D72" s="9"/>
      <c r="E72" s="9"/>
      <c r="F72" s="9">
        <v>1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s="84" customFormat="1" ht="12.75">
      <c r="A73" s="29"/>
      <c r="B73" s="20"/>
      <c r="C73" s="19">
        <f t="shared" si="0"/>
        <v>0</v>
      </c>
      <c r="D73" s="11">
        <f aca="true" t="shared" si="36" ref="D73:Z73">$C72*D72</f>
        <v>0</v>
      </c>
      <c r="E73" s="11">
        <f t="shared" si="36"/>
        <v>0</v>
      </c>
      <c r="F73" s="11">
        <f t="shared" si="36"/>
        <v>652602.701408878</v>
      </c>
      <c r="G73" s="11">
        <f t="shared" si="36"/>
        <v>0</v>
      </c>
      <c r="H73" s="11">
        <f t="shared" si="36"/>
        <v>0</v>
      </c>
      <c r="I73" s="11">
        <f t="shared" si="36"/>
        <v>0</v>
      </c>
      <c r="J73" s="11">
        <f t="shared" si="36"/>
        <v>0</v>
      </c>
      <c r="K73" s="11">
        <f t="shared" si="36"/>
        <v>0</v>
      </c>
      <c r="L73" s="11">
        <f t="shared" si="36"/>
        <v>0</v>
      </c>
      <c r="M73" s="11">
        <f t="shared" si="36"/>
        <v>0</v>
      </c>
      <c r="N73" s="11">
        <f t="shared" si="36"/>
        <v>0</v>
      </c>
      <c r="O73" s="11">
        <f t="shared" si="36"/>
        <v>0</v>
      </c>
      <c r="P73" s="11">
        <f t="shared" si="36"/>
        <v>0</v>
      </c>
      <c r="Q73" s="11">
        <f t="shared" si="36"/>
        <v>0</v>
      </c>
      <c r="R73" s="11">
        <f t="shared" si="36"/>
        <v>0</v>
      </c>
      <c r="S73" s="11">
        <f t="shared" si="36"/>
        <v>0</v>
      </c>
      <c r="T73" s="11">
        <f t="shared" si="36"/>
        <v>0</v>
      </c>
      <c r="U73" s="11">
        <f t="shared" si="36"/>
        <v>0</v>
      </c>
      <c r="V73" s="11">
        <f t="shared" si="36"/>
        <v>0</v>
      </c>
      <c r="W73" s="11">
        <f t="shared" si="36"/>
        <v>0</v>
      </c>
      <c r="X73" s="11">
        <f t="shared" si="36"/>
        <v>0</v>
      </c>
      <c r="Y73" s="11">
        <f t="shared" si="36"/>
        <v>0</v>
      </c>
      <c r="Z73" s="11">
        <f t="shared" si="36"/>
        <v>0</v>
      </c>
    </row>
    <row r="74" spans="1:26" s="84" customFormat="1" ht="12.75">
      <c r="A74" s="30" t="s">
        <v>197</v>
      </c>
      <c r="B74" s="37">
        <v>444560.6217470373</v>
      </c>
      <c r="C74" s="19">
        <f aca="true" t="shared" si="37" ref="C74:C129">B74/12</f>
        <v>37046.71847891977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>
        <v>1</v>
      </c>
      <c r="V74" s="9"/>
      <c r="W74" s="9"/>
      <c r="X74" s="9"/>
      <c r="Y74" s="9"/>
      <c r="Z74" s="9"/>
    </row>
    <row r="75" spans="1:26" s="84" customFormat="1" ht="12.75">
      <c r="A75" s="29"/>
      <c r="B75" s="20"/>
      <c r="C75" s="19">
        <f t="shared" si="37"/>
        <v>0</v>
      </c>
      <c r="D75" s="11">
        <f aca="true" t="shared" si="38" ref="D75:Z75">$C74*D74</f>
        <v>0</v>
      </c>
      <c r="E75" s="11">
        <f t="shared" si="38"/>
        <v>0</v>
      </c>
      <c r="F75" s="11">
        <f t="shared" si="38"/>
        <v>0</v>
      </c>
      <c r="G75" s="11">
        <f t="shared" si="38"/>
        <v>0</v>
      </c>
      <c r="H75" s="11">
        <f t="shared" si="38"/>
        <v>0</v>
      </c>
      <c r="I75" s="11">
        <f t="shared" si="38"/>
        <v>0</v>
      </c>
      <c r="J75" s="11">
        <f t="shared" si="38"/>
        <v>0</v>
      </c>
      <c r="K75" s="11">
        <f t="shared" si="38"/>
        <v>0</v>
      </c>
      <c r="L75" s="11">
        <f t="shared" si="38"/>
        <v>0</v>
      </c>
      <c r="M75" s="11">
        <f t="shared" si="38"/>
        <v>0</v>
      </c>
      <c r="N75" s="11">
        <f t="shared" si="38"/>
        <v>0</v>
      </c>
      <c r="O75" s="11">
        <f t="shared" si="38"/>
        <v>0</v>
      </c>
      <c r="P75" s="11">
        <f t="shared" si="38"/>
        <v>0</v>
      </c>
      <c r="Q75" s="11">
        <f t="shared" si="38"/>
        <v>0</v>
      </c>
      <c r="R75" s="11">
        <f t="shared" si="38"/>
        <v>0</v>
      </c>
      <c r="S75" s="11">
        <f t="shared" si="38"/>
        <v>0</v>
      </c>
      <c r="T75" s="11">
        <f t="shared" si="38"/>
        <v>0</v>
      </c>
      <c r="U75" s="11">
        <f t="shared" si="38"/>
        <v>37046.71847891977</v>
      </c>
      <c r="V75" s="11">
        <f t="shared" si="38"/>
        <v>0</v>
      </c>
      <c r="W75" s="11">
        <f t="shared" si="38"/>
        <v>0</v>
      </c>
      <c r="X75" s="11">
        <f t="shared" si="38"/>
        <v>0</v>
      </c>
      <c r="Y75" s="11">
        <f t="shared" si="38"/>
        <v>0</v>
      </c>
      <c r="Z75" s="11">
        <f t="shared" si="38"/>
        <v>0</v>
      </c>
    </row>
    <row r="76" spans="1:26" s="84" customFormat="1" ht="12.75">
      <c r="A76" s="30" t="s">
        <v>198</v>
      </c>
      <c r="B76" s="37">
        <v>1296990.5774198335</v>
      </c>
      <c r="C76" s="19">
        <f t="shared" si="37"/>
        <v>108082.54811831946</v>
      </c>
      <c r="D76" s="9"/>
      <c r="E76" s="9"/>
      <c r="F76" s="9">
        <v>0.0486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>
        <v>0.9514</v>
      </c>
      <c r="V76" s="9"/>
      <c r="W76" s="9"/>
      <c r="X76" s="9"/>
      <c r="Y76" s="9"/>
      <c r="Z76" s="9"/>
    </row>
    <row r="77" spans="1:26" s="84" customFormat="1" ht="12.75">
      <c r="A77" s="29" t="s">
        <v>199</v>
      </c>
      <c r="B77" s="20"/>
      <c r="C77" s="19">
        <f t="shared" si="37"/>
        <v>0</v>
      </c>
      <c r="D77" s="11">
        <f aca="true" t="shared" si="39" ref="D77:Z77">$C76*D76</f>
        <v>0</v>
      </c>
      <c r="E77" s="11">
        <f t="shared" si="39"/>
        <v>0</v>
      </c>
      <c r="F77" s="11">
        <f t="shared" si="39"/>
        <v>5252.811838550326</v>
      </c>
      <c r="G77" s="11">
        <f t="shared" si="39"/>
        <v>0</v>
      </c>
      <c r="H77" s="11">
        <f t="shared" si="39"/>
        <v>0</v>
      </c>
      <c r="I77" s="11">
        <f t="shared" si="39"/>
        <v>0</v>
      </c>
      <c r="J77" s="11">
        <f t="shared" si="39"/>
        <v>0</v>
      </c>
      <c r="K77" s="11">
        <f t="shared" si="39"/>
        <v>0</v>
      </c>
      <c r="L77" s="11">
        <f t="shared" si="39"/>
        <v>0</v>
      </c>
      <c r="M77" s="11">
        <f t="shared" si="39"/>
        <v>0</v>
      </c>
      <c r="N77" s="11">
        <f t="shared" si="39"/>
        <v>0</v>
      </c>
      <c r="O77" s="11">
        <f t="shared" si="39"/>
        <v>0</v>
      </c>
      <c r="P77" s="11">
        <f t="shared" si="39"/>
        <v>0</v>
      </c>
      <c r="Q77" s="11">
        <f t="shared" si="39"/>
        <v>0</v>
      </c>
      <c r="R77" s="11">
        <f t="shared" si="39"/>
        <v>0</v>
      </c>
      <c r="S77" s="11">
        <f t="shared" si="39"/>
        <v>0</v>
      </c>
      <c r="T77" s="11">
        <f t="shared" si="39"/>
        <v>0</v>
      </c>
      <c r="U77" s="11">
        <f t="shared" si="39"/>
        <v>102829.73627976915</v>
      </c>
      <c r="V77" s="11">
        <f t="shared" si="39"/>
        <v>0</v>
      </c>
      <c r="W77" s="11">
        <f t="shared" si="39"/>
        <v>0</v>
      </c>
      <c r="X77" s="11">
        <f t="shared" si="39"/>
        <v>0</v>
      </c>
      <c r="Y77" s="11">
        <f t="shared" si="39"/>
        <v>0</v>
      </c>
      <c r="Z77" s="11">
        <f t="shared" si="39"/>
        <v>0</v>
      </c>
    </row>
    <row r="78" spans="1:26" s="84" customFormat="1" ht="12.75">
      <c r="A78" s="30" t="s">
        <v>200</v>
      </c>
      <c r="B78" s="37">
        <v>660639.3744080374</v>
      </c>
      <c r="C78" s="19">
        <f t="shared" si="37"/>
        <v>55053.281200669786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>
        <v>1</v>
      </c>
      <c r="V78" s="9"/>
      <c r="W78" s="9"/>
      <c r="X78" s="9"/>
      <c r="Y78" s="9"/>
      <c r="Z78" s="9"/>
    </row>
    <row r="79" spans="1:26" s="84" customFormat="1" ht="12.75">
      <c r="A79" s="29"/>
      <c r="B79" s="20"/>
      <c r="C79" s="19">
        <f t="shared" si="37"/>
        <v>0</v>
      </c>
      <c r="D79" s="11">
        <f aca="true" t="shared" si="40" ref="D79:Z79">$C78*D78</f>
        <v>0</v>
      </c>
      <c r="E79" s="11">
        <f t="shared" si="40"/>
        <v>0</v>
      </c>
      <c r="F79" s="11">
        <f t="shared" si="40"/>
        <v>0</v>
      </c>
      <c r="G79" s="11">
        <f t="shared" si="40"/>
        <v>0</v>
      </c>
      <c r="H79" s="11">
        <f t="shared" si="40"/>
        <v>0</v>
      </c>
      <c r="I79" s="11">
        <f t="shared" si="40"/>
        <v>0</v>
      </c>
      <c r="J79" s="11">
        <f t="shared" si="40"/>
        <v>0</v>
      </c>
      <c r="K79" s="11">
        <f t="shared" si="40"/>
        <v>0</v>
      </c>
      <c r="L79" s="11">
        <f t="shared" si="40"/>
        <v>0</v>
      </c>
      <c r="M79" s="11">
        <f t="shared" si="40"/>
        <v>0</v>
      </c>
      <c r="N79" s="11">
        <f t="shared" si="40"/>
        <v>0</v>
      </c>
      <c r="O79" s="11">
        <f t="shared" si="40"/>
        <v>0</v>
      </c>
      <c r="P79" s="11">
        <f t="shared" si="40"/>
        <v>0</v>
      </c>
      <c r="Q79" s="11">
        <f t="shared" si="40"/>
        <v>0</v>
      </c>
      <c r="R79" s="11">
        <f t="shared" si="40"/>
        <v>0</v>
      </c>
      <c r="S79" s="11">
        <f t="shared" si="40"/>
        <v>0</v>
      </c>
      <c r="T79" s="11">
        <f t="shared" si="40"/>
        <v>0</v>
      </c>
      <c r="U79" s="11">
        <f t="shared" si="40"/>
        <v>55053.281200669786</v>
      </c>
      <c r="V79" s="11">
        <f t="shared" si="40"/>
        <v>0</v>
      </c>
      <c r="W79" s="11">
        <f t="shared" si="40"/>
        <v>0</v>
      </c>
      <c r="X79" s="11">
        <f t="shared" si="40"/>
        <v>0</v>
      </c>
      <c r="Y79" s="11">
        <f t="shared" si="40"/>
        <v>0</v>
      </c>
      <c r="Z79" s="11">
        <f t="shared" si="40"/>
        <v>0</v>
      </c>
    </row>
    <row r="80" spans="1:26" s="84" customFormat="1" ht="12.75">
      <c r="A80" s="30" t="s">
        <v>201</v>
      </c>
      <c r="B80" s="37">
        <v>192252.0342436772</v>
      </c>
      <c r="C80" s="19">
        <f t="shared" si="37"/>
        <v>16021.002853639766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>
        <v>1</v>
      </c>
      <c r="V80" s="9"/>
      <c r="W80" s="9"/>
      <c r="X80" s="9"/>
      <c r="Y80" s="9"/>
      <c r="Z80" s="9"/>
    </row>
    <row r="81" spans="1:26" s="84" customFormat="1" ht="12.75">
      <c r="A81" s="29"/>
      <c r="B81" s="20"/>
      <c r="C81" s="19">
        <f t="shared" si="37"/>
        <v>0</v>
      </c>
      <c r="D81" s="11">
        <f aca="true" t="shared" si="41" ref="D81:Z81">$C80*D80</f>
        <v>0</v>
      </c>
      <c r="E81" s="11">
        <f t="shared" si="41"/>
        <v>0</v>
      </c>
      <c r="F81" s="11">
        <f t="shared" si="41"/>
        <v>0</v>
      </c>
      <c r="G81" s="11">
        <f t="shared" si="41"/>
        <v>0</v>
      </c>
      <c r="H81" s="11">
        <f t="shared" si="41"/>
        <v>0</v>
      </c>
      <c r="I81" s="11">
        <f t="shared" si="41"/>
        <v>0</v>
      </c>
      <c r="J81" s="11">
        <f t="shared" si="41"/>
        <v>0</v>
      </c>
      <c r="K81" s="11">
        <f t="shared" si="41"/>
        <v>0</v>
      </c>
      <c r="L81" s="11">
        <f t="shared" si="41"/>
        <v>0</v>
      </c>
      <c r="M81" s="11">
        <f t="shared" si="41"/>
        <v>0</v>
      </c>
      <c r="N81" s="11">
        <f t="shared" si="41"/>
        <v>0</v>
      </c>
      <c r="O81" s="11">
        <f t="shared" si="41"/>
        <v>0</v>
      </c>
      <c r="P81" s="11">
        <f t="shared" si="41"/>
        <v>0</v>
      </c>
      <c r="Q81" s="11">
        <f t="shared" si="41"/>
        <v>0</v>
      </c>
      <c r="R81" s="11">
        <f t="shared" si="41"/>
        <v>0</v>
      </c>
      <c r="S81" s="11">
        <f t="shared" si="41"/>
        <v>0</v>
      </c>
      <c r="T81" s="11">
        <f t="shared" si="41"/>
        <v>0</v>
      </c>
      <c r="U81" s="11">
        <f t="shared" si="41"/>
        <v>16021.002853639766</v>
      </c>
      <c r="V81" s="11">
        <f t="shared" si="41"/>
        <v>0</v>
      </c>
      <c r="W81" s="11">
        <f t="shared" si="41"/>
        <v>0</v>
      </c>
      <c r="X81" s="11">
        <f t="shared" si="41"/>
        <v>0</v>
      </c>
      <c r="Y81" s="11">
        <f t="shared" si="41"/>
        <v>0</v>
      </c>
      <c r="Z81" s="11">
        <f t="shared" si="41"/>
        <v>0</v>
      </c>
    </row>
    <row r="82" spans="1:26" s="84" customFormat="1" ht="12.75">
      <c r="A82" s="30" t="s">
        <v>202</v>
      </c>
      <c r="B82" s="37">
        <v>4701915.580930708</v>
      </c>
      <c r="C82" s="19">
        <f t="shared" si="37"/>
        <v>391826.2984108923</v>
      </c>
      <c r="D82" s="9">
        <v>0.0648</v>
      </c>
      <c r="E82" s="9">
        <v>0.0258</v>
      </c>
      <c r="F82" s="9">
        <v>0.0689</v>
      </c>
      <c r="G82" s="9"/>
      <c r="H82" s="9">
        <v>0.0658</v>
      </c>
      <c r="I82" s="9"/>
      <c r="J82" s="9"/>
      <c r="K82" s="9"/>
      <c r="L82" s="9"/>
      <c r="M82" s="9">
        <v>0.124</v>
      </c>
      <c r="N82" s="9">
        <v>0.149</v>
      </c>
      <c r="O82" s="9"/>
      <c r="P82" s="9"/>
      <c r="Q82" s="9">
        <v>0.0815</v>
      </c>
      <c r="R82" s="9">
        <v>0.0621</v>
      </c>
      <c r="S82" s="9">
        <v>0.0082</v>
      </c>
      <c r="T82" s="9">
        <v>0.2158</v>
      </c>
      <c r="U82" s="9"/>
      <c r="V82" s="9"/>
      <c r="W82" s="9">
        <v>0.0489</v>
      </c>
      <c r="X82" s="9">
        <v>0.0819</v>
      </c>
      <c r="Y82" s="9">
        <v>0.0033</v>
      </c>
      <c r="Z82" s="9">
        <v>0</v>
      </c>
    </row>
    <row r="83" spans="1:26" s="84" customFormat="1" ht="12.75">
      <c r="A83" s="29"/>
      <c r="B83" s="20"/>
      <c r="C83" s="19">
        <f t="shared" si="37"/>
        <v>0</v>
      </c>
      <c r="D83" s="11">
        <f aca="true" t="shared" si="42" ref="D83:Z83">$C82*D82</f>
        <v>25390.34413702582</v>
      </c>
      <c r="E83" s="11">
        <f t="shared" si="42"/>
        <v>10109.118499001022</v>
      </c>
      <c r="F83" s="11">
        <f t="shared" si="42"/>
        <v>26996.83196051048</v>
      </c>
      <c r="G83" s="11">
        <f t="shared" si="42"/>
        <v>0</v>
      </c>
      <c r="H83" s="11">
        <f t="shared" si="42"/>
        <v>25782.170435436714</v>
      </c>
      <c r="I83" s="11">
        <f t="shared" si="42"/>
        <v>0</v>
      </c>
      <c r="J83" s="11">
        <f t="shared" si="42"/>
        <v>0</v>
      </c>
      <c r="K83" s="11">
        <f t="shared" si="42"/>
        <v>0</v>
      </c>
      <c r="L83" s="11">
        <f t="shared" si="42"/>
        <v>0</v>
      </c>
      <c r="M83" s="11">
        <f t="shared" si="42"/>
        <v>48586.461002950644</v>
      </c>
      <c r="N83" s="11">
        <f t="shared" si="42"/>
        <v>58382.11846322295</v>
      </c>
      <c r="O83" s="11">
        <f t="shared" si="42"/>
        <v>0</v>
      </c>
      <c r="P83" s="11">
        <f t="shared" si="42"/>
        <v>0</v>
      </c>
      <c r="Q83" s="11">
        <f t="shared" si="42"/>
        <v>31933.843320487726</v>
      </c>
      <c r="R83" s="11">
        <f t="shared" si="42"/>
        <v>24332.413131316414</v>
      </c>
      <c r="S83" s="11">
        <f t="shared" si="42"/>
        <v>3212.975646969317</v>
      </c>
      <c r="T83" s="11">
        <f t="shared" si="42"/>
        <v>84556.11519707055</v>
      </c>
      <c r="U83" s="11">
        <f t="shared" si="42"/>
        <v>0</v>
      </c>
      <c r="V83" s="11">
        <f t="shared" si="42"/>
        <v>0</v>
      </c>
      <c r="W83" s="11">
        <f t="shared" si="42"/>
        <v>19160.305992292633</v>
      </c>
      <c r="X83" s="11">
        <f t="shared" si="42"/>
        <v>32090.57383985208</v>
      </c>
      <c r="Y83" s="11">
        <f t="shared" si="42"/>
        <v>1293.0267847559446</v>
      </c>
      <c r="Z83" s="11">
        <f t="shared" si="42"/>
        <v>0</v>
      </c>
    </row>
    <row r="84" spans="1:26" s="84" customFormat="1" ht="12.75">
      <c r="A84" s="30" t="s">
        <v>203</v>
      </c>
      <c r="B84" s="37">
        <v>1087213.0544746337</v>
      </c>
      <c r="C84" s="19">
        <f t="shared" si="37"/>
        <v>90601.08787288614</v>
      </c>
      <c r="D84" s="9"/>
      <c r="E84" s="9"/>
      <c r="F84" s="9">
        <v>0.4106</v>
      </c>
      <c r="G84" s="9"/>
      <c r="H84" s="9"/>
      <c r="I84" s="9"/>
      <c r="J84" s="9"/>
      <c r="K84" s="9"/>
      <c r="L84" s="9"/>
      <c r="M84" s="9">
        <v>0.0668</v>
      </c>
      <c r="N84" s="9"/>
      <c r="O84" s="9"/>
      <c r="P84" s="9"/>
      <c r="Q84" s="9">
        <v>0.0548</v>
      </c>
      <c r="R84" s="9">
        <v>0.107</v>
      </c>
      <c r="S84" s="9">
        <v>0.0053</v>
      </c>
      <c r="T84" s="9">
        <v>0.1553</v>
      </c>
      <c r="U84" s="9"/>
      <c r="V84" s="9"/>
      <c r="W84" s="9">
        <v>0.2002</v>
      </c>
      <c r="X84" s="9"/>
      <c r="Y84" s="9"/>
      <c r="Z84" s="9"/>
    </row>
    <row r="85" spans="1:26" s="84" customFormat="1" ht="12.75">
      <c r="A85" s="29"/>
      <c r="B85" s="20"/>
      <c r="C85" s="19">
        <f t="shared" si="37"/>
        <v>0</v>
      </c>
      <c r="D85" s="11">
        <f aca="true" t="shared" si="43" ref="D85:Z85">$C84*D84</f>
        <v>0</v>
      </c>
      <c r="E85" s="11">
        <f t="shared" si="43"/>
        <v>0</v>
      </c>
      <c r="F85" s="11">
        <f t="shared" si="43"/>
        <v>37200.80668060705</v>
      </c>
      <c r="G85" s="11">
        <f t="shared" si="43"/>
        <v>0</v>
      </c>
      <c r="H85" s="11">
        <f t="shared" si="43"/>
        <v>0</v>
      </c>
      <c r="I85" s="11">
        <f t="shared" si="43"/>
        <v>0</v>
      </c>
      <c r="J85" s="11">
        <f t="shared" si="43"/>
        <v>0</v>
      </c>
      <c r="K85" s="11">
        <f t="shared" si="43"/>
        <v>0</v>
      </c>
      <c r="L85" s="11">
        <f t="shared" si="43"/>
        <v>0</v>
      </c>
      <c r="M85" s="11">
        <f t="shared" si="43"/>
        <v>6052.152669908794</v>
      </c>
      <c r="N85" s="11">
        <f t="shared" si="43"/>
        <v>0</v>
      </c>
      <c r="O85" s="11">
        <f t="shared" si="43"/>
        <v>0</v>
      </c>
      <c r="P85" s="11">
        <f t="shared" si="43"/>
        <v>0</v>
      </c>
      <c r="Q85" s="11">
        <f t="shared" si="43"/>
        <v>4964.939615434161</v>
      </c>
      <c r="R85" s="11">
        <f t="shared" si="43"/>
        <v>9694.316402398817</v>
      </c>
      <c r="S85" s="11">
        <f t="shared" si="43"/>
        <v>480.18576572629655</v>
      </c>
      <c r="T85" s="11">
        <f t="shared" si="43"/>
        <v>14070.348946659218</v>
      </c>
      <c r="U85" s="11">
        <f t="shared" si="43"/>
        <v>0</v>
      </c>
      <c r="V85" s="11">
        <f t="shared" si="43"/>
        <v>0</v>
      </c>
      <c r="W85" s="11">
        <f t="shared" si="43"/>
        <v>18138.337792151804</v>
      </c>
      <c r="X85" s="11">
        <f t="shared" si="43"/>
        <v>0</v>
      </c>
      <c r="Y85" s="11">
        <f t="shared" si="43"/>
        <v>0</v>
      </c>
      <c r="Z85" s="11">
        <f t="shared" si="43"/>
        <v>0</v>
      </c>
    </row>
    <row r="86" spans="1:26" s="84" customFormat="1" ht="12.75">
      <c r="A86" s="30" t="s">
        <v>204</v>
      </c>
      <c r="B86" s="37">
        <v>174843.52789298867</v>
      </c>
      <c r="C86" s="19">
        <f t="shared" si="37"/>
        <v>14570.29399108239</v>
      </c>
      <c r="D86" s="9"/>
      <c r="E86" s="9"/>
      <c r="F86" s="9">
        <v>1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s="84" customFormat="1" ht="12.75">
      <c r="A87" s="29"/>
      <c r="B87" s="20"/>
      <c r="C87" s="19">
        <f t="shared" si="37"/>
        <v>0</v>
      </c>
      <c r="D87" s="11">
        <f aca="true" t="shared" si="44" ref="D87:Z87">$C86*D86</f>
        <v>0</v>
      </c>
      <c r="E87" s="11">
        <f t="shared" si="44"/>
        <v>0</v>
      </c>
      <c r="F87" s="11">
        <f t="shared" si="44"/>
        <v>14570.29399108239</v>
      </c>
      <c r="G87" s="11">
        <f t="shared" si="44"/>
        <v>0</v>
      </c>
      <c r="H87" s="11">
        <f t="shared" si="44"/>
        <v>0</v>
      </c>
      <c r="I87" s="11">
        <f t="shared" si="44"/>
        <v>0</v>
      </c>
      <c r="J87" s="11">
        <f t="shared" si="44"/>
        <v>0</v>
      </c>
      <c r="K87" s="11">
        <f t="shared" si="44"/>
        <v>0</v>
      </c>
      <c r="L87" s="11">
        <f t="shared" si="44"/>
        <v>0</v>
      </c>
      <c r="M87" s="11">
        <f t="shared" si="44"/>
        <v>0</v>
      </c>
      <c r="N87" s="11">
        <f t="shared" si="44"/>
        <v>0</v>
      </c>
      <c r="O87" s="11">
        <f t="shared" si="44"/>
        <v>0</v>
      </c>
      <c r="P87" s="11">
        <f t="shared" si="44"/>
        <v>0</v>
      </c>
      <c r="Q87" s="11">
        <f t="shared" si="44"/>
        <v>0</v>
      </c>
      <c r="R87" s="11">
        <f t="shared" si="44"/>
        <v>0</v>
      </c>
      <c r="S87" s="11">
        <f t="shared" si="44"/>
        <v>0</v>
      </c>
      <c r="T87" s="11">
        <f t="shared" si="44"/>
        <v>0</v>
      </c>
      <c r="U87" s="11">
        <f t="shared" si="44"/>
        <v>0</v>
      </c>
      <c r="V87" s="11">
        <f t="shared" si="44"/>
        <v>0</v>
      </c>
      <c r="W87" s="11">
        <f t="shared" si="44"/>
        <v>0</v>
      </c>
      <c r="X87" s="11">
        <f t="shared" si="44"/>
        <v>0</v>
      </c>
      <c r="Y87" s="11">
        <f t="shared" si="44"/>
        <v>0</v>
      </c>
      <c r="Z87" s="11">
        <f t="shared" si="44"/>
        <v>0</v>
      </c>
    </row>
    <row r="88" spans="1:26" s="84" customFormat="1" ht="12.75">
      <c r="A88" s="30" t="s">
        <v>205</v>
      </c>
      <c r="B88" s="37">
        <v>76359.11676056334</v>
      </c>
      <c r="C88" s="19">
        <f t="shared" si="37"/>
        <v>6363.259730046945</v>
      </c>
      <c r="D88" s="9"/>
      <c r="E88" s="9"/>
      <c r="F88" s="9">
        <v>1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s="84" customFormat="1" ht="12.75">
      <c r="A89" s="29"/>
      <c r="B89" s="20"/>
      <c r="C89" s="19">
        <f t="shared" si="37"/>
        <v>0</v>
      </c>
      <c r="D89" s="11">
        <f aca="true" t="shared" si="45" ref="D89:Z89">$C88*D88</f>
        <v>0</v>
      </c>
      <c r="E89" s="11">
        <f t="shared" si="45"/>
        <v>0</v>
      </c>
      <c r="F89" s="11">
        <f t="shared" si="45"/>
        <v>6363.259730046945</v>
      </c>
      <c r="G89" s="11">
        <f t="shared" si="45"/>
        <v>0</v>
      </c>
      <c r="H89" s="11">
        <f t="shared" si="45"/>
        <v>0</v>
      </c>
      <c r="I89" s="11">
        <f t="shared" si="45"/>
        <v>0</v>
      </c>
      <c r="J89" s="11">
        <f t="shared" si="45"/>
        <v>0</v>
      </c>
      <c r="K89" s="11">
        <f t="shared" si="45"/>
        <v>0</v>
      </c>
      <c r="L89" s="11">
        <f t="shared" si="45"/>
        <v>0</v>
      </c>
      <c r="M89" s="11">
        <f t="shared" si="45"/>
        <v>0</v>
      </c>
      <c r="N89" s="11">
        <f t="shared" si="45"/>
        <v>0</v>
      </c>
      <c r="O89" s="11">
        <f t="shared" si="45"/>
        <v>0</v>
      </c>
      <c r="P89" s="11">
        <f t="shared" si="45"/>
        <v>0</v>
      </c>
      <c r="Q89" s="11">
        <f t="shared" si="45"/>
        <v>0</v>
      </c>
      <c r="R89" s="11">
        <f t="shared" si="45"/>
        <v>0</v>
      </c>
      <c r="S89" s="11">
        <f t="shared" si="45"/>
        <v>0</v>
      </c>
      <c r="T89" s="11">
        <f t="shared" si="45"/>
        <v>0</v>
      </c>
      <c r="U89" s="11">
        <f t="shared" si="45"/>
        <v>0</v>
      </c>
      <c r="V89" s="11">
        <f t="shared" si="45"/>
        <v>0</v>
      </c>
      <c r="W89" s="11">
        <f t="shared" si="45"/>
        <v>0</v>
      </c>
      <c r="X89" s="11">
        <f t="shared" si="45"/>
        <v>0</v>
      </c>
      <c r="Y89" s="11">
        <f t="shared" si="45"/>
        <v>0</v>
      </c>
      <c r="Z89" s="11">
        <f t="shared" si="45"/>
        <v>0</v>
      </c>
    </row>
    <row r="90" spans="1:26" s="84" customFormat="1" ht="12.75">
      <c r="A90" s="30" t="s">
        <v>252</v>
      </c>
      <c r="B90" s="37">
        <v>119992.17830693777</v>
      </c>
      <c r="C90" s="19">
        <f t="shared" si="37"/>
        <v>9999.348192244814</v>
      </c>
      <c r="D90" s="9"/>
      <c r="E90" s="9"/>
      <c r="F90" s="9">
        <v>1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s="84" customFormat="1" ht="12.75">
      <c r="A91" s="29"/>
      <c r="B91" s="20"/>
      <c r="C91" s="19">
        <f t="shared" si="37"/>
        <v>0</v>
      </c>
      <c r="D91" s="11">
        <f aca="true" t="shared" si="46" ref="D91:Z91">$C90*D90</f>
        <v>0</v>
      </c>
      <c r="E91" s="11">
        <f t="shared" si="46"/>
        <v>0</v>
      </c>
      <c r="F91" s="11">
        <f t="shared" si="46"/>
        <v>9999.348192244814</v>
      </c>
      <c r="G91" s="11">
        <f t="shared" si="46"/>
        <v>0</v>
      </c>
      <c r="H91" s="11">
        <f t="shared" si="46"/>
        <v>0</v>
      </c>
      <c r="I91" s="11">
        <f t="shared" si="46"/>
        <v>0</v>
      </c>
      <c r="J91" s="11">
        <f t="shared" si="46"/>
        <v>0</v>
      </c>
      <c r="K91" s="11">
        <f t="shared" si="46"/>
        <v>0</v>
      </c>
      <c r="L91" s="11">
        <f t="shared" si="46"/>
        <v>0</v>
      </c>
      <c r="M91" s="11">
        <f t="shared" si="46"/>
        <v>0</v>
      </c>
      <c r="N91" s="11">
        <f t="shared" si="46"/>
        <v>0</v>
      </c>
      <c r="O91" s="11">
        <f t="shared" si="46"/>
        <v>0</v>
      </c>
      <c r="P91" s="11">
        <f t="shared" si="46"/>
        <v>0</v>
      </c>
      <c r="Q91" s="11">
        <f t="shared" si="46"/>
        <v>0</v>
      </c>
      <c r="R91" s="11">
        <f t="shared" si="46"/>
        <v>0</v>
      </c>
      <c r="S91" s="11">
        <f t="shared" si="46"/>
        <v>0</v>
      </c>
      <c r="T91" s="11">
        <f t="shared" si="46"/>
        <v>0</v>
      </c>
      <c r="U91" s="11">
        <f t="shared" si="46"/>
        <v>0</v>
      </c>
      <c r="V91" s="11">
        <f t="shared" si="46"/>
        <v>0</v>
      </c>
      <c r="W91" s="11">
        <f t="shared" si="46"/>
        <v>0</v>
      </c>
      <c r="X91" s="11">
        <f t="shared" si="46"/>
        <v>0</v>
      </c>
      <c r="Y91" s="11">
        <f t="shared" si="46"/>
        <v>0</v>
      </c>
      <c r="Z91" s="11">
        <f t="shared" si="46"/>
        <v>0</v>
      </c>
    </row>
    <row r="92" spans="1:26" s="84" customFormat="1" ht="12.75">
      <c r="A92" s="30" t="s">
        <v>253</v>
      </c>
      <c r="B92" s="37">
        <v>1607524.5145339845</v>
      </c>
      <c r="C92" s="19">
        <f t="shared" si="37"/>
        <v>133960.37621116536</v>
      </c>
      <c r="D92" s="9"/>
      <c r="E92" s="9"/>
      <c r="F92" s="9">
        <v>1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s="84" customFormat="1" ht="12.75">
      <c r="A93" s="29"/>
      <c r="B93" s="20"/>
      <c r="C93" s="19">
        <f t="shared" si="37"/>
        <v>0</v>
      </c>
      <c r="D93" s="11">
        <f aca="true" t="shared" si="47" ref="D93:Z93">$C92*D92</f>
        <v>0</v>
      </c>
      <c r="E93" s="11">
        <f t="shared" si="47"/>
        <v>0</v>
      </c>
      <c r="F93" s="11">
        <f t="shared" si="47"/>
        <v>133960.37621116536</v>
      </c>
      <c r="G93" s="11">
        <f t="shared" si="47"/>
        <v>0</v>
      </c>
      <c r="H93" s="11">
        <f t="shared" si="47"/>
        <v>0</v>
      </c>
      <c r="I93" s="11">
        <f t="shared" si="47"/>
        <v>0</v>
      </c>
      <c r="J93" s="11">
        <f t="shared" si="47"/>
        <v>0</v>
      </c>
      <c r="K93" s="11">
        <f t="shared" si="47"/>
        <v>0</v>
      </c>
      <c r="L93" s="11">
        <f t="shared" si="47"/>
        <v>0</v>
      </c>
      <c r="M93" s="11">
        <f t="shared" si="47"/>
        <v>0</v>
      </c>
      <c r="N93" s="11">
        <f t="shared" si="47"/>
        <v>0</v>
      </c>
      <c r="O93" s="11">
        <f t="shared" si="47"/>
        <v>0</v>
      </c>
      <c r="P93" s="11">
        <f t="shared" si="47"/>
        <v>0</v>
      </c>
      <c r="Q93" s="11">
        <f t="shared" si="47"/>
        <v>0</v>
      </c>
      <c r="R93" s="11">
        <f t="shared" si="47"/>
        <v>0</v>
      </c>
      <c r="S93" s="11">
        <f t="shared" si="47"/>
        <v>0</v>
      </c>
      <c r="T93" s="11">
        <f t="shared" si="47"/>
        <v>0</v>
      </c>
      <c r="U93" s="11">
        <f t="shared" si="47"/>
        <v>0</v>
      </c>
      <c r="V93" s="11">
        <f t="shared" si="47"/>
        <v>0</v>
      </c>
      <c r="W93" s="11">
        <f t="shared" si="47"/>
        <v>0</v>
      </c>
      <c r="X93" s="11">
        <f t="shared" si="47"/>
        <v>0</v>
      </c>
      <c r="Y93" s="11">
        <f t="shared" si="47"/>
        <v>0</v>
      </c>
      <c r="Z93" s="11">
        <f t="shared" si="47"/>
        <v>0</v>
      </c>
    </row>
    <row r="94" spans="1:26" s="84" customFormat="1" ht="12.75">
      <c r="A94" s="30" t="s">
        <v>254</v>
      </c>
      <c r="B94" s="37">
        <v>5841519.91864092</v>
      </c>
      <c r="C94" s="19">
        <f t="shared" si="37"/>
        <v>486793.32655341</v>
      </c>
      <c r="D94" s="9"/>
      <c r="E94" s="9"/>
      <c r="F94" s="9">
        <v>1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s="84" customFormat="1" ht="12.75">
      <c r="A95" s="29"/>
      <c r="B95" s="20"/>
      <c r="C95" s="19">
        <f t="shared" si="37"/>
        <v>0</v>
      </c>
      <c r="D95" s="11">
        <f aca="true" t="shared" si="48" ref="D95:Z95">$C94*D94</f>
        <v>0</v>
      </c>
      <c r="E95" s="11">
        <f t="shared" si="48"/>
        <v>0</v>
      </c>
      <c r="F95" s="11">
        <f t="shared" si="48"/>
        <v>486793.32655341</v>
      </c>
      <c r="G95" s="11">
        <f t="shared" si="48"/>
        <v>0</v>
      </c>
      <c r="H95" s="11">
        <f t="shared" si="48"/>
        <v>0</v>
      </c>
      <c r="I95" s="11">
        <f t="shared" si="48"/>
        <v>0</v>
      </c>
      <c r="J95" s="11">
        <f t="shared" si="48"/>
        <v>0</v>
      </c>
      <c r="K95" s="11">
        <f t="shared" si="48"/>
        <v>0</v>
      </c>
      <c r="L95" s="11">
        <f t="shared" si="48"/>
        <v>0</v>
      </c>
      <c r="M95" s="11">
        <f t="shared" si="48"/>
        <v>0</v>
      </c>
      <c r="N95" s="11">
        <f t="shared" si="48"/>
        <v>0</v>
      </c>
      <c r="O95" s="11">
        <f t="shared" si="48"/>
        <v>0</v>
      </c>
      <c r="P95" s="11">
        <f t="shared" si="48"/>
        <v>0</v>
      </c>
      <c r="Q95" s="11">
        <f t="shared" si="48"/>
        <v>0</v>
      </c>
      <c r="R95" s="11">
        <f t="shared" si="48"/>
        <v>0</v>
      </c>
      <c r="S95" s="11">
        <f t="shared" si="48"/>
        <v>0</v>
      </c>
      <c r="T95" s="11">
        <f t="shared" si="48"/>
        <v>0</v>
      </c>
      <c r="U95" s="11">
        <f t="shared" si="48"/>
        <v>0</v>
      </c>
      <c r="V95" s="11">
        <f t="shared" si="48"/>
        <v>0</v>
      </c>
      <c r="W95" s="11">
        <f t="shared" si="48"/>
        <v>0</v>
      </c>
      <c r="X95" s="11">
        <f t="shared" si="48"/>
        <v>0</v>
      </c>
      <c r="Y95" s="11">
        <f t="shared" si="48"/>
        <v>0</v>
      </c>
      <c r="Z95" s="11">
        <f t="shared" si="48"/>
        <v>0</v>
      </c>
    </row>
    <row r="96" spans="1:26" s="84" customFormat="1" ht="12.75">
      <c r="A96" s="30" t="s">
        <v>255</v>
      </c>
      <c r="B96" s="37">
        <v>75828.83377871221</v>
      </c>
      <c r="C96" s="19">
        <f t="shared" si="37"/>
        <v>6319.0694815593515</v>
      </c>
      <c r="D96" s="9"/>
      <c r="E96" s="9"/>
      <c r="F96" s="9">
        <v>1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s="84" customFormat="1" ht="12.75">
      <c r="A97" s="29"/>
      <c r="B97" s="20"/>
      <c r="C97" s="19">
        <f t="shared" si="37"/>
        <v>0</v>
      </c>
      <c r="D97" s="11">
        <f aca="true" t="shared" si="49" ref="D97:Z97">$C96*D96</f>
        <v>0</v>
      </c>
      <c r="E97" s="11">
        <f t="shared" si="49"/>
        <v>0</v>
      </c>
      <c r="F97" s="11">
        <f t="shared" si="49"/>
        <v>6319.0694815593515</v>
      </c>
      <c r="G97" s="11">
        <f t="shared" si="49"/>
        <v>0</v>
      </c>
      <c r="H97" s="11">
        <f t="shared" si="49"/>
        <v>0</v>
      </c>
      <c r="I97" s="11">
        <f t="shared" si="49"/>
        <v>0</v>
      </c>
      <c r="J97" s="11">
        <f t="shared" si="49"/>
        <v>0</v>
      </c>
      <c r="K97" s="11">
        <f t="shared" si="49"/>
        <v>0</v>
      </c>
      <c r="L97" s="11">
        <f t="shared" si="49"/>
        <v>0</v>
      </c>
      <c r="M97" s="11">
        <f t="shared" si="49"/>
        <v>0</v>
      </c>
      <c r="N97" s="11">
        <f t="shared" si="49"/>
        <v>0</v>
      </c>
      <c r="O97" s="11">
        <f t="shared" si="49"/>
        <v>0</v>
      </c>
      <c r="P97" s="11">
        <f t="shared" si="49"/>
        <v>0</v>
      </c>
      <c r="Q97" s="11">
        <f t="shared" si="49"/>
        <v>0</v>
      </c>
      <c r="R97" s="11">
        <f t="shared" si="49"/>
        <v>0</v>
      </c>
      <c r="S97" s="11">
        <f t="shared" si="49"/>
        <v>0</v>
      </c>
      <c r="T97" s="11">
        <f t="shared" si="49"/>
        <v>0</v>
      </c>
      <c r="U97" s="11">
        <f t="shared" si="49"/>
        <v>0</v>
      </c>
      <c r="V97" s="11">
        <f t="shared" si="49"/>
        <v>0</v>
      </c>
      <c r="W97" s="11">
        <f t="shared" si="49"/>
        <v>0</v>
      </c>
      <c r="X97" s="11">
        <f t="shared" si="49"/>
        <v>0</v>
      </c>
      <c r="Y97" s="11">
        <f t="shared" si="49"/>
        <v>0</v>
      </c>
      <c r="Z97" s="11">
        <f t="shared" si="49"/>
        <v>0</v>
      </c>
    </row>
    <row r="98" spans="1:26" s="84" customFormat="1" ht="12.75">
      <c r="A98" s="30" t="s">
        <v>256</v>
      </c>
      <c r="B98" s="37">
        <v>204394.75</v>
      </c>
      <c r="C98" s="19">
        <f t="shared" si="37"/>
        <v>17032.895833333332</v>
      </c>
      <c r="D98" s="9">
        <v>0.0648</v>
      </c>
      <c r="E98" s="9">
        <v>0.0258</v>
      </c>
      <c r="F98" s="9">
        <v>0.0689</v>
      </c>
      <c r="G98" s="9"/>
      <c r="H98" s="9">
        <v>0.0658</v>
      </c>
      <c r="I98" s="9"/>
      <c r="J98" s="9"/>
      <c r="K98" s="9"/>
      <c r="L98" s="9"/>
      <c r="M98" s="9">
        <v>0.124</v>
      </c>
      <c r="N98" s="9">
        <v>0.149</v>
      </c>
      <c r="O98" s="9"/>
      <c r="P98" s="9"/>
      <c r="Q98" s="9">
        <v>0.0815</v>
      </c>
      <c r="R98" s="9">
        <v>0.0621</v>
      </c>
      <c r="S98" s="9">
        <v>0.0082</v>
      </c>
      <c r="T98" s="9">
        <v>0.2158</v>
      </c>
      <c r="U98" s="9"/>
      <c r="V98" s="9"/>
      <c r="W98" s="9">
        <v>0.0489</v>
      </c>
      <c r="X98" s="9">
        <v>0.0819</v>
      </c>
      <c r="Y98" s="9">
        <v>0.0033</v>
      </c>
      <c r="Z98" s="9">
        <v>0</v>
      </c>
    </row>
    <row r="99" spans="1:26" s="84" customFormat="1" ht="12.75">
      <c r="A99" s="29"/>
      <c r="B99" s="20"/>
      <c r="C99" s="19">
        <f t="shared" si="37"/>
        <v>0</v>
      </c>
      <c r="D99" s="11">
        <f>$C98*D98</f>
        <v>1103.73165</v>
      </c>
      <c r="E99" s="11">
        <f aca="true" t="shared" si="50" ref="E99:Z99">$C98*E98</f>
        <v>439.44871249999994</v>
      </c>
      <c r="F99" s="11">
        <f t="shared" si="50"/>
        <v>1173.5665229166666</v>
      </c>
      <c r="G99" s="11">
        <f t="shared" si="50"/>
        <v>0</v>
      </c>
      <c r="H99" s="11">
        <f t="shared" si="50"/>
        <v>1120.7645458333332</v>
      </c>
      <c r="I99" s="11">
        <f t="shared" si="50"/>
        <v>0</v>
      </c>
      <c r="J99" s="11">
        <f t="shared" si="50"/>
        <v>0</v>
      </c>
      <c r="K99" s="11">
        <f t="shared" si="50"/>
        <v>0</v>
      </c>
      <c r="L99" s="11">
        <f t="shared" si="50"/>
        <v>0</v>
      </c>
      <c r="M99" s="11">
        <f t="shared" si="50"/>
        <v>2112.079083333333</v>
      </c>
      <c r="N99" s="11">
        <f t="shared" si="50"/>
        <v>2537.9014791666664</v>
      </c>
      <c r="O99" s="11">
        <f t="shared" si="50"/>
        <v>0</v>
      </c>
      <c r="P99" s="11">
        <f t="shared" si="50"/>
        <v>0</v>
      </c>
      <c r="Q99" s="11">
        <f t="shared" si="50"/>
        <v>1388.1810104166666</v>
      </c>
      <c r="R99" s="11">
        <f t="shared" si="50"/>
        <v>1057.7428312499999</v>
      </c>
      <c r="S99" s="11">
        <f t="shared" si="50"/>
        <v>139.66974583333334</v>
      </c>
      <c r="T99" s="11">
        <f t="shared" si="50"/>
        <v>3675.698920833333</v>
      </c>
      <c r="U99" s="11">
        <f t="shared" si="50"/>
        <v>0</v>
      </c>
      <c r="V99" s="11">
        <f t="shared" si="50"/>
        <v>0</v>
      </c>
      <c r="W99" s="11">
        <f t="shared" si="50"/>
        <v>832.9086062499999</v>
      </c>
      <c r="X99" s="11">
        <f t="shared" si="50"/>
        <v>1394.99416875</v>
      </c>
      <c r="Y99" s="11">
        <f t="shared" si="50"/>
        <v>56.208556249999994</v>
      </c>
      <c r="Z99" s="11">
        <f t="shared" si="50"/>
        <v>0</v>
      </c>
    </row>
    <row r="100" spans="1:26" s="84" customFormat="1" ht="12.75">
      <c r="A100" s="30" t="s">
        <v>345</v>
      </c>
      <c r="B100" s="37">
        <v>3319652.64</v>
      </c>
      <c r="C100" s="19">
        <f>B100/12</f>
        <v>276637.72000000003</v>
      </c>
      <c r="D100" s="9"/>
      <c r="E100" s="9"/>
      <c r="F100" s="9">
        <v>0.0861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>
        <v>0.0172</v>
      </c>
      <c r="U100" s="9">
        <v>0.8967</v>
      </c>
      <c r="V100" s="9"/>
      <c r="W100" s="9"/>
      <c r="X100" s="9"/>
      <c r="Y100" s="9"/>
      <c r="Z100" s="9"/>
    </row>
    <row r="101" spans="1:26" s="84" customFormat="1" ht="12.75">
      <c r="A101" s="29"/>
      <c r="B101" s="20"/>
      <c r="C101" s="19">
        <f>B101/12</f>
        <v>0</v>
      </c>
      <c r="D101" s="11">
        <f aca="true" t="shared" si="51" ref="D101:Z101">$C100*D100</f>
        <v>0</v>
      </c>
      <c r="E101" s="11">
        <f t="shared" si="51"/>
        <v>0</v>
      </c>
      <c r="F101" s="11">
        <f t="shared" si="51"/>
        <v>23818.507692000003</v>
      </c>
      <c r="G101" s="11">
        <f t="shared" si="51"/>
        <v>0</v>
      </c>
      <c r="H101" s="11">
        <f t="shared" si="51"/>
        <v>0</v>
      </c>
      <c r="I101" s="11">
        <f t="shared" si="51"/>
        <v>0</v>
      </c>
      <c r="J101" s="11">
        <f t="shared" si="51"/>
        <v>0</v>
      </c>
      <c r="K101" s="11">
        <f t="shared" si="51"/>
        <v>0</v>
      </c>
      <c r="L101" s="11">
        <f t="shared" si="51"/>
        <v>0</v>
      </c>
      <c r="M101" s="11">
        <f t="shared" si="51"/>
        <v>0</v>
      </c>
      <c r="N101" s="11">
        <f t="shared" si="51"/>
        <v>0</v>
      </c>
      <c r="O101" s="11">
        <f t="shared" si="51"/>
        <v>0</v>
      </c>
      <c r="P101" s="11">
        <f t="shared" si="51"/>
        <v>0</v>
      </c>
      <c r="Q101" s="11">
        <f t="shared" si="51"/>
        <v>0</v>
      </c>
      <c r="R101" s="11">
        <f t="shared" si="51"/>
        <v>0</v>
      </c>
      <c r="S101" s="11">
        <f t="shared" si="51"/>
        <v>0</v>
      </c>
      <c r="T101" s="11">
        <f t="shared" si="51"/>
        <v>4758.168784</v>
      </c>
      <c r="U101" s="11">
        <f t="shared" si="51"/>
        <v>248061.04352400004</v>
      </c>
      <c r="V101" s="11">
        <f t="shared" si="51"/>
        <v>0</v>
      </c>
      <c r="W101" s="11">
        <f t="shared" si="51"/>
        <v>0</v>
      </c>
      <c r="X101" s="11">
        <f t="shared" si="51"/>
        <v>0</v>
      </c>
      <c r="Y101" s="11">
        <f t="shared" si="51"/>
        <v>0</v>
      </c>
      <c r="Z101" s="11">
        <f t="shared" si="51"/>
        <v>0</v>
      </c>
    </row>
    <row r="102" spans="1:26" s="84" customFormat="1" ht="12.75">
      <c r="A102" s="30" t="s">
        <v>257</v>
      </c>
      <c r="B102" s="37">
        <v>203348.5843215597</v>
      </c>
      <c r="C102" s="19">
        <f t="shared" si="37"/>
        <v>16945.715360129976</v>
      </c>
      <c r="D102" s="9">
        <v>0.0864</v>
      </c>
      <c r="E102" s="9"/>
      <c r="F102" s="9">
        <v>0.017</v>
      </c>
      <c r="G102" s="9"/>
      <c r="H102" s="9"/>
      <c r="I102" s="9"/>
      <c r="J102" s="9"/>
      <c r="K102" s="9"/>
      <c r="L102" s="9"/>
      <c r="M102" s="9">
        <v>0.1233</v>
      </c>
      <c r="N102" s="9"/>
      <c r="O102" s="9"/>
      <c r="P102" s="9"/>
      <c r="Q102" s="9">
        <v>0.183</v>
      </c>
      <c r="R102" s="9">
        <v>0.0156</v>
      </c>
      <c r="S102" s="9">
        <v>0.0178</v>
      </c>
      <c r="T102" s="9">
        <v>0.2194</v>
      </c>
      <c r="U102" s="9"/>
      <c r="V102" s="9"/>
      <c r="W102" s="9">
        <v>0.0645</v>
      </c>
      <c r="X102" s="9">
        <v>0.2632</v>
      </c>
      <c r="Y102" s="9">
        <v>0.0098</v>
      </c>
      <c r="Z102" s="9">
        <v>0</v>
      </c>
    </row>
    <row r="103" spans="1:26" s="84" customFormat="1" ht="12.75">
      <c r="A103" s="29"/>
      <c r="B103" s="20"/>
      <c r="C103" s="19">
        <f t="shared" si="37"/>
        <v>0</v>
      </c>
      <c r="D103" s="11">
        <f aca="true" t="shared" si="52" ref="D103:Z103">$C102*D102</f>
        <v>1464.10980711523</v>
      </c>
      <c r="E103" s="11">
        <f t="shared" si="52"/>
        <v>0</v>
      </c>
      <c r="F103" s="11">
        <f t="shared" si="52"/>
        <v>288.0771611222096</v>
      </c>
      <c r="G103" s="11">
        <f t="shared" si="52"/>
        <v>0</v>
      </c>
      <c r="H103" s="11">
        <f t="shared" si="52"/>
        <v>0</v>
      </c>
      <c r="I103" s="11">
        <f t="shared" si="52"/>
        <v>0</v>
      </c>
      <c r="J103" s="11">
        <f t="shared" si="52"/>
        <v>0</v>
      </c>
      <c r="K103" s="11">
        <f t="shared" si="52"/>
        <v>0</v>
      </c>
      <c r="L103" s="11">
        <f t="shared" si="52"/>
        <v>0</v>
      </c>
      <c r="M103" s="11">
        <f t="shared" si="52"/>
        <v>2089.406703904026</v>
      </c>
      <c r="N103" s="11">
        <f t="shared" si="52"/>
        <v>0</v>
      </c>
      <c r="O103" s="11">
        <f t="shared" si="52"/>
        <v>0</v>
      </c>
      <c r="P103" s="11">
        <f t="shared" si="52"/>
        <v>0</v>
      </c>
      <c r="Q103" s="11">
        <f t="shared" si="52"/>
        <v>3101.0659109037856</v>
      </c>
      <c r="R103" s="11">
        <f t="shared" si="52"/>
        <v>264.35315961802763</v>
      </c>
      <c r="S103" s="11">
        <f t="shared" si="52"/>
        <v>301.6337334103136</v>
      </c>
      <c r="T103" s="11">
        <f t="shared" si="52"/>
        <v>3717.889950012517</v>
      </c>
      <c r="U103" s="11">
        <f t="shared" si="52"/>
        <v>0</v>
      </c>
      <c r="V103" s="11">
        <f t="shared" si="52"/>
        <v>0</v>
      </c>
      <c r="W103" s="11">
        <f t="shared" si="52"/>
        <v>1092.9986407283834</v>
      </c>
      <c r="X103" s="11">
        <f t="shared" si="52"/>
        <v>4460.112282786209</v>
      </c>
      <c r="Y103" s="11">
        <f t="shared" si="52"/>
        <v>166.06801052927375</v>
      </c>
      <c r="Z103" s="11">
        <f t="shared" si="52"/>
        <v>0</v>
      </c>
    </row>
    <row r="104" spans="1:26" s="84" customFormat="1" ht="12.75">
      <c r="A104" s="30" t="s">
        <v>258</v>
      </c>
      <c r="B104" s="37">
        <v>1240786.114300844</v>
      </c>
      <c r="C104" s="19">
        <f t="shared" si="37"/>
        <v>103398.84285840367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>
        <v>1</v>
      </c>
      <c r="V104" s="9"/>
      <c r="W104" s="9"/>
      <c r="X104" s="9"/>
      <c r="Y104" s="9"/>
      <c r="Z104" s="9"/>
    </row>
    <row r="105" spans="1:26" s="84" customFormat="1" ht="12.75">
      <c r="A105" s="29"/>
      <c r="B105" s="20"/>
      <c r="C105" s="19">
        <f t="shared" si="37"/>
        <v>0</v>
      </c>
      <c r="D105" s="11">
        <f aca="true" t="shared" si="53" ref="D105:Z105">$C104*D104</f>
        <v>0</v>
      </c>
      <c r="E105" s="11">
        <f t="shared" si="53"/>
        <v>0</v>
      </c>
      <c r="F105" s="11">
        <f t="shared" si="53"/>
        <v>0</v>
      </c>
      <c r="G105" s="11">
        <f t="shared" si="53"/>
        <v>0</v>
      </c>
      <c r="H105" s="11">
        <f t="shared" si="53"/>
        <v>0</v>
      </c>
      <c r="I105" s="11">
        <f t="shared" si="53"/>
        <v>0</v>
      </c>
      <c r="J105" s="11">
        <f t="shared" si="53"/>
        <v>0</v>
      </c>
      <c r="K105" s="11">
        <f t="shared" si="53"/>
        <v>0</v>
      </c>
      <c r="L105" s="11">
        <f t="shared" si="53"/>
        <v>0</v>
      </c>
      <c r="M105" s="11">
        <f t="shared" si="53"/>
        <v>0</v>
      </c>
      <c r="N105" s="11">
        <f t="shared" si="53"/>
        <v>0</v>
      </c>
      <c r="O105" s="11">
        <f t="shared" si="53"/>
        <v>0</v>
      </c>
      <c r="P105" s="11">
        <f t="shared" si="53"/>
        <v>0</v>
      </c>
      <c r="Q105" s="11">
        <f t="shared" si="53"/>
        <v>0</v>
      </c>
      <c r="R105" s="11">
        <f t="shared" si="53"/>
        <v>0</v>
      </c>
      <c r="S105" s="11">
        <f t="shared" si="53"/>
        <v>0</v>
      </c>
      <c r="T105" s="11">
        <f t="shared" si="53"/>
        <v>0</v>
      </c>
      <c r="U105" s="11">
        <f t="shared" si="53"/>
        <v>103398.84285840367</v>
      </c>
      <c r="V105" s="11">
        <f t="shared" si="53"/>
        <v>0</v>
      </c>
      <c r="W105" s="11">
        <f t="shared" si="53"/>
        <v>0</v>
      </c>
      <c r="X105" s="11">
        <f t="shared" si="53"/>
        <v>0</v>
      </c>
      <c r="Y105" s="11">
        <f t="shared" si="53"/>
        <v>0</v>
      </c>
      <c r="Z105" s="11">
        <f t="shared" si="53"/>
        <v>0</v>
      </c>
    </row>
    <row r="106" spans="1:26" s="84" customFormat="1" ht="12.75">
      <c r="A106" s="30" t="s">
        <v>259</v>
      </c>
      <c r="B106" s="37">
        <v>0</v>
      </c>
      <c r="C106" s="19">
        <f t="shared" si="37"/>
        <v>0</v>
      </c>
      <c r="D106" s="68">
        <v>0.0166</v>
      </c>
      <c r="E106" s="68">
        <v>0.1416</v>
      </c>
      <c r="F106" s="68">
        <v>0.0573</v>
      </c>
      <c r="G106" s="68">
        <v>0.0788</v>
      </c>
      <c r="H106" s="68">
        <v>0.0422</v>
      </c>
      <c r="I106" s="68">
        <v>0.1331</v>
      </c>
      <c r="J106" s="68">
        <v>0.0211</v>
      </c>
      <c r="K106" s="68">
        <v>0.0329</v>
      </c>
      <c r="L106" s="68">
        <v>0.0175</v>
      </c>
      <c r="M106" s="68">
        <v>0.025</v>
      </c>
      <c r="N106" s="68">
        <v>0.1286</v>
      </c>
      <c r="O106" s="68">
        <v>0.0187</v>
      </c>
      <c r="P106" s="68">
        <v>0</v>
      </c>
      <c r="Q106" s="68">
        <v>0.0374</v>
      </c>
      <c r="R106" s="68">
        <v>0.019</v>
      </c>
      <c r="S106" s="68">
        <v>0.0044</v>
      </c>
      <c r="T106" s="68">
        <v>0.0534</v>
      </c>
      <c r="U106" s="68">
        <v>0.0189</v>
      </c>
      <c r="V106" s="68">
        <v>0.0399</v>
      </c>
      <c r="W106" s="68">
        <v>0.0484</v>
      </c>
      <c r="X106" s="68">
        <v>0.0626</v>
      </c>
      <c r="Y106" s="68">
        <v>0.0026</v>
      </c>
      <c r="Z106" s="9">
        <v>0</v>
      </c>
    </row>
    <row r="107" spans="1:26" s="84" customFormat="1" ht="12.75">
      <c r="A107" s="29"/>
      <c r="B107" s="20"/>
      <c r="C107" s="19">
        <f t="shared" si="37"/>
        <v>0</v>
      </c>
      <c r="D107" s="11">
        <f aca="true" t="shared" si="54" ref="D107:Z107">$C106*D106</f>
        <v>0</v>
      </c>
      <c r="E107" s="11">
        <f t="shared" si="54"/>
        <v>0</v>
      </c>
      <c r="F107" s="11">
        <f t="shared" si="54"/>
        <v>0</v>
      </c>
      <c r="G107" s="11">
        <f t="shared" si="54"/>
        <v>0</v>
      </c>
      <c r="H107" s="11">
        <f t="shared" si="54"/>
        <v>0</v>
      </c>
      <c r="I107" s="11">
        <f t="shared" si="54"/>
        <v>0</v>
      </c>
      <c r="J107" s="11">
        <f t="shared" si="54"/>
        <v>0</v>
      </c>
      <c r="K107" s="11">
        <f t="shared" si="54"/>
        <v>0</v>
      </c>
      <c r="L107" s="11">
        <f t="shared" si="54"/>
        <v>0</v>
      </c>
      <c r="M107" s="11">
        <f t="shared" si="54"/>
        <v>0</v>
      </c>
      <c r="N107" s="11">
        <f t="shared" si="54"/>
        <v>0</v>
      </c>
      <c r="O107" s="11">
        <f t="shared" si="54"/>
        <v>0</v>
      </c>
      <c r="P107" s="11">
        <f t="shared" si="54"/>
        <v>0</v>
      </c>
      <c r="Q107" s="11">
        <f t="shared" si="54"/>
        <v>0</v>
      </c>
      <c r="R107" s="11">
        <f t="shared" si="54"/>
        <v>0</v>
      </c>
      <c r="S107" s="11">
        <f t="shared" si="54"/>
        <v>0</v>
      </c>
      <c r="T107" s="11">
        <f t="shared" si="54"/>
        <v>0</v>
      </c>
      <c r="U107" s="11">
        <f t="shared" si="54"/>
        <v>0</v>
      </c>
      <c r="V107" s="11">
        <f t="shared" si="54"/>
        <v>0</v>
      </c>
      <c r="W107" s="11">
        <f t="shared" si="54"/>
        <v>0</v>
      </c>
      <c r="X107" s="11">
        <f t="shared" si="54"/>
        <v>0</v>
      </c>
      <c r="Y107" s="11">
        <f t="shared" si="54"/>
        <v>0</v>
      </c>
      <c r="Z107" s="11">
        <f t="shared" si="54"/>
        <v>0</v>
      </c>
    </row>
    <row r="108" spans="1:26" s="84" customFormat="1" ht="12.75">
      <c r="A108" s="30" t="s">
        <v>260</v>
      </c>
      <c r="B108" s="37">
        <v>2660994.2585541126</v>
      </c>
      <c r="C108" s="19">
        <f t="shared" si="37"/>
        <v>221749.52154617605</v>
      </c>
      <c r="D108" s="9"/>
      <c r="E108" s="9"/>
      <c r="F108" s="9">
        <v>1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s="84" customFormat="1" ht="12.75">
      <c r="A109" s="29"/>
      <c r="B109" s="20"/>
      <c r="C109" s="19">
        <f t="shared" si="37"/>
        <v>0</v>
      </c>
      <c r="D109" s="11">
        <f aca="true" t="shared" si="55" ref="D109:Z109">$C108*D108</f>
        <v>0</v>
      </c>
      <c r="E109" s="11">
        <f t="shared" si="55"/>
        <v>0</v>
      </c>
      <c r="F109" s="11">
        <f t="shared" si="55"/>
        <v>221749.52154617605</v>
      </c>
      <c r="G109" s="11">
        <f t="shared" si="55"/>
        <v>0</v>
      </c>
      <c r="H109" s="11">
        <f t="shared" si="55"/>
        <v>0</v>
      </c>
      <c r="I109" s="11">
        <f t="shared" si="55"/>
        <v>0</v>
      </c>
      <c r="J109" s="11">
        <f t="shared" si="55"/>
        <v>0</v>
      </c>
      <c r="K109" s="11">
        <f t="shared" si="55"/>
        <v>0</v>
      </c>
      <c r="L109" s="11">
        <f t="shared" si="55"/>
        <v>0</v>
      </c>
      <c r="M109" s="11">
        <f t="shared" si="55"/>
        <v>0</v>
      </c>
      <c r="N109" s="11">
        <f t="shared" si="55"/>
        <v>0</v>
      </c>
      <c r="O109" s="11">
        <f t="shared" si="55"/>
        <v>0</v>
      </c>
      <c r="P109" s="11">
        <f t="shared" si="55"/>
        <v>0</v>
      </c>
      <c r="Q109" s="11">
        <f t="shared" si="55"/>
        <v>0</v>
      </c>
      <c r="R109" s="11">
        <f t="shared" si="55"/>
        <v>0</v>
      </c>
      <c r="S109" s="11">
        <f t="shared" si="55"/>
        <v>0</v>
      </c>
      <c r="T109" s="11">
        <f t="shared" si="55"/>
        <v>0</v>
      </c>
      <c r="U109" s="11">
        <f t="shared" si="55"/>
        <v>0</v>
      </c>
      <c r="V109" s="11">
        <f t="shared" si="55"/>
        <v>0</v>
      </c>
      <c r="W109" s="11">
        <f t="shared" si="55"/>
        <v>0</v>
      </c>
      <c r="X109" s="11">
        <f t="shared" si="55"/>
        <v>0</v>
      </c>
      <c r="Y109" s="11">
        <f t="shared" si="55"/>
        <v>0</v>
      </c>
      <c r="Z109" s="11">
        <f t="shared" si="55"/>
        <v>0</v>
      </c>
    </row>
    <row r="110" spans="1:26" s="84" customFormat="1" ht="12.75">
      <c r="A110" s="30" t="s">
        <v>261</v>
      </c>
      <c r="B110" s="37">
        <v>5089422.130034958</v>
      </c>
      <c r="C110" s="19">
        <f t="shared" si="37"/>
        <v>424118.5108362465</v>
      </c>
      <c r="D110" s="9"/>
      <c r="E110" s="9"/>
      <c r="F110" s="9">
        <v>1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s="84" customFormat="1" ht="12.75">
      <c r="A111" s="29"/>
      <c r="B111" s="20"/>
      <c r="C111" s="19">
        <f t="shared" si="37"/>
        <v>0</v>
      </c>
      <c r="D111" s="11">
        <f aca="true" t="shared" si="56" ref="D111:Z111">$C110*D110</f>
        <v>0</v>
      </c>
      <c r="E111" s="11">
        <f t="shared" si="56"/>
        <v>0</v>
      </c>
      <c r="F111" s="11">
        <f t="shared" si="56"/>
        <v>424118.5108362465</v>
      </c>
      <c r="G111" s="11">
        <f t="shared" si="56"/>
        <v>0</v>
      </c>
      <c r="H111" s="11">
        <f t="shared" si="56"/>
        <v>0</v>
      </c>
      <c r="I111" s="11">
        <f t="shared" si="56"/>
        <v>0</v>
      </c>
      <c r="J111" s="11">
        <f t="shared" si="56"/>
        <v>0</v>
      </c>
      <c r="K111" s="11">
        <f t="shared" si="56"/>
        <v>0</v>
      </c>
      <c r="L111" s="11">
        <f t="shared" si="56"/>
        <v>0</v>
      </c>
      <c r="M111" s="11">
        <f t="shared" si="56"/>
        <v>0</v>
      </c>
      <c r="N111" s="11">
        <f t="shared" si="56"/>
        <v>0</v>
      </c>
      <c r="O111" s="11">
        <f t="shared" si="56"/>
        <v>0</v>
      </c>
      <c r="P111" s="11">
        <f t="shared" si="56"/>
        <v>0</v>
      </c>
      <c r="Q111" s="11">
        <f t="shared" si="56"/>
        <v>0</v>
      </c>
      <c r="R111" s="11">
        <f t="shared" si="56"/>
        <v>0</v>
      </c>
      <c r="S111" s="11">
        <f t="shared" si="56"/>
        <v>0</v>
      </c>
      <c r="T111" s="11">
        <f t="shared" si="56"/>
        <v>0</v>
      </c>
      <c r="U111" s="11">
        <f t="shared" si="56"/>
        <v>0</v>
      </c>
      <c r="V111" s="11">
        <f t="shared" si="56"/>
        <v>0</v>
      </c>
      <c r="W111" s="11">
        <f t="shared" si="56"/>
        <v>0</v>
      </c>
      <c r="X111" s="11">
        <f t="shared" si="56"/>
        <v>0</v>
      </c>
      <c r="Y111" s="11">
        <f t="shared" si="56"/>
        <v>0</v>
      </c>
      <c r="Z111" s="11">
        <f t="shared" si="56"/>
        <v>0</v>
      </c>
    </row>
    <row r="112" spans="1:26" s="84" customFormat="1" ht="12.75">
      <c r="A112" s="30" t="s">
        <v>262</v>
      </c>
      <c r="B112" s="37">
        <v>272079.24316496786</v>
      </c>
      <c r="C112" s="19">
        <f t="shared" si="37"/>
        <v>22673.270263747323</v>
      </c>
      <c r="D112" s="9"/>
      <c r="E112" s="9"/>
      <c r="F112" s="9">
        <v>1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s="84" customFormat="1" ht="12.75">
      <c r="A113" s="29"/>
      <c r="B113" s="20"/>
      <c r="C113" s="19">
        <f t="shared" si="37"/>
        <v>0</v>
      </c>
      <c r="D113" s="11">
        <f aca="true" t="shared" si="57" ref="D113:Z113">$C112*D112</f>
        <v>0</v>
      </c>
      <c r="E113" s="11">
        <f t="shared" si="57"/>
        <v>0</v>
      </c>
      <c r="F113" s="11">
        <f t="shared" si="57"/>
        <v>22673.270263747323</v>
      </c>
      <c r="G113" s="11">
        <f t="shared" si="57"/>
        <v>0</v>
      </c>
      <c r="H113" s="11">
        <f t="shared" si="57"/>
        <v>0</v>
      </c>
      <c r="I113" s="11">
        <f t="shared" si="57"/>
        <v>0</v>
      </c>
      <c r="J113" s="11">
        <f t="shared" si="57"/>
        <v>0</v>
      </c>
      <c r="K113" s="11">
        <f t="shared" si="57"/>
        <v>0</v>
      </c>
      <c r="L113" s="11">
        <f t="shared" si="57"/>
        <v>0</v>
      </c>
      <c r="M113" s="11">
        <f t="shared" si="57"/>
        <v>0</v>
      </c>
      <c r="N113" s="11">
        <f t="shared" si="57"/>
        <v>0</v>
      </c>
      <c r="O113" s="11">
        <f t="shared" si="57"/>
        <v>0</v>
      </c>
      <c r="P113" s="11">
        <f t="shared" si="57"/>
        <v>0</v>
      </c>
      <c r="Q113" s="11">
        <f t="shared" si="57"/>
        <v>0</v>
      </c>
      <c r="R113" s="11">
        <f t="shared" si="57"/>
        <v>0</v>
      </c>
      <c r="S113" s="11">
        <f t="shared" si="57"/>
        <v>0</v>
      </c>
      <c r="T113" s="11">
        <f t="shared" si="57"/>
        <v>0</v>
      </c>
      <c r="U113" s="11">
        <f t="shared" si="57"/>
        <v>0</v>
      </c>
      <c r="V113" s="11">
        <f t="shared" si="57"/>
        <v>0</v>
      </c>
      <c r="W113" s="11">
        <f t="shared" si="57"/>
        <v>0</v>
      </c>
      <c r="X113" s="11">
        <f t="shared" si="57"/>
        <v>0</v>
      </c>
      <c r="Y113" s="11">
        <f t="shared" si="57"/>
        <v>0</v>
      </c>
      <c r="Z113" s="11">
        <f t="shared" si="57"/>
        <v>0</v>
      </c>
    </row>
    <row r="114" spans="1:26" s="84" customFormat="1" ht="12.75">
      <c r="A114" s="30" t="s">
        <v>263</v>
      </c>
      <c r="B114" s="37">
        <v>4661.916838472491</v>
      </c>
      <c r="C114" s="19">
        <f t="shared" si="37"/>
        <v>388.49306987270757</v>
      </c>
      <c r="D114" s="9"/>
      <c r="E114" s="9"/>
      <c r="F114" s="9">
        <v>1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s="84" customFormat="1" ht="12.75">
      <c r="A115" s="29"/>
      <c r="B115" s="20"/>
      <c r="C115" s="19">
        <f t="shared" si="37"/>
        <v>0</v>
      </c>
      <c r="D115" s="11">
        <f aca="true" t="shared" si="58" ref="D115:Z115">$C114*D114</f>
        <v>0</v>
      </c>
      <c r="E115" s="11">
        <f t="shared" si="58"/>
        <v>0</v>
      </c>
      <c r="F115" s="11">
        <f t="shared" si="58"/>
        <v>388.49306987270757</v>
      </c>
      <c r="G115" s="11">
        <f t="shared" si="58"/>
        <v>0</v>
      </c>
      <c r="H115" s="11">
        <f t="shared" si="58"/>
        <v>0</v>
      </c>
      <c r="I115" s="11">
        <f t="shared" si="58"/>
        <v>0</v>
      </c>
      <c r="J115" s="11">
        <f t="shared" si="58"/>
        <v>0</v>
      </c>
      <c r="K115" s="11">
        <f t="shared" si="58"/>
        <v>0</v>
      </c>
      <c r="L115" s="11">
        <f t="shared" si="58"/>
        <v>0</v>
      </c>
      <c r="M115" s="11">
        <f t="shared" si="58"/>
        <v>0</v>
      </c>
      <c r="N115" s="11">
        <f t="shared" si="58"/>
        <v>0</v>
      </c>
      <c r="O115" s="11">
        <f t="shared" si="58"/>
        <v>0</v>
      </c>
      <c r="P115" s="11">
        <f t="shared" si="58"/>
        <v>0</v>
      </c>
      <c r="Q115" s="11">
        <f t="shared" si="58"/>
        <v>0</v>
      </c>
      <c r="R115" s="11">
        <f t="shared" si="58"/>
        <v>0</v>
      </c>
      <c r="S115" s="11">
        <f t="shared" si="58"/>
        <v>0</v>
      </c>
      <c r="T115" s="11">
        <f t="shared" si="58"/>
        <v>0</v>
      </c>
      <c r="U115" s="11">
        <f t="shared" si="58"/>
        <v>0</v>
      </c>
      <c r="V115" s="11">
        <f t="shared" si="58"/>
        <v>0</v>
      </c>
      <c r="W115" s="11">
        <f t="shared" si="58"/>
        <v>0</v>
      </c>
      <c r="X115" s="11">
        <f t="shared" si="58"/>
        <v>0</v>
      </c>
      <c r="Y115" s="11">
        <f t="shared" si="58"/>
        <v>0</v>
      </c>
      <c r="Z115" s="11">
        <f t="shared" si="58"/>
        <v>0</v>
      </c>
    </row>
    <row r="116" spans="1:26" s="84" customFormat="1" ht="12.75">
      <c r="A116" s="30" t="s">
        <v>300</v>
      </c>
      <c r="B116" s="37">
        <v>12273077.390763612</v>
      </c>
      <c r="C116" s="19">
        <f t="shared" si="37"/>
        <v>1022756.4492303011</v>
      </c>
      <c r="D116" s="9"/>
      <c r="E116" s="9"/>
      <c r="F116" s="9">
        <v>1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s="84" customFormat="1" ht="12.75">
      <c r="A117" s="29"/>
      <c r="B117" s="20"/>
      <c r="C117" s="19">
        <f t="shared" si="37"/>
        <v>0</v>
      </c>
      <c r="D117" s="11">
        <f aca="true" t="shared" si="59" ref="D117:Z117">$C116*D116</f>
        <v>0</v>
      </c>
      <c r="E117" s="11">
        <f t="shared" si="59"/>
        <v>0</v>
      </c>
      <c r="F117" s="11">
        <f t="shared" si="59"/>
        <v>1022756.4492303011</v>
      </c>
      <c r="G117" s="11">
        <f t="shared" si="59"/>
        <v>0</v>
      </c>
      <c r="H117" s="11">
        <f t="shared" si="59"/>
        <v>0</v>
      </c>
      <c r="I117" s="11">
        <f t="shared" si="59"/>
        <v>0</v>
      </c>
      <c r="J117" s="11">
        <f t="shared" si="59"/>
        <v>0</v>
      </c>
      <c r="K117" s="11">
        <f t="shared" si="59"/>
        <v>0</v>
      </c>
      <c r="L117" s="11">
        <f t="shared" si="59"/>
        <v>0</v>
      </c>
      <c r="M117" s="11">
        <f t="shared" si="59"/>
        <v>0</v>
      </c>
      <c r="N117" s="11">
        <f t="shared" si="59"/>
        <v>0</v>
      </c>
      <c r="O117" s="11">
        <f t="shared" si="59"/>
        <v>0</v>
      </c>
      <c r="P117" s="11">
        <f t="shared" si="59"/>
        <v>0</v>
      </c>
      <c r="Q117" s="11">
        <f t="shared" si="59"/>
        <v>0</v>
      </c>
      <c r="R117" s="11">
        <f t="shared" si="59"/>
        <v>0</v>
      </c>
      <c r="S117" s="11">
        <f t="shared" si="59"/>
        <v>0</v>
      </c>
      <c r="T117" s="11">
        <f t="shared" si="59"/>
        <v>0</v>
      </c>
      <c r="U117" s="11">
        <f t="shared" si="59"/>
        <v>0</v>
      </c>
      <c r="V117" s="11">
        <f t="shared" si="59"/>
        <v>0</v>
      </c>
      <c r="W117" s="11">
        <f t="shared" si="59"/>
        <v>0</v>
      </c>
      <c r="X117" s="11">
        <f t="shared" si="59"/>
        <v>0</v>
      </c>
      <c r="Y117" s="11">
        <f t="shared" si="59"/>
        <v>0</v>
      </c>
      <c r="Z117" s="11">
        <f t="shared" si="59"/>
        <v>0</v>
      </c>
    </row>
    <row r="118" spans="1:26" s="84" customFormat="1" ht="12.75">
      <c r="A118" s="30" t="s">
        <v>304</v>
      </c>
      <c r="B118" s="37">
        <v>7351945.51458269</v>
      </c>
      <c r="C118" s="19">
        <f t="shared" si="37"/>
        <v>612662.1262152242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>
        <v>1</v>
      </c>
      <c r="V118" s="9"/>
      <c r="W118" s="9"/>
      <c r="X118" s="9"/>
      <c r="Y118" s="9"/>
      <c r="Z118" s="9"/>
    </row>
    <row r="119" spans="1:26" s="84" customFormat="1" ht="12.75">
      <c r="A119" s="29"/>
      <c r="B119" s="20"/>
      <c r="C119" s="19">
        <f t="shared" si="37"/>
        <v>0</v>
      </c>
      <c r="D119" s="11">
        <f aca="true" t="shared" si="60" ref="D119:Z119">$C118*D118</f>
        <v>0</v>
      </c>
      <c r="E119" s="11">
        <f t="shared" si="60"/>
        <v>0</v>
      </c>
      <c r="F119" s="11">
        <f t="shared" si="60"/>
        <v>0</v>
      </c>
      <c r="G119" s="11">
        <f t="shared" si="60"/>
        <v>0</v>
      </c>
      <c r="H119" s="11">
        <f t="shared" si="60"/>
        <v>0</v>
      </c>
      <c r="I119" s="11">
        <f t="shared" si="60"/>
        <v>0</v>
      </c>
      <c r="J119" s="11">
        <f t="shared" si="60"/>
        <v>0</v>
      </c>
      <c r="K119" s="11">
        <f t="shared" si="60"/>
        <v>0</v>
      </c>
      <c r="L119" s="11">
        <f t="shared" si="60"/>
        <v>0</v>
      </c>
      <c r="M119" s="11">
        <f t="shared" si="60"/>
        <v>0</v>
      </c>
      <c r="N119" s="11">
        <f t="shared" si="60"/>
        <v>0</v>
      </c>
      <c r="O119" s="11">
        <f t="shared" si="60"/>
        <v>0</v>
      </c>
      <c r="P119" s="11">
        <f t="shared" si="60"/>
        <v>0</v>
      </c>
      <c r="Q119" s="11">
        <f t="shared" si="60"/>
        <v>0</v>
      </c>
      <c r="R119" s="11">
        <f t="shared" si="60"/>
        <v>0</v>
      </c>
      <c r="S119" s="11">
        <f t="shared" si="60"/>
        <v>0</v>
      </c>
      <c r="T119" s="11">
        <f t="shared" si="60"/>
        <v>0</v>
      </c>
      <c r="U119" s="11">
        <f t="shared" si="60"/>
        <v>612662.1262152242</v>
      </c>
      <c r="V119" s="11">
        <f t="shared" si="60"/>
        <v>0</v>
      </c>
      <c r="W119" s="11">
        <f t="shared" si="60"/>
        <v>0</v>
      </c>
      <c r="X119" s="11">
        <f t="shared" si="60"/>
        <v>0</v>
      </c>
      <c r="Y119" s="11">
        <f t="shared" si="60"/>
        <v>0</v>
      </c>
      <c r="Z119" s="11">
        <f t="shared" si="60"/>
        <v>0</v>
      </c>
    </row>
    <row r="120" spans="1:26" s="84" customFormat="1" ht="12.75">
      <c r="A120" s="30" t="s">
        <v>301</v>
      </c>
      <c r="B120" s="37">
        <v>5913748.636993319</v>
      </c>
      <c r="C120" s="19">
        <f t="shared" si="37"/>
        <v>492812.3864161099</v>
      </c>
      <c r="D120" s="9"/>
      <c r="E120" s="9"/>
      <c r="F120" s="9">
        <v>1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s="84" customFormat="1" ht="12.75">
      <c r="A121" s="29"/>
      <c r="B121" s="20"/>
      <c r="C121" s="19">
        <f t="shared" si="37"/>
        <v>0</v>
      </c>
      <c r="D121" s="11">
        <f aca="true" t="shared" si="61" ref="D121:Z121">$C120*D120</f>
        <v>0</v>
      </c>
      <c r="E121" s="11">
        <f t="shared" si="61"/>
        <v>0</v>
      </c>
      <c r="F121" s="11">
        <f t="shared" si="61"/>
        <v>492812.3864161099</v>
      </c>
      <c r="G121" s="11">
        <f t="shared" si="61"/>
        <v>0</v>
      </c>
      <c r="H121" s="11">
        <f t="shared" si="61"/>
        <v>0</v>
      </c>
      <c r="I121" s="11">
        <f t="shared" si="61"/>
        <v>0</v>
      </c>
      <c r="J121" s="11">
        <f t="shared" si="61"/>
        <v>0</v>
      </c>
      <c r="K121" s="11">
        <f t="shared" si="61"/>
        <v>0</v>
      </c>
      <c r="L121" s="11">
        <f t="shared" si="61"/>
        <v>0</v>
      </c>
      <c r="M121" s="11">
        <f t="shared" si="61"/>
        <v>0</v>
      </c>
      <c r="N121" s="11">
        <f t="shared" si="61"/>
        <v>0</v>
      </c>
      <c r="O121" s="11">
        <f t="shared" si="61"/>
        <v>0</v>
      </c>
      <c r="P121" s="11">
        <f t="shared" si="61"/>
        <v>0</v>
      </c>
      <c r="Q121" s="11">
        <f t="shared" si="61"/>
        <v>0</v>
      </c>
      <c r="R121" s="11">
        <f t="shared" si="61"/>
        <v>0</v>
      </c>
      <c r="S121" s="11">
        <f t="shared" si="61"/>
        <v>0</v>
      </c>
      <c r="T121" s="11">
        <f t="shared" si="61"/>
        <v>0</v>
      </c>
      <c r="U121" s="11">
        <f t="shared" si="61"/>
        <v>0</v>
      </c>
      <c r="V121" s="11">
        <f t="shared" si="61"/>
        <v>0</v>
      </c>
      <c r="W121" s="11">
        <f t="shared" si="61"/>
        <v>0</v>
      </c>
      <c r="X121" s="11">
        <f t="shared" si="61"/>
        <v>0</v>
      </c>
      <c r="Y121" s="11">
        <f t="shared" si="61"/>
        <v>0</v>
      </c>
      <c r="Z121" s="11">
        <f t="shared" si="61"/>
        <v>0</v>
      </c>
    </row>
    <row r="122" spans="1:26" s="84" customFormat="1" ht="12.75">
      <c r="A122" s="30" t="s">
        <v>302</v>
      </c>
      <c r="B122" s="37">
        <v>12500421.897324963</v>
      </c>
      <c r="C122" s="19">
        <f t="shared" si="37"/>
        <v>1041701.8247770802</v>
      </c>
      <c r="D122" s="9"/>
      <c r="E122" s="9"/>
      <c r="F122" s="9">
        <v>1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s="84" customFormat="1" ht="12.75">
      <c r="A123" s="29"/>
      <c r="B123" s="20"/>
      <c r="C123" s="19">
        <f t="shared" si="37"/>
        <v>0</v>
      </c>
      <c r="D123" s="11">
        <f aca="true" t="shared" si="62" ref="D123:Z123">$C122*D122</f>
        <v>0</v>
      </c>
      <c r="E123" s="11">
        <f t="shared" si="62"/>
        <v>0</v>
      </c>
      <c r="F123" s="11">
        <f t="shared" si="62"/>
        <v>1041701.8247770802</v>
      </c>
      <c r="G123" s="11">
        <f t="shared" si="62"/>
        <v>0</v>
      </c>
      <c r="H123" s="11">
        <f t="shared" si="62"/>
        <v>0</v>
      </c>
      <c r="I123" s="11">
        <f t="shared" si="62"/>
        <v>0</v>
      </c>
      <c r="J123" s="11">
        <f t="shared" si="62"/>
        <v>0</v>
      </c>
      <c r="K123" s="11">
        <f t="shared" si="62"/>
        <v>0</v>
      </c>
      <c r="L123" s="11">
        <f t="shared" si="62"/>
        <v>0</v>
      </c>
      <c r="M123" s="11">
        <f t="shared" si="62"/>
        <v>0</v>
      </c>
      <c r="N123" s="11">
        <f t="shared" si="62"/>
        <v>0</v>
      </c>
      <c r="O123" s="11">
        <f t="shared" si="62"/>
        <v>0</v>
      </c>
      <c r="P123" s="11">
        <f t="shared" si="62"/>
        <v>0</v>
      </c>
      <c r="Q123" s="11">
        <f t="shared" si="62"/>
        <v>0</v>
      </c>
      <c r="R123" s="11">
        <f t="shared" si="62"/>
        <v>0</v>
      </c>
      <c r="S123" s="11">
        <f t="shared" si="62"/>
        <v>0</v>
      </c>
      <c r="T123" s="11">
        <f t="shared" si="62"/>
        <v>0</v>
      </c>
      <c r="U123" s="11">
        <f t="shared" si="62"/>
        <v>0</v>
      </c>
      <c r="V123" s="11">
        <f t="shared" si="62"/>
        <v>0</v>
      </c>
      <c r="W123" s="11">
        <f t="shared" si="62"/>
        <v>0</v>
      </c>
      <c r="X123" s="11">
        <f t="shared" si="62"/>
        <v>0</v>
      </c>
      <c r="Y123" s="11">
        <f t="shared" si="62"/>
        <v>0</v>
      </c>
      <c r="Z123" s="11">
        <f t="shared" si="62"/>
        <v>0</v>
      </c>
    </row>
    <row r="124" spans="1:26" s="84" customFormat="1" ht="12.75">
      <c r="A124" s="30" t="s">
        <v>303</v>
      </c>
      <c r="B124" s="37">
        <v>5844297.691186538</v>
      </c>
      <c r="C124" s="19">
        <f t="shared" si="37"/>
        <v>487024.80759887816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>
        <v>1</v>
      </c>
      <c r="V124" s="9"/>
      <c r="W124" s="9"/>
      <c r="X124" s="9"/>
      <c r="Y124" s="9"/>
      <c r="Z124" s="9"/>
    </row>
    <row r="125" spans="1:26" s="84" customFormat="1" ht="12.75">
      <c r="A125" s="29"/>
      <c r="B125" s="20"/>
      <c r="C125" s="19">
        <f t="shared" si="37"/>
        <v>0</v>
      </c>
      <c r="D125" s="11">
        <f aca="true" t="shared" si="63" ref="D125:Z125">$C124*D124</f>
        <v>0</v>
      </c>
      <c r="E125" s="11">
        <f t="shared" si="63"/>
        <v>0</v>
      </c>
      <c r="F125" s="11">
        <f t="shared" si="63"/>
        <v>0</v>
      </c>
      <c r="G125" s="11">
        <f t="shared" si="63"/>
        <v>0</v>
      </c>
      <c r="H125" s="11">
        <f t="shared" si="63"/>
        <v>0</v>
      </c>
      <c r="I125" s="11">
        <f t="shared" si="63"/>
        <v>0</v>
      </c>
      <c r="J125" s="11">
        <f t="shared" si="63"/>
        <v>0</v>
      </c>
      <c r="K125" s="11">
        <f t="shared" si="63"/>
        <v>0</v>
      </c>
      <c r="L125" s="11">
        <f t="shared" si="63"/>
        <v>0</v>
      </c>
      <c r="M125" s="11">
        <f t="shared" si="63"/>
        <v>0</v>
      </c>
      <c r="N125" s="11">
        <f t="shared" si="63"/>
        <v>0</v>
      </c>
      <c r="O125" s="11">
        <f t="shared" si="63"/>
        <v>0</v>
      </c>
      <c r="P125" s="11">
        <f t="shared" si="63"/>
        <v>0</v>
      </c>
      <c r="Q125" s="11">
        <f t="shared" si="63"/>
        <v>0</v>
      </c>
      <c r="R125" s="11">
        <f t="shared" si="63"/>
        <v>0</v>
      </c>
      <c r="S125" s="11">
        <f t="shared" si="63"/>
        <v>0</v>
      </c>
      <c r="T125" s="11">
        <f t="shared" si="63"/>
        <v>0</v>
      </c>
      <c r="U125" s="11">
        <f t="shared" si="63"/>
        <v>487024.80759887816</v>
      </c>
      <c r="V125" s="11">
        <f t="shared" si="63"/>
        <v>0</v>
      </c>
      <c r="W125" s="11">
        <f t="shared" si="63"/>
        <v>0</v>
      </c>
      <c r="X125" s="11">
        <f t="shared" si="63"/>
        <v>0</v>
      </c>
      <c r="Y125" s="11">
        <f t="shared" si="63"/>
        <v>0</v>
      </c>
      <c r="Z125" s="11">
        <f t="shared" si="63"/>
        <v>0</v>
      </c>
    </row>
    <row r="126" spans="1:26" s="84" customFormat="1" ht="12.75">
      <c r="A126" s="30" t="s">
        <v>335</v>
      </c>
      <c r="B126" s="37">
        <v>44221.07440405189</v>
      </c>
      <c r="C126" s="19">
        <f t="shared" si="37"/>
        <v>3685.089533670991</v>
      </c>
      <c r="D126" s="9"/>
      <c r="E126" s="9"/>
      <c r="F126" s="9">
        <v>1</v>
      </c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s="84" customFormat="1" ht="12.75">
      <c r="A127" s="29"/>
      <c r="B127" s="20"/>
      <c r="C127" s="19">
        <f t="shared" si="37"/>
        <v>0</v>
      </c>
      <c r="D127" s="11">
        <f aca="true" t="shared" si="64" ref="D127:Z127">$C126*D126</f>
        <v>0</v>
      </c>
      <c r="E127" s="11">
        <f t="shared" si="64"/>
        <v>0</v>
      </c>
      <c r="F127" s="11">
        <f t="shared" si="64"/>
        <v>3685.089533670991</v>
      </c>
      <c r="G127" s="11">
        <f t="shared" si="64"/>
        <v>0</v>
      </c>
      <c r="H127" s="11">
        <f t="shared" si="64"/>
        <v>0</v>
      </c>
      <c r="I127" s="11">
        <f t="shared" si="64"/>
        <v>0</v>
      </c>
      <c r="J127" s="11">
        <f t="shared" si="64"/>
        <v>0</v>
      </c>
      <c r="K127" s="11">
        <f t="shared" si="64"/>
        <v>0</v>
      </c>
      <c r="L127" s="11">
        <f t="shared" si="64"/>
        <v>0</v>
      </c>
      <c r="M127" s="11">
        <f t="shared" si="64"/>
        <v>0</v>
      </c>
      <c r="N127" s="11">
        <f t="shared" si="64"/>
        <v>0</v>
      </c>
      <c r="O127" s="11">
        <f t="shared" si="64"/>
        <v>0</v>
      </c>
      <c r="P127" s="11">
        <f t="shared" si="64"/>
        <v>0</v>
      </c>
      <c r="Q127" s="11">
        <f t="shared" si="64"/>
        <v>0</v>
      </c>
      <c r="R127" s="11">
        <f t="shared" si="64"/>
        <v>0</v>
      </c>
      <c r="S127" s="11">
        <f t="shared" si="64"/>
        <v>0</v>
      </c>
      <c r="T127" s="11">
        <f t="shared" si="64"/>
        <v>0</v>
      </c>
      <c r="U127" s="11">
        <f t="shared" si="64"/>
        <v>0</v>
      </c>
      <c r="V127" s="11">
        <f t="shared" si="64"/>
        <v>0</v>
      </c>
      <c r="W127" s="11">
        <f t="shared" si="64"/>
        <v>0</v>
      </c>
      <c r="X127" s="11">
        <f t="shared" si="64"/>
        <v>0</v>
      </c>
      <c r="Y127" s="11">
        <f t="shared" si="64"/>
        <v>0</v>
      </c>
      <c r="Z127" s="11">
        <f t="shared" si="64"/>
        <v>0</v>
      </c>
    </row>
    <row r="128" spans="1:26" s="84" customFormat="1" ht="12.75">
      <c r="A128" s="30" t="s">
        <v>336</v>
      </c>
      <c r="B128" s="37">
        <v>1475529.3622055692</v>
      </c>
      <c r="C128" s="19">
        <f t="shared" si="37"/>
        <v>122960.78018379743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>
        <v>1</v>
      </c>
      <c r="V128" s="9"/>
      <c r="W128" s="9"/>
      <c r="X128" s="9"/>
      <c r="Y128" s="9"/>
      <c r="Z128" s="9"/>
    </row>
    <row r="129" spans="1:26" s="84" customFormat="1" ht="12.75">
      <c r="A129" s="29"/>
      <c r="B129" s="20"/>
      <c r="C129" s="19">
        <f t="shared" si="37"/>
        <v>0</v>
      </c>
      <c r="D129" s="11">
        <f aca="true" t="shared" si="65" ref="D129:Z129">$C128*D128</f>
        <v>0</v>
      </c>
      <c r="E129" s="11">
        <f t="shared" si="65"/>
        <v>0</v>
      </c>
      <c r="F129" s="11">
        <f t="shared" si="65"/>
        <v>0</v>
      </c>
      <c r="G129" s="11">
        <f t="shared" si="65"/>
        <v>0</v>
      </c>
      <c r="H129" s="11">
        <f t="shared" si="65"/>
        <v>0</v>
      </c>
      <c r="I129" s="11">
        <f t="shared" si="65"/>
        <v>0</v>
      </c>
      <c r="J129" s="11">
        <f t="shared" si="65"/>
        <v>0</v>
      </c>
      <c r="K129" s="11">
        <f t="shared" si="65"/>
        <v>0</v>
      </c>
      <c r="L129" s="11">
        <f t="shared" si="65"/>
        <v>0</v>
      </c>
      <c r="M129" s="11">
        <f t="shared" si="65"/>
        <v>0</v>
      </c>
      <c r="N129" s="11">
        <f t="shared" si="65"/>
        <v>0</v>
      </c>
      <c r="O129" s="11">
        <f t="shared" si="65"/>
        <v>0</v>
      </c>
      <c r="P129" s="11">
        <f t="shared" si="65"/>
        <v>0</v>
      </c>
      <c r="Q129" s="11">
        <f t="shared" si="65"/>
        <v>0</v>
      </c>
      <c r="R129" s="11">
        <f t="shared" si="65"/>
        <v>0</v>
      </c>
      <c r="S129" s="11">
        <f t="shared" si="65"/>
        <v>0</v>
      </c>
      <c r="T129" s="11">
        <f t="shared" si="65"/>
        <v>0</v>
      </c>
      <c r="U129" s="11">
        <f t="shared" si="65"/>
        <v>122960.78018379743</v>
      </c>
      <c r="V129" s="11">
        <f t="shared" si="65"/>
        <v>0</v>
      </c>
      <c r="W129" s="11">
        <f t="shared" si="65"/>
        <v>0</v>
      </c>
      <c r="X129" s="11">
        <f t="shared" si="65"/>
        <v>0</v>
      </c>
      <c r="Y129" s="11">
        <f t="shared" si="65"/>
        <v>0</v>
      </c>
      <c r="Z129" s="11">
        <f t="shared" si="65"/>
        <v>0</v>
      </c>
    </row>
    <row r="130" spans="1:26" s="84" customFormat="1" ht="12.75">
      <c r="A130" s="30" t="s">
        <v>337</v>
      </c>
      <c r="B130" s="37">
        <v>5297.636944124506</v>
      </c>
      <c r="C130" s="19">
        <f>B130/12</f>
        <v>441.46974534370884</v>
      </c>
      <c r="D130" s="9"/>
      <c r="E130" s="9"/>
      <c r="F130" s="9">
        <v>1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s="84" customFormat="1" ht="12.75">
      <c r="A131" s="29"/>
      <c r="B131" s="20"/>
      <c r="C131" s="19"/>
      <c r="D131" s="11">
        <f aca="true" t="shared" si="66" ref="D131:Z131">$C130*D130</f>
        <v>0</v>
      </c>
      <c r="E131" s="11">
        <f t="shared" si="66"/>
        <v>0</v>
      </c>
      <c r="F131" s="11">
        <f t="shared" si="66"/>
        <v>441.46974534370884</v>
      </c>
      <c r="G131" s="11">
        <f t="shared" si="66"/>
        <v>0</v>
      </c>
      <c r="H131" s="11">
        <f t="shared" si="66"/>
        <v>0</v>
      </c>
      <c r="I131" s="11">
        <f t="shared" si="66"/>
        <v>0</v>
      </c>
      <c r="J131" s="11">
        <f t="shared" si="66"/>
        <v>0</v>
      </c>
      <c r="K131" s="11">
        <f t="shared" si="66"/>
        <v>0</v>
      </c>
      <c r="L131" s="11">
        <f t="shared" si="66"/>
        <v>0</v>
      </c>
      <c r="M131" s="11">
        <f t="shared" si="66"/>
        <v>0</v>
      </c>
      <c r="N131" s="11">
        <f t="shared" si="66"/>
        <v>0</v>
      </c>
      <c r="O131" s="11">
        <f t="shared" si="66"/>
        <v>0</v>
      </c>
      <c r="P131" s="11">
        <f t="shared" si="66"/>
        <v>0</v>
      </c>
      <c r="Q131" s="11">
        <f t="shared" si="66"/>
        <v>0</v>
      </c>
      <c r="R131" s="11">
        <f t="shared" si="66"/>
        <v>0</v>
      </c>
      <c r="S131" s="11">
        <f t="shared" si="66"/>
        <v>0</v>
      </c>
      <c r="T131" s="11">
        <f t="shared" si="66"/>
        <v>0</v>
      </c>
      <c r="U131" s="11">
        <f t="shared" si="66"/>
        <v>0</v>
      </c>
      <c r="V131" s="11">
        <f t="shared" si="66"/>
        <v>0</v>
      </c>
      <c r="W131" s="11">
        <f t="shared" si="66"/>
        <v>0</v>
      </c>
      <c r="X131" s="11">
        <f t="shared" si="66"/>
        <v>0</v>
      </c>
      <c r="Y131" s="11">
        <f t="shared" si="66"/>
        <v>0</v>
      </c>
      <c r="Z131" s="11">
        <f t="shared" si="66"/>
        <v>0</v>
      </c>
    </row>
    <row r="132" spans="1:26" s="84" customFormat="1" ht="12.75">
      <c r="A132" s="25" t="s">
        <v>51</v>
      </c>
      <c r="B132" s="15">
        <f>B8+B10+B12+B18+B20+B22+B24+B26+B28+B30+B32+B34+B36+B38+B40+B42+B44+B46+B48+B50+B52+B54+B56+B58+B60+B62+B64+B66+B68+B70+B72+B74+B76+B78+B80+B82+B84+B86+B88+B90+B92+B94+B96+B98+B100+B102+B104+B108+B110+B112+B114+B116+B118+B120+B122+B124+B126+B128+B130</f>
        <v>272626368.82102555</v>
      </c>
      <c r="C132" s="15">
        <f>C8+C10+C12+C18+C20+C22+C24+C26+C28+C30+C32+C34+C36+C38+C40+C42+C44+C46+C48+C50+C52+C54+C56+C58+C60+C62+C64+C66+C68+C70+C72+C74+C76+C78+C80+C82+C84+C86+C88+C90+C92+C94+C96+C98+C100+C102+C104+C108+C110+C112+C114+C116+C118+C120+C122+C124+C126+C128+C130</f>
        <v>22718864.06841881</v>
      </c>
      <c r="D132" s="15">
        <f>D9+D11+D13+D19+D21+D23+D25+D27+D29+D31+D33+D35+D37+D39+D41+D43+D45+D47+D49+D51+D53+D55+D57+D59+D61+D63+D65+D67+D69+D71+D73+D75+D77+D79+D81+D83+D85+D87+D89+D91+D93+D95+D97+D99+D101+D103+D105+D107+D109+D111+D113+D115+D117+D119+D121+D123+D125+D127+D129+D131</f>
        <v>305736.04010397545</v>
      </c>
      <c r="E132" s="15">
        <f aca="true" t="shared" si="67" ref="E132:Z132">E9+E11+E13+E19+E21+E23+E25+E27+E29+E31+E33+E35+E37+E39+E41+E43+E45+E47+E49+E51+E53+E55+E57+E59+E61+E63+E65+E67+E69+E71+E73+E75+E77+E79+E81+E83+E85+E87+E89+E91+E93+E95+E97+E99+E101+E103+E105+E107+E109+E111+E113+E115+E117+E119+E121+E123+E125+E127+E129+E131</f>
        <v>2001789.970569817</v>
      </c>
      <c r="F132" s="15">
        <f t="shared" si="67"/>
        <v>6271607.385075883</v>
      </c>
      <c r="G132" s="15">
        <f t="shared" si="67"/>
        <v>1108120.2159931867</v>
      </c>
      <c r="H132" s="15">
        <f t="shared" si="67"/>
        <v>722384.4274683248</v>
      </c>
      <c r="I132" s="15">
        <f t="shared" si="67"/>
        <v>1871710.6693996596</v>
      </c>
      <c r="J132" s="15">
        <f t="shared" si="67"/>
        <v>296717.46900325187</v>
      </c>
      <c r="K132" s="15">
        <f t="shared" si="67"/>
        <v>462654.25261644484</v>
      </c>
      <c r="L132" s="15">
        <f t="shared" si="67"/>
        <v>251149.14045307992</v>
      </c>
      <c r="M132" s="15">
        <f t="shared" si="67"/>
        <v>466853.8791935202</v>
      </c>
      <c r="N132" s="15">
        <f t="shared" si="67"/>
        <v>1969845.7020988152</v>
      </c>
      <c r="O132" s="15">
        <f t="shared" si="67"/>
        <v>262967.6147090431</v>
      </c>
      <c r="P132" s="15">
        <f t="shared" si="67"/>
        <v>0</v>
      </c>
      <c r="Q132" s="15">
        <f t="shared" si="67"/>
        <v>646972.7709884031</v>
      </c>
      <c r="R132" s="15">
        <f t="shared" si="67"/>
        <v>331288.78071465524</v>
      </c>
      <c r="S132" s="15">
        <f t="shared" si="67"/>
        <v>71647.98517432807</v>
      </c>
      <c r="T132" s="15">
        <f t="shared" si="67"/>
        <v>1004961.8910902123</v>
      </c>
      <c r="U132" s="15">
        <f t="shared" si="67"/>
        <v>2237980.248169924</v>
      </c>
      <c r="V132" s="15">
        <f t="shared" si="67"/>
        <v>636505.2269115867</v>
      </c>
      <c r="W132" s="15">
        <f t="shared" si="67"/>
        <v>770065.1507123703</v>
      </c>
      <c r="X132" s="15">
        <f t="shared" si="67"/>
        <v>987399.7959780433</v>
      </c>
      <c r="Y132" s="15">
        <f t="shared" si="67"/>
        <v>40505.451994279094</v>
      </c>
      <c r="Z132" s="15">
        <f t="shared" si="67"/>
        <v>0</v>
      </c>
    </row>
    <row r="133" spans="1:26" s="84" customFormat="1" ht="12.75">
      <c r="A133" s="2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43"/>
    </row>
    <row r="134" spans="1:26" s="84" customFormat="1" ht="12.75">
      <c r="A134" s="42"/>
      <c r="B134" s="46"/>
      <c r="C134" s="43"/>
      <c r="D134" s="15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s="84" customFormat="1" ht="12.75" thickBot="1">
      <c r="A135" s="25" t="s">
        <v>52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s="84" customFormat="1" ht="12.75" thickBot="1">
      <c r="A136" s="26" t="s">
        <v>2</v>
      </c>
      <c r="B136" s="1" t="s">
        <v>3</v>
      </c>
      <c r="C136" s="4" t="s">
        <v>4</v>
      </c>
      <c r="D136" s="139" t="s">
        <v>5</v>
      </c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75"/>
    </row>
    <row r="137" spans="1:26" s="84" customFormat="1" ht="12.75">
      <c r="A137" s="27" t="s">
        <v>6</v>
      </c>
      <c r="B137" s="6" t="s">
        <v>7</v>
      </c>
      <c r="C137" s="7" t="s">
        <v>7</v>
      </c>
      <c r="D137" s="12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33"/>
      <c r="Z137" s="6" t="s">
        <v>8</v>
      </c>
    </row>
    <row r="138" spans="1:26" s="84" customFormat="1" ht="12.75">
      <c r="A138" s="27" t="s">
        <v>9</v>
      </c>
      <c r="B138" s="6" t="s">
        <v>10</v>
      </c>
      <c r="C138" s="7" t="s">
        <v>10</v>
      </c>
      <c r="D138" s="5" t="s">
        <v>11</v>
      </c>
      <c r="E138" s="6" t="s">
        <v>12</v>
      </c>
      <c r="F138" s="6" t="s">
        <v>13</v>
      </c>
      <c r="G138" s="6" t="s">
        <v>14</v>
      </c>
      <c r="H138" s="6" t="s">
        <v>15</v>
      </c>
      <c r="I138" s="6" t="s">
        <v>16</v>
      </c>
      <c r="J138" s="6" t="s">
        <v>17</v>
      </c>
      <c r="K138" s="6" t="s">
        <v>18</v>
      </c>
      <c r="L138" s="6" t="s">
        <v>19</v>
      </c>
      <c r="M138" s="6" t="s">
        <v>20</v>
      </c>
      <c r="N138" s="6" t="s">
        <v>21</v>
      </c>
      <c r="O138" s="6" t="s">
        <v>178</v>
      </c>
      <c r="P138" s="6" t="s">
        <v>22</v>
      </c>
      <c r="Q138" s="6" t="s">
        <v>23</v>
      </c>
      <c r="R138" s="6" t="s">
        <v>24</v>
      </c>
      <c r="S138" s="6" t="s">
        <v>25</v>
      </c>
      <c r="T138" s="6" t="s">
        <v>26</v>
      </c>
      <c r="U138" s="6" t="s">
        <v>27</v>
      </c>
      <c r="V138" s="6" t="s">
        <v>28</v>
      </c>
      <c r="W138" s="6" t="s">
        <v>29</v>
      </c>
      <c r="X138" s="6" t="s">
        <v>30</v>
      </c>
      <c r="Y138" s="6" t="s">
        <v>31</v>
      </c>
      <c r="Z138" s="6" t="s">
        <v>32</v>
      </c>
    </row>
    <row r="139" spans="1:26" s="84" customFormat="1" ht="12.75">
      <c r="A139" s="27"/>
      <c r="B139" s="6"/>
      <c r="C139" s="7" t="s">
        <v>386</v>
      </c>
      <c r="D139" s="10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s="84" customFormat="1" ht="12.75">
      <c r="A140" s="28" t="s">
        <v>53</v>
      </c>
      <c r="B140" s="96">
        <v>-11779517</v>
      </c>
      <c r="C140" s="37">
        <f>B140/12</f>
        <v>-981626.4166666666</v>
      </c>
      <c r="D140" s="68">
        <v>0.0166</v>
      </c>
      <c r="E140" s="68">
        <v>0.1416</v>
      </c>
      <c r="F140" s="68">
        <v>0.0573</v>
      </c>
      <c r="G140" s="68">
        <v>0.0788</v>
      </c>
      <c r="H140" s="68">
        <v>0.0422</v>
      </c>
      <c r="I140" s="68">
        <v>0.1331</v>
      </c>
      <c r="J140" s="68">
        <v>0.0211</v>
      </c>
      <c r="K140" s="68">
        <v>0.0329</v>
      </c>
      <c r="L140" s="68">
        <v>0.0175</v>
      </c>
      <c r="M140" s="68">
        <v>0.025</v>
      </c>
      <c r="N140" s="68">
        <v>0.1286</v>
      </c>
      <c r="O140" s="68">
        <v>0.0187</v>
      </c>
      <c r="P140" s="68">
        <v>0</v>
      </c>
      <c r="Q140" s="68">
        <v>0.0374</v>
      </c>
      <c r="R140" s="68">
        <v>0.019</v>
      </c>
      <c r="S140" s="68">
        <v>0.0044</v>
      </c>
      <c r="T140" s="68">
        <v>0.0534</v>
      </c>
      <c r="U140" s="68">
        <v>0.0189</v>
      </c>
      <c r="V140" s="68">
        <v>0.0399</v>
      </c>
      <c r="W140" s="68">
        <v>0.0484</v>
      </c>
      <c r="X140" s="68">
        <v>0.0626</v>
      </c>
      <c r="Y140" s="68">
        <v>0.0026</v>
      </c>
      <c r="Z140" s="9">
        <v>0</v>
      </c>
    </row>
    <row r="141" spans="1:26" s="84" customFormat="1" ht="12.75">
      <c r="A141" s="29" t="s">
        <v>54</v>
      </c>
      <c r="B141" s="55"/>
      <c r="C141" s="17"/>
      <c r="D141" s="11">
        <f aca="true" t="shared" si="68" ref="D141:O141">$C140*D140</f>
        <v>-16294.998516666667</v>
      </c>
      <c r="E141" s="11">
        <f t="shared" si="68"/>
        <v>-138998.3006</v>
      </c>
      <c r="F141" s="11">
        <f t="shared" si="68"/>
        <v>-56247.193674999995</v>
      </c>
      <c r="G141" s="11">
        <f t="shared" si="68"/>
        <v>-77352.16163333332</v>
      </c>
      <c r="H141" s="11">
        <f t="shared" si="68"/>
        <v>-41424.634783333335</v>
      </c>
      <c r="I141" s="11">
        <f t="shared" si="68"/>
        <v>-130654.47605833333</v>
      </c>
      <c r="J141" s="11">
        <f t="shared" si="68"/>
        <v>-20712.317391666667</v>
      </c>
      <c r="K141" s="11">
        <f t="shared" si="68"/>
        <v>-32295.509108333332</v>
      </c>
      <c r="L141" s="11">
        <f t="shared" si="68"/>
        <v>-17178.462291666667</v>
      </c>
      <c r="M141" s="11">
        <f t="shared" si="68"/>
        <v>-24540.660416666666</v>
      </c>
      <c r="N141" s="11">
        <f t="shared" si="68"/>
        <v>-126237.15718333331</v>
      </c>
      <c r="O141" s="11">
        <f t="shared" si="68"/>
        <v>-18356.413991666668</v>
      </c>
      <c r="P141" s="11">
        <f aca="true" t="shared" si="69" ref="P141:Z141">$C140*P140</f>
        <v>0</v>
      </c>
      <c r="Q141" s="11">
        <f t="shared" si="69"/>
        <v>-36712.827983333336</v>
      </c>
      <c r="R141" s="11">
        <f t="shared" si="69"/>
        <v>-18650.901916666666</v>
      </c>
      <c r="S141" s="11">
        <f t="shared" si="69"/>
        <v>-4319.156233333333</v>
      </c>
      <c r="T141" s="11">
        <f t="shared" si="69"/>
        <v>-52418.85065</v>
      </c>
      <c r="U141" s="11">
        <f t="shared" si="69"/>
        <v>-18552.739275</v>
      </c>
      <c r="V141" s="11">
        <f t="shared" si="69"/>
        <v>-39166.894024999994</v>
      </c>
      <c r="W141" s="11">
        <f t="shared" si="69"/>
        <v>-47510.71856666666</v>
      </c>
      <c r="X141" s="11">
        <f t="shared" si="69"/>
        <v>-61449.813683333334</v>
      </c>
      <c r="Y141" s="11">
        <f t="shared" si="69"/>
        <v>-2552.2286833333333</v>
      </c>
      <c r="Z141" s="11">
        <f t="shared" si="69"/>
        <v>0</v>
      </c>
    </row>
    <row r="142" spans="1:26" s="84" customFormat="1" ht="12.75">
      <c r="A142" s="28" t="s">
        <v>55</v>
      </c>
      <c r="B142" s="96">
        <v>-7202920</v>
      </c>
      <c r="C142" s="37">
        <f>B142/12</f>
        <v>-600243.3333333334</v>
      </c>
      <c r="D142" s="68">
        <v>0.0166</v>
      </c>
      <c r="E142" s="68">
        <v>0.1416</v>
      </c>
      <c r="F142" s="68">
        <v>0.0573</v>
      </c>
      <c r="G142" s="68">
        <v>0.0788</v>
      </c>
      <c r="H142" s="68">
        <v>0.0422</v>
      </c>
      <c r="I142" s="68">
        <v>0.1331</v>
      </c>
      <c r="J142" s="68">
        <v>0.0211</v>
      </c>
      <c r="K142" s="68">
        <v>0.0329</v>
      </c>
      <c r="L142" s="68">
        <v>0.0175</v>
      </c>
      <c r="M142" s="68">
        <v>0.025</v>
      </c>
      <c r="N142" s="68">
        <v>0.1286</v>
      </c>
      <c r="O142" s="68">
        <v>0.0187</v>
      </c>
      <c r="P142" s="68">
        <v>0</v>
      </c>
      <c r="Q142" s="68">
        <v>0.0374</v>
      </c>
      <c r="R142" s="68">
        <v>0.019</v>
      </c>
      <c r="S142" s="68">
        <v>0.0044</v>
      </c>
      <c r="T142" s="68">
        <v>0.0534</v>
      </c>
      <c r="U142" s="68">
        <v>0.0189</v>
      </c>
      <c r="V142" s="68">
        <v>0.0399</v>
      </c>
      <c r="W142" s="68">
        <v>0.0484</v>
      </c>
      <c r="X142" s="68">
        <v>0.0626</v>
      </c>
      <c r="Y142" s="68">
        <v>0.0026</v>
      </c>
      <c r="Z142" s="9">
        <v>0</v>
      </c>
    </row>
    <row r="143" spans="1:26" s="84" customFormat="1" ht="12.75">
      <c r="A143" s="29" t="s">
        <v>56</v>
      </c>
      <c r="B143" s="55"/>
      <c r="C143" s="17"/>
      <c r="D143" s="11">
        <f aca="true" t="shared" si="70" ref="D143:O143">$C142*D142</f>
        <v>-9964.039333333334</v>
      </c>
      <c r="E143" s="11">
        <f t="shared" si="70"/>
        <v>-84994.456</v>
      </c>
      <c r="F143" s="11">
        <f t="shared" si="70"/>
        <v>-34393.943</v>
      </c>
      <c r="G143" s="11">
        <f t="shared" si="70"/>
        <v>-47299.174666666666</v>
      </c>
      <c r="H143" s="11">
        <f t="shared" si="70"/>
        <v>-25330.26866666667</v>
      </c>
      <c r="I143" s="11">
        <f t="shared" si="70"/>
        <v>-79892.38766666668</v>
      </c>
      <c r="J143" s="11">
        <f t="shared" si="70"/>
        <v>-12665.134333333335</v>
      </c>
      <c r="K143" s="11">
        <f t="shared" si="70"/>
        <v>-19748.005666666668</v>
      </c>
      <c r="L143" s="11">
        <f t="shared" si="70"/>
        <v>-10504.258333333335</v>
      </c>
      <c r="M143" s="11">
        <f t="shared" si="70"/>
        <v>-15006.083333333336</v>
      </c>
      <c r="N143" s="11">
        <f t="shared" si="70"/>
        <v>-77191.29266666666</v>
      </c>
      <c r="O143" s="11">
        <f t="shared" si="70"/>
        <v>-11224.550333333334</v>
      </c>
      <c r="P143" s="11">
        <f aca="true" t="shared" si="71" ref="P143:Z143">$C142*P142</f>
        <v>0</v>
      </c>
      <c r="Q143" s="11">
        <f t="shared" si="71"/>
        <v>-22449.10066666667</v>
      </c>
      <c r="R143" s="11">
        <f t="shared" si="71"/>
        <v>-11404.623333333333</v>
      </c>
      <c r="S143" s="11">
        <f t="shared" si="71"/>
        <v>-2641.070666666667</v>
      </c>
      <c r="T143" s="11">
        <f t="shared" si="71"/>
        <v>-32052.994000000002</v>
      </c>
      <c r="U143" s="11">
        <f t="shared" si="71"/>
        <v>-11344.599</v>
      </c>
      <c r="V143" s="11">
        <f t="shared" si="71"/>
        <v>-23949.709</v>
      </c>
      <c r="W143" s="11">
        <f t="shared" si="71"/>
        <v>-29051.777333333335</v>
      </c>
      <c r="X143" s="11">
        <f t="shared" si="71"/>
        <v>-37575.23266666667</v>
      </c>
      <c r="Y143" s="11">
        <f t="shared" si="71"/>
        <v>-1560.6326666666666</v>
      </c>
      <c r="Z143" s="11">
        <f t="shared" si="71"/>
        <v>0</v>
      </c>
    </row>
    <row r="144" spans="1:26" s="84" customFormat="1" ht="12.75">
      <c r="A144" s="25" t="s">
        <v>51</v>
      </c>
      <c r="B144" s="101">
        <f>SUM(B140:B142)</f>
        <v>-18982437</v>
      </c>
      <c r="C144" s="15">
        <f>SUM(C140:C142)</f>
        <v>-1581869.75</v>
      </c>
      <c r="D144" s="15">
        <f>SUM(D141+D143)</f>
        <v>-26259.03785</v>
      </c>
      <c r="E144" s="15">
        <f aca="true" t="shared" si="72" ref="E144:Z144">SUM(E141+E143)</f>
        <v>-223992.7566</v>
      </c>
      <c r="F144" s="15">
        <f t="shared" si="72"/>
        <v>-90641.13667499999</v>
      </c>
      <c r="G144" s="15">
        <f t="shared" si="72"/>
        <v>-124651.3363</v>
      </c>
      <c r="H144" s="15">
        <f t="shared" si="72"/>
        <v>-66754.90345000001</v>
      </c>
      <c r="I144" s="15">
        <f t="shared" si="72"/>
        <v>-210546.863725</v>
      </c>
      <c r="J144" s="15">
        <f t="shared" si="72"/>
        <v>-33377.451725000006</v>
      </c>
      <c r="K144" s="15">
        <f t="shared" si="72"/>
        <v>-52043.514775</v>
      </c>
      <c r="L144" s="15">
        <f t="shared" si="72"/>
        <v>-27682.720625</v>
      </c>
      <c r="M144" s="15">
        <f t="shared" si="72"/>
        <v>-39546.74375</v>
      </c>
      <c r="N144" s="15">
        <f t="shared" si="72"/>
        <v>-203428.44984999998</v>
      </c>
      <c r="O144" s="15">
        <f>SUM(O141+O143)</f>
        <v>-29580.964325</v>
      </c>
      <c r="P144" s="15">
        <f t="shared" si="72"/>
        <v>0</v>
      </c>
      <c r="Q144" s="15">
        <f t="shared" si="72"/>
        <v>-59161.92865</v>
      </c>
      <c r="R144" s="15">
        <f t="shared" si="72"/>
        <v>-30055.52525</v>
      </c>
      <c r="S144" s="15">
        <f t="shared" si="72"/>
        <v>-6960.2269</v>
      </c>
      <c r="T144" s="15">
        <f t="shared" si="72"/>
        <v>-84471.84465</v>
      </c>
      <c r="U144" s="15">
        <f t="shared" si="72"/>
        <v>-29897.338275000002</v>
      </c>
      <c r="V144" s="15">
        <f t="shared" si="72"/>
        <v>-63116.60302499999</v>
      </c>
      <c r="W144" s="15">
        <f t="shared" si="72"/>
        <v>-76562.4959</v>
      </c>
      <c r="X144" s="15">
        <f t="shared" si="72"/>
        <v>-99025.04635</v>
      </c>
      <c r="Y144" s="15">
        <f t="shared" si="72"/>
        <v>-4112.86135</v>
      </c>
      <c r="Z144" s="15">
        <f t="shared" si="72"/>
        <v>0</v>
      </c>
    </row>
    <row r="145" spans="1:26" s="84" customFormat="1" ht="12.75">
      <c r="A145" s="50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s="84" customFormat="1" ht="12.75">
      <c r="A146" s="50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s="84" customFormat="1" ht="12.75" thickBot="1">
      <c r="A147" s="25" t="s">
        <v>57</v>
      </c>
      <c r="B147" s="43"/>
      <c r="C147" s="43"/>
      <c r="D147" s="43"/>
      <c r="E147" s="43"/>
      <c r="F147" s="43"/>
      <c r="G147" s="43"/>
      <c r="H147" s="46"/>
      <c r="I147" s="46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s="84" customFormat="1" ht="12.75" thickBot="1">
      <c r="A148" s="26" t="s">
        <v>2</v>
      </c>
      <c r="B148" s="1" t="s">
        <v>3</v>
      </c>
      <c r="C148" s="4" t="s">
        <v>4</v>
      </c>
      <c r="D148" s="139" t="s">
        <v>5</v>
      </c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75"/>
    </row>
    <row r="149" spans="1:26" s="84" customFormat="1" ht="12.75">
      <c r="A149" s="27" t="s">
        <v>6</v>
      </c>
      <c r="B149" s="6" t="s">
        <v>7</v>
      </c>
      <c r="C149" s="7" t="s">
        <v>7</v>
      </c>
      <c r="D149" s="12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33"/>
      <c r="Z149" s="6" t="s">
        <v>8</v>
      </c>
    </row>
    <row r="150" spans="1:26" s="84" customFormat="1" ht="12.75">
      <c r="A150" s="27" t="s">
        <v>9</v>
      </c>
      <c r="B150" s="6" t="s">
        <v>10</v>
      </c>
      <c r="C150" s="7" t="s">
        <v>10</v>
      </c>
      <c r="D150" s="5" t="s">
        <v>11</v>
      </c>
      <c r="E150" s="6" t="s">
        <v>12</v>
      </c>
      <c r="F150" s="6" t="s">
        <v>13</v>
      </c>
      <c r="G150" s="6" t="s">
        <v>14</v>
      </c>
      <c r="H150" s="6" t="s">
        <v>15</v>
      </c>
      <c r="I150" s="6" t="s">
        <v>16</v>
      </c>
      <c r="J150" s="6" t="s">
        <v>17</v>
      </c>
      <c r="K150" s="6" t="s">
        <v>18</v>
      </c>
      <c r="L150" s="6" t="s">
        <v>19</v>
      </c>
      <c r="M150" s="6" t="s">
        <v>20</v>
      </c>
      <c r="N150" s="6" t="s">
        <v>21</v>
      </c>
      <c r="O150" s="6" t="s">
        <v>178</v>
      </c>
      <c r="P150" s="6" t="s">
        <v>22</v>
      </c>
      <c r="Q150" s="6" t="s">
        <v>23</v>
      </c>
      <c r="R150" s="6" t="s">
        <v>24</v>
      </c>
      <c r="S150" s="6" t="s">
        <v>25</v>
      </c>
      <c r="T150" s="6" t="s">
        <v>26</v>
      </c>
      <c r="U150" s="6" t="s">
        <v>27</v>
      </c>
      <c r="V150" s="6" t="s">
        <v>28</v>
      </c>
      <c r="W150" s="6" t="s">
        <v>29</v>
      </c>
      <c r="X150" s="6" t="s">
        <v>30</v>
      </c>
      <c r="Y150" s="6" t="s">
        <v>31</v>
      </c>
      <c r="Z150" s="6" t="s">
        <v>32</v>
      </c>
    </row>
    <row r="151" spans="1:26" s="84" customFormat="1" ht="12.75">
      <c r="A151" s="27"/>
      <c r="B151" s="6"/>
      <c r="C151" s="7" t="s">
        <v>385</v>
      </c>
      <c r="D151" s="10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s="84" customFormat="1" ht="12.75">
      <c r="A152" s="28" t="s">
        <v>58</v>
      </c>
      <c r="B152" s="37">
        <v>9140252</v>
      </c>
      <c r="C152" s="37">
        <f>B152/12</f>
        <v>761687.6666666666</v>
      </c>
      <c r="D152" s="9"/>
      <c r="E152" s="9"/>
      <c r="F152" s="9"/>
      <c r="G152" s="9"/>
      <c r="H152" s="9">
        <v>0.7585</v>
      </c>
      <c r="I152" s="9"/>
      <c r="J152" s="9"/>
      <c r="K152" s="9"/>
      <c r="L152" s="9"/>
      <c r="M152" s="9"/>
      <c r="N152" s="9">
        <v>0.1154</v>
      </c>
      <c r="O152" s="9"/>
      <c r="P152" s="9"/>
      <c r="Q152" s="9"/>
      <c r="R152" s="9">
        <v>0.0473</v>
      </c>
      <c r="S152" s="9"/>
      <c r="T152" s="9"/>
      <c r="U152" s="9"/>
      <c r="V152" s="9">
        <v>0.0788</v>
      </c>
      <c r="W152" s="9"/>
      <c r="X152" s="9"/>
      <c r="Y152" s="9"/>
      <c r="Z152" s="9"/>
    </row>
    <row r="153" spans="1:26" s="84" customFormat="1" ht="12.75">
      <c r="A153" s="29"/>
      <c r="B153" s="20"/>
      <c r="C153" s="17"/>
      <c r="D153" s="11">
        <f aca="true" t="shared" si="73" ref="D153:Z153">$C152*D152</f>
        <v>0</v>
      </c>
      <c r="E153" s="11">
        <f t="shared" si="73"/>
        <v>0</v>
      </c>
      <c r="F153" s="11">
        <f t="shared" si="73"/>
        <v>0</v>
      </c>
      <c r="G153" s="11">
        <f t="shared" si="73"/>
        <v>0</v>
      </c>
      <c r="H153" s="11">
        <f t="shared" si="73"/>
        <v>577740.0951666665</v>
      </c>
      <c r="I153" s="11">
        <f t="shared" si="73"/>
        <v>0</v>
      </c>
      <c r="J153" s="11">
        <f t="shared" si="73"/>
        <v>0</v>
      </c>
      <c r="K153" s="11">
        <f t="shared" si="73"/>
        <v>0</v>
      </c>
      <c r="L153" s="11">
        <f t="shared" si="73"/>
        <v>0</v>
      </c>
      <c r="M153" s="11">
        <f t="shared" si="73"/>
        <v>0</v>
      </c>
      <c r="N153" s="11">
        <f t="shared" si="73"/>
        <v>87898.75673333333</v>
      </c>
      <c r="O153" s="11">
        <f>$C152*O152</f>
        <v>0</v>
      </c>
      <c r="P153" s="11">
        <f t="shared" si="73"/>
        <v>0</v>
      </c>
      <c r="Q153" s="11">
        <f t="shared" si="73"/>
        <v>0</v>
      </c>
      <c r="R153" s="11">
        <f t="shared" si="73"/>
        <v>36027.82663333333</v>
      </c>
      <c r="S153" s="11">
        <f t="shared" si="73"/>
        <v>0</v>
      </c>
      <c r="T153" s="11">
        <f t="shared" si="73"/>
        <v>0</v>
      </c>
      <c r="U153" s="11">
        <f t="shared" si="73"/>
        <v>0</v>
      </c>
      <c r="V153" s="11">
        <f t="shared" si="73"/>
        <v>60020.988133333325</v>
      </c>
      <c r="W153" s="11">
        <f t="shared" si="73"/>
        <v>0</v>
      </c>
      <c r="X153" s="11">
        <f t="shared" si="73"/>
        <v>0</v>
      </c>
      <c r="Y153" s="11">
        <f t="shared" si="73"/>
        <v>0</v>
      </c>
      <c r="Z153" s="11">
        <f t="shared" si="73"/>
        <v>0</v>
      </c>
    </row>
    <row r="154" spans="1:26" s="84" customFormat="1" ht="12.75">
      <c r="A154" s="28" t="s">
        <v>59</v>
      </c>
      <c r="B154" s="37">
        <v>6801955</v>
      </c>
      <c r="C154" s="37">
        <f>B154/12</f>
        <v>566829.5833333334</v>
      </c>
      <c r="D154" s="9"/>
      <c r="E154" s="9"/>
      <c r="F154" s="9"/>
      <c r="G154" s="9"/>
      <c r="H154" s="9">
        <v>0.8556</v>
      </c>
      <c r="I154" s="9"/>
      <c r="J154" s="9"/>
      <c r="K154" s="9"/>
      <c r="L154" s="9"/>
      <c r="M154" s="9"/>
      <c r="N154" s="9"/>
      <c r="O154" s="9"/>
      <c r="P154" s="9"/>
      <c r="Q154" s="9"/>
      <c r="R154" s="9">
        <v>0.0083</v>
      </c>
      <c r="S154" s="9"/>
      <c r="T154" s="9"/>
      <c r="U154" s="9"/>
      <c r="V154" s="9">
        <v>0.1361</v>
      </c>
      <c r="W154" s="9"/>
      <c r="X154" s="9"/>
      <c r="Y154" s="9"/>
      <c r="Z154" s="9"/>
    </row>
    <row r="155" spans="1:26" s="84" customFormat="1" ht="12.75">
      <c r="A155" s="29"/>
      <c r="B155" s="20"/>
      <c r="C155" s="17"/>
      <c r="D155" s="11">
        <f aca="true" t="shared" si="74" ref="D155:Z155">$C154*D154</f>
        <v>0</v>
      </c>
      <c r="E155" s="11">
        <f t="shared" si="74"/>
        <v>0</v>
      </c>
      <c r="F155" s="11">
        <f t="shared" si="74"/>
        <v>0</v>
      </c>
      <c r="G155" s="11">
        <f t="shared" si="74"/>
        <v>0</v>
      </c>
      <c r="H155" s="11">
        <f t="shared" si="74"/>
        <v>484979.3915</v>
      </c>
      <c r="I155" s="11">
        <f t="shared" si="74"/>
        <v>0</v>
      </c>
      <c r="J155" s="11">
        <f t="shared" si="74"/>
        <v>0</v>
      </c>
      <c r="K155" s="11">
        <f t="shared" si="74"/>
        <v>0</v>
      </c>
      <c r="L155" s="11">
        <f t="shared" si="74"/>
        <v>0</v>
      </c>
      <c r="M155" s="11">
        <f t="shared" si="74"/>
        <v>0</v>
      </c>
      <c r="N155" s="11">
        <f t="shared" si="74"/>
        <v>0</v>
      </c>
      <c r="O155" s="11">
        <f>$C154*O154</f>
        <v>0</v>
      </c>
      <c r="P155" s="11">
        <f t="shared" si="74"/>
        <v>0</v>
      </c>
      <c r="Q155" s="11">
        <f t="shared" si="74"/>
        <v>0</v>
      </c>
      <c r="R155" s="11">
        <f t="shared" si="74"/>
        <v>4704.685541666667</v>
      </c>
      <c r="S155" s="11">
        <f t="shared" si="74"/>
        <v>0</v>
      </c>
      <c r="T155" s="11">
        <f t="shared" si="74"/>
        <v>0</v>
      </c>
      <c r="U155" s="11">
        <f t="shared" si="74"/>
        <v>0</v>
      </c>
      <c r="V155" s="11">
        <f t="shared" si="74"/>
        <v>77145.50629166666</v>
      </c>
      <c r="W155" s="11">
        <f t="shared" si="74"/>
        <v>0</v>
      </c>
      <c r="X155" s="11">
        <f t="shared" si="74"/>
        <v>0</v>
      </c>
      <c r="Y155" s="11">
        <f t="shared" si="74"/>
        <v>0</v>
      </c>
      <c r="Z155" s="11">
        <f t="shared" si="74"/>
        <v>0</v>
      </c>
    </row>
    <row r="156" spans="1:26" s="84" customFormat="1" ht="12.75">
      <c r="A156" s="28" t="s">
        <v>60</v>
      </c>
      <c r="B156" s="37">
        <v>4323877</v>
      </c>
      <c r="C156" s="37">
        <f>B156/12</f>
        <v>360323.0833333333</v>
      </c>
      <c r="D156" s="9"/>
      <c r="E156" s="9"/>
      <c r="F156" s="9"/>
      <c r="G156" s="9"/>
      <c r="H156" s="9">
        <v>0.9056</v>
      </c>
      <c r="I156" s="9"/>
      <c r="J156" s="9"/>
      <c r="K156" s="9"/>
      <c r="L156" s="9"/>
      <c r="M156" s="9"/>
      <c r="N156" s="9"/>
      <c r="O156" s="9"/>
      <c r="P156" s="9"/>
      <c r="Q156" s="9"/>
      <c r="R156" s="9">
        <v>0.0151</v>
      </c>
      <c r="S156" s="9"/>
      <c r="T156" s="9">
        <v>0.0092</v>
      </c>
      <c r="U156" s="9"/>
      <c r="V156" s="9">
        <v>0.0401</v>
      </c>
      <c r="W156" s="9">
        <v>0.03</v>
      </c>
      <c r="X156" s="9"/>
      <c r="Y156" s="9"/>
      <c r="Z156" s="9"/>
    </row>
    <row r="157" spans="1:26" s="84" customFormat="1" ht="12.75">
      <c r="A157" s="29"/>
      <c r="B157" s="20"/>
      <c r="C157" s="17"/>
      <c r="D157" s="11">
        <f aca="true" t="shared" si="75" ref="D157:Z157">$C156*D156</f>
        <v>0</v>
      </c>
      <c r="E157" s="11">
        <f t="shared" si="75"/>
        <v>0</v>
      </c>
      <c r="F157" s="11">
        <f t="shared" si="75"/>
        <v>0</v>
      </c>
      <c r="G157" s="11">
        <f t="shared" si="75"/>
        <v>0</v>
      </c>
      <c r="H157" s="11">
        <f t="shared" si="75"/>
        <v>326308.5842666666</v>
      </c>
      <c r="I157" s="11">
        <f t="shared" si="75"/>
        <v>0</v>
      </c>
      <c r="J157" s="11">
        <f t="shared" si="75"/>
        <v>0</v>
      </c>
      <c r="K157" s="11">
        <f t="shared" si="75"/>
        <v>0</v>
      </c>
      <c r="L157" s="11">
        <f t="shared" si="75"/>
        <v>0</v>
      </c>
      <c r="M157" s="11">
        <f t="shared" si="75"/>
        <v>0</v>
      </c>
      <c r="N157" s="11">
        <f t="shared" si="75"/>
        <v>0</v>
      </c>
      <c r="O157" s="11">
        <f>$C156*O156</f>
        <v>0</v>
      </c>
      <c r="P157" s="11">
        <f t="shared" si="75"/>
        <v>0</v>
      </c>
      <c r="Q157" s="11">
        <f t="shared" si="75"/>
        <v>0</v>
      </c>
      <c r="R157" s="11">
        <f t="shared" si="75"/>
        <v>5440.878558333333</v>
      </c>
      <c r="S157" s="11">
        <f t="shared" si="75"/>
        <v>0</v>
      </c>
      <c r="T157" s="11">
        <f t="shared" si="75"/>
        <v>3314.9723666666664</v>
      </c>
      <c r="U157" s="11">
        <f t="shared" si="75"/>
        <v>0</v>
      </c>
      <c r="V157" s="11">
        <f t="shared" si="75"/>
        <v>14448.955641666666</v>
      </c>
      <c r="W157" s="11">
        <f t="shared" si="75"/>
        <v>10809.6925</v>
      </c>
      <c r="X157" s="11">
        <f t="shared" si="75"/>
        <v>0</v>
      </c>
      <c r="Y157" s="11">
        <f t="shared" si="75"/>
        <v>0</v>
      </c>
      <c r="Z157" s="11">
        <f t="shared" si="75"/>
        <v>0</v>
      </c>
    </row>
    <row r="158" spans="1:26" s="84" customFormat="1" ht="12.75">
      <c r="A158" s="28" t="s">
        <v>331</v>
      </c>
      <c r="B158" s="37">
        <v>5234913</v>
      </c>
      <c r="C158" s="37">
        <f>B158/12</f>
        <v>436242.75</v>
      </c>
      <c r="D158" s="9">
        <v>0.0903</v>
      </c>
      <c r="E158" s="9"/>
      <c r="F158" s="9"/>
      <c r="G158" s="9"/>
      <c r="H158" s="9"/>
      <c r="I158" s="9"/>
      <c r="J158" s="9"/>
      <c r="K158" s="9"/>
      <c r="L158" s="9"/>
      <c r="M158" s="9">
        <v>0.169</v>
      </c>
      <c r="N158" s="9"/>
      <c r="O158" s="9"/>
      <c r="P158" s="9"/>
      <c r="Q158" s="9">
        <v>0.0967</v>
      </c>
      <c r="R158" s="9">
        <v>0.0148</v>
      </c>
      <c r="S158" s="9">
        <v>0.0095</v>
      </c>
      <c r="T158" s="9">
        <v>0.3088</v>
      </c>
      <c r="U158" s="9"/>
      <c r="V158" s="9"/>
      <c r="W158" s="9">
        <v>0.1646</v>
      </c>
      <c r="X158" s="9">
        <v>0.1411</v>
      </c>
      <c r="Y158" s="9">
        <v>0.0052</v>
      </c>
      <c r="Z158" s="9">
        <v>0</v>
      </c>
    </row>
    <row r="159" spans="1:26" s="84" customFormat="1" ht="12.75">
      <c r="A159" s="29"/>
      <c r="B159" s="20"/>
      <c r="C159" s="17"/>
      <c r="D159" s="11">
        <f aca="true" t="shared" si="76" ref="D159:N159">$C158*D158</f>
        <v>39392.720325</v>
      </c>
      <c r="E159" s="11">
        <f t="shared" si="76"/>
        <v>0</v>
      </c>
      <c r="F159" s="11">
        <f t="shared" si="76"/>
        <v>0</v>
      </c>
      <c r="G159" s="11">
        <f t="shared" si="76"/>
        <v>0</v>
      </c>
      <c r="H159" s="11">
        <f t="shared" si="76"/>
        <v>0</v>
      </c>
      <c r="I159" s="11">
        <f t="shared" si="76"/>
        <v>0</v>
      </c>
      <c r="J159" s="11">
        <f t="shared" si="76"/>
        <v>0</v>
      </c>
      <c r="K159" s="11">
        <f t="shared" si="76"/>
        <v>0</v>
      </c>
      <c r="L159" s="11">
        <f t="shared" si="76"/>
        <v>0</v>
      </c>
      <c r="M159" s="11">
        <f t="shared" si="76"/>
        <v>73725.02475000001</v>
      </c>
      <c r="N159" s="11">
        <f t="shared" si="76"/>
        <v>0</v>
      </c>
      <c r="O159" s="11">
        <f>$C158*O158</f>
        <v>0</v>
      </c>
      <c r="P159" s="11">
        <f aca="true" t="shared" si="77" ref="P159:Z159">$C158*P158</f>
        <v>0</v>
      </c>
      <c r="Q159" s="11">
        <f t="shared" si="77"/>
        <v>42184.673924999996</v>
      </c>
      <c r="R159" s="11">
        <f t="shared" si="77"/>
        <v>6456.3927</v>
      </c>
      <c r="S159" s="11">
        <f t="shared" si="77"/>
        <v>4144.306125</v>
      </c>
      <c r="T159" s="11">
        <f t="shared" si="77"/>
        <v>134711.7612</v>
      </c>
      <c r="U159" s="11">
        <f t="shared" si="77"/>
        <v>0</v>
      </c>
      <c r="V159" s="11">
        <f t="shared" si="77"/>
        <v>0</v>
      </c>
      <c r="W159" s="11">
        <f t="shared" si="77"/>
        <v>71805.55665</v>
      </c>
      <c r="X159" s="11">
        <f t="shared" si="77"/>
        <v>61553.852025</v>
      </c>
      <c r="Y159" s="11">
        <f t="shared" si="77"/>
        <v>2268.4622999999997</v>
      </c>
      <c r="Z159" s="11">
        <f t="shared" si="77"/>
        <v>0</v>
      </c>
    </row>
    <row r="160" spans="1:26" s="84" customFormat="1" ht="12.75">
      <c r="A160" s="28" t="s">
        <v>332</v>
      </c>
      <c r="B160" s="37">
        <v>21837617</v>
      </c>
      <c r="C160" s="37">
        <f>B160/12</f>
        <v>1819801.4166666667</v>
      </c>
      <c r="D160" s="9"/>
      <c r="E160" s="9"/>
      <c r="F160" s="9">
        <v>0.0202</v>
      </c>
      <c r="G160" s="9"/>
      <c r="H160" s="9">
        <v>0.7522</v>
      </c>
      <c r="I160" s="9"/>
      <c r="J160" s="9"/>
      <c r="K160" s="9"/>
      <c r="L160" s="9"/>
      <c r="M160" s="9"/>
      <c r="N160" s="9">
        <v>0.161</v>
      </c>
      <c r="O160" s="9"/>
      <c r="P160" s="9"/>
      <c r="Q160" s="9"/>
      <c r="R160" s="9"/>
      <c r="S160" s="9"/>
      <c r="T160" s="9"/>
      <c r="U160" s="9"/>
      <c r="V160" s="9">
        <v>0.0666</v>
      </c>
      <c r="W160" s="9"/>
      <c r="X160" s="9"/>
      <c r="Y160" s="9"/>
      <c r="Z160" s="9"/>
    </row>
    <row r="161" spans="1:26" s="84" customFormat="1" ht="12.75">
      <c r="A161" s="29"/>
      <c r="B161" s="20"/>
      <c r="C161" s="17"/>
      <c r="D161" s="11">
        <f aca="true" t="shared" si="78" ref="D161:N161">$C160*D160</f>
        <v>0</v>
      </c>
      <c r="E161" s="11">
        <f t="shared" si="78"/>
        <v>0</v>
      </c>
      <c r="F161" s="11">
        <f t="shared" si="78"/>
        <v>36759.98861666667</v>
      </c>
      <c r="G161" s="11">
        <f t="shared" si="78"/>
        <v>0</v>
      </c>
      <c r="H161" s="11">
        <f t="shared" si="78"/>
        <v>1368854.6256166666</v>
      </c>
      <c r="I161" s="11">
        <f t="shared" si="78"/>
        <v>0</v>
      </c>
      <c r="J161" s="11">
        <f t="shared" si="78"/>
        <v>0</v>
      </c>
      <c r="K161" s="11">
        <f t="shared" si="78"/>
        <v>0</v>
      </c>
      <c r="L161" s="11">
        <f t="shared" si="78"/>
        <v>0</v>
      </c>
      <c r="M161" s="11">
        <f t="shared" si="78"/>
        <v>0</v>
      </c>
      <c r="N161" s="11">
        <f t="shared" si="78"/>
        <v>292988.02808333334</v>
      </c>
      <c r="O161" s="11">
        <f>$C160*O160</f>
        <v>0</v>
      </c>
      <c r="P161" s="11">
        <f aca="true" t="shared" si="79" ref="P161:Z161">$C160*P160</f>
        <v>0</v>
      </c>
      <c r="Q161" s="11">
        <f t="shared" si="79"/>
        <v>0</v>
      </c>
      <c r="R161" s="11">
        <f t="shared" si="79"/>
        <v>0</v>
      </c>
      <c r="S161" s="11">
        <f t="shared" si="79"/>
        <v>0</v>
      </c>
      <c r="T161" s="11">
        <f t="shared" si="79"/>
        <v>0</v>
      </c>
      <c r="U161" s="11">
        <f t="shared" si="79"/>
        <v>0</v>
      </c>
      <c r="V161" s="11">
        <f t="shared" si="79"/>
        <v>121198.77435000002</v>
      </c>
      <c r="W161" s="11">
        <f t="shared" si="79"/>
        <v>0</v>
      </c>
      <c r="X161" s="11">
        <f t="shared" si="79"/>
        <v>0</v>
      </c>
      <c r="Y161" s="11">
        <f t="shared" si="79"/>
        <v>0</v>
      </c>
      <c r="Z161" s="11">
        <f t="shared" si="79"/>
        <v>0</v>
      </c>
    </row>
    <row r="162" spans="1:26" s="84" customFormat="1" ht="12.75">
      <c r="A162" s="28" t="s">
        <v>333</v>
      </c>
      <c r="B162" s="37">
        <v>5860708</v>
      </c>
      <c r="C162" s="37">
        <f>B162/12</f>
        <v>488392.3333333333</v>
      </c>
      <c r="D162" s="9"/>
      <c r="E162" s="9"/>
      <c r="F162" s="9">
        <v>0.0442</v>
      </c>
      <c r="G162" s="9"/>
      <c r="H162" s="9">
        <v>0.6695</v>
      </c>
      <c r="I162" s="9">
        <v>0.0412</v>
      </c>
      <c r="J162" s="9">
        <v>0.0049</v>
      </c>
      <c r="K162" s="9"/>
      <c r="L162" s="9"/>
      <c r="M162" s="9"/>
      <c r="N162" s="9">
        <v>0.1876</v>
      </c>
      <c r="O162" s="9"/>
      <c r="P162" s="9"/>
      <c r="Q162" s="9"/>
      <c r="R162" s="9"/>
      <c r="S162" s="9"/>
      <c r="T162" s="9"/>
      <c r="U162" s="9">
        <v>0.0005</v>
      </c>
      <c r="V162" s="9">
        <v>0.0521</v>
      </c>
      <c r="W162" s="9"/>
      <c r="X162" s="9"/>
      <c r="Y162" s="9"/>
      <c r="Z162" s="9"/>
    </row>
    <row r="163" spans="1:26" s="84" customFormat="1" ht="12.75">
      <c r="A163" s="29"/>
      <c r="B163" s="20"/>
      <c r="C163" s="17"/>
      <c r="D163" s="11">
        <f aca="true" t="shared" si="80" ref="D163:N163">$C162*D162</f>
        <v>0</v>
      </c>
      <c r="E163" s="11">
        <f t="shared" si="80"/>
        <v>0</v>
      </c>
      <c r="F163" s="11">
        <f t="shared" si="80"/>
        <v>21586.941133333334</v>
      </c>
      <c r="G163" s="11">
        <f t="shared" si="80"/>
        <v>0</v>
      </c>
      <c r="H163" s="11">
        <f t="shared" si="80"/>
        <v>326978.66716666665</v>
      </c>
      <c r="I163" s="11">
        <f t="shared" si="80"/>
        <v>20121.764133333334</v>
      </c>
      <c r="J163" s="11">
        <f t="shared" si="80"/>
        <v>2393.122433333333</v>
      </c>
      <c r="K163" s="11">
        <f t="shared" si="80"/>
        <v>0</v>
      </c>
      <c r="L163" s="11">
        <f t="shared" si="80"/>
        <v>0</v>
      </c>
      <c r="M163" s="11">
        <f t="shared" si="80"/>
        <v>0</v>
      </c>
      <c r="N163" s="11">
        <f t="shared" si="80"/>
        <v>91622.40173333332</v>
      </c>
      <c r="O163" s="11">
        <f>$C162*O162</f>
        <v>0</v>
      </c>
      <c r="P163" s="11">
        <f aca="true" t="shared" si="81" ref="P163:Z163">$C162*P162</f>
        <v>0</v>
      </c>
      <c r="Q163" s="11">
        <f t="shared" si="81"/>
        <v>0</v>
      </c>
      <c r="R163" s="11">
        <f t="shared" si="81"/>
        <v>0</v>
      </c>
      <c r="S163" s="11">
        <f t="shared" si="81"/>
        <v>0</v>
      </c>
      <c r="T163" s="11">
        <f t="shared" si="81"/>
        <v>0</v>
      </c>
      <c r="U163" s="11">
        <f t="shared" si="81"/>
        <v>244.19616666666667</v>
      </c>
      <c r="V163" s="11">
        <f t="shared" si="81"/>
        <v>25445.240566666667</v>
      </c>
      <c r="W163" s="11">
        <f t="shared" si="81"/>
        <v>0</v>
      </c>
      <c r="X163" s="11">
        <f t="shared" si="81"/>
        <v>0</v>
      </c>
      <c r="Y163" s="11">
        <f t="shared" si="81"/>
        <v>0</v>
      </c>
      <c r="Z163" s="11">
        <f t="shared" si="81"/>
        <v>0</v>
      </c>
    </row>
    <row r="164" spans="1:26" s="84" customFormat="1" ht="12.75">
      <c r="A164" s="28" t="s">
        <v>416</v>
      </c>
      <c r="B164" s="37">
        <v>1224312</v>
      </c>
      <c r="C164" s="37">
        <f>B164/12</f>
        <v>102026</v>
      </c>
      <c r="D164" s="68">
        <v>0.0166</v>
      </c>
      <c r="E164" s="68">
        <v>0.1416</v>
      </c>
      <c r="F164" s="68">
        <v>0.0573</v>
      </c>
      <c r="G164" s="68">
        <v>0.0788</v>
      </c>
      <c r="H164" s="68">
        <v>0.11399999999999999</v>
      </c>
      <c r="I164" s="68">
        <v>0.0613</v>
      </c>
      <c r="J164" s="68">
        <v>0.0211</v>
      </c>
      <c r="K164" s="68">
        <v>0.0329</v>
      </c>
      <c r="L164" s="68">
        <v>0.0175</v>
      </c>
      <c r="M164" s="68">
        <v>0.025</v>
      </c>
      <c r="N164" s="68">
        <v>0.1286</v>
      </c>
      <c r="O164" s="68">
        <v>0.0187</v>
      </c>
      <c r="P164" s="68">
        <v>0</v>
      </c>
      <c r="Q164" s="68">
        <v>0.0374</v>
      </c>
      <c r="R164" s="68">
        <v>0.019</v>
      </c>
      <c r="S164" s="68">
        <v>0.0044</v>
      </c>
      <c r="T164" s="68">
        <v>0.0534</v>
      </c>
      <c r="U164" s="68">
        <v>0.0189</v>
      </c>
      <c r="V164" s="68">
        <v>0.0399</v>
      </c>
      <c r="W164" s="68">
        <v>0.0484</v>
      </c>
      <c r="X164" s="68">
        <v>0.0626</v>
      </c>
      <c r="Y164" s="68">
        <v>0.0026</v>
      </c>
      <c r="Z164" s="9">
        <v>0</v>
      </c>
    </row>
    <row r="165" spans="1:26" s="84" customFormat="1" ht="12.75">
      <c r="A165" s="29"/>
      <c r="B165" s="20"/>
      <c r="C165" s="17"/>
      <c r="D165" s="11">
        <f aca="true" t="shared" si="82" ref="D165:N165">$C164*D164</f>
        <v>1693.6316</v>
      </c>
      <c r="E165" s="11">
        <f t="shared" si="82"/>
        <v>14446.8816</v>
      </c>
      <c r="F165" s="11">
        <f t="shared" si="82"/>
        <v>5846.0898</v>
      </c>
      <c r="G165" s="11">
        <f t="shared" si="82"/>
        <v>8039.6488</v>
      </c>
      <c r="H165" s="11">
        <f t="shared" si="82"/>
        <v>11630.963999999998</v>
      </c>
      <c r="I165" s="11">
        <f t="shared" si="82"/>
        <v>6254.1938</v>
      </c>
      <c r="J165" s="11">
        <f t="shared" si="82"/>
        <v>2152.7486</v>
      </c>
      <c r="K165" s="11">
        <f t="shared" si="82"/>
        <v>3356.6553999999996</v>
      </c>
      <c r="L165" s="11">
        <f t="shared" si="82"/>
        <v>1785.4550000000002</v>
      </c>
      <c r="M165" s="11">
        <f t="shared" si="82"/>
        <v>2550.65</v>
      </c>
      <c r="N165" s="11">
        <f t="shared" si="82"/>
        <v>13120.543599999999</v>
      </c>
      <c r="O165" s="11">
        <f>$C164*O164</f>
        <v>1907.8862000000001</v>
      </c>
      <c r="P165" s="11">
        <f aca="true" t="shared" si="83" ref="P165:Z165">$C164*P164</f>
        <v>0</v>
      </c>
      <c r="Q165" s="11">
        <f t="shared" si="83"/>
        <v>3815.7724000000003</v>
      </c>
      <c r="R165" s="11">
        <f t="shared" si="83"/>
        <v>1938.494</v>
      </c>
      <c r="S165" s="11">
        <f t="shared" si="83"/>
        <v>448.9144</v>
      </c>
      <c r="T165" s="11">
        <f t="shared" si="83"/>
        <v>5448.1884</v>
      </c>
      <c r="U165" s="11">
        <f t="shared" si="83"/>
        <v>1928.2914</v>
      </c>
      <c r="V165" s="11">
        <f t="shared" si="83"/>
        <v>4070.8374</v>
      </c>
      <c r="W165" s="11">
        <f t="shared" si="83"/>
        <v>4938.0584</v>
      </c>
      <c r="X165" s="11">
        <f t="shared" si="83"/>
        <v>6386.8276000000005</v>
      </c>
      <c r="Y165" s="11">
        <f t="shared" si="83"/>
        <v>265.2676</v>
      </c>
      <c r="Z165" s="11">
        <f t="shared" si="83"/>
        <v>0</v>
      </c>
    </row>
    <row r="166" spans="1:26" s="84" customFormat="1" ht="12.75">
      <c r="A166" s="25" t="s">
        <v>51</v>
      </c>
      <c r="B166" s="15">
        <f>SUM(B152:B164)</f>
        <v>54423634</v>
      </c>
      <c r="C166" s="15">
        <f>C152+C154+C156+C158+C160+C162+C164</f>
        <v>4535302.833333333</v>
      </c>
      <c r="D166" s="15">
        <f>D153+D155+D157+D159+D161+D163+D165</f>
        <v>41086.351925</v>
      </c>
      <c r="E166" s="15">
        <f aca="true" t="shared" si="84" ref="E166:Z166">E153+E155+E157+E159+E161+E163+E165</f>
        <v>14446.8816</v>
      </c>
      <c r="F166" s="15">
        <f t="shared" si="84"/>
        <v>64193.019550000005</v>
      </c>
      <c r="G166" s="15">
        <f t="shared" si="84"/>
        <v>8039.6488</v>
      </c>
      <c r="H166" s="15">
        <f t="shared" si="84"/>
        <v>3096492.3277166663</v>
      </c>
      <c r="I166" s="15">
        <f t="shared" si="84"/>
        <v>26375.957933333335</v>
      </c>
      <c r="J166" s="15">
        <f t="shared" si="84"/>
        <v>4545.871033333333</v>
      </c>
      <c r="K166" s="15">
        <f t="shared" si="84"/>
        <v>3356.6553999999996</v>
      </c>
      <c r="L166" s="15">
        <f t="shared" si="84"/>
        <v>1785.4550000000002</v>
      </c>
      <c r="M166" s="15">
        <f t="shared" si="84"/>
        <v>76275.67475</v>
      </c>
      <c r="N166" s="15">
        <f t="shared" si="84"/>
        <v>485629.73014999996</v>
      </c>
      <c r="O166" s="15">
        <f t="shared" si="84"/>
        <v>1907.8862000000001</v>
      </c>
      <c r="P166" s="15">
        <f t="shared" si="84"/>
        <v>0</v>
      </c>
      <c r="Q166" s="15">
        <f t="shared" si="84"/>
        <v>46000.446325</v>
      </c>
      <c r="R166" s="15">
        <f t="shared" si="84"/>
        <v>54568.27743333333</v>
      </c>
      <c r="S166" s="15">
        <f t="shared" si="84"/>
        <v>4593.220525</v>
      </c>
      <c r="T166" s="15">
        <f t="shared" si="84"/>
        <v>143474.92196666668</v>
      </c>
      <c r="U166" s="15">
        <f t="shared" si="84"/>
        <v>2172.4875666666667</v>
      </c>
      <c r="V166" s="15">
        <f t="shared" si="84"/>
        <v>302330.3023833333</v>
      </c>
      <c r="W166" s="15">
        <f t="shared" si="84"/>
        <v>87553.30755</v>
      </c>
      <c r="X166" s="15">
        <f t="shared" si="84"/>
        <v>67940.679625</v>
      </c>
      <c r="Y166" s="15">
        <f t="shared" si="84"/>
        <v>2533.7299</v>
      </c>
      <c r="Z166" s="15">
        <f t="shared" si="84"/>
        <v>0</v>
      </c>
    </row>
    <row r="167" spans="1:26" s="84" customFormat="1" ht="12.75">
      <c r="A167" s="42"/>
      <c r="B167" s="43"/>
      <c r="C167" s="21"/>
      <c r="D167" s="15"/>
      <c r="E167" s="66"/>
      <c r="F167" s="66"/>
      <c r="G167" s="66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15"/>
      <c r="X167" s="43"/>
      <c r="Y167" s="43"/>
      <c r="Z167" s="43"/>
    </row>
    <row r="168" spans="1:26" s="84" customFormat="1" ht="12.75">
      <c r="A168" s="42"/>
      <c r="B168" s="43"/>
      <c r="C168" s="46"/>
      <c r="D168" s="15"/>
      <c r="E168" s="66"/>
      <c r="F168" s="43"/>
      <c r="G168" s="43"/>
      <c r="H168" s="71"/>
      <c r="I168" s="46"/>
      <c r="J168" s="43"/>
      <c r="K168" s="43"/>
      <c r="L168" s="43"/>
      <c r="M168" s="22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s="84" customFormat="1" ht="12.75" thickBot="1">
      <c r="A169" s="25" t="s">
        <v>324</v>
      </c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s="84" customFormat="1" ht="12.75" thickBot="1">
      <c r="A170" s="26" t="s">
        <v>2</v>
      </c>
      <c r="B170" s="1" t="s">
        <v>322</v>
      </c>
      <c r="C170" s="4" t="s">
        <v>323</v>
      </c>
      <c r="D170" s="139" t="s">
        <v>5</v>
      </c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75"/>
    </row>
    <row r="171" spans="1:26" s="84" customFormat="1" ht="12.75">
      <c r="A171" s="27" t="s">
        <v>6</v>
      </c>
      <c r="B171" s="6" t="s">
        <v>7</v>
      </c>
      <c r="C171" s="7" t="s">
        <v>7</v>
      </c>
      <c r="D171" s="12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33"/>
      <c r="Z171" s="6" t="s">
        <v>8</v>
      </c>
    </row>
    <row r="172" spans="1:26" s="84" customFormat="1" ht="12.75">
      <c r="A172" s="27" t="s">
        <v>9</v>
      </c>
      <c r="B172" s="6" t="s">
        <v>10</v>
      </c>
      <c r="C172" s="7" t="s">
        <v>10</v>
      </c>
      <c r="D172" s="5" t="s">
        <v>11</v>
      </c>
      <c r="E172" s="6" t="s">
        <v>12</v>
      </c>
      <c r="F172" s="6" t="s">
        <v>13</v>
      </c>
      <c r="G172" s="6" t="s">
        <v>14</v>
      </c>
      <c r="H172" s="6" t="s">
        <v>15</v>
      </c>
      <c r="I172" s="6" t="s">
        <v>16</v>
      </c>
      <c r="J172" s="6" t="s">
        <v>17</v>
      </c>
      <c r="K172" s="6" t="s">
        <v>18</v>
      </c>
      <c r="L172" s="6" t="s">
        <v>19</v>
      </c>
      <c r="M172" s="6" t="s">
        <v>20</v>
      </c>
      <c r="N172" s="6" t="s">
        <v>21</v>
      </c>
      <c r="O172" s="6" t="s">
        <v>178</v>
      </c>
      <c r="P172" s="6" t="s">
        <v>22</v>
      </c>
      <c r="Q172" s="6" t="s">
        <v>23</v>
      </c>
      <c r="R172" s="6" t="s">
        <v>24</v>
      </c>
      <c r="S172" s="6" t="s">
        <v>25</v>
      </c>
      <c r="T172" s="6" t="s">
        <v>26</v>
      </c>
      <c r="U172" s="6" t="s">
        <v>27</v>
      </c>
      <c r="V172" s="6" t="s">
        <v>28</v>
      </c>
      <c r="W172" s="6" t="s">
        <v>29</v>
      </c>
      <c r="X172" s="6" t="s">
        <v>30</v>
      </c>
      <c r="Y172" s="6" t="s">
        <v>31</v>
      </c>
      <c r="Z172" s="6" t="s">
        <v>32</v>
      </c>
    </row>
    <row r="173" spans="1:26" s="84" customFormat="1" ht="12.75">
      <c r="A173" s="27"/>
      <c r="B173" s="6"/>
      <c r="C173" s="7" t="s">
        <v>387</v>
      </c>
      <c r="D173" s="10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s="84" customFormat="1" ht="12.75">
      <c r="A174" s="28" t="s">
        <v>61</v>
      </c>
      <c r="B174" s="56">
        <v>211650.75</v>
      </c>
      <c r="C174" s="112">
        <f>B174/12</f>
        <v>17637.5625</v>
      </c>
      <c r="D174" s="68">
        <v>0.0166</v>
      </c>
      <c r="E174" s="68">
        <v>0.1416</v>
      </c>
      <c r="F174" s="68">
        <v>0.0573</v>
      </c>
      <c r="G174" s="68">
        <v>0.0788</v>
      </c>
      <c r="H174" s="68">
        <v>0.0422</v>
      </c>
      <c r="I174" s="68">
        <v>0.1331</v>
      </c>
      <c r="J174" s="68">
        <v>0.0211</v>
      </c>
      <c r="K174" s="68">
        <v>0.0329</v>
      </c>
      <c r="L174" s="68">
        <v>0.0175</v>
      </c>
      <c r="M174" s="68">
        <v>0.025</v>
      </c>
      <c r="N174" s="68">
        <v>0.1286</v>
      </c>
      <c r="O174" s="68">
        <v>0.0187</v>
      </c>
      <c r="P174" s="68">
        <v>0</v>
      </c>
      <c r="Q174" s="68">
        <v>0.0374</v>
      </c>
      <c r="R174" s="68">
        <v>0.019</v>
      </c>
      <c r="S174" s="68">
        <v>0.0044</v>
      </c>
      <c r="T174" s="68">
        <v>0.0534</v>
      </c>
      <c r="U174" s="68">
        <v>0.0189</v>
      </c>
      <c r="V174" s="68">
        <v>0.0399</v>
      </c>
      <c r="W174" s="68">
        <v>0.0484</v>
      </c>
      <c r="X174" s="68">
        <v>0.0626</v>
      </c>
      <c r="Y174" s="68">
        <v>0.0026</v>
      </c>
      <c r="Z174" s="9">
        <v>0</v>
      </c>
    </row>
    <row r="175" spans="1:26" s="84" customFormat="1" ht="12.75">
      <c r="A175" s="29"/>
      <c r="B175" s="58"/>
      <c r="C175" s="113"/>
      <c r="D175" s="11">
        <f aca="true" t="shared" si="85" ref="D175:O175">$C174*D174</f>
        <v>292.7835375</v>
      </c>
      <c r="E175" s="11">
        <f t="shared" si="85"/>
        <v>2497.47885</v>
      </c>
      <c r="F175" s="11">
        <f t="shared" si="85"/>
        <v>1010.63233125</v>
      </c>
      <c r="G175" s="11">
        <f t="shared" si="85"/>
        <v>1389.839925</v>
      </c>
      <c r="H175" s="11">
        <f t="shared" si="85"/>
        <v>744.3051375</v>
      </c>
      <c r="I175" s="11">
        <f t="shared" si="85"/>
        <v>2347.55956875</v>
      </c>
      <c r="J175" s="11">
        <f t="shared" si="85"/>
        <v>372.15256875</v>
      </c>
      <c r="K175" s="11">
        <f t="shared" si="85"/>
        <v>580.27580625</v>
      </c>
      <c r="L175" s="11">
        <f t="shared" si="85"/>
        <v>308.65734375000005</v>
      </c>
      <c r="M175" s="11">
        <f t="shared" si="85"/>
        <v>440.93906250000003</v>
      </c>
      <c r="N175" s="11">
        <f t="shared" si="85"/>
        <v>2268.1905374999997</v>
      </c>
      <c r="O175" s="11">
        <f t="shared" si="85"/>
        <v>329.82241875</v>
      </c>
      <c r="P175" s="11">
        <f aca="true" t="shared" si="86" ref="P175:Z175">$C174*P174</f>
        <v>0</v>
      </c>
      <c r="Q175" s="11">
        <f t="shared" si="86"/>
        <v>659.6448375</v>
      </c>
      <c r="R175" s="11">
        <f t="shared" si="86"/>
        <v>335.11368749999997</v>
      </c>
      <c r="S175" s="11">
        <f t="shared" si="86"/>
        <v>77.605275</v>
      </c>
      <c r="T175" s="11">
        <f t="shared" si="86"/>
        <v>941.8458375</v>
      </c>
      <c r="U175" s="11">
        <f t="shared" si="86"/>
        <v>333.34993125</v>
      </c>
      <c r="V175" s="11">
        <f t="shared" si="86"/>
        <v>703.7387437499999</v>
      </c>
      <c r="W175" s="11">
        <f t="shared" si="86"/>
        <v>853.658025</v>
      </c>
      <c r="X175" s="11">
        <f t="shared" si="86"/>
        <v>1104.1114125000001</v>
      </c>
      <c r="Y175" s="11">
        <f t="shared" si="86"/>
        <v>45.857662499999996</v>
      </c>
      <c r="Z175" s="11">
        <f t="shared" si="86"/>
        <v>0</v>
      </c>
    </row>
    <row r="176" spans="1:26" s="84" customFormat="1" ht="12.75">
      <c r="A176" s="28" t="s">
        <v>62</v>
      </c>
      <c r="B176" s="56">
        <v>192360.93</v>
      </c>
      <c r="C176" s="112">
        <f>B176/12</f>
        <v>16030.0775</v>
      </c>
      <c r="D176" s="68">
        <v>0.0166</v>
      </c>
      <c r="E176" s="68">
        <v>0.1416</v>
      </c>
      <c r="F176" s="68">
        <v>0.0573</v>
      </c>
      <c r="G176" s="68">
        <v>0.0788</v>
      </c>
      <c r="H176" s="68">
        <v>0.0422</v>
      </c>
      <c r="I176" s="68">
        <v>0.1331</v>
      </c>
      <c r="J176" s="68">
        <v>0.0211</v>
      </c>
      <c r="K176" s="68">
        <v>0.0329</v>
      </c>
      <c r="L176" s="68">
        <v>0.0175</v>
      </c>
      <c r="M176" s="68">
        <v>0.025</v>
      </c>
      <c r="N176" s="68">
        <v>0.1286</v>
      </c>
      <c r="O176" s="68">
        <v>0.0187</v>
      </c>
      <c r="P176" s="68">
        <v>0</v>
      </c>
      <c r="Q176" s="68">
        <v>0.0374</v>
      </c>
      <c r="R176" s="68">
        <v>0.019</v>
      </c>
      <c r="S176" s="68">
        <v>0.0044</v>
      </c>
      <c r="T176" s="68">
        <v>0.0534</v>
      </c>
      <c r="U176" s="68">
        <v>0.0189</v>
      </c>
      <c r="V176" s="68">
        <v>0.0399</v>
      </c>
      <c r="W176" s="68">
        <v>0.0484</v>
      </c>
      <c r="X176" s="68">
        <v>0.0626</v>
      </c>
      <c r="Y176" s="68">
        <v>0.0026</v>
      </c>
      <c r="Z176" s="9">
        <v>0</v>
      </c>
    </row>
    <row r="177" spans="1:26" s="84" customFormat="1" ht="12.75">
      <c r="A177" s="29"/>
      <c r="B177" s="58"/>
      <c r="C177" s="113"/>
      <c r="D177" s="11">
        <f aca="true" t="shared" si="87" ref="D177:O177">$C176*D176</f>
        <v>266.0992865</v>
      </c>
      <c r="E177" s="11">
        <f t="shared" si="87"/>
        <v>2269.8589739999998</v>
      </c>
      <c r="F177" s="11">
        <f t="shared" si="87"/>
        <v>918.52344075</v>
      </c>
      <c r="G177" s="11">
        <f t="shared" si="87"/>
        <v>1263.170107</v>
      </c>
      <c r="H177" s="11">
        <f t="shared" si="87"/>
        <v>676.4692705</v>
      </c>
      <c r="I177" s="11">
        <f t="shared" si="87"/>
        <v>2133.60331525</v>
      </c>
      <c r="J177" s="11">
        <f t="shared" si="87"/>
        <v>338.23463525</v>
      </c>
      <c r="K177" s="11">
        <f t="shared" si="87"/>
        <v>527.38954975</v>
      </c>
      <c r="L177" s="11">
        <f t="shared" si="87"/>
        <v>280.52635625</v>
      </c>
      <c r="M177" s="11">
        <f t="shared" si="87"/>
        <v>400.7519375</v>
      </c>
      <c r="N177" s="11">
        <f t="shared" si="87"/>
        <v>2061.4679665</v>
      </c>
      <c r="O177" s="11">
        <f t="shared" si="87"/>
        <v>299.76244925000003</v>
      </c>
      <c r="P177" s="11">
        <f aca="true" t="shared" si="88" ref="P177:Z177">$C176*P176</f>
        <v>0</v>
      </c>
      <c r="Q177" s="11">
        <f t="shared" si="88"/>
        <v>599.5248985000001</v>
      </c>
      <c r="R177" s="11">
        <f t="shared" si="88"/>
        <v>304.57147249999997</v>
      </c>
      <c r="S177" s="11">
        <f t="shared" si="88"/>
        <v>70.532341</v>
      </c>
      <c r="T177" s="11">
        <f t="shared" si="88"/>
        <v>856.0061385</v>
      </c>
      <c r="U177" s="11">
        <f t="shared" si="88"/>
        <v>302.96846475</v>
      </c>
      <c r="V177" s="11">
        <f t="shared" si="88"/>
        <v>639.60009225</v>
      </c>
      <c r="W177" s="11">
        <f t="shared" si="88"/>
        <v>775.8557509999999</v>
      </c>
      <c r="X177" s="11">
        <f t="shared" si="88"/>
        <v>1003.4828515</v>
      </c>
      <c r="Y177" s="11">
        <f t="shared" si="88"/>
        <v>41.6782015</v>
      </c>
      <c r="Z177" s="11">
        <f t="shared" si="88"/>
        <v>0</v>
      </c>
    </row>
    <row r="178" spans="1:26" s="84" customFormat="1" ht="12.75">
      <c r="A178" s="28" t="s">
        <v>63</v>
      </c>
      <c r="B178" s="56">
        <v>938868.13</v>
      </c>
      <c r="C178" s="112">
        <f>B178/12</f>
        <v>78239.01083333333</v>
      </c>
      <c r="D178" s="9"/>
      <c r="E178" s="9"/>
      <c r="F178" s="9">
        <v>0.0369</v>
      </c>
      <c r="G178" s="9"/>
      <c r="H178" s="9">
        <v>0.0354</v>
      </c>
      <c r="I178" s="9"/>
      <c r="J178" s="9"/>
      <c r="K178" s="9"/>
      <c r="L178" s="9"/>
      <c r="M178" s="9"/>
      <c r="N178" s="9">
        <v>0.8573</v>
      </c>
      <c r="O178" s="9"/>
      <c r="P178" s="9"/>
      <c r="Q178" s="9"/>
      <c r="R178" s="9"/>
      <c r="S178" s="9"/>
      <c r="T178" s="9"/>
      <c r="U178" s="9"/>
      <c r="V178" s="9">
        <v>0.0704</v>
      </c>
      <c r="W178" s="9"/>
      <c r="X178" s="9"/>
      <c r="Y178" s="9"/>
      <c r="Z178" s="9"/>
    </row>
    <row r="179" spans="1:26" s="84" customFormat="1" ht="12.75">
      <c r="A179" s="29"/>
      <c r="B179" s="58"/>
      <c r="C179" s="113"/>
      <c r="D179" s="11">
        <f aca="true" t="shared" si="89" ref="D179:Z179">$C178*D178</f>
        <v>0</v>
      </c>
      <c r="E179" s="11">
        <f t="shared" si="89"/>
        <v>0</v>
      </c>
      <c r="F179" s="11">
        <f t="shared" si="89"/>
        <v>2887.0194997500003</v>
      </c>
      <c r="G179" s="11">
        <f t="shared" si="89"/>
        <v>0</v>
      </c>
      <c r="H179" s="11">
        <f t="shared" si="89"/>
        <v>2769.6609835</v>
      </c>
      <c r="I179" s="11">
        <f t="shared" si="89"/>
        <v>0</v>
      </c>
      <c r="J179" s="11">
        <f t="shared" si="89"/>
        <v>0</v>
      </c>
      <c r="K179" s="11">
        <f t="shared" si="89"/>
        <v>0</v>
      </c>
      <c r="L179" s="11">
        <f t="shared" si="89"/>
        <v>0</v>
      </c>
      <c r="M179" s="11">
        <f t="shared" si="89"/>
        <v>0</v>
      </c>
      <c r="N179" s="11">
        <f t="shared" si="89"/>
        <v>67074.30398741666</v>
      </c>
      <c r="O179" s="11">
        <f>$C178*O178</f>
        <v>0</v>
      </c>
      <c r="P179" s="11">
        <f t="shared" si="89"/>
        <v>0</v>
      </c>
      <c r="Q179" s="11">
        <f t="shared" si="89"/>
        <v>0</v>
      </c>
      <c r="R179" s="11">
        <f t="shared" si="89"/>
        <v>0</v>
      </c>
      <c r="S179" s="11">
        <f t="shared" si="89"/>
        <v>0</v>
      </c>
      <c r="T179" s="11">
        <f t="shared" si="89"/>
        <v>0</v>
      </c>
      <c r="U179" s="11">
        <f t="shared" si="89"/>
        <v>0</v>
      </c>
      <c r="V179" s="11">
        <f t="shared" si="89"/>
        <v>5508.026362666667</v>
      </c>
      <c r="W179" s="11">
        <f t="shared" si="89"/>
        <v>0</v>
      </c>
      <c r="X179" s="11">
        <f t="shared" si="89"/>
        <v>0</v>
      </c>
      <c r="Y179" s="11">
        <f t="shared" si="89"/>
        <v>0</v>
      </c>
      <c r="Z179" s="11">
        <f t="shared" si="89"/>
        <v>0</v>
      </c>
    </row>
    <row r="180" spans="1:26" s="84" customFormat="1" ht="12.75">
      <c r="A180" s="28" t="s">
        <v>64</v>
      </c>
      <c r="B180" s="56">
        <v>1141025.85</v>
      </c>
      <c r="C180" s="112">
        <f>B180/12</f>
        <v>95085.4875</v>
      </c>
      <c r="D180" s="9"/>
      <c r="E180" s="9"/>
      <c r="F180" s="9">
        <v>0.0335</v>
      </c>
      <c r="G180" s="9"/>
      <c r="H180" s="9">
        <v>0.0422</v>
      </c>
      <c r="I180" s="9"/>
      <c r="J180" s="9"/>
      <c r="K180" s="9"/>
      <c r="L180" s="9"/>
      <c r="M180" s="9">
        <v>0.011</v>
      </c>
      <c r="N180" s="9">
        <v>0.8394</v>
      </c>
      <c r="O180" s="9"/>
      <c r="P180" s="9"/>
      <c r="Q180" s="9"/>
      <c r="R180" s="9"/>
      <c r="S180" s="9"/>
      <c r="T180" s="9"/>
      <c r="U180" s="9"/>
      <c r="V180" s="9">
        <v>0.0739</v>
      </c>
      <c r="W180" s="9"/>
      <c r="X180" s="9"/>
      <c r="Y180" s="9"/>
      <c r="Z180" s="9"/>
    </row>
    <row r="181" spans="1:26" s="84" customFormat="1" ht="12.75">
      <c r="A181" s="29"/>
      <c r="B181" s="58"/>
      <c r="C181" s="113"/>
      <c r="D181" s="11">
        <f aca="true" t="shared" si="90" ref="D181:Z181">$C180*D180</f>
        <v>0</v>
      </c>
      <c r="E181" s="11">
        <f t="shared" si="90"/>
        <v>0</v>
      </c>
      <c r="F181" s="11">
        <f t="shared" si="90"/>
        <v>3185.36383125</v>
      </c>
      <c r="G181" s="11">
        <f t="shared" si="90"/>
        <v>0</v>
      </c>
      <c r="H181" s="11">
        <f t="shared" si="90"/>
        <v>4012.6075725</v>
      </c>
      <c r="I181" s="11">
        <f t="shared" si="90"/>
        <v>0</v>
      </c>
      <c r="J181" s="11">
        <f t="shared" si="90"/>
        <v>0</v>
      </c>
      <c r="K181" s="11">
        <f t="shared" si="90"/>
        <v>0</v>
      </c>
      <c r="L181" s="11">
        <f t="shared" si="90"/>
        <v>0</v>
      </c>
      <c r="M181" s="11">
        <f t="shared" si="90"/>
        <v>1045.9403625</v>
      </c>
      <c r="N181" s="11">
        <f t="shared" si="90"/>
        <v>79814.75820750001</v>
      </c>
      <c r="O181" s="11">
        <f>$C180*O180</f>
        <v>0</v>
      </c>
      <c r="P181" s="11">
        <f t="shared" si="90"/>
        <v>0</v>
      </c>
      <c r="Q181" s="11">
        <f t="shared" si="90"/>
        <v>0</v>
      </c>
      <c r="R181" s="11">
        <f t="shared" si="90"/>
        <v>0</v>
      </c>
      <c r="S181" s="11">
        <f t="shared" si="90"/>
        <v>0</v>
      </c>
      <c r="T181" s="11">
        <f t="shared" si="90"/>
        <v>0</v>
      </c>
      <c r="U181" s="11">
        <f t="shared" si="90"/>
        <v>0</v>
      </c>
      <c r="V181" s="11">
        <f t="shared" si="90"/>
        <v>7026.81752625</v>
      </c>
      <c r="W181" s="11">
        <f t="shared" si="90"/>
        <v>0</v>
      </c>
      <c r="X181" s="11">
        <f t="shared" si="90"/>
        <v>0</v>
      </c>
      <c r="Y181" s="11">
        <f t="shared" si="90"/>
        <v>0</v>
      </c>
      <c r="Z181" s="11">
        <f t="shared" si="90"/>
        <v>0</v>
      </c>
    </row>
    <row r="182" spans="1:26" s="84" customFormat="1" ht="12.75">
      <c r="A182" s="28" t="s">
        <v>35</v>
      </c>
      <c r="B182" s="56">
        <v>29611630.39</v>
      </c>
      <c r="C182" s="112">
        <f>B182/12</f>
        <v>2467635.865833333</v>
      </c>
      <c r="D182" s="68">
        <v>0.0166</v>
      </c>
      <c r="E182" s="68">
        <v>0.1416</v>
      </c>
      <c r="F182" s="68">
        <v>0.0573</v>
      </c>
      <c r="G182" s="68">
        <v>0.0788</v>
      </c>
      <c r="H182" s="68">
        <v>0.0422</v>
      </c>
      <c r="I182" s="68">
        <v>0.1331</v>
      </c>
      <c r="J182" s="68">
        <v>0.0211</v>
      </c>
      <c r="K182" s="68">
        <v>0.0329</v>
      </c>
      <c r="L182" s="68">
        <v>0.0175</v>
      </c>
      <c r="M182" s="68">
        <v>0.025</v>
      </c>
      <c r="N182" s="68">
        <v>0.1286</v>
      </c>
      <c r="O182" s="68">
        <v>0.0187</v>
      </c>
      <c r="P182" s="68">
        <v>0</v>
      </c>
      <c r="Q182" s="68">
        <v>0.0374</v>
      </c>
      <c r="R182" s="68">
        <v>0.019</v>
      </c>
      <c r="S182" s="68">
        <v>0.0044</v>
      </c>
      <c r="T182" s="68">
        <v>0.0534</v>
      </c>
      <c r="U182" s="68">
        <v>0.0189</v>
      </c>
      <c r="V182" s="68">
        <v>0.0399</v>
      </c>
      <c r="W182" s="68">
        <v>0.0484</v>
      </c>
      <c r="X182" s="68">
        <v>0.0626</v>
      </c>
      <c r="Y182" s="68">
        <v>0.0026</v>
      </c>
      <c r="Z182" s="9">
        <v>0</v>
      </c>
    </row>
    <row r="183" spans="1:26" s="84" customFormat="1" ht="12.75">
      <c r="A183" s="29"/>
      <c r="B183" s="58"/>
      <c r="C183" s="113"/>
      <c r="D183" s="11">
        <f aca="true" t="shared" si="91" ref="D183:O183">$C182*D182</f>
        <v>40962.75537283333</v>
      </c>
      <c r="E183" s="11">
        <f t="shared" si="91"/>
        <v>349417.238602</v>
      </c>
      <c r="F183" s="11">
        <f t="shared" si="91"/>
        <v>141395.53511224999</v>
      </c>
      <c r="G183" s="11">
        <f t="shared" si="91"/>
        <v>194449.70622766664</v>
      </c>
      <c r="H183" s="11">
        <f t="shared" si="91"/>
        <v>104134.23353816666</v>
      </c>
      <c r="I183" s="11">
        <f t="shared" si="91"/>
        <v>328442.33374241664</v>
      </c>
      <c r="J183" s="11">
        <f t="shared" si="91"/>
        <v>52067.11676908333</v>
      </c>
      <c r="K183" s="11">
        <f t="shared" si="91"/>
        <v>81185.21998591666</v>
      </c>
      <c r="L183" s="11">
        <f t="shared" si="91"/>
        <v>43183.627652083334</v>
      </c>
      <c r="M183" s="11">
        <f t="shared" si="91"/>
        <v>61690.89664583333</v>
      </c>
      <c r="N183" s="11">
        <f t="shared" si="91"/>
        <v>317337.9723461666</v>
      </c>
      <c r="O183" s="11">
        <f t="shared" si="91"/>
        <v>46144.79069108333</v>
      </c>
      <c r="P183" s="11">
        <f aca="true" t="shared" si="92" ref="P183:Z183">$C182*P182</f>
        <v>0</v>
      </c>
      <c r="Q183" s="11">
        <f t="shared" si="92"/>
        <v>92289.58138216667</v>
      </c>
      <c r="R183" s="11">
        <f t="shared" si="92"/>
        <v>46885.08145083333</v>
      </c>
      <c r="S183" s="11">
        <f t="shared" si="92"/>
        <v>10857.597809666668</v>
      </c>
      <c r="T183" s="11">
        <f t="shared" si="92"/>
        <v>131771.7552355</v>
      </c>
      <c r="U183" s="11">
        <f t="shared" si="92"/>
        <v>46638.31786425</v>
      </c>
      <c r="V183" s="11">
        <f t="shared" si="92"/>
        <v>98458.67104675</v>
      </c>
      <c r="W183" s="11">
        <f t="shared" si="92"/>
        <v>119433.57590633332</v>
      </c>
      <c r="X183" s="11">
        <f t="shared" si="92"/>
        <v>154474.00520116667</v>
      </c>
      <c r="Y183" s="11">
        <f t="shared" si="92"/>
        <v>6415.853251166666</v>
      </c>
      <c r="Z183" s="11">
        <f t="shared" si="92"/>
        <v>0</v>
      </c>
    </row>
    <row r="184" spans="1:26" s="84" customFormat="1" ht="12.75">
      <c r="A184" s="28" t="s">
        <v>65</v>
      </c>
      <c r="B184" s="56">
        <v>1766913.75</v>
      </c>
      <c r="C184" s="112">
        <f>B184/12</f>
        <v>147242.8125</v>
      </c>
      <c r="D184" s="68">
        <v>0.0166</v>
      </c>
      <c r="E184" s="68">
        <v>0.1416</v>
      </c>
      <c r="F184" s="68">
        <v>0.0573</v>
      </c>
      <c r="G184" s="68">
        <v>0.0788</v>
      </c>
      <c r="H184" s="68">
        <v>0.0422</v>
      </c>
      <c r="I184" s="68">
        <v>0.1331</v>
      </c>
      <c r="J184" s="68">
        <v>0.0211</v>
      </c>
      <c r="K184" s="68">
        <v>0.0329</v>
      </c>
      <c r="L184" s="68">
        <v>0.0175</v>
      </c>
      <c r="M184" s="68">
        <v>0.025</v>
      </c>
      <c r="N184" s="68">
        <v>0.1286</v>
      </c>
      <c r="O184" s="68">
        <v>0.0187</v>
      </c>
      <c r="P184" s="68">
        <v>0</v>
      </c>
      <c r="Q184" s="68">
        <v>0.0374</v>
      </c>
      <c r="R184" s="68">
        <v>0.019</v>
      </c>
      <c r="S184" s="68">
        <v>0.0044</v>
      </c>
      <c r="T184" s="68">
        <v>0.0534</v>
      </c>
      <c r="U184" s="68">
        <v>0.0189</v>
      </c>
      <c r="V184" s="68">
        <v>0.0399</v>
      </c>
      <c r="W184" s="68">
        <v>0.0484</v>
      </c>
      <c r="X184" s="68">
        <v>0.0626</v>
      </c>
      <c r="Y184" s="68">
        <v>0.0026</v>
      </c>
      <c r="Z184" s="9">
        <v>0</v>
      </c>
    </row>
    <row r="185" spans="1:26" s="84" customFormat="1" ht="12.75">
      <c r="A185" s="29"/>
      <c r="B185" s="58"/>
      <c r="C185" s="113"/>
      <c r="D185" s="11">
        <f aca="true" t="shared" si="93" ref="D185:O185">$C184*D184</f>
        <v>2444.2306875</v>
      </c>
      <c r="E185" s="11">
        <f t="shared" si="93"/>
        <v>20849.58225</v>
      </c>
      <c r="F185" s="11">
        <f t="shared" si="93"/>
        <v>8437.01315625</v>
      </c>
      <c r="G185" s="11">
        <f t="shared" si="93"/>
        <v>11602.733624999999</v>
      </c>
      <c r="H185" s="11">
        <f t="shared" si="93"/>
        <v>6213.646687500001</v>
      </c>
      <c r="I185" s="11">
        <f t="shared" si="93"/>
        <v>19598.018343749998</v>
      </c>
      <c r="J185" s="11">
        <f t="shared" si="93"/>
        <v>3106.8233437500003</v>
      </c>
      <c r="K185" s="11">
        <f t="shared" si="93"/>
        <v>4844.28853125</v>
      </c>
      <c r="L185" s="11">
        <f t="shared" si="93"/>
        <v>2576.74921875</v>
      </c>
      <c r="M185" s="11">
        <f t="shared" si="93"/>
        <v>3681.0703125</v>
      </c>
      <c r="N185" s="11">
        <f t="shared" si="93"/>
        <v>18935.4256875</v>
      </c>
      <c r="O185" s="11">
        <f t="shared" si="93"/>
        <v>2753.44059375</v>
      </c>
      <c r="P185" s="11">
        <f aca="true" t="shared" si="94" ref="P185:Z185">$C184*P184</f>
        <v>0</v>
      </c>
      <c r="Q185" s="11">
        <f t="shared" si="94"/>
        <v>5506.8811875</v>
      </c>
      <c r="R185" s="11">
        <f t="shared" si="94"/>
        <v>2797.6134375</v>
      </c>
      <c r="S185" s="11">
        <f t="shared" si="94"/>
        <v>647.868375</v>
      </c>
      <c r="T185" s="11">
        <f t="shared" si="94"/>
        <v>7862.7661875</v>
      </c>
      <c r="U185" s="11">
        <f t="shared" si="94"/>
        <v>2782.88915625</v>
      </c>
      <c r="V185" s="11">
        <f t="shared" si="94"/>
        <v>5874.98821875</v>
      </c>
      <c r="W185" s="11">
        <f t="shared" si="94"/>
        <v>7126.552125</v>
      </c>
      <c r="X185" s="11">
        <f t="shared" si="94"/>
        <v>9217.4000625</v>
      </c>
      <c r="Y185" s="11">
        <f t="shared" si="94"/>
        <v>382.83131249999997</v>
      </c>
      <c r="Z185" s="11">
        <f t="shared" si="94"/>
        <v>0</v>
      </c>
    </row>
    <row r="186" spans="1:26" s="84" customFormat="1" ht="12.75">
      <c r="A186" s="28" t="s">
        <v>66</v>
      </c>
      <c r="B186" s="56">
        <v>402111.03</v>
      </c>
      <c r="C186" s="112">
        <f>B186/12</f>
        <v>33509.2525</v>
      </c>
      <c r="D186" s="68">
        <v>0.0166</v>
      </c>
      <c r="E186" s="68">
        <v>0.1416</v>
      </c>
      <c r="F186" s="68">
        <v>0.0573</v>
      </c>
      <c r="G186" s="68">
        <v>0.0788</v>
      </c>
      <c r="H186" s="68">
        <v>0.0422</v>
      </c>
      <c r="I186" s="68">
        <v>0.1331</v>
      </c>
      <c r="J186" s="68">
        <v>0.0211</v>
      </c>
      <c r="K186" s="68">
        <v>0.0329</v>
      </c>
      <c r="L186" s="68">
        <v>0.0175</v>
      </c>
      <c r="M186" s="68">
        <v>0.025</v>
      </c>
      <c r="N186" s="68">
        <v>0.1286</v>
      </c>
      <c r="O186" s="68">
        <v>0.0187</v>
      </c>
      <c r="P186" s="68">
        <v>0</v>
      </c>
      <c r="Q186" s="68">
        <v>0.0374</v>
      </c>
      <c r="R186" s="68">
        <v>0.019</v>
      </c>
      <c r="S186" s="68">
        <v>0.0044</v>
      </c>
      <c r="T186" s="68">
        <v>0.0534</v>
      </c>
      <c r="U186" s="68">
        <v>0.0189</v>
      </c>
      <c r="V186" s="68">
        <v>0.0399</v>
      </c>
      <c r="W186" s="68">
        <v>0.0484</v>
      </c>
      <c r="X186" s="68">
        <v>0.0626</v>
      </c>
      <c r="Y186" s="68">
        <v>0.0026</v>
      </c>
      <c r="Z186" s="9">
        <v>0</v>
      </c>
    </row>
    <row r="187" spans="1:26" s="84" customFormat="1" ht="12.75">
      <c r="A187" s="29"/>
      <c r="B187" s="58"/>
      <c r="C187" s="113"/>
      <c r="D187" s="11">
        <f aca="true" t="shared" si="95" ref="D187:O187">$C186*D186</f>
        <v>556.2535915000001</v>
      </c>
      <c r="E187" s="11">
        <f t="shared" si="95"/>
        <v>4744.910154</v>
      </c>
      <c r="F187" s="11">
        <f t="shared" si="95"/>
        <v>1920.08016825</v>
      </c>
      <c r="G187" s="11">
        <f t="shared" si="95"/>
        <v>2640.529097</v>
      </c>
      <c r="H187" s="11">
        <f t="shared" si="95"/>
        <v>1414.0904555000002</v>
      </c>
      <c r="I187" s="11">
        <f t="shared" si="95"/>
        <v>4460.08150775</v>
      </c>
      <c r="J187" s="11">
        <f t="shared" si="95"/>
        <v>707.0452277500001</v>
      </c>
      <c r="K187" s="11">
        <f t="shared" si="95"/>
        <v>1102.45440725</v>
      </c>
      <c r="L187" s="11">
        <f t="shared" si="95"/>
        <v>586.41191875</v>
      </c>
      <c r="M187" s="11">
        <f t="shared" si="95"/>
        <v>837.7313125000001</v>
      </c>
      <c r="N187" s="11">
        <f t="shared" si="95"/>
        <v>4309.2898715</v>
      </c>
      <c r="O187" s="11">
        <f t="shared" si="95"/>
        <v>626.6230217500001</v>
      </c>
      <c r="P187" s="11">
        <f aca="true" t="shared" si="96" ref="P187:Z187">$C186*P186</f>
        <v>0</v>
      </c>
      <c r="Q187" s="11">
        <f t="shared" si="96"/>
        <v>1253.2460435000003</v>
      </c>
      <c r="R187" s="11">
        <f t="shared" si="96"/>
        <v>636.6757975</v>
      </c>
      <c r="S187" s="11">
        <f t="shared" si="96"/>
        <v>147.44071100000002</v>
      </c>
      <c r="T187" s="11">
        <f t="shared" si="96"/>
        <v>1789.3940835000003</v>
      </c>
      <c r="U187" s="11">
        <f t="shared" si="96"/>
        <v>633.32487225</v>
      </c>
      <c r="V187" s="11">
        <f t="shared" si="96"/>
        <v>1337.01917475</v>
      </c>
      <c r="W187" s="11">
        <f t="shared" si="96"/>
        <v>1621.847821</v>
      </c>
      <c r="X187" s="11">
        <f t="shared" si="96"/>
        <v>2097.6792065000004</v>
      </c>
      <c r="Y187" s="11">
        <f t="shared" si="96"/>
        <v>87.12405650000001</v>
      </c>
      <c r="Z187" s="11">
        <f t="shared" si="96"/>
        <v>0</v>
      </c>
    </row>
    <row r="188" spans="1:26" s="84" customFormat="1" ht="12.75">
      <c r="A188" s="28" t="s">
        <v>67</v>
      </c>
      <c r="B188" s="56">
        <v>3021079.83</v>
      </c>
      <c r="C188" s="112">
        <f>B188/12</f>
        <v>251756.6525</v>
      </c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>
        <v>1</v>
      </c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s="84" customFormat="1" ht="12.75">
      <c r="A189" s="29"/>
      <c r="B189" s="58"/>
      <c r="C189" s="113"/>
      <c r="D189" s="11">
        <f aca="true" t="shared" si="97" ref="D189:Z189">$C188*D188</f>
        <v>0</v>
      </c>
      <c r="E189" s="11">
        <f t="shared" si="97"/>
        <v>0</v>
      </c>
      <c r="F189" s="11">
        <f t="shared" si="97"/>
        <v>0</v>
      </c>
      <c r="G189" s="11">
        <f t="shared" si="97"/>
        <v>0</v>
      </c>
      <c r="H189" s="11">
        <f t="shared" si="97"/>
        <v>0</v>
      </c>
      <c r="I189" s="11">
        <f t="shared" si="97"/>
        <v>0</v>
      </c>
      <c r="J189" s="11">
        <f t="shared" si="97"/>
        <v>0</v>
      </c>
      <c r="K189" s="11">
        <f t="shared" si="97"/>
        <v>0</v>
      </c>
      <c r="L189" s="11">
        <f t="shared" si="97"/>
        <v>0</v>
      </c>
      <c r="M189" s="11">
        <f t="shared" si="97"/>
        <v>0</v>
      </c>
      <c r="N189" s="11">
        <f t="shared" si="97"/>
        <v>251756.6525</v>
      </c>
      <c r="O189" s="11">
        <f>$C188*O188</f>
        <v>0</v>
      </c>
      <c r="P189" s="11">
        <f t="shared" si="97"/>
        <v>0</v>
      </c>
      <c r="Q189" s="11">
        <f t="shared" si="97"/>
        <v>0</v>
      </c>
      <c r="R189" s="11">
        <f t="shared" si="97"/>
        <v>0</v>
      </c>
      <c r="S189" s="11">
        <f t="shared" si="97"/>
        <v>0</v>
      </c>
      <c r="T189" s="11">
        <f t="shared" si="97"/>
        <v>0</v>
      </c>
      <c r="U189" s="11">
        <f t="shared" si="97"/>
        <v>0</v>
      </c>
      <c r="V189" s="11">
        <f t="shared" si="97"/>
        <v>0</v>
      </c>
      <c r="W189" s="11">
        <f t="shared" si="97"/>
        <v>0</v>
      </c>
      <c r="X189" s="11">
        <f t="shared" si="97"/>
        <v>0</v>
      </c>
      <c r="Y189" s="11">
        <f t="shared" si="97"/>
        <v>0</v>
      </c>
      <c r="Z189" s="11">
        <f t="shared" si="97"/>
        <v>0</v>
      </c>
    </row>
    <row r="190" spans="1:26" s="84" customFormat="1" ht="12.75">
      <c r="A190" s="28" t="s">
        <v>68</v>
      </c>
      <c r="B190" s="56">
        <v>777387.75</v>
      </c>
      <c r="C190" s="112">
        <f>B190/12</f>
        <v>64782.3125</v>
      </c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>
        <v>1</v>
      </c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s="84" customFormat="1" ht="12.75">
      <c r="A191" s="29"/>
      <c r="B191" s="58"/>
      <c r="C191" s="113"/>
      <c r="D191" s="11">
        <f aca="true" t="shared" si="98" ref="D191:Z191">$C190*D190</f>
        <v>0</v>
      </c>
      <c r="E191" s="11">
        <f t="shared" si="98"/>
        <v>0</v>
      </c>
      <c r="F191" s="11">
        <f t="shared" si="98"/>
        <v>0</v>
      </c>
      <c r="G191" s="11">
        <f t="shared" si="98"/>
        <v>0</v>
      </c>
      <c r="H191" s="11">
        <f t="shared" si="98"/>
        <v>0</v>
      </c>
      <c r="I191" s="11">
        <f t="shared" si="98"/>
        <v>0</v>
      </c>
      <c r="J191" s="11">
        <f t="shared" si="98"/>
        <v>0</v>
      </c>
      <c r="K191" s="11">
        <f t="shared" si="98"/>
        <v>0</v>
      </c>
      <c r="L191" s="11">
        <f t="shared" si="98"/>
        <v>0</v>
      </c>
      <c r="M191" s="11">
        <f t="shared" si="98"/>
        <v>0</v>
      </c>
      <c r="N191" s="11">
        <f t="shared" si="98"/>
        <v>64782.3125</v>
      </c>
      <c r="O191" s="11">
        <f>$C190*O190</f>
        <v>0</v>
      </c>
      <c r="P191" s="11">
        <f t="shared" si="98"/>
        <v>0</v>
      </c>
      <c r="Q191" s="11">
        <f t="shared" si="98"/>
        <v>0</v>
      </c>
      <c r="R191" s="11">
        <f t="shared" si="98"/>
        <v>0</v>
      </c>
      <c r="S191" s="11">
        <f t="shared" si="98"/>
        <v>0</v>
      </c>
      <c r="T191" s="11">
        <f t="shared" si="98"/>
        <v>0</v>
      </c>
      <c r="U191" s="11">
        <f t="shared" si="98"/>
        <v>0</v>
      </c>
      <c r="V191" s="11">
        <f t="shared" si="98"/>
        <v>0</v>
      </c>
      <c r="W191" s="11">
        <f t="shared" si="98"/>
        <v>0</v>
      </c>
      <c r="X191" s="11">
        <f t="shared" si="98"/>
        <v>0</v>
      </c>
      <c r="Y191" s="11">
        <f t="shared" si="98"/>
        <v>0</v>
      </c>
      <c r="Z191" s="11">
        <f t="shared" si="98"/>
        <v>0</v>
      </c>
    </row>
    <row r="192" spans="1:26" s="84" customFormat="1" ht="12.75">
      <c r="A192" s="28" t="s">
        <v>69</v>
      </c>
      <c r="B192" s="56">
        <v>393485.08</v>
      </c>
      <c r="C192" s="112">
        <f>B192/12</f>
        <v>32790.42333333333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>
        <v>1</v>
      </c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s="84" customFormat="1" ht="12.75">
      <c r="A193" s="29"/>
      <c r="B193" s="58"/>
      <c r="C193" s="113"/>
      <c r="D193" s="11">
        <f aca="true" t="shared" si="99" ref="D193:Z193">$C192*D192</f>
        <v>0</v>
      </c>
      <c r="E193" s="11">
        <f t="shared" si="99"/>
        <v>0</v>
      </c>
      <c r="F193" s="11">
        <f t="shared" si="99"/>
        <v>0</v>
      </c>
      <c r="G193" s="11">
        <f t="shared" si="99"/>
        <v>0</v>
      </c>
      <c r="H193" s="11">
        <f t="shared" si="99"/>
        <v>0</v>
      </c>
      <c r="I193" s="11">
        <f t="shared" si="99"/>
        <v>0</v>
      </c>
      <c r="J193" s="11">
        <f t="shared" si="99"/>
        <v>0</v>
      </c>
      <c r="K193" s="11">
        <f t="shared" si="99"/>
        <v>0</v>
      </c>
      <c r="L193" s="11">
        <f t="shared" si="99"/>
        <v>0</v>
      </c>
      <c r="M193" s="11">
        <f t="shared" si="99"/>
        <v>0</v>
      </c>
      <c r="N193" s="11">
        <f t="shared" si="99"/>
        <v>32790.42333333333</v>
      </c>
      <c r="O193" s="11">
        <f>$C192*O192</f>
        <v>0</v>
      </c>
      <c r="P193" s="11">
        <f t="shared" si="99"/>
        <v>0</v>
      </c>
      <c r="Q193" s="11">
        <f t="shared" si="99"/>
        <v>0</v>
      </c>
      <c r="R193" s="11">
        <f t="shared" si="99"/>
        <v>0</v>
      </c>
      <c r="S193" s="11">
        <f t="shared" si="99"/>
        <v>0</v>
      </c>
      <c r="T193" s="11">
        <f t="shared" si="99"/>
        <v>0</v>
      </c>
      <c r="U193" s="11">
        <f t="shared" si="99"/>
        <v>0</v>
      </c>
      <c r="V193" s="11">
        <f t="shared" si="99"/>
        <v>0</v>
      </c>
      <c r="W193" s="11">
        <f t="shared" si="99"/>
        <v>0</v>
      </c>
      <c r="X193" s="11">
        <f t="shared" si="99"/>
        <v>0</v>
      </c>
      <c r="Y193" s="11">
        <f t="shared" si="99"/>
        <v>0</v>
      </c>
      <c r="Z193" s="11">
        <f t="shared" si="99"/>
        <v>0</v>
      </c>
    </row>
    <row r="194" spans="1:26" s="84" customFormat="1" ht="12.75">
      <c r="A194" s="28" t="s">
        <v>70</v>
      </c>
      <c r="B194" s="56">
        <v>2565634.68</v>
      </c>
      <c r="C194" s="112">
        <f>B194/12</f>
        <v>213802.89</v>
      </c>
      <c r="D194" s="68">
        <v>0.0166</v>
      </c>
      <c r="E194" s="68">
        <v>0.1416</v>
      </c>
      <c r="F194" s="68">
        <v>0.0573</v>
      </c>
      <c r="G194" s="68">
        <v>0.0788</v>
      </c>
      <c r="H194" s="68">
        <v>0.0422</v>
      </c>
      <c r="I194" s="68">
        <v>0.1331</v>
      </c>
      <c r="J194" s="68">
        <v>0.0211</v>
      </c>
      <c r="K194" s="68">
        <v>0.0329</v>
      </c>
      <c r="L194" s="68">
        <v>0.0175</v>
      </c>
      <c r="M194" s="68">
        <v>0.025</v>
      </c>
      <c r="N194" s="68">
        <v>0.1286</v>
      </c>
      <c r="O194" s="68">
        <v>0.0187</v>
      </c>
      <c r="P194" s="68">
        <v>0</v>
      </c>
      <c r="Q194" s="68">
        <v>0.0374</v>
      </c>
      <c r="R194" s="68">
        <v>0.019</v>
      </c>
      <c r="S194" s="68">
        <v>0.0044</v>
      </c>
      <c r="T194" s="68">
        <v>0.0534</v>
      </c>
      <c r="U194" s="68">
        <v>0.0189</v>
      </c>
      <c r="V194" s="68">
        <v>0.0399</v>
      </c>
      <c r="W194" s="68">
        <v>0.0484</v>
      </c>
      <c r="X194" s="68">
        <v>0.0626</v>
      </c>
      <c r="Y194" s="68">
        <v>0.0026</v>
      </c>
      <c r="Z194" s="9">
        <v>0</v>
      </c>
    </row>
    <row r="195" spans="1:26" s="84" customFormat="1" ht="12.75">
      <c r="A195" s="29"/>
      <c r="B195" s="58"/>
      <c r="C195" s="113"/>
      <c r="D195" s="11">
        <f aca="true" t="shared" si="100" ref="D195:O195">$C194*D194</f>
        <v>3549.1279740000004</v>
      </c>
      <c r="E195" s="11">
        <f t="shared" si="100"/>
        <v>30274.489224000004</v>
      </c>
      <c r="F195" s="11">
        <f t="shared" si="100"/>
        <v>12250.905597</v>
      </c>
      <c r="G195" s="11">
        <f t="shared" si="100"/>
        <v>16847.667732</v>
      </c>
      <c r="H195" s="11">
        <f t="shared" si="100"/>
        <v>9022.481958</v>
      </c>
      <c r="I195" s="11">
        <f t="shared" si="100"/>
        <v>28457.164659000002</v>
      </c>
      <c r="J195" s="11">
        <f t="shared" si="100"/>
        <v>4511.240979</v>
      </c>
      <c r="K195" s="11">
        <f t="shared" si="100"/>
        <v>7034.115081</v>
      </c>
      <c r="L195" s="11">
        <f t="shared" si="100"/>
        <v>3741.5505750000007</v>
      </c>
      <c r="M195" s="11">
        <f t="shared" si="100"/>
        <v>5345.072250000001</v>
      </c>
      <c r="N195" s="11">
        <f t="shared" si="100"/>
        <v>27495.051654</v>
      </c>
      <c r="O195" s="11">
        <f t="shared" si="100"/>
        <v>3998.1140430000005</v>
      </c>
      <c r="P195" s="11">
        <f aca="true" t="shared" si="101" ref="P195:Z195">$C194*P194</f>
        <v>0</v>
      </c>
      <c r="Q195" s="11">
        <f t="shared" si="101"/>
        <v>7996.228086000001</v>
      </c>
      <c r="R195" s="11">
        <f t="shared" si="101"/>
        <v>4062.25491</v>
      </c>
      <c r="S195" s="11">
        <f t="shared" si="101"/>
        <v>940.7327160000001</v>
      </c>
      <c r="T195" s="11">
        <f t="shared" si="101"/>
        <v>11417.074326000002</v>
      </c>
      <c r="U195" s="11">
        <f t="shared" si="101"/>
        <v>4040.8746210000004</v>
      </c>
      <c r="V195" s="11">
        <f t="shared" si="101"/>
        <v>8530.735311</v>
      </c>
      <c r="W195" s="11">
        <f t="shared" si="101"/>
        <v>10348.059876000001</v>
      </c>
      <c r="X195" s="11">
        <f t="shared" si="101"/>
        <v>13384.060914000002</v>
      </c>
      <c r="Y195" s="11">
        <f t="shared" si="101"/>
        <v>555.887514</v>
      </c>
      <c r="Z195" s="11">
        <f t="shared" si="101"/>
        <v>0</v>
      </c>
    </row>
    <row r="196" spans="1:26" s="84" customFormat="1" ht="12.75">
      <c r="A196" s="28" t="s">
        <v>71</v>
      </c>
      <c r="B196" s="56">
        <v>566697.17</v>
      </c>
      <c r="C196" s="112">
        <f>B196/12</f>
        <v>47224.76416666667</v>
      </c>
      <c r="D196" s="9"/>
      <c r="E196" s="9"/>
      <c r="F196" s="9">
        <v>0.3369</v>
      </c>
      <c r="G196" s="9"/>
      <c r="H196" s="9">
        <v>0.1218</v>
      </c>
      <c r="I196" s="9"/>
      <c r="J196" s="9"/>
      <c r="K196" s="9"/>
      <c r="L196" s="9"/>
      <c r="M196" s="9"/>
      <c r="N196" s="9">
        <v>0.4008</v>
      </c>
      <c r="O196" s="9"/>
      <c r="P196" s="9"/>
      <c r="Q196" s="9"/>
      <c r="R196" s="9"/>
      <c r="S196" s="9"/>
      <c r="T196" s="9"/>
      <c r="U196" s="9"/>
      <c r="V196" s="9">
        <v>0.1405</v>
      </c>
      <c r="W196" s="9"/>
      <c r="X196" s="9"/>
      <c r="Y196" s="9"/>
      <c r="Z196" s="9"/>
    </row>
    <row r="197" spans="1:26" s="84" customFormat="1" ht="12.75">
      <c r="A197" s="29"/>
      <c r="B197" s="58"/>
      <c r="C197" s="113"/>
      <c r="D197" s="11">
        <f aca="true" t="shared" si="102" ref="D197:Z197">$C196*D196</f>
        <v>0</v>
      </c>
      <c r="E197" s="11">
        <f t="shared" si="102"/>
        <v>0</v>
      </c>
      <c r="F197" s="11">
        <f t="shared" si="102"/>
        <v>15910.023047749999</v>
      </c>
      <c r="G197" s="11">
        <f t="shared" si="102"/>
        <v>0</v>
      </c>
      <c r="H197" s="11">
        <f t="shared" si="102"/>
        <v>5751.9762755</v>
      </c>
      <c r="I197" s="11">
        <f t="shared" si="102"/>
        <v>0</v>
      </c>
      <c r="J197" s="11">
        <f t="shared" si="102"/>
        <v>0</v>
      </c>
      <c r="K197" s="11">
        <f t="shared" si="102"/>
        <v>0</v>
      </c>
      <c r="L197" s="11">
        <f t="shared" si="102"/>
        <v>0</v>
      </c>
      <c r="M197" s="11">
        <f t="shared" si="102"/>
        <v>0</v>
      </c>
      <c r="N197" s="11">
        <f t="shared" si="102"/>
        <v>18927.685478</v>
      </c>
      <c r="O197" s="11">
        <f>$C196*O196</f>
        <v>0</v>
      </c>
      <c r="P197" s="11">
        <f t="shared" si="102"/>
        <v>0</v>
      </c>
      <c r="Q197" s="11">
        <f t="shared" si="102"/>
        <v>0</v>
      </c>
      <c r="R197" s="11">
        <f t="shared" si="102"/>
        <v>0</v>
      </c>
      <c r="S197" s="11">
        <f t="shared" si="102"/>
        <v>0</v>
      </c>
      <c r="T197" s="11">
        <f t="shared" si="102"/>
        <v>0</v>
      </c>
      <c r="U197" s="11">
        <f t="shared" si="102"/>
        <v>0</v>
      </c>
      <c r="V197" s="11">
        <f t="shared" si="102"/>
        <v>6635.079365416667</v>
      </c>
      <c r="W197" s="11">
        <f t="shared" si="102"/>
        <v>0</v>
      </c>
      <c r="X197" s="11">
        <f t="shared" si="102"/>
        <v>0</v>
      </c>
      <c r="Y197" s="11">
        <f t="shared" si="102"/>
        <v>0</v>
      </c>
      <c r="Z197" s="11">
        <f t="shared" si="102"/>
        <v>0</v>
      </c>
    </row>
    <row r="198" spans="1:26" s="84" customFormat="1" ht="12.75">
      <c r="A198" s="28" t="s">
        <v>72</v>
      </c>
      <c r="B198" s="56">
        <v>2411792.43</v>
      </c>
      <c r="C198" s="112">
        <f>B198/12</f>
        <v>200982.7025</v>
      </c>
      <c r="D198" s="9">
        <v>0.0071</v>
      </c>
      <c r="E198" s="9"/>
      <c r="F198" s="9">
        <v>0.0336</v>
      </c>
      <c r="G198" s="9"/>
      <c r="H198" s="9">
        <v>0.1093</v>
      </c>
      <c r="I198" s="9"/>
      <c r="J198" s="9"/>
      <c r="K198" s="9"/>
      <c r="L198" s="9"/>
      <c r="M198" s="9">
        <v>0.0166</v>
      </c>
      <c r="N198" s="9">
        <v>0.6738</v>
      </c>
      <c r="O198" s="9"/>
      <c r="P198" s="9"/>
      <c r="Q198" s="9"/>
      <c r="R198" s="9">
        <v>0.0089</v>
      </c>
      <c r="S198" s="9"/>
      <c r="T198" s="9">
        <v>0.0233</v>
      </c>
      <c r="U198" s="9"/>
      <c r="V198" s="9">
        <v>0.122</v>
      </c>
      <c r="W198" s="9">
        <v>0.0054</v>
      </c>
      <c r="X198" s="9"/>
      <c r="Y198" s="9"/>
      <c r="Z198" s="9"/>
    </row>
    <row r="199" spans="1:26" s="84" customFormat="1" ht="12.75">
      <c r="A199" s="29"/>
      <c r="B199" s="58"/>
      <c r="C199" s="113"/>
      <c r="D199" s="11">
        <f aca="true" t="shared" si="103" ref="D199:Z199">$C198*D198</f>
        <v>1426.9771877500002</v>
      </c>
      <c r="E199" s="11">
        <f t="shared" si="103"/>
        <v>0</v>
      </c>
      <c r="F199" s="11">
        <f t="shared" si="103"/>
        <v>6753.018804</v>
      </c>
      <c r="G199" s="11">
        <f t="shared" si="103"/>
        <v>0</v>
      </c>
      <c r="H199" s="11">
        <f t="shared" si="103"/>
        <v>21967.40938325</v>
      </c>
      <c r="I199" s="11">
        <f t="shared" si="103"/>
        <v>0</v>
      </c>
      <c r="J199" s="11">
        <f t="shared" si="103"/>
        <v>0</v>
      </c>
      <c r="K199" s="11">
        <f t="shared" si="103"/>
        <v>0</v>
      </c>
      <c r="L199" s="11">
        <f t="shared" si="103"/>
        <v>0</v>
      </c>
      <c r="M199" s="11">
        <f t="shared" si="103"/>
        <v>3336.3128615</v>
      </c>
      <c r="N199" s="11">
        <f t="shared" si="103"/>
        <v>135422.1449445</v>
      </c>
      <c r="O199" s="11">
        <f>$C198*O198</f>
        <v>0</v>
      </c>
      <c r="P199" s="11">
        <f t="shared" si="103"/>
        <v>0</v>
      </c>
      <c r="Q199" s="11">
        <f t="shared" si="103"/>
        <v>0</v>
      </c>
      <c r="R199" s="11">
        <f t="shared" si="103"/>
        <v>1788.74605225</v>
      </c>
      <c r="S199" s="11">
        <f t="shared" si="103"/>
        <v>0</v>
      </c>
      <c r="T199" s="11">
        <f t="shared" si="103"/>
        <v>4682.896968250001</v>
      </c>
      <c r="U199" s="11">
        <f t="shared" si="103"/>
        <v>0</v>
      </c>
      <c r="V199" s="11">
        <f t="shared" si="103"/>
        <v>24519.889705</v>
      </c>
      <c r="W199" s="11">
        <f t="shared" si="103"/>
        <v>1085.3065935000002</v>
      </c>
      <c r="X199" s="11">
        <f t="shared" si="103"/>
        <v>0</v>
      </c>
      <c r="Y199" s="11">
        <f t="shared" si="103"/>
        <v>0</v>
      </c>
      <c r="Z199" s="11">
        <f t="shared" si="103"/>
        <v>0</v>
      </c>
    </row>
    <row r="200" spans="1:26" s="84" customFormat="1" ht="12.75">
      <c r="A200" s="28" t="s">
        <v>73</v>
      </c>
      <c r="B200" s="56">
        <v>378613.94</v>
      </c>
      <c r="C200" s="112">
        <f>B200/12</f>
        <v>31551.161666666667</v>
      </c>
      <c r="D200" s="9"/>
      <c r="E200" s="9"/>
      <c r="F200" s="9">
        <v>0.327</v>
      </c>
      <c r="G200" s="9"/>
      <c r="H200" s="9">
        <v>0.0701</v>
      </c>
      <c r="I200" s="9"/>
      <c r="J200" s="9"/>
      <c r="K200" s="9"/>
      <c r="L200" s="9"/>
      <c r="M200" s="9">
        <v>0.018</v>
      </c>
      <c r="N200" s="9">
        <v>0.5082</v>
      </c>
      <c r="O200" s="9"/>
      <c r="P200" s="9"/>
      <c r="Q200" s="9"/>
      <c r="R200" s="9"/>
      <c r="S200" s="9"/>
      <c r="T200" s="9"/>
      <c r="U200" s="9"/>
      <c r="V200" s="9">
        <v>0.0767</v>
      </c>
      <c r="W200" s="9"/>
      <c r="X200" s="9"/>
      <c r="Y200" s="9"/>
      <c r="Z200" s="9"/>
    </row>
    <row r="201" spans="1:26" s="84" customFormat="1" ht="12.75">
      <c r="A201" s="29"/>
      <c r="B201" s="58"/>
      <c r="C201" s="113"/>
      <c r="D201" s="11">
        <f aca="true" t="shared" si="104" ref="D201:Z201">$C200*D200</f>
        <v>0</v>
      </c>
      <c r="E201" s="11">
        <f t="shared" si="104"/>
        <v>0</v>
      </c>
      <c r="F201" s="11">
        <f t="shared" si="104"/>
        <v>10317.229865000001</v>
      </c>
      <c r="G201" s="11">
        <f t="shared" si="104"/>
        <v>0</v>
      </c>
      <c r="H201" s="11">
        <f t="shared" si="104"/>
        <v>2211.7364328333333</v>
      </c>
      <c r="I201" s="11">
        <f t="shared" si="104"/>
        <v>0</v>
      </c>
      <c r="J201" s="11">
        <f t="shared" si="104"/>
        <v>0</v>
      </c>
      <c r="K201" s="11">
        <f t="shared" si="104"/>
        <v>0</v>
      </c>
      <c r="L201" s="11">
        <f t="shared" si="104"/>
        <v>0</v>
      </c>
      <c r="M201" s="11">
        <f t="shared" si="104"/>
        <v>567.9209099999999</v>
      </c>
      <c r="N201" s="11">
        <f t="shared" si="104"/>
        <v>16034.300358999999</v>
      </c>
      <c r="O201" s="11">
        <f>$C200*O200</f>
        <v>0</v>
      </c>
      <c r="P201" s="11">
        <f t="shared" si="104"/>
        <v>0</v>
      </c>
      <c r="Q201" s="11">
        <f t="shared" si="104"/>
        <v>0</v>
      </c>
      <c r="R201" s="11">
        <f t="shared" si="104"/>
        <v>0</v>
      </c>
      <c r="S201" s="11">
        <f t="shared" si="104"/>
        <v>0</v>
      </c>
      <c r="T201" s="11">
        <f t="shared" si="104"/>
        <v>0</v>
      </c>
      <c r="U201" s="11">
        <f t="shared" si="104"/>
        <v>0</v>
      </c>
      <c r="V201" s="11">
        <f t="shared" si="104"/>
        <v>2419.9740998333336</v>
      </c>
      <c r="W201" s="11">
        <f t="shared" si="104"/>
        <v>0</v>
      </c>
      <c r="X201" s="11">
        <f t="shared" si="104"/>
        <v>0</v>
      </c>
      <c r="Y201" s="11">
        <f t="shared" si="104"/>
        <v>0</v>
      </c>
      <c r="Z201" s="11">
        <f t="shared" si="104"/>
        <v>0</v>
      </c>
    </row>
    <row r="202" spans="1:26" s="84" customFormat="1" ht="12.75">
      <c r="A202" s="28" t="s">
        <v>74</v>
      </c>
      <c r="B202" s="56">
        <v>185147.68</v>
      </c>
      <c r="C202" s="112">
        <f>B202/12</f>
        <v>15428.973333333333</v>
      </c>
      <c r="D202" s="9"/>
      <c r="E202" s="9"/>
      <c r="F202" s="9">
        <v>0.0031</v>
      </c>
      <c r="G202" s="9"/>
      <c r="H202" s="9">
        <v>0.0301</v>
      </c>
      <c r="I202" s="9"/>
      <c r="J202" s="9"/>
      <c r="K202" s="9"/>
      <c r="L202" s="9"/>
      <c r="M202" s="9">
        <v>0.0004</v>
      </c>
      <c r="N202" s="9">
        <v>0.9275</v>
      </c>
      <c r="O202" s="9"/>
      <c r="P202" s="9"/>
      <c r="Q202" s="9"/>
      <c r="R202" s="9">
        <v>0.0003</v>
      </c>
      <c r="S202" s="9"/>
      <c r="T202" s="9"/>
      <c r="U202" s="9"/>
      <c r="V202" s="9">
        <v>0.0386</v>
      </c>
      <c r="W202" s="9"/>
      <c r="X202" s="9"/>
      <c r="Y202" s="9"/>
      <c r="Z202" s="9"/>
    </row>
    <row r="203" spans="1:26" s="84" customFormat="1" ht="12.75">
      <c r="A203" s="29"/>
      <c r="B203" s="58"/>
      <c r="C203" s="113"/>
      <c r="D203" s="11">
        <f aca="true" t="shared" si="105" ref="D203:Z203">$C202*D202</f>
        <v>0</v>
      </c>
      <c r="E203" s="11">
        <f t="shared" si="105"/>
        <v>0</v>
      </c>
      <c r="F203" s="11">
        <f t="shared" si="105"/>
        <v>47.82981733333333</v>
      </c>
      <c r="G203" s="11">
        <f t="shared" si="105"/>
        <v>0</v>
      </c>
      <c r="H203" s="11">
        <f t="shared" si="105"/>
        <v>464.4120973333333</v>
      </c>
      <c r="I203" s="11">
        <f t="shared" si="105"/>
        <v>0</v>
      </c>
      <c r="J203" s="11">
        <f t="shared" si="105"/>
        <v>0</v>
      </c>
      <c r="K203" s="11">
        <f t="shared" si="105"/>
        <v>0</v>
      </c>
      <c r="L203" s="11">
        <f t="shared" si="105"/>
        <v>0</v>
      </c>
      <c r="M203" s="11">
        <f t="shared" si="105"/>
        <v>6.171589333333333</v>
      </c>
      <c r="N203" s="11">
        <f t="shared" si="105"/>
        <v>14310.372766666667</v>
      </c>
      <c r="O203" s="11">
        <f>$C202*O202</f>
        <v>0</v>
      </c>
      <c r="P203" s="11">
        <f t="shared" si="105"/>
        <v>0</v>
      </c>
      <c r="Q203" s="11">
        <f t="shared" si="105"/>
        <v>0</v>
      </c>
      <c r="R203" s="11">
        <f t="shared" si="105"/>
        <v>4.628692</v>
      </c>
      <c r="S203" s="11">
        <f t="shared" si="105"/>
        <v>0</v>
      </c>
      <c r="T203" s="11">
        <f t="shared" si="105"/>
        <v>0</v>
      </c>
      <c r="U203" s="11">
        <f t="shared" si="105"/>
        <v>0</v>
      </c>
      <c r="V203" s="11">
        <f t="shared" si="105"/>
        <v>595.5583706666667</v>
      </c>
      <c r="W203" s="11">
        <f t="shared" si="105"/>
        <v>0</v>
      </c>
      <c r="X203" s="11">
        <f t="shared" si="105"/>
        <v>0</v>
      </c>
      <c r="Y203" s="11">
        <f t="shared" si="105"/>
        <v>0</v>
      </c>
      <c r="Z203" s="11">
        <f t="shared" si="105"/>
        <v>0</v>
      </c>
    </row>
    <row r="204" spans="1:26" s="84" customFormat="1" ht="12.75">
      <c r="A204" s="28" t="s">
        <v>75</v>
      </c>
      <c r="B204" s="56">
        <v>1570906.6</v>
      </c>
      <c r="C204" s="112">
        <f>B204/12</f>
        <v>130908.88333333335</v>
      </c>
      <c r="D204" s="9"/>
      <c r="E204" s="9"/>
      <c r="F204" s="9">
        <v>0.0031</v>
      </c>
      <c r="G204" s="9"/>
      <c r="H204" s="9">
        <v>0.0301</v>
      </c>
      <c r="I204" s="9"/>
      <c r="J204" s="9"/>
      <c r="K204" s="9"/>
      <c r="L204" s="9"/>
      <c r="M204" s="9">
        <v>0.0004</v>
      </c>
      <c r="N204" s="9">
        <v>0.9275</v>
      </c>
      <c r="O204" s="9"/>
      <c r="P204" s="9"/>
      <c r="Q204" s="9"/>
      <c r="R204" s="9">
        <v>0.0003</v>
      </c>
      <c r="S204" s="9"/>
      <c r="T204" s="9"/>
      <c r="U204" s="9"/>
      <c r="V204" s="9">
        <v>0.0386</v>
      </c>
      <c r="W204" s="9"/>
      <c r="X204" s="9"/>
      <c r="Y204" s="9"/>
      <c r="Z204" s="9"/>
    </row>
    <row r="205" spans="1:26" s="84" customFormat="1" ht="12.75">
      <c r="A205" s="29"/>
      <c r="B205" s="58"/>
      <c r="C205" s="113"/>
      <c r="D205" s="11">
        <f aca="true" t="shared" si="106" ref="D205:Z205">$C204*D204</f>
        <v>0</v>
      </c>
      <c r="E205" s="11">
        <f t="shared" si="106"/>
        <v>0</v>
      </c>
      <c r="F205" s="11">
        <f t="shared" si="106"/>
        <v>405.81753833333335</v>
      </c>
      <c r="G205" s="11">
        <f t="shared" si="106"/>
        <v>0</v>
      </c>
      <c r="H205" s="11">
        <f t="shared" si="106"/>
        <v>3940.3573883333333</v>
      </c>
      <c r="I205" s="11">
        <f t="shared" si="106"/>
        <v>0</v>
      </c>
      <c r="J205" s="11">
        <f t="shared" si="106"/>
        <v>0</v>
      </c>
      <c r="K205" s="11">
        <f t="shared" si="106"/>
        <v>0</v>
      </c>
      <c r="L205" s="11">
        <f t="shared" si="106"/>
        <v>0</v>
      </c>
      <c r="M205" s="11">
        <f t="shared" si="106"/>
        <v>52.36355333333334</v>
      </c>
      <c r="N205" s="11">
        <f t="shared" si="106"/>
        <v>121417.98929166667</v>
      </c>
      <c r="O205" s="11">
        <f>$C204*O204</f>
        <v>0</v>
      </c>
      <c r="P205" s="11">
        <f t="shared" si="106"/>
        <v>0</v>
      </c>
      <c r="Q205" s="11">
        <f t="shared" si="106"/>
        <v>0</v>
      </c>
      <c r="R205" s="11">
        <f t="shared" si="106"/>
        <v>39.272665</v>
      </c>
      <c r="S205" s="11">
        <f t="shared" si="106"/>
        <v>0</v>
      </c>
      <c r="T205" s="11">
        <f t="shared" si="106"/>
        <v>0</v>
      </c>
      <c r="U205" s="11">
        <f t="shared" si="106"/>
        <v>0</v>
      </c>
      <c r="V205" s="11">
        <f t="shared" si="106"/>
        <v>5053.082896666668</v>
      </c>
      <c r="W205" s="11">
        <f t="shared" si="106"/>
        <v>0</v>
      </c>
      <c r="X205" s="11">
        <f t="shared" si="106"/>
        <v>0</v>
      </c>
      <c r="Y205" s="11">
        <f t="shared" si="106"/>
        <v>0</v>
      </c>
      <c r="Z205" s="11">
        <f t="shared" si="106"/>
        <v>0</v>
      </c>
    </row>
    <row r="206" spans="1:26" s="84" customFormat="1" ht="12.75">
      <c r="A206" s="28" t="s">
        <v>76</v>
      </c>
      <c r="B206" s="56">
        <v>413725.15</v>
      </c>
      <c r="C206" s="112">
        <f>B206/12</f>
        <v>34477.09583333333</v>
      </c>
      <c r="D206" s="9"/>
      <c r="E206" s="9"/>
      <c r="F206" s="9">
        <v>0.0031</v>
      </c>
      <c r="G206" s="9"/>
      <c r="H206" s="9">
        <v>0.0301</v>
      </c>
      <c r="I206" s="9"/>
      <c r="J206" s="9"/>
      <c r="K206" s="9"/>
      <c r="L206" s="9"/>
      <c r="M206" s="9">
        <v>0.0004</v>
      </c>
      <c r="N206" s="9">
        <v>0.9275</v>
      </c>
      <c r="O206" s="9"/>
      <c r="P206" s="9"/>
      <c r="Q206" s="9"/>
      <c r="R206" s="9">
        <v>0.0003</v>
      </c>
      <c r="S206" s="9"/>
      <c r="T206" s="9"/>
      <c r="U206" s="9"/>
      <c r="V206" s="9">
        <v>0.0386</v>
      </c>
      <c r="W206" s="9"/>
      <c r="X206" s="9"/>
      <c r="Y206" s="9"/>
      <c r="Z206" s="9"/>
    </row>
    <row r="207" spans="1:26" s="84" customFormat="1" ht="12.75">
      <c r="A207" s="29"/>
      <c r="B207" s="58"/>
      <c r="C207" s="113"/>
      <c r="D207" s="11">
        <f aca="true" t="shared" si="107" ref="D207:Z207">$C206*D206</f>
        <v>0</v>
      </c>
      <c r="E207" s="11">
        <f t="shared" si="107"/>
        <v>0</v>
      </c>
      <c r="F207" s="11">
        <f t="shared" si="107"/>
        <v>106.87899708333333</v>
      </c>
      <c r="G207" s="11">
        <f t="shared" si="107"/>
        <v>0</v>
      </c>
      <c r="H207" s="11">
        <f t="shared" si="107"/>
        <v>1037.7605845833332</v>
      </c>
      <c r="I207" s="11">
        <f t="shared" si="107"/>
        <v>0</v>
      </c>
      <c r="J207" s="11">
        <f t="shared" si="107"/>
        <v>0</v>
      </c>
      <c r="K207" s="11">
        <f t="shared" si="107"/>
        <v>0</v>
      </c>
      <c r="L207" s="11">
        <f t="shared" si="107"/>
        <v>0</v>
      </c>
      <c r="M207" s="11">
        <f t="shared" si="107"/>
        <v>13.790838333333333</v>
      </c>
      <c r="N207" s="11">
        <f t="shared" si="107"/>
        <v>31977.506385416666</v>
      </c>
      <c r="O207" s="11">
        <f>$C206*O206</f>
        <v>0</v>
      </c>
      <c r="P207" s="11">
        <f t="shared" si="107"/>
        <v>0</v>
      </c>
      <c r="Q207" s="11">
        <f t="shared" si="107"/>
        <v>0</v>
      </c>
      <c r="R207" s="11">
        <f t="shared" si="107"/>
        <v>10.343128749999998</v>
      </c>
      <c r="S207" s="11">
        <f t="shared" si="107"/>
        <v>0</v>
      </c>
      <c r="T207" s="11">
        <f t="shared" si="107"/>
        <v>0</v>
      </c>
      <c r="U207" s="11">
        <f t="shared" si="107"/>
        <v>0</v>
      </c>
      <c r="V207" s="11">
        <f t="shared" si="107"/>
        <v>1330.8158991666667</v>
      </c>
      <c r="W207" s="11">
        <f t="shared" si="107"/>
        <v>0</v>
      </c>
      <c r="X207" s="11">
        <f t="shared" si="107"/>
        <v>0</v>
      </c>
      <c r="Y207" s="11">
        <f t="shared" si="107"/>
        <v>0</v>
      </c>
      <c r="Z207" s="11">
        <f t="shared" si="107"/>
        <v>0</v>
      </c>
    </row>
    <row r="208" spans="1:26" s="84" customFormat="1" ht="12.75">
      <c r="A208" s="28" t="s">
        <v>77</v>
      </c>
      <c r="B208" s="56">
        <v>90493.38</v>
      </c>
      <c r="C208" s="112">
        <f>B208/12</f>
        <v>7541.115000000001</v>
      </c>
      <c r="D208" s="68">
        <v>0.0166</v>
      </c>
      <c r="E208" s="68">
        <v>0.1416</v>
      </c>
      <c r="F208" s="68">
        <v>0.0573</v>
      </c>
      <c r="G208" s="68">
        <v>0.0788</v>
      </c>
      <c r="H208" s="68">
        <v>0.0422</v>
      </c>
      <c r="I208" s="68">
        <v>0.1331</v>
      </c>
      <c r="J208" s="68">
        <v>0.0211</v>
      </c>
      <c r="K208" s="68">
        <v>0.0329</v>
      </c>
      <c r="L208" s="68">
        <v>0.0175</v>
      </c>
      <c r="M208" s="68">
        <v>0.025</v>
      </c>
      <c r="N208" s="68">
        <v>0.1286</v>
      </c>
      <c r="O208" s="68">
        <v>0.0187</v>
      </c>
      <c r="P208" s="68">
        <v>0</v>
      </c>
      <c r="Q208" s="68">
        <v>0.0374</v>
      </c>
      <c r="R208" s="68">
        <v>0.019</v>
      </c>
      <c r="S208" s="68">
        <v>0.0044</v>
      </c>
      <c r="T208" s="68">
        <v>0.0534</v>
      </c>
      <c r="U208" s="68">
        <v>0.0189</v>
      </c>
      <c r="V208" s="68">
        <v>0.0399</v>
      </c>
      <c r="W208" s="68">
        <v>0.0484</v>
      </c>
      <c r="X208" s="68">
        <v>0.0626</v>
      </c>
      <c r="Y208" s="68">
        <v>0.0026</v>
      </c>
      <c r="Z208" s="9">
        <v>0</v>
      </c>
    </row>
    <row r="209" spans="1:26" s="84" customFormat="1" ht="12.75">
      <c r="A209" s="29"/>
      <c r="B209" s="58"/>
      <c r="C209" s="113"/>
      <c r="D209" s="11">
        <f aca="true" t="shared" si="108" ref="D209:O209">$C208*D208</f>
        <v>125.18250900000001</v>
      </c>
      <c r="E209" s="11">
        <f t="shared" si="108"/>
        <v>1067.8218840000002</v>
      </c>
      <c r="F209" s="11">
        <f t="shared" si="108"/>
        <v>432.1058895</v>
      </c>
      <c r="G209" s="11">
        <f t="shared" si="108"/>
        <v>594.239862</v>
      </c>
      <c r="H209" s="11">
        <f t="shared" si="108"/>
        <v>318.23505300000005</v>
      </c>
      <c r="I209" s="11">
        <f t="shared" si="108"/>
        <v>1003.7224065</v>
      </c>
      <c r="J209" s="11">
        <f t="shared" si="108"/>
        <v>159.11752650000003</v>
      </c>
      <c r="K209" s="11">
        <f t="shared" si="108"/>
        <v>248.1026835</v>
      </c>
      <c r="L209" s="11">
        <f t="shared" si="108"/>
        <v>131.96951250000004</v>
      </c>
      <c r="M209" s="11">
        <f t="shared" si="108"/>
        <v>188.52787500000002</v>
      </c>
      <c r="N209" s="11">
        <f t="shared" si="108"/>
        <v>969.7873890000001</v>
      </c>
      <c r="O209" s="11">
        <f t="shared" si="108"/>
        <v>141.0188505</v>
      </c>
      <c r="P209" s="11">
        <f aca="true" t="shared" si="109" ref="P209:Z209">$C208*P208</f>
        <v>0</v>
      </c>
      <c r="Q209" s="11">
        <f t="shared" si="109"/>
        <v>282.037701</v>
      </c>
      <c r="R209" s="11">
        <f t="shared" si="109"/>
        <v>143.28118500000002</v>
      </c>
      <c r="S209" s="11">
        <f t="shared" si="109"/>
        <v>33.18090600000001</v>
      </c>
      <c r="T209" s="11">
        <f t="shared" si="109"/>
        <v>402.69554100000005</v>
      </c>
      <c r="U209" s="11">
        <f t="shared" si="109"/>
        <v>142.5270735</v>
      </c>
      <c r="V209" s="11">
        <f t="shared" si="109"/>
        <v>300.8904885</v>
      </c>
      <c r="W209" s="11">
        <f t="shared" si="109"/>
        <v>364.98996600000004</v>
      </c>
      <c r="X209" s="11">
        <f t="shared" si="109"/>
        <v>472.07379900000007</v>
      </c>
      <c r="Y209" s="11">
        <f t="shared" si="109"/>
        <v>19.606899000000002</v>
      </c>
      <c r="Z209" s="11">
        <f t="shared" si="109"/>
        <v>0</v>
      </c>
    </row>
    <row r="210" spans="1:26" s="84" customFormat="1" ht="12.75">
      <c r="A210" s="28" t="s">
        <v>78</v>
      </c>
      <c r="B210" s="56">
        <v>736672.64</v>
      </c>
      <c r="C210" s="112">
        <f>B210/12</f>
        <v>61389.386666666665</v>
      </c>
      <c r="D210" s="9"/>
      <c r="E210" s="9"/>
      <c r="F210" s="9">
        <v>0.1979</v>
      </c>
      <c r="G210" s="9"/>
      <c r="H210" s="9"/>
      <c r="I210" s="9"/>
      <c r="J210" s="9"/>
      <c r="K210" s="9"/>
      <c r="L210" s="9"/>
      <c r="M210" s="9"/>
      <c r="N210" s="9">
        <v>0.7618</v>
      </c>
      <c r="O210" s="9"/>
      <c r="P210" s="9"/>
      <c r="Q210" s="9"/>
      <c r="R210" s="9"/>
      <c r="S210" s="9"/>
      <c r="T210" s="9"/>
      <c r="U210" s="9"/>
      <c r="V210" s="9">
        <v>0.0403</v>
      </c>
      <c r="W210" s="9"/>
      <c r="X210" s="9"/>
      <c r="Y210" s="9"/>
      <c r="Z210" s="9"/>
    </row>
    <row r="211" spans="1:26" s="84" customFormat="1" ht="12.75">
      <c r="A211" s="29"/>
      <c r="B211" s="58"/>
      <c r="C211" s="113"/>
      <c r="D211" s="11">
        <f aca="true" t="shared" si="110" ref="D211:Z211">$C210*D210</f>
        <v>0</v>
      </c>
      <c r="E211" s="11">
        <f t="shared" si="110"/>
        <v>0</v>
      </c>
      <c r="F211" s="11">
        <f t="shared" si="110"/>
        <v>12148.959621333333</v>
      </c>
      <c r="G211" s="11">
        <f t="shared" si="110"/>
        <v>0</v>
      </c>
      <c r="H211" s="11">
        <f t="shared" si="110"/>
        <v>0</v>
      </c>
      <c r="I211" s="11">
        <f t="shared" si="110"/>
        <v>0</v>
      </c>
      <c r="J211" s="11">
        <f t="shared" si="110"/>
        <v>0</v>
      </c>
      <c r="K211" s="11">
        <f t="shared" si="110"/>
        <v>0</v>
      </c>
      <c r="L211" s="11">
        <f t="shared" si="110"/>
        <v>0</v>
      </c>
      <c r="M211" s="11">
        <f t="shared" si="110"/>
        <v>0</v>
      </c>
      <c r="N211" s="11">
        <f t="shared" si="110"/>
        <v>46766.43476266667</v>
      </c>
      <c r="O211" s="11">
        <f>$C210*O210</f>
        <v>0</v>
      </c>
      <c r="P211" s="11">
        <f t="shared" si="110"/>
        <v>0</v>
      </c>
      <c r="Q211" s="11">
        <f t="shared" si="110"/>
        <v>0</v>
      </c>
      <c r="R211" s="11">
        <f t="shared" si="110"/>
        <v>0</v>
      </c>
      <c r="S211" s="11">
        <f t="shared" si="110"/>
        <v>0</v>
      </c>
      <c r="T211" s="11">
        <f t="shared" si="110"/>
        <v>0</v>
      </c>
      <c r="U211" s="11">
        <f t="shared" si="110"/>
        <v>0</v>
      </c>
      <c r="V211" s="11">
        <f t="shared" si="110"/>
        <v>2473.9922826666666</v>
      </c>
      <c r="W211" s="11">
        <f t="shared" si="110"/>
        <v>0</v>
      </c>
      <c r="X211" s="11">
        <f t="shared" si="110"/>
        <v>0</v>
      </c>
      <c r="Y211" s="11">
        <f t="shared" si="110"/>
        <v>0</v>
      </c>
      <c r="Z211" s="11">
        <f t="shared" si="110"/>
        <v>0</v>
      </c>
    </row>
    <row r="212" spans="1:26" s="84" customFormat="1" ht="12.75">
      <c r="A212" s="28" t="s">
        <v>79</v>
      </c>
      <c r="B212" s="56">
        <v>5316343.562616354</v>
      </c>
      <c r="C212" s="112">
        <f>B212/12</f>
        <v>443028.6302180295</v>
      </c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>
        <v>1</v>
      </c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s="84" customFormat="1" ht="12.75">
      <c r="A213" s="29"/>
      <c r="B213" s="58"/>
      <c r="C213" s="113"/>
      <c r="D213" s="11">
        <f aca="true" t="shared" si="111" ref="D213:Z213">$C212*D212</f>
        <v>0</v>
      </c>
      <c r="E213" s="11">
        <f t="shared" si="111"/>
        <v>0</v>
      </c>
      <c r="F213" s="11">
        <f t="shared" si="111"/>
        <v>0</v>
      </c>
      <c r="G213" s="11">
        <f t="shared" si="111"/>
        <v>0</v>
      </c>
      <c r="H213" s="11">
        <f t="shared" si="111"/>
        <v>0</v>
      </c>
      <c r="I213" s="11">
        <f t="shared" si="111"/>
        <v>0</v>
      </c>
      <c r="J213" s="11">
        <f t="shared" si="111"/>
        <v>0</v>
      </c>
      <c r="K213" s="11">
        <f t="shared" si="111"/>
        <v>0</v>
      </c>
      <c r="L213" s="11">
        <f t="shared" si="111"/>
        <v>0</v>
      </c>
      <c r="M213" s="11">
        <f t="shared" si="111"/>
        <v>0</v>
      </c>
      <c r="N213" s="11">
        <f t="shared" si="111"/>
        <v>443028.6302180295</v>
      </c>
      <c r="O213" s="11">
        <f>$C212*O212</f>
        <v>0</v>
      </c>
      <c r="P213" s="11">
        <f t="shared" si="111"/>
        <v>0</v>
      </c>
      <c r="Q213" s="11">
        <f t="shared" si="111"/>
        <v>0</v>
      </c>
      <c r="R213" s="11">
        <f t="shared" si="111"/>
        <v>0</v>
      </c>
      <c r="S213" s="11">
        <f t="shared" si="111"/>
        <v>0</v>
      </c>
      <c r="T213" s="11">
        <f t="shared" si="111"/>
        <v>0</v>
      </c>
      <c r="U213" s="11">
        <f t="shared" si="111"/>
        <v>0</v>
      </c>
      <c r="V213" s="11">
        <f t="shared" si="111"/>
        <v>0</v>
      </c>
      <c r="W213" s="11">
        <f t="shared" si="111"/>
        <v>0</v>
      </c>
      <c r="X213" s="11">
        <f t="shared" si="111"/>
        <v>0</v>
      </c>
      <c r="Y213" s="11">
        <f t="shared" si="111"/>
        <v>0</v>
      </c>
      <c r="Z213" s="11">
        <f t="shared" si="111"/>
        <v>0</v>
      </c>
    </row>
    <row r="214" spans="1:26" s="84" customFormat="1" ht="12.75">
      <c r="A214" s="28" t="s">
        <v>80</v>
      </c>
      <c r="B214" s="56">
        <v>21035930.062406156</v>
      </c>
      <c r="C214" s="112">
        <f>B214/12</f>
        <v>1752994.1718671797</v>
      </c>
      <c r="D214" s="68">
        <v>0.0166</v>
      </c>
      <c r="E214" s="68">
        <v>0.1416</v>
      </c>
      <c r="F214" s="68">
        <v>0.0573</v>
      </c>
      <c r="G214" s="68">
        <v>0.0788</v>
      </c>
      <c r="H214" s="68">
        <v>0.0422</v>
      </c>
      <c r="I214" s="68">
        <v>0.1331</v>
      </c>
      <c r="J214" s="68">
        <v>0.0211</v>
      </c>
      <c r="K214" s="68">
        <v>0.0329</v>
      </c>
      <c r="L214" s="68">
        <v>0.0175</v>
      </c>
      <c r="M214" s="68">
        <v>0.025</v>
      </c>
      <c r="N214" s="68">
        <v>0.1286</v>
      </c>
      <c r="O214" s="68">
        <v>0.0187</v>
      </c>
      <c r="P214" s="68">
        <v>0</v>
      </c>
      <c r="Q214" s="68">
        <v>0.0374</v>
      </c>
      <c r="R214" s="68">
        <v>0.019</v>
      </c>
      <c r="S214" s="68">
        <v>0.0044</v>
      </c>
      <c r="T214" s="68">
        <v>0.0534</v>
      </c>
      <c r="U214" s="68">
        <v>0.0189</v>
      </c>
      <c r="V214" s="68">
        <v>0.0399</v>
      </c>
      <c r="W214" s="68">
        <v>0.0484</v>
      </c>
      <c r="X214" s="68">
        <v>0.0626</v>
      </c>
      <c r="Y214" s="68">
        <v>0.0026</v>
      </c>
      <c r="Z214" s="9">
        <v>0</v>
      </c>
    </row>
    <row r="215" spans="1:26" s="84" customFormat="1" ht="12.75">
      <c r="A215" s="29"/>
      <c r="B215" s="58"/>
      <c r="C215" s="113"/>
      <c r="D215" s="11">
        <f aca="true" t="shared" si="112" ref="D215:O215">$C214*D214</f>
        <v>29099.703252995183</v>
      </c>
      <c r="E215" s="11">
        <f t="shared" si="112"/>
        <v>248223.97473639264</v>
      </c>
      <c r="F215" s="11">
        <f t="shared" si="112"/>
        <v>100446.56604798938</v>
      </c>
      <c r="G215" s="11">
        <f t="shared" si="112"/>
        <v>138135.94074313375</v>
      </c>
      <c r="H215" s="11">
        <f t="shared" si="112"/>
        <v>73976.35405279498</v>
      </c>
      <c r="I215" s="11">
        <f t="shared" si="112"/>
        <v>233323.5242755216</v>
      </c>
      <c r="J215" s="11">
        <f t="shared" si="112"/>
        <v>36988.17702639749</v>
      </c>
      <c r="K215" s="11">
        <f t="shared" si="112"/>
        <v>57673.508254430206</v>
      </c>
      <c r="L215" s="11">
        <f t="shared" si="112"/>
        <v>30677.39800767565</v>
      </c>
      <c r="M215" s="11">
        <f t="shared" si="112"/>
        <v>43824.85429667949</v>
      </c>
      <c r="N215" s="11">
        <f t="shared" si="112"/>
        <v>225435.0505021193</v>
      </c>
      <c r="O215" s="11">
        <f t="shared" si="112"/>
        <v>32780.99101391626</v>
      </c>
      <c r="P215" s="11">
        <f aca="true" t="shared" si="113" ref="P215:Z215">$C214*P214</f>
        <v>0</v>
      </c>
      <c r="Q215" s="11">
        <f t="shared" si="113"/>
        <v>65561.98202783252</v>
      </c>
      <c r="R215" s="11">
        <f t="shared" si="113"/>
        <v>33306.88926547641</v>
      </c>
      <c r="S215" s="11">
        <f t="shared" si="113"/>
        <v>7713.174356215591</v>
      </c>
      <c r="T215" s="11">
        <f t="shared" si="113"/>
        <v>93609.8887777074</v>
      </c>
      <c r="U215" s="11">
        <f t="shared" si="113"/>
        <v>33131.589848289696</v>
      </c>
      <c r="V215" s="11">
        <f t="shared" si="113"/>
        <v>69944.46745750046</v>
      </c>
      <c r="W215" s="11">
        <f t="shared" si="113"/>
        <v>84844.91791837149</v>
      </c>
      <c r="X215" s="11">
        <f t="shared" si="113"/>
        <v>109737.43515888545</v>
      </c>
      <c r="Y215" s="11">
        <f t="shared" si="113"/>
        <v>4557.784846854667</v>
      </c>
      <c r="Z215" s="11">
        <f t="shared" si="113"/>
        <v>0</v>
      </c>
    </row>
    <row r="216" spans="1:26" s="84" customFormat="1" ht="12.75">
      <c r="A216" s="28" t="s">
        <v>81</v>
      </c>
      <c r="B216" s="56">
        <v>669979.57</v>
      </c>
      <c r="C216" s="112">
        <f>B216/12</f>
        <v>55831.63083333333</v>
      </c>
      <c r="D216" s="9">
        <v>0.0175</v>
      </c>
      <c r="E216" s="9"/>
      <c r="F216" s="9">
        <v>0.197</v>
      </c>
      <c r="G216" s="9"/>
      <c r="H216" s="9">
        <v>0.2213</v>
      </c>
      <c r="I216" s="9"/>
      <c r="J216" s="9"/>
      <c r="K216" s="9"/>
      <c r="L216" s="9"/>
      <c r="M216" s="9">
        <v>0.037</v>
      </c>
      <c r="N216" s="9"/>
      <c r="O216" s="9"/>
      <c r="P216" s="9"/>
      <c r="Q216" s="9">
        <v>0.0071</v>
      </c>
      <c r="R216" s="9">
        <v>0.0248</v>
      </c>
      <c r="S216" s="9">
        <v>0.0006</v>
      </c>
      <c r="T216" s="9">
        <v>0.0554</v>
      </c>
      <c r="U216" s="9"/>
      <c r="V216" s="9">
        <v>0.4186</v>
      </c>
      <c r="W216" s="9">
        <v>0.0207</v>
      </c>
      <c r="X216" s="9"/>
      <c r="Y216" s="9"/>
      <c r="Z216" s="9"/>
    </row>
    <row r="217" spans="1:26" s="84" customFormat="1" ht="12.75">
      <c r="A217" s="29"/>
      <c r="B217" s="58"/>
      <c r="C217" s="113"/>
      <c r="D217" s="11">
        <f aca="true" t="shared" si="114" ref="D217:Z217">$C216*D216</f>
        <v>977.0535395833333</v>
      </c>
      <c r="E217" s="11">
        <f t="shared" si="114"/>
        <v>0</v>
      </c>
      <c r="F217" s="11">
        <f t="shared" si="114"/>
        <v>10998.831274166667</v>
      </c>
      <c r="G217" s="11">
        <f t="shared" si="114"/>
        <v>0</v>
      </c>
      <c r="H217" s="11">
        <f t="shared" si="114"/>
        <v>12355.539903416666</v>
      </c>
      <c r="I217" s="11">
        <f t="shared" si="114"/>
        <v>0</v>
      </c>
      <c r="J217" s="11">
        <f t="shared" si="114"/>
        <v>0</v>
      </c>
      <c r="K217" s="11">
        <f t="shared" si="114"/>
        <v>0</v>
      </c>
      <c r="L217" s="11">
        <f t="shared" si="114"/>
        <v>0</v>
      </c>
      <c r="M217" s="11">
        <f t="shared" si="114"/>
        <v>2065.770340833333</v>
      </c>
      <c r="N217" s="11">
        <f t="shared" si="114"/>
        <v>0</v>
      </c>
      <c r="O217" s="11">
        <f>$C216*O216</f>
        <v>0</v>
      </c>
      <c r="P217" s="11">
        <f t="shared" si="114"/>
        <v>0</v>
      </c>
      <c r="Q217" s="11">
        <f t="shared" si="114"/>
        <v>396.40457891666665</v>
      </c>
      <c r="R217" s="11">
        <f t="shared" si="114"/>
        <v>1384.6244446666665</v>
      </c>
      <c r="S217" s="11">
        <f t="shared" si="114"/>
        <v>33.49897849999999</v>
      </c>
      <c r="T217" s="11">
        <f t="shared" si="114"/>
        <v>3093.0723481666664</v>
      </c>
      <c r="U217" s="11">
        <f t="shared" si="114"/>
        <v>0</v>
      </c>
      <c r="V217" s="11">
        <f t="shared" si="114"/>
        <v>23371.120666833333</v>
      </c>
      <c r="W217" s="11">
        <f t="shared" si="114"/>
        <v>1155.71475825</v>
      </c>
      <c r="X217" s="11">
        <f t="shared" si="114"/>
        <v>0</v>
      </c>
      <c r="Y217" s="11">
        <f t="shared" si="114"/>
        <v>0</v>
      </c>
      <c r="Z217" s="11">
        <f t="shared" si="114"/>
        <v>0</v>
      </c>
    </row>
    <row r="218" spans="1:26" s="84" customFormat="1" ht="12.75">
      <c r="A218" s="28" t="s">
        <v>82</v>
      </c>
      <c r="B218" s="56">
        <v>42296858.25</v>
      </c>
      <c r="C218" s="112">
        <f>B218/12</f>
        <v>3524738.1875</v>
      </c>
      <c r="D218" s="68">
        <v>0.0166</v>
      </c>
      <c r="E218" s="68">
        <v>0.1416</v>
      </c>
      <c r="F218" s="68">
        <v>0.0573</v>
      </c>
      <c r="G218" s="68">
        <v>0.0788</v>
      </c>
      <c r="H218" s="68">
        <v>0.0422</v>
      </c>
      <c r="I218" s="68">
        <v>0.1331</v>
      </c>
      <c r="J218" s="68">
        <v>0.0211</v>
      </c>
      <c r="K218" s="68">
        <v>0.0329</v>
      </c>
      <c r="L218" s="68">
        <v>0.0175</v>
      </c>
      <c r="M218" s="68">
        <v>0.025</v>
      </c>
      <c r="N218" s="68">
        <v>0.1286</v>
      </c>
      <c r="O218" s="68">
        <v>0.0187</v>
      </c>
      <c r="P218" s="68">
        <v>0</v>
      </c>
      <c r="Q218" s="68">
        <v>0.0374</v>
      </c>
      <c r="R218" s="68">
        <v>0.019</v>
      </c>
      <c r="S218" s="68">
        <v>0.0044</v>
      </c>
      <c r="T218" s="68">
        <v>0.0534</v>
      </c>
      <c r="U218" s="68">
        <v>0.0189</v>
      </c>
      <c r="V218" s="68">
        <v>0.0399</v>
      </c>
      <c r="W218" s="68">
        <v>0.0484</v>
      </c>
      <c r="X218" s="68">
        <v>0.0626</v>
      </c>
      <c r="Y218" s="68">
        <v>0.0026</v>
      </c>
      <c r="Z218" s="9">
        <v>0</v>
      </c>
    </row>
    <row r="219" spans="1:26" s="84" customFormat="1" ht="12.75">
      <c r="A219" s="29"/>
      <c r="B219" s="58"/>
      <c r="C219" s="113"/>
      <c r="D219" s="11">
        <f aca="true" t="shared" si="115" ref="D219:O219">$C218*D218</f>
        <v>58510.6539125</v>
      </c>
      <c r="E219" s="11">
        <f t="shared" si="115"/>
        <v>499102.92735</v>
      </c>
      <c r="F219" s="11">
        <f t="shared" si="115"/>
        <v>201967.49814374998</v>
      </c>
      <c r="G219" s="11">
        <f t="shared" si="115"/>
        <v>277749.369175</v>
      </c>
      <c r="H219" s="11">
        <f t="shared" si="115"/>
        <v>148743.9515125</v>
      </c>
      <c r="I219" s="11">
        <f t="shared" si="115"/>
        <v>469142.65275625</v>
      </c>
      <c r="J219" s="11">
        <f t="shared" si="115"/>
        <v>74371.97575625</v>
      </c>
      <c r="K219" s="11">
        <f t="shared" si="115"/>
        <v>115963.88636875</v>
      </c>
      <c r="L219" s="11">
        <f t="shared" si="115"/>
        <v>61682.91828125001</v>
      </c>
      <c r="M219" s="11">
        <f t="shared" si="115"/>
        <v>88118.45468750001</v>
      </c>
      <c r="N219" s="11">
        <f t="shared" si="115"/>
        <v>453281.3309125</v>
      </c>
      <c r="O219" s="11">
        <f t="shared" si="115"/>
        <v>65912.60410625</v>
      </c>
      <c r="P219" s="11">
        <f aca="true" t="shared" si="116" ref="P219:Z219">$C218*P218</f>
        <v>0</v>
      </c>
      <c r="Q219" s="11">
        <f t="shared" si="116"/>
        <v>131825.2082125</v>
      </c>
      <c r="R219" s="11">
        <f t="shared" si="116"/>
        <v>66970.0255625</v>
      </c>
      <c r="S219" s="11">
        <f t="shared" si="116"/>
        <v>15508.848025000001</v>
      </c>
      <c r="T219" s="11">
        <f t="shared" si="116"/>
        <v>188221.01921250002</v>
      </c>
      <c r="U219" s="11">
        <f t="shared" si="116"/>
        <v>66617.55174375</v>
      </c>
      <c r="V219" s="11">
        <f t="shared" si="116"/>
        <v>140637.05368125</v>
      </c>
      <c r="W219" s="11">
        <f t="shared" si="116"/>
        <v>170597.328275</v>
      </c>
      <c r="X219" s="11">
        <f t="shared" si="116"/>
        <v>220648.6105375</v>
      </c>
      <c r="Y219" s="11">
        <f t="shared" si="116"/>
        <v>9164.3192875</v>
      </c>
      <c r="Z219" s="11">
        <f t="shared" si="116"/>
        <v>0</v>
      </c>
    </row>
    <row r="220" spans="1:26" s="84" customFormat="1" ht="12.75">
      <c r="A220" s="28" t="s">
        <v>83</v>
      </c>
      <c r="B220" s="56">
        <v>13249.2</v>
      </c>
      <c r="C220" s="112">
        <f>B220/12</f>
        <v>1104.1000000000001</v>
      </c>
      <c r="D220" s="68">
        <v>0.0166</v>
      </c>
      <c r="E220" s="68">
        <v>0.1416</v>
      </c>
      <c r="F220" s="68">
        <v>0.0573</v>
      </c>
      <c r="G220" s="68">
        <v>0.0788</v>
      </c>
      <c r="H220" s="68">
        <v>0.0422</v>
      </c>
      <c r="I220" s="68">
        <v>0.1331</v>
      </c>
      <c r="J220" s="68">
        <v>0.0211</v>
      </c>
      <c r="K220" s="68">
        <v>0.0329</v>
      </c>
      <c r="L220" s="68">
        <v>0.0175</v>
      </c>
      <c r="M220" s="68">
        <v>0.025</v>
      </c>
      <c r="N220" s="68">
        <v>0.1286</v>
      </c>
      <c r="O220" s="68">
        <v>0.0187</v>
      </c>
      <c r="P220" s="68">
        <v>0</v>
      </c>
      <c r="Q220" s="68">
        <v>0.0374</v>
      </c>
      <c r="R220" s="68">
        <v>0.019</v>
      </c>
      <c r="S220" s="68">
        <v>0.0044</v>
      </c>
      <c r="T220" s="68">
        <v>0.0534</v>
      </c>
      <c r="U220" s="68">
        <v>0.0189</v>
      </c>
      <c r="V220" s="68">
        <v>0.0399</v>
      </c>
      <c r="W220" s="68">
        <v>0.0484</v>
      </c>
      <c r="X220" s="68">
        <v>0.0626</v>
      </c>
      <c r="Y220" s="68">
        <v>0.0026</v>
      </c>
      <c r="Z220" s="9">
        <v>0</v>
      </c>
    </row>
    <row r="221" spans="1:26" s="84" customFormat="1" ht="12.75">
      <c r="A221" s="29"/>
      <c r="B221" s="58"/>
      <c r="C221" s="113"/>
      <c r="D221" s="11">
        <f aca="true" t="shared" si="117" ref="D221:O221">$C220*D220</f>
        <v>18.32806</v>
      </c>
      <c r="E221" s="11">
        <f t="shared" si="117"/>
        <v>156.34056</v>
      </c>
      <c r="F221" s="11">
        <f t="shared" si="117"/>
        <v>63.26493000000001</v>
      </c>
      <c r="G221" s="11">
        <f t="shared" si="117"/>
        <v>87.00308000000001</v>
      </c>
      <c r="H221" s="11">
        <f t="shared" si="117"/>
        <v>46.59302000000001</v>
      </c>
      <c r="I221" s="11">
        <f t="shared" si="117"/>
        <v>146.95571</v>
      </c>
      <c r="J221" s="11">
        <f t="shared" si="117"/>
        <v>23.296510000000005</v>
      </c>
      <c r="K221" s="11">
        <f t="shared" si="117"/>
        <v>36.32489</v>
      </c>
      <c r="L221" s="11">
        <f t="shared" si="117"/>
        <v>19.321750000000005</v>
      </c>
      <c r="M221" s="11">
        <f t="shared" si="117"/>
        <v>27.602500000000006</v>
      </c>
      <c r="N221" s="11">
        <f t="shared" si="117"/>
        <v>141.98726000000002</v>
      </c>
      <c r="O221" s="11">
        <f t="shared" si="117"/>
        <v>20.646670000000004</v>
      </c>
      <c r="P221" s="11">
        <f aca="true" t="shared" si="118" ref="P221:Z221">$C220*P220</f>
        <v>0</v>
      </c>
      <c r="Q221" s="11">
        <f t="shared" si="118"/>
        <v>41.29334000000001</v>
      </c>
      <c r="R221" s="11">
        <f t="shared" si="118"/>
        <v>20.9779</v>
      </c>
      <c r="S221" s="11">
        <f t="shared" si="118"/>
        <v>4.858040000000001</v>
      </c>
      <c r="T221" s="11">
        <f t="shared" si="118"/>
        <v>58.95894000000001</v>
      </c>
      <c r="U221" s="11">
        <f t="shared" si="118"/>
        <v>20.867490000000004</v>
      </c>
      <c r="V221" s="11">
        <f t="shared" si="118"/>
        <v>44.05359</v>
      </c>
      <c r="W221" s="11">
        <f t="shared" si="118"/>
        <v>53.43844000000001</v>
      </c>
      <c r="X221" s="11">
        <f t="shared" si="118"/>
        <v>69.11666000000001</v>
      </c>
      <c r="Y221" s="11">
        <f t="shared" si="118"/>
        <v>2.8706600000000004</v>
      </c>
      <c r="Z221" s="11">
        <f t="shared" si="118"/>
        <v>0</v>
      </c>
    </row>
    <row r="222" spans="1:26" s="84" customFormat="1" ht="12.75">
      <c r="A222" s="28" t="s">
        <v>84</v>
      </c>
      <c r="B222" s="56">
        <v>9192.3</v>
      </c>
      <c r="C222" s="112">
        <f>B222/12</f>
        <v>766.025</v>
      </c>
      <c r="D222" s="68">
        <v>0.0166</v>
      </c>
      <c r="E222" s="68">
        <v>0.1416</v>
      </c>
      <c r="F222" s="68">
        <v>0.0573</v>
      </c>
      <c r="G222" s="68">
        <v>0.0788</v>
      </c>
      <c r="H222" s="68">
        <v>0.0422</v>
      </c>
      <c r="I222" s="68">
        <v>0.1331</v>
      </c>
      <c r="J222" s="68">
        <v>0.0211</v>
      </c>
      <c r="K222" s="68">
        <v>0.0329</v>
      </c>
      <c r="L222" s="68">
        <v>0.0175</v>
      </c>
      <c r="M222" s="68">
        <v>0.025</v>
      </c>
      <c r="N222" s="68">
        <v>0.1286</v>
      </c>
      <c r="O222" s="68">
        <v>0.0187</v>
      </c>
      <c r="P222" s="68">
        <v>0</v>
      </c>
      <c r="Q222" s="68">
        <v>0.0374</v>
      </c>
      <c r="R222" s="68">
        <v>0.019</v>
      </c>
      <c r="S222" s="68">
        <v>0.0044</v>
      </c>
      <c r="T222" s="68">
        <v>0.0534</v>
      </c>
      <c r="U222" s="68">
        <v>0.0189</v>
      </c>
      <c r="V222" s="68">
        <v>0.0399</v>
      </c>
      <c r="W222" s="68">
        <v>0.0484</v>
      </c>
      <c r="X222" s="68">
        <v>0.0626</v>
      </c>
      <c r="Y222" s="68">
        <v>0.0026</v>
      </c>
      <c r="Z222" s="9">
        <v>0</v>
      </c>
    </row>
    <row r="223" spans="1:26" s="84" customFormat="1" ht="12.75">
      <c r="A223" s="29"/>
      <c r="B223" s="114"/>
      <c r="C223" s="113"/>
      <c r="D223" s="11">
        <f aca="true" t="shared" si="119" ref="D223:O223">$C222*D222</f>
        <v>12.716015</v>
      </c>
      <c r="E223" s="11">
        <f t="shared" si="119"/>
        <v>108.46914</v>
      </c>
      <c r="F223" s="11">
        <f t="shared" si="119"/>
        <v>43.893232499999996</v>
      </c>
      <c r="G223" s="11">
        <f t="shared" si="119"/>
        <v>60.36277</v>
      </c>
      <c r="H223" s="11">
        <f t="shared" si="119"/>
        <v>32.326255</v>
      </c>
      <c r="I223" s="11">
        <f t="shared" si="119"/>
        <v>101.9579275</v>
      </c>
      <c r="J223" s="11">
        <f t="shared" si="119"/>
        <v>16.1631275</v>
      </c>
      <c r="K223" s="11">
        <f t="shared" si="119"/>
        <v>25.202222499999998</v>
      </c>
      <c r="L223" s="11">
        <f t="shared" si="119"/>
        <v>13.405437500000001</v>
      </c>
      <c r="M223" s="11">
        <f t="shared" si="119"/>
        <v>19.150625</v>
      </c>
      <c r="N223" s="11">
        <f t="shared" si="119"/>
        <v>98.510815</v>
      </c>
      <c r="O223" s="11">
        <f t="shared" si="119"/>
        <v>14.3246675</v>
      </c>
      <c r="P223" s="11">
        <f aca="true" t="shared" si="120" ref="P223:Z223">$C222*P222</f>
        <v>0</v>
      </c>
      <c r="Q223" s="11">
        <f t="shared" si="120"/>
        <v>28.649335</v>
      </c>
      <c r="R223" s="11">
        <f t="shared" si="120"/>
        <v>14.554475</v>
      </c>
      <c r="S223" s="11">
        <f t="shared" si="120"/>
        <v>3.37051</v>
      </c>
      <c r="T223" s="11">
        <f t="shared" si="120"/>
        <v>40.905735</v>
      </c>
      <c r="U223" s="11">
        <f t="shared" si="120"/>
        <v>14.4778725</v>
      </c>
      <c r="V223" s="11">
        <f t="shared" si="120"/>
        <v>30.5643975</v>
      </c>
      <c r="W223" s="11">
        <f t="shared" si="120"/>
        <v>37.07561</v>
      </c>
      <c r="X223" s="11">
        <f t="shared" si="120"/>
        <v>47.953165</v>
      </c>
      <c r="Y223" s="11">
        <f t="shared" si="120"/>
        <v>1.9916649999999998</v>
      </c>
      <c r="Z223" s="11">
        <f t="shared" si="120"/>
        <v>0</v>
      </c>
    </row>
    <row r="224" spans="1:26" s="84" customFormat="1" ht="12.75">
      <c r="A224" s="28" t="s">
        <v>85</v>
      </c>
      <c r="B224" s="56">
        <v>1768113.26</v>
      </c>
      <c r="C224" s="112">
        <f>B224/12</f>
        <v>147342.77166666667</v>
      </c>
      <c r="D224" s="16"/>
      <c r="E224" s="16"/>
      <c r="F224" s="16"/>
      <c r="G224" s="16"/>
      <c r="H224" s="16">
        <v>0.0756</v>
      </c>
      <c r="I224" s="16"/>
      <c r="J224" s="16"/>
      <c r="K224" s="16"/>
      <c r="L224" s="16"/>
      <c r="M224" s="16">
        <v>0.0103</v>
      </c>
      <c r="N224" s="16">
        <v>0.7821</v>
      </c>
      <c r="O224" s="16"/>
      <c r="P224" s="16"/>
      <c r="Q224" s="16"/>
      <c r="R224" s="16">
        <v>0.0077</v>
      </c>
      <c r="S224" s="16"/>
      <c r="T224" s="16">
        <v>0.0139</v>
      </c>
      <c r="U224" s="16"/>
      <c r="V224" s="16">
        <v>0.1104</v>
      </c>
      <c r="W224" s="16"/>
      <c r="X224" s="16"/>
      <c r="Y224" s="16"/>
      <c r="Z224" s="16"/>
    </row>
    <row r="225" spans="1:26" s="84" customFormat="1" ht="12.75">
      <c r="A225" s="29"/>
      <c r="B225" s="114"/>
      <c r="C225" s="113"/>
      <c r="D225" s="11">
        <f aca="true" t="shared" si="121" ref="D225:Z225">$C224*D224</f>
        <v>0</v>
      </c>
      <c r="E225" s="11">
        <f t="shared" si="121"/>
        <v>0</v>
      </c>
      <c r="F225" s="11">
        <f t="shared" si="121"/>
        <v>0</v>
      </c>
      <c r="G225" s="11">
        <f t="shared" si="121"/>
        <v>0</v>
      </c>
      <c r="H225" s="11">
        <f t="shared" si="121"/>
        <v>11139.113538</v>
      </c>
      <c r="I225" s="11">
        <f t="shared" si="121"/>
        <v>0</v>
      </c>
      <c r="J225" s="11">
        <f t="shared" si="121"/>
        <v>0</v>
      </c>
      <c r="K225" s="11">
        <f t="shared" si="121"/>
        <v>0</v>
      </c>
      <c r="L225" s="11">
        <f t="shared" si="121"/>
        <v>0</v>
      </c>
      <c r="M225" s="11">
        <f t="shared" si="121"/>
        <v>1517.6305481666666</v>
      </c>
      <c r="N225" s="11">
        <f t="shared" si="121"/>
        <v>115236.7817205</v>
      </c>
      <c r="O225" s="11">
        <f>$C224*O224</f>
        <v>0</v>
      </c>
      <c r="P225" s="11">
        <f t="shared" si="121"/>
        <v>0</v>
      </c>
      <c r="Q225" s="11">
        <f t="shared" si="121"/>
        <v>0</v>
      </c>
      <c r="R225" s="11">
        <f t="shared" si="121"/>
        <v>1134.5393418333333</v>
      </c>
      <c r="S225" s="11">
        <f t="shared" si="121"/>
        <v>0</v>
      </c>
      <c r="T225" s="11">
        <f t="shared" si="121"/>
        <v>2048.0645261666664</v>
      </c>
      <c r="U225" s="11">
        <f t="shared" si="121"/>
        <v>0</v>
      </c>
      <c r="V225" s="11">
        <f t="shared" si="121"/>
        <v>16266.641991999999</v>
      </c>
      <c r="W225" s="11">
        <f t="shared" si="121"/>
        <v>0</v>
      </c>
      <c r="X225" s="11">
        <f t="shared" si="121"/>
        <v>0</v>
      </c>
      <c r="Y225" s="11">
        <f t="shared" si="121"/>
        <v>0</v>
      </c>
      <c r="Z225" s="11">
        <f t="shared" si="121"/>
        <v>0</v>
      </c>
    </row>
    <row r="226" spans="1:26" s="84" customFormat="1" ht="12.75">
      <c r="A226" s="28" t="s">
        <v>86</v>
      </c>
      <c r="B226" s="56">
        <v>155188.84</v>
      </c>
      <c r="C226" s="112">
        <f>B226/12</f>
        <v>12932.403333333334</v>
      </c>
      <c r="D226" s="16"/>
      <c r="E226" s="16"/>
      <c r="F226" s="16">
        <v>0.3705</v>
      </c>
      <c r="G226" s="16"/>
      <c r="H226" s="16"/>
      <c r="I226" s="16"/>
      <c r="J226" s="16"/>
      <c r="K226" s="16"/>
      <c r="L226" s="16"/>
      <c r="M226" s="16"/>
      <c r="N226" s="16">
        <v>0.6295</v>
      </c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s="84" customFormat="1" ht="12.75">
      <c r="A227" s="29"/>
      <c r="B227" s="114"/>
      <c r="C227" s="113"/>
      <c r="D227" s="11">
        <f aca="true" t="shared" si="122" ref="D227:Z227">$C226*D226</f>
        <v>0</v>
      </c>
      <c r="E227" s="11">
        <f t="shared" si="122"/>
        <v>0</v>
      </c>
      <c r="F227" s="11">
        <f t="shared" si="122"/>
        <v>4791.455435</v>
      </c>
      <c r="G227" s="11">
        <f t="shared" si="122"/>
        <v>0</v>
      </c>
      <c r="H227" s="11">
        <f t="shared" si="122"/>
        <v>0</v>
      </c>
      <c r="I227" s="11">
        <f t="shared" si="122"/>
        <v>0</v>
      </c>
      <c r="J227" s="11">
        <f t="shared" si="122"/>
        <v>0</v>
      </c>
      <c r="K227" s="11">
        <f t="shared" si="122"/>
        <v>0</v>
      </c>
      <c r="L227" s="11">
        <f t="shared" si="122"/>
        <v>0</v>
      </c>
      <c r="M227" s="11">
        <f t="shared" si="122"/>
        <v>0</v>
      </c>
      <c r="N227" s="11">
        <f t="shared" si="122"/>
        <v>8140.947898333333</v>
      </c>
      <c r="O227" s="11">
        <f>$C226*O226</f>
        <v>0</v>
      </c>
      <c r="P227" s="11">
        <f t="shared" si="122"/>
        <v>0</v>
      </c>
      <c r="Q227" s="11">
        <f t="shared" si="122"/>
        <v>0</v>
      </c>
      <c r="R227" s="11">
        <f t="shared" si="122"/>
        <v>0</v>
      </c>
      <c r="S227" s="11">
        <f t="shared" si="122"/>
        <v>0</v>
      </c>
      <c r="T227" s="11">
        <f t="shared" si="122"/>
        <v>0</v>
      </c>
      <c r="U227" s="11">
        <f t="shared" si="122"/>
        <v>0</v>
      </c>
      <c r="V227" s="11">
        <f t="shared" si="122"/>
        <v>0</v>
      </c>
      <c r="W227" s="11">
        <f t="shared" si="122"/>
        <v>0</v>
      </c>
      <c r="X227" s="11">
        <f t="shared" si="122"/>
        <v>0</v>
      </c>
      <c r="Y227" s="11">
        <f t="shared" si="122"/>
        <v>0</v>
      </c>
      <c r="Z227" s="11">
        <f t="shared" si="122"/>
        <v>0</v>
      </c>
    </row>
    <row r="228" spans="1:26" s="84" customFormat="1" ht="12.75">
      <c r="A228" s="28" t="s">
        <v>87</v>
      </c>
      <c r="B228" s="56">
        <v>2022.98</v>
      </c>
      <c r="C228" s="112">
        <f>B228/12</f>
        <v>168.58166666666668</v>
      </c>
      <c r="D228" s="68">
        <v>0.0166</v>
      </c>
      <c r="E228" s="68">
        <v>0.1416</v>
      </c>
      <c r="F228" s="68">
        <v>0.0573</v>
      </c>
      <c r="G228" s="68">
        <v>0.0788</v>
      </c>
      <c r="H228" s="68">
        <v>0.0422</v>
      </c>
      <c r="I228" s="68">
        <v>0.1331</v>
      </c>
      <c r="J228" s="68">
        <v>0.0211</v>
      </c>
      <c r="K228" s="68">
        <v>0.0329</v>
      </c>
      <c r="L228" s="68">
        <v>0.0175</v>
      </c>
      <c r="M228" s="68">
        <v>0.025</v>
      </c>
      <c r="N228" s="68">
        <v>0.1286</v>
      </c>
      <c r="O228" s="68">
        <v>0.0187</v>
      </c>
      <c r="P228" s="68">
        <v>0</v>
      </c>
      <c r="Q228" s="68">
        <v>0.0374</v>
      </c>
      <c r="R228" s="68">
        <v>0.019</v>
      </c>
      <c r="S228" s="68">
        <v>0.0044</v>
      </c>
      <c r="T228" s="68">
        <v>0.0534</v>
      </c>
      <c r="U228" s="68">
        <v>0.0189</v>
      </c>
      <c r="V228" s="68">
        <v>0.0399</v>
      </c>
      <c r="W228" s="68">
        <v>0.0484</v>
      </c>
      <c r="X228" s="68">
        <v>0.0626</v>
      </c>
      <c r="Y228" s="68">
        <v>0.0026</v>
      </c>
      <c r="Z228" s="9">
        <v>0</v>
      </c>
    </row>
    <row r="229" spans="1:26" s="84" customFormat="1" ht="12.75">
      <c r="A229" s="29"/>
      <c r="B229" s="114"/>
      <c r="C229" s="113"/>
      <c r="D229" s="11">
        <f aca="true" t="shared" si="123" ref="D229:O229">$C228*D228</f>
        <v>2.798455666666667</v>
      </c>
      <c r="E229" s="11">
        <f t="shared" si="123"/>
        <v>23.871164000000004</v>
      </c>
      <c r="F229" s="11">
        <f t="shared" si="123"/>
        <v>9.659729500000001</v>
      </c>
      <c r="G229" s="11">
        <f t="shared" si="123"/>
        <v>13.284235333333333</v>
      </c>
      <c r="H229" s="11">
        <f t="shared" si="123"/>
        <v>7.114146333333334</v>
      </c>
      <c r="I229" s="11">
        <f t="shared" si="123"/>
        <v>22.438219833333335</v>
      </c>
      <c r="J229" s="11">
        <f t="shared" si="123"/>
        <v>3.557073166666667</v>
      </c>
      <c r="K229" s="11">
        <f t="shared" si="123"/>
        <v>5.546336833333333</v>
      </c>
      <c r="L229" s="11">
        <f t="shared" si="123"/>
        <v>2.950179166666667</v>
      </c>
      <c r="M229" s="11">
        <f t="shared" si="123"/>
        <v>4.214541666666667</v>
      </c>
      <c r="N229" s="11">
        <f t="shared" si="123"/>
        <v>21.67960233333333</v>
      </c>
      <c r="O229" s="11">
        <f t="shared" si="123"/>
        <v>3.152477166666667</v>
      </c>
      <c r="P229" s="11">
        <f aca="true" t="shared" si="124" ref="P229:Z229">$C228*P228</f>
        <v>0</v>
      </c>
      <c r="Q229" s="11">
        <f t="shared" si="124"/>
        <v>6.304954333333334</v>
      </c>
      <c r="R229" s="11">
        <f t="shared" si="124"/>
        <v>3.2030516666666666</v>
      </c>
      <c r="S229" s="11">
        <f t="shared" si="124"/>
        <v>0.7417593333333334</v>
      </c>
      <c r="T229" s="11">
        <f t="shared" si="124"/>
        <v>9.002261</v>
      </c>
      <c r="U229" s="11">
        <f t="shared" si="124"/>
        <v>3.1861935000000003</v>
      </c>
      <c r="V229" s="11">
        <f t="shared" si="124"/>
        <v>6.7264085</v>
      </c>
      <c r="W229" s="11">
        <f t="shared" si="124"/>
        <v>8.159352666666667</v>
      </c>
      <c r="X229" s="11">
        <f t="shared" si="124"/>
        <v>10.553212333333335</v>
      </c>
      <c r="Y229" s="11">
        <f t="shared" si="124"/>
        <v>0.43831233333333336</v>
      </c>
      <c r="Z229" s="11">
        <f t="shared" si="124"/>
        <v>0</v>
      </c>
    </row>
    <row r="230" spans="1:26" s="84" customFormat="1" ht="12.75">
      <c r="A230" s="28" t="s">
        <v>88</v>
      </c>
      <c r="B230" s="56">
        <v>2022.98</v>
      </c>
      <c r="C230" s="112">
        <f>B230/12</f>
        <v>168.58166666666668</v>
      </c>
      <c r="D230" s="68">
        <v>0.0166</v>
      </c>
      <c r="E230" s="68">
        <v>0.1416</v>
      </c>
      <c r="F230" s="68">
        <v>0.0573</v>
      </c>
      <c r="G230" s="68">
        <v>0.0788</v>
      </c>
      <c r="H230" s="68">
        <v>0.0422</v>
      </c>
      <c r="I230" s="68">
        <v>0.1331</v>
      </c>
      <c r="J230" s="68">
        <v>0.0211</v>
      </c>
      <c r="K230" s="68">
        <v>0.0329</v>
      </c>
      <c r="L230" s="68">
        <v>0.0175</v>
      </c>
      <c r="M230" s="68">
        <v>0.025</v>
      </c>
      <c r="N230" s="68">
        <v>0.1286</v>
      </c>
      <c r="O230" s="68">
        <v>0.0187</v>
      </c>
      <c r="P230" s="68">
        <v>0</v>
      </c>
      <c r="Q230" s="68">
        <v>0.0374</v>
      </c>
      <c r="R230" s="68">
        <v>0.019</v>
      </c>
      <c r="S230" s="68">
        <v>0.0044</v>
      </c>
      <c r="T230" s="68">
        <v>0.0534</v>
      </c>
      <c r="U230" s="68">
        <v>0.0189</v>
      </c>
      <c r="V230" s="68">
        <v>0.0399</v>
      </c>
      <c r="W230" s="68">
        <v>0.0484</v>
      </c>
      <c r="X230" s="68">
        <v>0.0626</v>
      </c>
      <c r="Y230" s="68">
        <v>0.0026</v>
      </c>
      <c r="Z230" s="9">
        <v>0</v>
      </c>
    </row>
    <row r="231" spans="1:26" s="84" customFormat="1" ht="12.75">
      <c r="A231" s="29"/>
      <c r="B231" s="114"/>
      <c r="C231" s="113"/>
      <c r="D231" s="11">
        <f aca="true" t="shared" si="125" ref="D231:O231">$C230*D230</f>
        <v>2.798455666666667</v>
      </c>
      <c r="E231" s="11">
        <f t="shared" si="125"/>
        <v>23.871164000000004</v>
      </c>
      <c r="F231" s="11">
        <f t="shared" si="125"/>
        <v>9.659729500000001</v>
      </c>
      <c r="G231" s="11">
        <f t="shared" si="125"/>
        <v>13.284235333333333</v>
      </c>
      <c r="H231" s="11">
        <f t="shared" si="125"/>
        <v>7.114146333333334</v>
      </c>
      <c r="I231" s="11">
        <f t="shared" si="125"/>
        <v>22.438219833333335</v>
      </c>
      <c r="J231" s="11">
        <f t="shared" si="125"/>
        <v>3.557073166666667</v>
      </c>
      <c r="K231" s="11">
        <f t="shared" si="125"/>
        <v>5.546336833333333</v>
      </c>
      <c r="L231" s="11">
        <f t="shared" si="125"/>
        <v>2.950179166666667</v>
      </c>
      <c r="M231" s="11">
        <f t="shared" si="125"/>
        <v>4.214541666666667</v>
      </c>
      <c r="N231" s="11">
        <f t="shared" si="125"/>
        <v>21.67960233333333</v>
      </c>
      <c r="O231" s="11">
        <f t="shared" si="125"/>
        <v>3.152477166666667</v>
      </c>
      <c r="P231" s="11">
        <f aca="true" t="shared" si="126" ref="P231:Z231">$C230*P230</f>
        <v>0</v>
      </c>
      <c r="Q231" s="11">
        <f t="shared" si="126"/>
        <v>6.304954333333334</v>
      </c>
      <c r="R231" s="11">
        <f t="shared" si="126"/>
        <v>3.2030516666666666</v>
      </c>
      <c r="S231" s="11">
        <f t="shared" si="126"/>
        <v>0.7417593333333334</v>
      </c>
      <c r="T231" s="11">
        <f t="shared" si="126"/>
        <v>9.002261</v>
      </c>
      <c r="U231" s="11">
        <f t="shared" si="126"/>
        <v>3.1861935000000003</v>
      </c>
      <c r="V231" s="11">
        <f t="shared" si="126"/>
        <v>6.7264085</v>
      </c>
      <c r="W231" s="11">
        <f t="shared" si="126"/>
        <v>8.159352666666667</v>
      </c>
      <c r="X231" s="11">
        <f t="shared" si="126"/>
        <v>10.553212333333335</v>
      </c>
      <c r="Y231" s="11">
        <f t="shared" si="126"/>
        <v>0.43831233333333336</v>
      </c>
      <c r="Z231" s="11">
        <f t="shared" si="126"/>
        <v>0</v>
      </c>
    </row>
    <row r="232" spans="1:26" s="84" customFormat="1" ht="12.75">
      <c r="A232" s="28" t="s">
        <v>89</v>
      </c>
      <c r="B232" s="56">
        <v>106738.7</v>
      </c>
      <c r="C232" s="112">
        <f>B232/12</f>
        <v>8894.891666666666</v>
      </c>
      <c r="D232" s="68">
        <v>0.0166</v>
      </c>
      <c r="E232" s="68">
        <v>0.1416</v>
      </c>
      <c r="F232" s="68">
        <v>0.0573</v>
      </c>
      <c r="G232" s="68">
        <v>0.0788</v>
      </c>
      <c r="H232" s="68">
        <v>0.0422</v>
      </c>
      <c r="I232" s="68">
        <v>0.1331</v>
      </c>
      <c r="J232" s="68">
        <v>0.0211</v>
      </c>
      <c r="K232" s="68">
        <v>0.0329</v>
      </c>
      <c r="L232" s="68">
        <v>0.0175</v>
      </c>
      <c r="M232" s="68">
        <v>0.025</v>
      </c>
      <c r="N232" s="68">
        <v>0.1286</v>
      </c>
      <c r="O232" s="68">
        <v>0.0187</v>
      </c>
      <c r="P232" s="68">
        <v>0</v>
      </c>
      <c r="Q232" s="68">
        <v>0.0374</v>
      </c>
      <c r="R232" s="68">
        <v>0.019</v>
      </c>
      <c r="S232" s="68">
        <v>0.0044</v>
      </c>
      <c r="T232" s="68">
        <v>0.0534</v>
      </c>
      <c r="U232" s="68">
        <v>0.0189</v>
      </c>
      <c r="V232" s="68">
        <v>0.0399</v>
      </c>
      <c r="W232" s="68">
        <v>0.0484</v>
      </c>
      <c r="X232" s="68">
        <v>0.0626</v>
      </c>
      <c r="Y232" s="68">
        <v>0.0026</v>
      </c>
      <c r="Z232" s="9">
        <v>0</v>
      </c>
    </row>
    <row r="233" spans="1:26" s="84" customFormat="1" ht="12.75">
      <c r="A233" s="29"/>
      <c r="B233" s="114"/>
      <c r="C233" s="113"/>
      <c r="D233" s="11">
        <f aca="true" t="shared" si="127" ref="D233:O233">$C232*D232</f>
        <v>147.65520166666667</v>
      </c>
      <c r="E233" s="11">
        <f t="shared" si="127"/>
        <v>1259.51666</v>
      </c>
      <c r="F233" s="11">
        <f t="shared" si="127"/>
        <v>509.67729249999996</v>
      </c>
      <c r="G233" s="11">
        <f t="shared" si="127"/>
        <v>700.9174633333332</v>
      </c>
      <c r="H233" s="11">
        <f t="shared" si="127"/>
        <v>375.3644283333333</v>
      </c>
      <c r="I233" s="11">
        <f t="shared" si="127"/>
        <v>1183.9100808333333</v>
      </c>
      <c r="J233" s="11">
        <f t="shared" si="127"/>
        <v>187.68221416666665</v>
      </c>
      <c r="K233" s="11">
        <f t="shared" si="127"/>
        <v>292.6419358333333</v>
      </c>
      <c r="L233" s="11">
        <f t="shared" si="127"/>
        <v>155.66060416666667</v>
      </c>
      <c r="M233" s="11">
        <f t="shared" si="127"/>
        <v>222.37229166666668</v>
      </c>
      <c r="N233" s="11">
        <f t="shared" si="127"/>
        <v>1143.8830683333333</v>
      </c>
      <c r="O233" s="11">
        <f t="shared" si="127"/>
        <v>166.33447416666667</v>
      </c>
      <c r="P233" s="11">
        <f aca="true" t="shared" si="128" ref="P233:Z233">$C232*P232</f>
        <v>0</v>
      </c>
      <c r="Q233" s="11">
        <f t="shared" si="128"/>
        <v>332.66894833333333</v>
      </c>
      <c r="R233" s="11">
        <f t="shared" si="128"/>
        <v>169.00294166666666</v>
      </c>
      <c r="S233" s="11">
        <f t="shared" si="128"/>
        <v>39.137523333333334</v>
      </c>
      <c r="T233" s="11">
        <f t="shared" si="128"/>
        <v>474.987215</v>
      </c>
      <c r="U233" s="11">
        <f t="shared" si="128"/>
        <v>168.1134525</v>
      </c>
      <c r="V233" s="11">
        <f t="shared" si="128"/>
        <v>354.90617749999996</v>
      </c>
      <c r="W233" s="11">
        <f t="shared" si="128"/>
        <v>430.51275666666663</v>
      </c>
      <c r="X233" s="11">
        <f t="shared" si="128"/>
        <v>556.8202183333333</v>
      </c>
      <c r="Y233" s="11">
        <f t="shared" si="128"/>
        <v>23.126718333333333</v>
      </c>
      <c r="Z233" s="11">
        <f t="shared" si="128"/>
        <v>0</v>
      </c>
    </row>
    <row r="234" spans="1:26" s="84" customFormat="1" ht="12.75">
      <c r="A234" s="28" t="s">
        <v>90</v>
      </c>
      <c r="B234" s="56">
        <v>106738.7</v>
      </c>
      <c r="C234" s="112">
        <f>B234/12</f>
        <v>8894.891666666666</v>
      </c>
      <c r="D234" s="68">
        <v>0.0166</v>
      </c>
      <c r="E234" s="68">
        <v>0.1416</v>
      </c>
      <c r="F234" s="68">
        <v>0.0573</v>
      </c>
      <c r="G234" s="68">
        <v>0.0788</v>
      </c>
      <c r="H234" s="68">
        <v>0.0422</v>
      </c>
      <c r="I234" s="68">
        <v>0.1331</v>
      </c>
      <c r="J234" s="68">
        <v>0.0211</v>
      </c>
      <c r="K234" s="68">
        <v>0.0329</v>
      </c>
      <c r="L234" s="68">
        <v>0.0175</v>
      </c>
      <c r="M234" s="68">
        <v>0.025</v>
      </c>
      <c r="N234" s="68">
        <v>0.1286</v>
      </c>
      <c r="O234" s="68">
        <v>0.0187</v>
      </c>
      <c r="P234" s="68">
        <v>0</v>
      </c>
      <c r="Q234" s="68">
        <v>0.0374</v>
      </c>
      <c r="R234" s="68">
        <v>0.019</v>
      </c>
      <c r="S234" s="68">
        <v>0.0044</v>
      </c>
      <c r="T234" s="68">
        <v>0.0534</v>
      </c>
      <c r="U234" s="68">
        <v>0.0189</v>
      </c>
      <c r="V234" s="68">
        <v>0.0399</v>
      </c>
      <c r="W234" s="68">
        <v>0.0484</v>
      </c>
      <c r="X234" s="68">
        <v>0.0626</v>
      </c>
      <c r="Y234" s="68">
        <v>0.0026</v>
      </c>
      <c r="Z234" s="9">
        <v>0</v>
      </c>
    </row>
    <row r="235" spans="1:26" s="84" customFormat="1" ht="12.75">
      <c r="A235" s="29"/>
      <c r="B235" s="114"/>
      <c r="C235" s="113"/>
      <c r="D235" s="11">
        <f aca="true" t="shared" si="129" ref="D235:O235">$C234*D234</f>
        <v>147.65520166666667</v>
      </c>
      <c r="E235" s="11">
        <f t="shared" si="129"/>
        <v>1259.51666</v>
      </c>
      <c r="F235" s="11">
        <f t="shared" si="129"/>
        <v>509.67729249999996</v>
      </c>
      <c r="G235" s="11">
        <f t="shared" si="129"/>
        <v>700.9174633333332</v>
      </c>
      <c r="H235" s="11">
        <f t="shared" si="129"/>
        <v>375.3644283333333</v>
      </c>
      <c r="I235" s="11">
        <f t="shared" si="129"/>
        <v>1183.9100808333333</v>
      </c>
      <c r="J235" s="11">
        <f t="shared" si="129"/>
        <v>187.68221416666665</v>
      </c>
      <c r="K235" s="11">
        <f t="shared" si="129"/>
        <v>292.6419358333333</v>
      </c>
      <c r="L235" s="11">
        <f t="shared" si="129"/>
        <v>155.66060416666667</v>
      </c>
      <c r="M235" s="11">
        <f t="shared" si="129"/>
        <v>222.37229166666668</v>
      </c>
      <c r="N235" s="11">
        <f t="shared" si="129"/>
        <v>1143.8830683333333</v>
      </c>
      <c r="O235" s="11">
        <f t="shared" si="129"/>
        <v>166.33447416666667</v>
      </c>
      <c r="P235" s="11">
        <f aca="true" t="shared" si="130" ref="P235:Z235">$C234*P234</f>
        <v>0</v>
      </c>
      <c r="Q235" s="11">
        <f t="shared" si="130"/>
        <v>332.66894833333333</v>
      </c>
      <c r="R235" s="11">
        <f t="shared" si="130"/>
        <v>169.00294166666666</v>
      </c>
      <c r="S235" s="11">
        <f t="shared" si="130"/>
        <v>39.137523333333334</v>
      </c>
      <c r="T235" s="11">
        <f t="shared" si="130"/>
        <v>474.987215</v>
      </c>
      <c r="U235" s="11">
        <f t="shared" si="130"/>
        <v>168.1134525</v>
      </c>
      <c r="V235" s="11">
        <f t="shared" si="130"/>
        <v>354.90617749999996</v>
      </c>
      <c r="W235" s="11">
        <f t="shared" si="130"/>
        <v>430.51275666666663</v>
      </c>
      <c r="X235" s="11">
        <f t="shared" si="130"/>
        <v>556.8202183333333</v>
      </c>
      <c r="Y235" s="11">
        <f t="shared" si="130"/>
        <v>23.126718333333333</v>
      </c>
      <c r="Z235" s="11">
        <f t="shared" si="130"/>
        <v>0</v>
      </c>
    </row>
    <row r="236" spans="1:26" s="84" customFormat="1" ht="12.75">
      <c r="A236" s="28" t="s">
        <v>181</v>
      </c>
      <c r="B236" s="56">
        <v>2146442.64</v>
      </c>
      <c r="C236" s="112">
        <f>B236/12</f>
        <v>178870.22</v>
      </c>
      <c r="D236" s="67">
        <v>0.0022</v>
      </c>
      <c r="E236" s="67"/>
      <c r="F236" s="67"/>
      <c r="G236" s="67"/>
      <c r="H236" s="67">
        <v>0.079</v>
      </c>
      <c r="I236" s="67"/>
      <c r="J236" s="67"/>
      <c r="K236" s="67"/>
      <c r="L236" s="67"/>
      <c r="M236" s="67">
        <v>0.0059</v>
      </c>
      <c r="N236" s="67">
        <v>0.7558</v>
      </c>
      <c r="O236" s="67"/>
      <c r="P236" s="67"/>
      <c r="Q236" s="67"/>
      <c r="R236" s="67">
        <v>0.0022</v>
      </c>
      <c r="S236" s="67"/>
      <c r="T236" s="67">
        <v>0.0073</v>
      </c>
      <c r="U236" s="67"/>
      <c r="V236" s="67">
        <v>0.1476</v>
      </c>
      <c r="W236" s="67"/>
      <c r="X236" s="67"/>
      <c r="Y236" s="67"/>
      <c r="Z236" s="67"/>
    </row>
    <row r="237" spans="1:26" s="84" customFormat="1" ht="12.75">
      <c r="A237" s="29"/>
      <c r="B237" s="114"/>
      <c r="C237" s="113"/>
      <c r="D237" s="11">
        <f aca="true" t="shared" si="131" ref="D237:Z237">$C236*D236</f>
        <v>393.51448400000004</v>
      </c>
      <c r="E237" s="11">
        <f t="shared" si="131"/>
        <v>0</v>
      </c>
      <c r="F237" s="11">
        <f t="shared" si="131"/>
        <v>0</v>
      </c>
      <c r="G237" s="11">
        <f t="shared" si="131"/>
        <v>0</v>
      </c>
      <c r="H237" s="11">
        <f t="shared" si="131"/>
        <v>14130.74738</v>
      </c>
      <c r="I237" s="11">
        <f t="shared" si="131"/>
        <v>0</v>
      </c>
      <c r="J237" s="11">
        <f t="shared" si="131"/>
        <v>0</v>
      </c>
      <c r="K237" s="11">
        <f t="shared" si="131"/>
        <v>0</v>
      </c>
      <c r="L237" s="11">
        <f t="shared" si="131"/>
        <v>0</v>
      </c>
      <c r="M237" s="11">
        <f t="shared" si="131"/>
        <v>1055.334298</v>
      </c>
      <c r="N237" s="11">
        <f t="shared" si="131"/>
        <v>135190.112276</v>
      </c>
      <c r="O237" s="11">
        <f t="shared" si="131"/>
        <v>0</v>
      </c>
      <c r="P237" s="11">
        <f t="shared" si="131"/>
        <v>0</v>
      </c>
      <c r="Q237" s="11">
        <f t="shared" si="131"/>
        <v>0</v>
      </c>
      <c r="R237" s="11">
        <f t="shared" si="131"/>
        <v>393.51448400000004</v>
      </c>
      <c r="S237" s="11">
        <f t="shared" si="131"/>
        <v>0</v>
      </c>
      <c r="T237" s="11">
        <f t="shared" si="131"/>
        <v>1305.752606</v>
      </c>
      <c r="U237" s="11">
        <f t="shared" si="131"/>
        <v>0</v>
      </c>
      <c r="V237" s="11">
        <f t="shared" si="131"/>
        <v>26401.244472000002</v>
      </c>
      <c r="W237" s="11">
        <f t="shared" si="131"/>
        <v>0</v>
      </c>
      <c r="X237" s="11">
        <f t="shared" si="131"/>
        <v>0</v>
      </c>
      <c r="Y237" s="11">
        <f t="shared" si="131"/>
        <v>0</v>
      </c>
      <c r="Z237" s="11">
        <f t="shared" si="131"/>
        <v>0</v>
      </c>
    </row>
    <row r="238" spans="1:26" s="84" customFormat="1" ht="12.75">
      <c r="A238" s="28" t="s">
        <v>182</v>
      </c>
      <c r="B238" s="56">
        <v>-1122569.06</v>
      </c>
      <c r="C238" s="112">
        <f>B238/12</f>
        <v>-93547.42166666668</v>
      </c>
      <c r="D238" s="68">
        <v>0.0166</v>
      </c>
      <c r="E238" s="68">
        <v>0.1416</v>
      </c>
      <c r="F238" s="68">
        <v>0.0573</v>
      </c>
      <c r="G238" s="68">
        <v>0.0788</v>
      </c>
      <c r="H238" s="68">
        <v>0.0422</v>
      </c>
      <c r="I238" s="68">
        <v>0.1331</v>
      </c>
      <c r="J238" s="68">
        <v>0.0211</v>
      </c>
      <c r="K238" s="68">
        <v>0.0329</v>
      </c>
      <c r="L238" s="68">
        <v>0.0175</v>
      </c>
      <c r="M238" s="68">
        <v>0.025</v>
      </c>
      <c r="N238" s="68">
        <v>0.1286</v>
      </c>
      <c r="O238" s="68">
        <v>0.0187</v>
      </c>
      <c r="P238" s="68">
        <v>0</v>
      </c>
      <c r="Q238" s="68">
        <v>0.0374</v>
      </c>
      <c r="R238" s="68">
        <v>0.019</v>
      </c>
      <c r="S238" s="68">
        <v>0.0044</v>
      </c>
      <c r="T238" s="68">
        <v>0.0534</v>
      </c>
      <c r="U238" s="68">
        <v>0.0189</v>
      </c>
      <c r="V238" s="68">
        <v>0.0399</v>
      </c>
      <c r="W238" s="68">
        <v>0.0484</v>
      </c>
      <c r="X238" s="68">
        <v>0.0626</v>
      </c>
      <c r="Y238" s="68">
        <v>0.0026</v>
      </c>
      <c r="Z238" s="9">
        <v>0</v>
      </c>
    </row>
    <row r="239" spans="1:26" s="84" customFormat="1" ht="12.75">
      <c r="A239" s="29"/>
      <c r="B239" s="114"/>
      <c r="C239" s="113"/>
      <c r="D239" s="11">
        <f aca="true" t="shared" si="132" ref="D239:O239">$C238*D238</f>
        <v>-1552.887199666667</v>
      </c>
      <c r="E239" s="11">
        <f t="shared" si="132"/>
        <v>-13246.314908000002</v>
      </c>
      <c r="F239" s="11">
        <f t="shared" si="132"/>
        <v>-5360.2672615</v>
      </c>
      <c r="G239" s="11">
        <f t="shared" si="132"/>
        <v>-7371.536827333333</v>
      </c>
      <c r="H239" s="11">
        <f t="shared" si="132"/>
        <v>-3947.7011943333337</v>
      </c>
      <c r="I239" s="11">
        <f t="shared" si="132"/>
        <v>-12451.161823833334</v>
      </c>
      <c r="J239" s="11">
        <f t="shared" si="132"/>
        <v>-1973.8505971666668</v>
      </c>
      <c r="K239" s="11">
        <f t="shared" si="132"/>
        <v>-3077.7101728333337</v>
      </c>
      <c r="L239" s="11">
        <f t="shared" si="132"/>
        <v>-1637.079879166667</v>
      </c>
      <c r="M239" s="11">
        <f t="shared" si="132"/>
        <v>-2338.685541666667</v>
      </c>
      <c r="N239" s="11">
        <f t="shared" si="132"/>
        <v>-12030.198426333334</v>
      </c>
      <c r="O239" s="11">
        <f t="shared" si="132"/>
        <v>-1749.336785166667</v>
      </c>
      <c r="P239" s="11">
        <f aca="true" t="shared" si="133" ref="P239:Z239">$C238*P238</f>
        <v>0</v>
      </c>
      <c r="Q239" s="11">
        <f t="shared" si="133"/>
        <v>-3498.673570333334</v>
      </c>
      <c r="R239" s="11">
        <f t="shared" si="133"/>
        <v>-1777.4010116666668</v>
      </c>
      <c r="S239" s="11">
        <f t="shared" si="133"/>
        <v>-411.6086553333334</v>
      </c>
      <c r="T239" s="11">
        <f t="shared" si="133"/>
        <v>-4995.432317000001</v>
      </c>
      <c r="U239" s="11">
        <f t="shared" si="133"/>
        <v>-1768.0462695</v>
      </c>
      <c r="V239" s="11">
        <f t="shared" si="133"/>
        <v>-3732.5421245</v>
      </c>
      <c r="W239" s="11">
        <f t="shared" si="133"/>
        <v>-4527.695208666667</v>
      </c>
      <c r="X239" s="11">
        <f t="shared" si="133"/>
        <v>-5856.068596333334</v>
      </c>
      <c r="Y239" s="11">
        <f t="shared" si="133"/>
        <v>-243.22329633333334</v>
      </c>
      <c r="Z239" s="11">
        <f t="shared" si="133"/>
        <v>0</v>
      </c>
    </row>
    <row r="240" spans="1:26" s="84" customFormat="1" ht="12.75">
      <c r="A240" s="35" t="s">
        <v>183</v>
      </c>
      <c r="B240" s="56">
        <v>-39426.03</v>
      </c>
      <c r="C240" s="112">
        <f aca="true" t="shared" si="134" ref="C240:C246">B240/12</f>
        <v>-3285.5025</v>
      </c>
      <c r="D240" s="68">
        <v>0.0166</v>
      </c>
      <c r="E240" s="68">
        <v>0.1416</v>
      </c>
      <c r="F240" s="68">
        <v>0.0573</v>
      </c>
      <c r="G240" s="68">
        <v>0.0788</v>
      </c>
      <c r="H240" s="68">
        <v>0.0422</v>
      </c>
      <c r="I240" s="68">
        <v>0.1331</v>
      </c>
      <c r="J240" s="68">
        <v>0.0211</v>
      </c>
      <c r="K240" s="68">
        <v>0.0329</v>
      </c>
      <c r="L240" s="68">
        <v>0.0175</v>
      </c>
      <c r="M240" s="68">
        <v>0.025</v>
      </c>
      <c r="N240" s="68">
        <v>0.1286</v>
      </c>
      <c r="O240" s="68">
        <v>0.0187</v>
      </c>
      <c r="P240" s="68">
        <v>0</v>
      </c>
      <c r="Q240" s="68">
        <v>0.0374</v>
      </c>
      <c r="R240" s="68">
        <v>0.019</v>
      </c>
      <c r="S240" s="68">
        <v>0.0044</v>
      </c>
      <c r="T240" s="68">
        <v>0.0534</v>
      </c>
      <c r="U240" s="68">
        <v>0.0189</v>
      </c>
      <c r="V240" s="68">
        <v>0.0399</v>
      </c>
      <c r="W240" s="68">
        <v>0.0484</v>
      </c>
      <c r="X240" s="68">
        <v>0.0626</v>
      </c>
      <c r="Y240" s="68">
        <v>0.0026</v>
      </c>
      <c r="Z240" s="9">
        <v>0</v>
      </c>
    </row>
    <row r="241" spans="1:26" s="84" customFormat="1" ht="12.75">
      <c r="A241" s="29"/>
      <c r="B241" s="114"/>
      <c r="C241" s="113"/>
      <c r="D241" s="11">
        <f aca="true" t="shared" si="135" ref="D241:O241">$C240*D240</f>
        <v>-54.5393415</v>
      </c>
      <c r="E241" s="11">
        <f t="shared" si="135"/>
        <v>-465.22715400000004</v>
      </c>
      <c r="F241" s="11">
        <f t="shared" si="135"/>
        <v>-188.25929324999998</v>
      </c>
      <c r="G241" s="11">
        <f t="shared" si="135"/>
        <v>-258.89759699999996</v>
      </c>
      <c r="H241" s="11">
        <f t="shared" si="135"/>
        <v>-138.64820550000002</v>
      </c>
      <c r="I241" s="11">
        <f t="shared" si="135"/>
        <v>-437.30038275</v>
      </c>
      <c r="J241" s="11">
        <f t="shared" si="135"/>
        <v>-69.32410275000001</v>
      </c>
      <c r="K241" s="11">
        <f t="shared" si="135"/>
        <v>-108.09303225</v>
      </c>
      <c r="L241" s="11">
        <f t="shared" si="135"/>
        <v>-57.49629375000001</v>
      </c>
      <c r="M241" s="11">
        <f t="shared" si="135"/>
        <v>-82.1375625</v>
      </c>
      <c r="N241" s="11">
        <f t="shared" si="135"/>
        <v>-422.5156215</v>
      </c>
      <c r="O241" s="11">
        <f t="shared" si="135"/>
        <v>-61.438896750000005</v>
      </c>
      <c r="P241" s="11">
        <f aca="true" t="shared" si="136" ref="P241:Z241">$C240*P240</f>
        <v>0</v>
      </c>
      <c r="Q241" s="11">
        <f t="shared" si="136"/>
        <v>-122.87779350000001</v>
      </c>
      <c r="R241" s="11">
        <f t="shared" si="136"/>
        <v>-62.4245475</v>
      </c>
      <c r="S241" s="11">
        <f t="shared" si="136"/>
        <v>-14.456211000000001</v>
      </c>
      <c r="T241" s="11">
        <f t="shared" si="136"/>
        <v>-175.44583350000002</v>
      </c>
      <c r="U241" s="11">
        <f t="shared" si="136"/>
        <v>-62.09599725</v>
      </c>
      <c r="V241" s="11">
        <f t="shared" si="136"/>
        <v>-131.09154974999998</v>
      </c>
      <c r="W241" s="11">
        <f t="shared" si="136"/>
        <v>-159.018321</v>
      </c>
      <c r="X241" s="11">
        <f t="shared" si="136"/>
        <v>-205.6724565</v>
      </c>
      <c r="Y241" s="11">
        <f t="shared" si="136"/>
        <v>-8.5423065</v>
      </c>
      <c r="Z241" s="11">
        <f t="shared" si="136"/>
        <v>0</v>
      </c>
    </row>
    <row r="242" spans="1:26" s="84" customFormat="1" ht="12.75">
      <c r="A242" s="35" t="s">
        <v>184</v>
      </c>
      <c r="B242" s="56">
        <v>4719514</v>
      </c>
      <c r="C242" s="112">
        <f t="shared" si="134"/>
        <v>393292.8333333333</v>
      </c>
      <c r="D242" s="9"/>
      <c r="E242" s="9"/>
      <c r="F242" s="9"/>
      <c r="G242" s="9"/>
      <c r="H242" s="9">
        <v>0.0085</v>
      </c>
      <c r="I242" s="9"/>
      <c r="J242" s="9"/>
      <c r="K242" s="9"/>
      <c r="L242" s="9"/>
      <c r="M242" s="9"/>
      <c r="N242" s="9">
        <v>0.9796</v>
      </c>
      <c r="O242" s="9"/>
      <c r="P242" s="9"/>
      <c r="Q242" s="9"/>
      <c r="R242" s="9"/>
      <c r="S242" s="9"/>
      <c r="T242" s="9"/>
      <c r="U242" s="9"/>
      <c r="V242" s="9">
        <v>0.0119</v>
      </c>
      <c r="W242" s="9"/>
      <c r="X242" s="9"/>
      <c r="Y242" s="9"/>
      <c r="Z242" s="9"/>
    </row>
    <row r="243" spans="1:26" s="84" customFormat="1" ht="12.75">
      <c r="A243" s="29"/>
      <c r="B243" s="114"/>
      <c r="C243" s="113"/>
      <c r="D243" s="11">
        <f aca="true" t="shared" si="137" ref="D243:Z243">$C242*D242</f>
        <v>0</v>
      </c>
      <c r="E243" s="11">
        <f t="shared" si="137"/>
        <v>0</v>
      </c>
      <c r="F243" s="11">
        <f t="shared" si="137"/>
        <v>0</v>
      </c>
      <c r="G243" s="11">
        <f t="shared" si="137"/>
        <v>0</v>
      </c>
      <c r="H243" s="11">
        <f t="shared" si="137"/>
        <v>3342.9890833333334</v>
      </c>
      <c r="I243" s="11">
        <f t="shared" si="137"/>
        <v>0</v>
      </c>
      <c r="J243" s="11">
        <f t="shared" si="137"/>
        <v>0</v>
      </c>
      <c r="K243" s="11">
        <f t="shared" si="137"/>
        <v>0</v>
      </c>
      <c r="L243" s="11">
        <f t="shared" si="137"/>
        <v>0</v>
      </c>
      <c r="M243" s="11">
        <f t="shared" si="137"/>
        <v>0</v>
      </c>
      <c r="N243" s="11">
        <f t="shared" si="137"/>
        <v>385269.6595333333</v>
      </c>
      <c r="O243" s="11">
        <f t="shared" si="137"/>
        <v>0</v>
      </c>
      <c r="P243" s="11">
        <f t="shared" si="137"/>
        <v>0</v>
      </c>
      <c r="Q243" s="11">
        <f t="shared" si="137"/>
        <v>0</v>
      </c>
      <c r="R243" s="11">
        <f t="shared" si="137"/>
        <v>0</v>
      </c>
      <c r="S243" s="11">
        <f t="shared" si="137"/>
        <v>0</v>
      </c>
      <c r="T243" s="11">
        <f t="shared" si="137"/>
        <v>0</v>
      </c>
      <c r="U243" s="11">
        <f t="shared" si="137"/>
        <v>0</v>
      </c>
      <c r="V243" s="11">
        <f t="shared" si="137"/>
        <v>4680.184716666667</v>
      </c>
      <c r="W243" s="11">
        <f t="shared" si="137"/>
        <v>0</v>
      </c>
      <c r="X243" s="11">
        <f t="shared" si="137"/>
        <v>0</v>
      </c>
      <c r="Y243" s="11">
        <f t="shared" si="137"/>
        <v>0</v>
      </c>
      <c r="Z243" s="11">
        <f t="shared" si="137"/>
        <v>0</v>
      </c>
    </row>
    <row r="244" spans="1:26" s="84" customFormat="1" ht="12.75">
      <c r="A244" s="35" t="s">
        <v>185</v>
      </c>
      <c r="B244" s="56">
        <v>524946.62</v>
      </c>
      <c r="C244" s="112">
        <f t="shared" si="134"/>
        <v>43745.551666666666</v>
      </c>
      <c r="D244" s="68">
        <v>0.0166</v>
      </c>
      <c r="E244" s="68">
        <v>0.1416</v>
      </c>
      <c r="F244" s="68">
        <v>0.0573</v>
      </c>
      <c r="G244" s="68">
        <v>0.0788</v>
      </c>
      <c r="H244" s="68">
        <v>0.0422</v>
      </c>
      <c r="I244" s="68">
        <v>0.1331</v>
      </c>
      <c r="J244" s="68">
        <v>0.0211</v>
      </c>
      <c r="K244" s="68">
        <v>0.0329</v>
      </c>
      <c r="L244" s="68">
        <v>0.0175</v>
      </c>
      <c r="M244" s="68">
        <v>0.025</v>
      </c>
      <c r="N244" s="68">
        <v>0.1286</v>
      </c>
      <c r="O244" s="68">
        <v>0.0187</v>
      </c>
      <c r="P244" s="68">
        <v>0</v>
      </c>
      <c r="Q244" s="68">
        <v>0.0374</v>
      </c>
      <c r="R244" s="68">
        <v>0.019</v>
      </c>
      <c r="S244" s="68">
        <v>0.0044</v>
      </c>
      <c r="T244" s="68">
        <v>0.0534</v>
      </c>
      <c r="U244" s="68">
        <v>0.0189</v>
      </c>
      <c r="V244" s="68">
        <v>0.0399</v>
      </c>
      <c r="W244" s="68">
        <v>0.0484</v>
      </c>
      <c r="X244" s="68">
        <v>0.0626</v>
      </c>
      <c r="Y244" s="68">
        <v>0.0026</v>
      </c>
      <c r="Z244" s="9">
        <v>0</v>
      </c>
    </row>
    <row r="245" spans="1:26" s="84" customFormat="1" ht="12.75">
      <c r="A245" s="29"/>
      <c r="B245" s="114"/>
      <c r="C245" s="113"/>
      <c r="D245" s="11">
        <f aca="true" t="shared" si="138" ref="D245:O245">$C244*D244</f>
        <v>726.1761576666667</v>
      </c>
      <c r="E245" s="11">
        <f t="shared" si="138"/>
        <v>6194.370116</v>
      </c>
      <c r="F245" s="11">
        <f t="shared" si="138"/>
        <v>2506.6201105</v>
      </c>
      <c r="G245" s="11">
        <f t="shared" si="138"/>
        <v>3447.149471333333</v>
      </c>
      <c r="H245" s="11">
        <f t="shared" si="138"/>
        <v>1846.0622803333333</v>
      </c>
      <c r="I245" s="11">
        <f t="shared" si="138"/>
        <v>5822.5329268333335</v>
      </c>
      <c r="J245" s="11">
        <f t="shared" si="138"/>
        <v>923.0311401666667</v>
      </c>
      <c r="K245" s="11">
        <f t="shared" si="138"/>
        <v>1439.2286498333333</v>
      </c>
      <c r="L245" s="11">
        <f t="shared" si="138"/>
        <v>765.5471541666667</v>
      </c>
      <c r="M245" s="11">
        <f t="shared" si="138"/>
        <v>1093.6387916666667</v>
      </c>
      <c r="N245" s="11">
        <f t="shared" si="138"/>
        <v>5625.677944333333</v>
      </c>
      <c r="O245" s="11">
        <f t="shared" si="138"/>
        <v>818.0418161666668</v>
      </c>
      <c r="P245" s="11">
        <f aca="true" t="shared" si="139" ref="P245:Z245">$C244*P244</f>
        <v>0</v>
      </c>
      <c r="Q245" s="11">
        <f t="shared" si="139"/>
        <v>1636.0836323333335</v>
      </c>
      <c r="R245" s="11">
        <f t="shared" si="139"/>
        <v>831.1654816666667</v>
      </c>
      <c r="S245" s="11">
        <f t="shared" si="139"/>
        <v>192.48042733333335</v>
      </c>
      <c r="T245" s="11">
        <f t="shared" si="139"/>
        <v>2336.012459</v>
      </c>
      <c r="U245" s="11">
        <f t="shared" si="139"/>
        <v>826.7909265</v>
      </c>
      <c r="V245" s="11">
        <f t="shared" si="139"/>
        <v>1745.4475114999998</v>
      </c>
      <c r="W245" s="11">
        <f t="shared" si="139"/>
        <v>2117.2847006666666</v>
      </c>
      <c r="X245" s="11">
        <f t="shared" si="139"/>
        <v>2738.4715343333332</v>
      </c>
      <c r="Y245" s="11">
        <f t="shared" si="139"/>
        <v>113.73843433333333</v>
      </c>
      <c r="Z245" s="11">
        <f t="shared" si="139"/>
        <v>0</v>
      </c>
    </row>
    <row r="246" spans="1:26" s="84" customFormat="1" ht="12.75">
      <c r="A246" s="35" t="s">
        <v>186</v>
      </c>
      <c r="B246" s="56">
        <v>2330730.7</v>
      </c>
      <c r="C246" s="112">
        <f t="shared" si="134"/>
        <v>194227.55833333335</v>
      </c>
      <c r="D246" s="68">
        <v>0.0166</v>
      </c>
      <c r="E246" s="68">
        <v>0.1416</v>
      </c>
      <c r="F246" s="68">
        <v>0.0573</v>
      </c>
      <c r="G246" s="68">
        <v>0.0788</v>
      </c>
      <c r="H246" s="68">
        <v>0.0422</v>
      </c>
      <c r="I246" s="68">
        <v>0.1331</v>
      </c>
      <c r="J246" s="68">
        <v>0.0211</v>
      </c>
      <c r="K246" s="68">
        <v>0.0329</v>
      </c>
      <c r="L246" s="68">
        <v>0.0175</v>
      </c>
      <c r="M246" s="68">
        <v>0.025</v>
      </c>
      <c r="N246" s="68">
        <v>0.1286</v>
      </c>
      <c r="O246" s="68">
        <v>0.0187</v>
      </c>
      <c r="P246" s="68">
        <v>0</v>
      </c>
      <c r="Q246" s="68">
        <v>0.0374</v>
      </c>
      <c r="R246" s="68">
        <v>0.019</v>
      </c>
      <c r="S246" s="68">
        <v>0.0044</v>
      </c>
      <c r="T246" s="68">
        <v>0.0534</v>
      </c>
      <c r="U246" s="68">
        <v>0.0189</v>
      </c>
      <c r="V246" s="68">
        <v>0.0399</v>
      </c>
      <c r="W246" s="68">
        <v>0.0484</v>
      </c>
      <c r="X246" s="68">
        <v>0.0626</v>
      </c>
      <c r="Y246" s="68">
        <v>0.0026</v>
      </c>
      <c r="Z246" s="9">
        <v>0</v>
      </c>
    </row>
    <row r="247" spans="1:26" s="84" customFormat="1" ht="12.75">
      <c r="A247" s="29"/>
      <c r="B247" s="114"/>
      <c r="C247" s="113"/>
      <c r="D247" s="11">
        <f aca="true" t="shared" si="140" ref="D247:O247">$C246*D246</f>
        <v>3224.1774683333338</v>
      </c>
      <c r="E247" s="11">
        <f t="shared" si="140"/>
        <v>27502.622260000004</v>
      </c>
      <c r="F247" s="11">
        <f t="shared" si="140"/>
        <v>11129.2390925</v>
      </c>
      <c r="G247" s="11">
        <f t="shared" si="140"/>
        <v>15305.131596666666</v>
      </c>
      <c r="H247" s="11">
        <f t="shared" si="140"/>
        <v>8196.402961666668</v>
      </c>
      <c r="I247" s="11">
        <f t="shared" si="140"/>
        <v>25851.68801416667</v>
      </c>
      <c r="J247" s="11">
        <f t="shared" si="140"/>
        <v>4098.201480833334</v>
      </c>
      <c r="K247" s="11">
        <f t="shared" si="140"/>
        <v>6390.086669166667</v>
      </c>
      <c r="L247" s="11">
        <f t="shared" si="140"/>
        <v>3398.982270833334</v>
      </c>
      <c r="M247" s="11">
        <f t="shared" si="140"/>
        <v>4855.688958333334</v>
      </c>
      <c r="N247" s="11">
        <f t="shared" si="140"/>
        <v>24977.664001666668</v>
      </c>
      <c r="O247" s="11">
        <f t="shared" si="140"/>
        <v>3632.055340833334</v>
      </c>
      <c r="P247" s="11">
        <f aca="true" t="shared" si="141" ref="P247:Z247">$C246*P246</f>
        <v>0</v>
      </c>
      <c r="Q247" s="11">
        <f t="shared" si="141"/>
        <v>7264.110681666668</v>
      </c>
      <c r="R247" s="11">
        <f t="shared" si="141"/>
        <v>3690.3236083333336</v>
      </c>
      <c r="S247" s="11">
        <f t="shared" si="141"/>
        <v>854.6012566666668</v>
      </c>
      <c r="T247" s="11">
        <f t="shared" si="141"/>
        <v>10371.751615000001</v>
      </c>
      <c r="U247" s="11">
        <f t="shared" si="141"/>
        <v>3670.9008525000004</v>
      </c>
      <c r="V247" s="11">
        <f t="shared" si="141"/>
        <v>7749.6795775</v>
      </c>
      <c r="W247" s="11">
        <f t="shared" si="141"/>
        <v>9400.613823333333</v>
      </c>
      <c r="X247" s="11">
        <f t="shared" si="141"/>
        <v>12158.645151666668</v>
      </c>
      <c r="Y247" s="11">
        <f t="shared" si="141"/>
        <v>504.9916516666667</v>
      </c>
      <c r="Z247" s="11">
        <f t="shared" si="141"/>
        <v>0</v>
      </c>
    </row>
    <row r="248" spans="1:26" s="84" customFormat="1" ht="12.75">
      <c r="A248" s="35" t="s">
        <v>187</v>
      </c>
      <c r="B248" s="56">
        <v>3426019.27</v>
      </c>
      <c r="C248" s="112">
        <f>B248/12</f>
        <v>285501.60583333333</v>
      </c>
      <c r="D248" s="68">
        <v>0.0166</v>
      </c>
      <c r="E248" s="68">
        <v>0.1416</v>
      </c>
      <c r="F248" s="68">
        <v>0.0573</v>
      </c>
      <c r="G248" s="68">
        <v>0.0788</v>
      </c>
      <c r="H248" s="68">
        <v>0.0422</v>
      </c>
      <c r="I248" s="68">
        <v>0.1331</v>
      </c>
      <c r="J248" s="68">
        <v>0.0211</v>
      </c>
      <c r="K248" s="68">
        <v>0.0329</v>
      </c>
      <c r="L248" s="68">
        <v>0.0175</v>
      </c>
      <c r="M248" s="68">
        <v>0.025</v>
      </c>
      <c r="N248" s="68">
        <v>0.1286</v>
      </c>
      <c r="O248" s="68">
        <v>0.0187</v>
      </c>
      <c r="P248" s="68">
        <v>0</v>
      </c>
      <c r="Q248" s="68">
        <v>0.0374</v>
      </c>
      <c r="R248" s="68">
        <v>0.019</v>
      </c>
      <c r="S248" s="68">
        <v>0.0044</v>
      </c>
      <c r="T248" s="68">
        <v>0.0534</v>
      </c>
      <c r="U248" s="68">
        <v>0.0189</v>
      </c>
      <c r="V248" s="68">
        <v>0.0399</v>
      </c>
      <c r="W248" s="68">
        <v>0.0484</v>
      </c>
      <c r="X248" s="68">
        <v>0.0626</v>
      </c>
      <c r="Y248" s="68">
        <v>0.0026</v>
      </c>
      <c r="Z248" s="9">
        <v>0</v>
      </c>
    </row>
    <row r="249" spans="1:26" s="84" customFormat="1" ht="12.75">
      <c r="A249" s="29"/>
      <c r="B249" s="114"/>
      <c r="C249" s="113"/>
      <c r="D249" s="11">
        <f aca="true" t="shared" si="142" ref="D249:O249">$C248*D248</f>
        <v>4739.326656833334</v>
      </c>
      <c r="E249" s="11">
        <f t="shared" si="142"/>
        <v>40427.027386</v>
      </c>
      <c r="F249" s="11">
        <f t="shared" si="142"/>
        <v>16359.24201425</v>
      </c>
      <c r="G249" s="11">
        <f t="shared" si="142"/>
        <v>22497.526539666665</v>
      </c>
      <c r="H249" s="11">
        <f t="shared" si="142"/>
        <v>12048.167766166667</v>
      </c>
      <c r="I249" s="11">
        <f t="shared" si="142"/>
        <v>38000.263736416666</v>
      </c>
      <c r="J249" s="11">
        <f t="shared" si="142"/>
        <v>6024.083883083334</v>
      </c>
      <c r="K249" s="11">
        <f t="shared" si="142"/>
        <v>9393.002831916667</v>
      </c>
      <c r="L249" s="11">
        <f t="shared" si="142"/>
        <v>4996.278102083334</v>
      </c>
      <c r="M249" s="11">
        <f t="shared" si="142"/>
        <v>7137.540145833334</v>
      </c>
      <c r="N249" s="11">
        <f t="shared" si="142"/>
        <v>36715.50651016666</v>
      </c>
      <c r="O249" s="11">
        <f t="shared" si="142"/>
        <v>5338.880029083334</v>
      </c>
      <c r="P249" s="11">
        <f aca="true" t="shared" si="143" ref="P249:Z249">$C248*P248</f>
        <v>0</v>
      </c>
      <c r="Q249" s="11">
        <f t="shared" si="143"/>
        <v>10677.760058166668</v>
      </c>
      <c r="R249" s="11">
        <f t="shared" si="143"/>
        <v>5424.530510833333</v>
      </c>
      <c r="S249" s="11">
        <f t="shared" si="143"/>
        <v>1256.2070656666667</v>
      </c>
      <c r="T249" s="11">
        <f t="shared" si="143"/>
        <v>15245.785751500001</v>
      </c>
      <c r="U249" s="11">
        <f t="shared" si="143"/>
        <v>5395.98035025</v>
      </c>
      <c r="V249" s="11">
        <f t="shared" si="143"/>
        <v>11391.51407275</v>
      </c>
      <c r="W249" s="11">
        <f t="shared" si="143"/>
        <v>13818.277722333332</v>
      </c>
      <c r="X249" s="11">
        <f t="shared" si="143"/>
        <v>17872.400525166668</v>
      </c>
      <c r="Y249" s="11">
        <f t="shared" si="143"/>
        <v>742.3041751666666</v>
      </c>
      <c r="Z249" s="11">
        <f t="shared" si="143"/>
        <v>0</v>
      </c>
    </row>
    <row r="250" spans="1:26" s="84" customFormat="1" ht="12.75">
      <c r="A250" s="35" t="s">
        <v>188</v>
      </c>
      <c r="B250" s="56">
        <v>15158173.95</v>
      </c>
      <c r="C250" s="112">
        <f>B250/12</f>
        <v>1263181.1624999999</v>
      </c>
      <c r="D250" s="68">
        <v>0.0166</v>
      </c>
      <c r="E250" s="68">
        <v>0.1416</v>
      </c>
      <c r="F250" s="68">
        <v>0.0573</v>
      </c>
      <c r="G250" s="68">
        <v>0.0788</v>
      </c>
      <c r="H250" s="68">
        <v>0.0422</v>
      </c>
      <c r="I250" s="68">
        <v>0.1331</v>
      </c>
      <c r="J250" s="68">
        <v>0.0211</v>
      </c>
      <c r="K250" s="68">
        <v>0.0329</v>
      </c>
      <c r="L250" s="68">
        <v>0.0175</v>
      </c>
      <c r="M250" s="68">
        <v>0.025</v>
      </c>
      <c r="N250" s="68">
        <v>0.1286</v>
      </c>
      <c r="O250" s="68">
        <v>0.0187</v>
      </c>
      <c r="P250" s="68">
        <v>0</v>
      </c>
      <c r="Q250" s="68">
        <v>0.0374</v>
      </c>
      <c r="R250" s="68">
        <v>0.019</v>
      </c>
      <c r="S250" s="68">
        <v>0.0044</v>
      </c>
      <c r="T250" s="68">
        <v>0.0534</v>
      </c>
      <c r="U250" s="68">
        <v>0.0189</v>
      </c>
      <c r="V250" s="68">
        <v>0.0399</v>
      </c>
      <c r="W250" s="68">
        <v>0.0484</v>
      </c>
      <c r="X250" s="68">
        <v>0.0626</v>
      </c>
      <c r="Y250" s="68">
        <v>0.0026</v>
      </c>
      <c r="Z250" s="9">
        <v>0</v>
      </c>
    </row>
    <row r="251" spans="1:26" s="84" customFormat="1" ht="12.75">
      <c r="A251" s="29"/>
      <c r="B251" s="114"/>
      <c r="C251" s="113"/>
      <c r="D251" s="11">
        <f aca="true" t="shared" si="144" ref="D251:O251">$C250*D250</f>
        <v>20968.8072975</v>
      </c>
      <c r="E251" s="11">
        <f t="shared" si="144"/>
        <v>178866.45260999998</v>
      </c>
      <c r="F251" s="11">
        <f t="shared" si="144"/>
        <v>72380.28061124998</v>
      </c>
      <c r="G251" s="11">
        <f t="shared" si="144"/>
        <v>99538.67560499998</v>
      </c>
      <c r="H251" s="11">
        <f t="shared" si="144"/>
        <v>53306.2450575</v>
      </c>
      <c r="I251" s="11">
        <f t="shared" si="144"/>
        <v>168129.41272874997</v>
      </c>
      <c r="J251" s="11">
        <f t="shared" si="144"/>
        <v>26653.12252875</v>
      </c>
      <c r="K251" s="11">
        <f t="shared" si="144"/>
        <v>41558.660246249994</v>
      </c>
      <c r="L251" s="11">
        <f t="shared" si="144"/>
        <v>22105.67034375</v>
      </c>
      <c r="M251" s="11">
        <f t="shared" si="144"/>
        <v>31579.529062499998</v>
      </c>
      <c r="N251" s="11">
        <f t="shared" si="144"/>
        <v>162445.09749749998</v>
      </c>
      <c r="O251" s="11">
        <f t="shared" si="144"/>
        <v>23621.48773875</v>
      </c>
      <c r="P251" s="11">
        <f aca="true" t="shared" si="145" ref="P251:Z251">$C250*P250</f>
        <v>0</v>
      </c>
      <c r="Q251" s="11">
        <f t="shared" si="145"/>
        <v>47242.9754775</v>
      </c>
      <c r="R251" s="11">
        <f t="shared" si="145"/>
        <v>24000.442087499996</v>
      </c>
      <c r="S251" s="11">
        <f t="shared" si="145"/>
        <v>5557.997115</v>
      </c>
      <c r="T251" s="11">
        <f t="shared" si="145"/>
        <v>67453.87407749999</v>
      </c>
      <c r="U251" s="11">
        <f t="shared" si="145"/>
        <v>23874.12397125</v>
      </c>
      <c r="V251" s="11">
        <f t="shared" si="145"/>
        <v>50400.92838374999</v>
      </c>
      <c r="W251" s="11">
        <f t="shared" si="145"/>
        <v>61137.96826499999</v>
      </c>
      <c r="X251" s="11">
        <f t="shared" si="145"/>
        <v>79075.14077249999</v>
      </c>
      <c r="Y251" s="11">
        <f t="shared" si="145"/>
        <v>3284.2710224999996</v>
      </c>
      <c r="Z251" s="11">
        <f t="shared" si="145"/>
        <v>0</v>
      </c>
    </row>
    <row r="252" spans="1:26" s="84" customFormat="1" ht="12.75">
      <c r="A252" s="35" t="s">
        <v>189</v>
      </c>
      <c r="B252" s="56">
        <v>4802360</v>
      </c>
      <c r="C252" s="112">
        <f>B252/12</f>
        <v>400196.6666666667</v>
      </c>
      <c r="D252" s="68">
        <v>0.0166</v>
      </c>
      <c r="E252" s="68">
        <v>0.1416</v>
      </c>
      <c r="F252" s="68">
        <v>0.0573</v>
      </c>
      <c r="G252" s="68">
        <v>0.0788</v>
      </c>
      <c r="H252" s="68">
        <v>0.0422</v>
      </c>
      <c r="I252" s="68">
        <v>0.1331</v>
      </c>
      <c r="J252" s="68">
        <v>0.0211</v>
      </c>
      <c r="K252" s="68">
        <v>0.0329</v>
      </c>
      <c r="L252" s="68">
        <v>0.0175</v>
      </c>
      <c r="M252" s="68">
        <v>0.025</v>
      </c>
      <c r="N252" s="68">
        <v>0.1286</v>
      </c>
      <c r="O252" s="68">
        <v>0.0187</v>
      </c>
      <c r="P252" s="68">
        <v>0</v>
      </c>
      <c r="Q252" s="68">
        <v>0.0374</v>
      </c>
      <c r="R252" s="68">
        <v>0.019</v>
      </c>
      <c r="S252" s="68">
        <v>0.0044</v>
      </c>
      <c r="T252" s="68">
        <v>0.0534</v>
      </c>
      <c r="U252" s="68">
        <v>0.0189</v>
      </c>
      <c r="V252" s="68">
        <v>0.0399</v>
      </c>
      <c r="W252" s="68">
        <v>0.0484</v>
      </c>
      <c r="X252" s="68">
        <v>0.0626</v>
      </c>
      <c r="Y252" s="68">
        <v>0.0026</v>
      </c>
      <c r="Z252" s="9">
        <v>0</v>
      </c>
    </row>
    <row r="253" spans="1:26" s="84" customFormat="1" ht="12.75">
      <c r="A253" s="29"/>
      <c r="B253" s="114"/>
      <c r="C253" s="115"/>
      <c r="D253" s="11">
        <f aca="true" t="shared" si="146" ref="D253:O253">$C252*D252</f>
        <v>6643.264666666667</v>
      </c>
      <c r="E253" s="11">
        <f t="shared" si="146"/>
        <v>56667.848000000005</v>
      </c>
      <c r="F253" s="11">
        <f t="shared" si="146"/>
        <v>22931.269</v>
      </c>
      <c r="G253" s="11">
        <f t="shared" si="146"/>
        <v>31535.497333333333</v>
      </c>
      <c r="H253" s="11">
        <f t="shared" si="146"/>
        <v>16888.299333333336</v>
      </c>
      <c r="I253" s="11">
        <f t="shared" si="146"/>
        <v>53266.17633333334</v>
      </c>
      <c r="J253" s="11">
        <f t="shared" si="146"/>
        <v>8444.149666666668</v>
      </c>
      <c r="K253" s="11">
        <f t="shared" si="146"/>
        <v>13166.470333333333</v>
      </c>
      <c r="L253" s="11">
        <f t="shared" si="146"/>
        <v>7003.4416666666675</v>
      </c>
      <c r="M253" s="11">
        <f t="shared" si="146"/>
        <v>10004.916666666668</v>
      </c>
      <c r="N253" s="11">
        <f t="shared" si="146"/>
        <v>51465.291333333334</v>
      </c>
      <c r="O253" s="11">
        <f t="shared" si="146"/>
        <v>7483.677666666667</v>
      </c>
      <c r="P253" s="11">
        <f aca="true" t="shared" si="147" ref="P253:Z253">$C252*P252</f>
        <v>0</v>
      </c>
      <c r="Q253" s="11">
        <f t="shared" si="147"/>
        <v>14967.355333333335</v>
      </c>
      <c r="R253" s="11">
        <f t="shared" si="147"/>
        <v>7603.736666666667</v>
      </c>
      <c r="S253" s="11">
        <f t="shared" si="147"/>
        <v>1760.8653333333336</v>
      </c>
      <c r="T253" s="11">
        <f t="shared" si="147"/>
        <v>21370.502000000004</v>
      </c>
      <c r="U253" s="11">
        <f t="shared" si="147"/>
        <v>7563.717000000001</v>
      </c>
      <c r="V253" s="11">
        <f t="shared" si="147"/>
        <v>15967.847</v>
      </c>
      <c r="W253" s="11">
        <f t="shared" si="147"/>
        <v>19369.518666666667</v>
      </c>
      <c r="X253" s="11">
        <f t="shared" si="147"/>
        <v>25052.311333333335</v>
      </c>
      <c r="Y253" s="11">
        <f t="shared" si="147"/>
        <v>1040.5113333333334</v>
      </c>
      <c r="Z253" s="11">
        <f t="shared" si="147"/>
        <v>0</v>
      </c>
    </row>
    <row r="254" spans="1:26" s="84" customFormat="1" ht="12.75">
      <c r="A254" s="35" t="s">
        <v>237</v>
      </c>
      <c r="B254" s="56">
        <v>8501444.78</v>
      </c>
      <c r="C254" s="112">
        <f>B254/12</f>
        <v>708453.7316666666</v>
      </c>
      <c r="D254" s="16"/>
      <c r="E254" s="16"/>
      <c r="F254" s="16">
        <v>0.3705</v>
      </c>
      <c r="G254" s="16"/>
      <c r="H254" s="16"/>
      <c r="I254" s="16"/>
      <c r="J254" s="16"/>
      <c r="K254" s="16"/>
      <c r="L254" s="16"/>
      <c r="M254" s="16"/>
      <c r="N254" s="16">
        <v>0.6295</v>
      </c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s="84" customFormat="1" ht="12.75">
      <c r="A255" s="29"/>
      <c r="B255" s="114"/>
      <c r="C255" s="115"/>
      <c r="D255" s="11">
        <f aca="true" t="shared" si="148" ref="D255:Z255">$C254*D254</f>
        <v>0</v>
      </c>
      <c r="E255" s="11">
        <f t="shared" si="148"/>
        <v>0</v>
      </c>
      <c r="F255" s="11">
        <f t="shared" si="148"/>
        <v>262482.1075825</v>
      </c>
      <c r="G255" s="11">
        <f t="shared" si="148"/>
        <v>0</v>
      </c>
      <c r="H255" s="11">
        <f t="shared" si="148"/>
        <v>0</v>
      </c>
      <c r="I255" s="11">
        <f t="shared" si="148"/>
        <v>0</v>
      </c>
      <c r="J255" s="11">
        <f t="shared" si="148"/>
        <v>0</v>
      </c>
      <c r="K255" s="11">
        <f t="shared" si="148"/>
        <v>0</v>
      </c>
      <c r="L255" s="11">
        <f t="shared" si="148"/>
        <v>0</v>
      </c>
      <c r="M255" s="11">
        <f t="shared" si="148"/>
        <v>0</v>
      </c>
      <c r="N255" s="11">
        <f t="shared" si="148"/>
        <v>445971.62408416654</v>
      </c>
      <c r="O255" s="11">
        <f t="shared" si="148"/>
        <v>0</v>
      </c>
      <c r="P255" s="11">
        <f t="shared" si="148"/>
        <v>0</v>
      </c>
      <c r="Q255" s="11">
        <f t="shared" si="148"/>
        <v>0</v>
      </c>
      <c r="R255" s="11">
        <f t="shared" si="148"/>
        <v>0</v>
      </c>
      <c r="S255" s="11">
        <f t="shared" si="148"/>
        <v>0</v>
      </c>
      <c r="T255" s="11">
        <f t="shared" si="148"/>
        <v>0</v>
      </c>
      <c r="U255" s="11">
        <f t="shared" si="148"/>
        <v>0</v>
      </c>
      <c r="V255" s="11">
        <f t="shared" si="148"/>
        <v>0</v>
      </c>
      <c r="W255" s="11">
        <f t="shared" si="148"/>
        <v>0</v>
      </c>
      <c r="X255" s="11">
        <f t="shared" si="148"/>
        <v>0</v>
      </c>
      <c r="Y255" s="11">
        <f t="shared" si="148"/>
        <v>0</v>
      </c>
      <c r="Z255" s="11">
        <f t="shared" si="148"/>
        <v>0</v>
      </c>
    </row>
    <row r="256" spans="1:26" s="84" customFormat="1" ht="12.75">
      <c r="A256" s="35" t="s">
        <v>238</v>
      </c>
      <c r="B256" s="56">
        <v>1541590.83</v>
      </c>
      <c r="C256" s="112">
        <f>B256/12</f>
        <v>128465.90250000001</v>
      </c>
      <c r="D256" s="68"/>
      <c r="E256" s="68"/>
      <c r="F256" s="68">
        <v>0.3705</v>
      </c>
      <c r="G256" s="68"/>
      <c r="H256" s="68"/>
      <c r="I256" s="68"/>
      <c r="J256" s="68"/>
      <c r="K256" s="68"/>
      <c r="L256" s="68"/>
      <c r="M256" s="68"/>
      <c r="N256" s="68">
        <v>0.6295</v>
      </c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9"/>
    </row>
    <row r="257" spans="1:26" s="84" customFormat="1" ht="12.75">
      <c r="A257" s="29"/>
      <c r="B257" s="114"/>
      <c r="C257" s="115"/>
      <c r="D257" s="11">
        <f aca="true" t="shared" si="149" ref="D257:Z257">$C256*D256</f>
        <v>0</v>
      </c>
      <c r="E257" s="11">
        <f t="shared" si="149"/>
        <v>0</v>
      </c>
      <c r="F257" s="11">
        <f t="shared" si="149"/>
        <v>47596.61687625</v>
      </c>
      <c r="G257" s="11">
        <f t="shared" si="149"/>
        <v>0</v>
      </c>
      <c r="H257" s="11">
        <f t="shared" si="149"/>
        <v>0</v>
      </c>
      <c r="I257" s="11">
        <f t="shared" si="149"/>
        <v>0</v>
      </c>
      <c r="J257" s="11">
        <f t="shared" si="149"/>
        <v>0</v>
      </c>
      <c r="K257" s="11">
        <f t="shared" si="149"/>
        <v>0</v>
      </c>
      <c r="L257" s="11">
        <f t="shared" si="149"/>
        <v>0</v>
      </c>
      <c r="M257" s="11">
        <f t="shared" si="149"/>
        <v>0</v>
      </c>
      <c r="N257" s="11">
        <f t="shared" si="149"/>
        <v>80869.28562375</v>
      </c>
      <c r="O257" s="11">
        <f t="shared" si="149"/>
        <v>0</v>
      </c>
      <c r="P257" s="11">
        <f t="shared" si="149"/>
        <v>0</v>
      </c>
      <c r="Q257" s="11">
        <f t="shared" si="149"/>
        <v>0</v>
      </c>
      <c r="R257" s="11">
        <f t="shared" si="149"/>
        <v>0</v>
      </c>
      <c r="S257" s="11">
        <f t="shared" si="149"/>
        <v>0</v>
      </c>
      <c r="T257" s="11">
        <f t="shared" si="149"/>
        <v>0</v>
      </c>
      <c r="U257" s="11">
        <f t="shared" si="149"/>
        <v>0</v>
      </c>
      <c r="V257" s="11">
        <f t="shared" si="149"/>
        <v>0</v>
      </c>
      <c r="W257" s="11">
        <f t="shared" si="149"/>
        <v>0</v>
      </c>
      <c r="X257" s="11">
        <f t="shared" si="149"/>
        <v>0</v>
      </c>
      <c r="Y257" s="11">
        <f t="shared" si="149"/>
        <v>0</v>
      </c>
      <c r="Z257" s="11">
        <f t="shared" si="149"/>
        <v>0</v>
      </c>
    </row>
    <row r="258" spans="1:26" s="84" customFormat="1" ht="12.75">
      <c r="A258" s="35" t="s">
        <v>239</v>
      </c>
      <c r="B258" s="56">
        <v>6384448.93</v>
      </c>
      <c r="C258" s="112">
        <f>B258/12</f>
        <v>532037.4108333333</v>
      </c>
      <c r="D258" s="16"/>
      <c r="E258" s="16">
        <v>1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s="84" customFormat="1" ht="12.75">
      <c r="A259" s="29"/>
      <c r="B259" s="114"/>
      <c r="C259" s="115"/>
      <c r="D259" s="11">
        <f aca="true" t="shared" si="150" ref="D259:Z259">$C258*D258</f>
        <v>0</v>
      </c>
      <c r="E259" s="11">
        <f t="shared" si="150"/>
        <v>532037.4108333333</v>
      </c>
      <c r="F259" s="11">
        <f t="shared" si="150"/>
        <v>0</v>
      </c>
      <c r="G259" s="11">
        <f t="shared" si="150"/>
        <v>0</v>
      </c>
      <c r="H259" s="11">
        <f t="shared" si="150"/>
        <v>0</v>
      </c>
      <c r="I259" s="11">
        <f t="shared" si="150"/>
        <v>0</v>
      </c>
      <c r="J259" s="11">
        <f t="shared" si="150"/>
        <v>0</v>
      </c>
      <c r="K259" s="11">
        <f t="shared" si="150"/>
        <v>0</v>
      </c>
      <c r="L259" s="11">
        <f t="shared" si="150"/>
        <v>0</v>
      </c>
      <c r="M259" s="11">
        <f t="shared" si="150"/>
        <v>0</v>
      </c>
      <c r="N259" s="11">
        <f t="shared" si="150"/>
        <v>0</v>
      </c>
      <c r="O259" s="11">
        <f t="shared" si="150"/>
        <v>0</v>
      </c>
      <c r="P259" s="11">
        <f t="shared" si="150"/>
        <v>0</v>
      </c>
      <c r="Q259" s="11">
        <f t="shared" si="150"/>
        <v>0</v>
      </c>
      <c r="R259" s="11">
        <f t="shared" si="150"/>
        <v>0</v>
      </c>
      <c r="S259" s="11">
        <f t="shared" si="150"/>
        <v>0</v>
      </c>
      <c r="T259" s="11">
        <f t="shared" si="150"/>
        <v>0</v>
      </c>
      <c r="U259" s="11">
        <f t="shared" si="150"/>
        <v>0</v>
      </c>
      <c r="V259" s="11">
        <f t="shared" si="150"/>
        <v>0</v>
      </c>
      <c r="W259" s="11">
        <f t="shared" si="150"/>
        <v>0</v>
      </c>
      <c r="X259" s="11">
        <f t="shared" si="150"/>
        <v>0</v>
      </c>
      <c r="Y259" s="11">
        <f t="shared" si="150"/>
        <v>0</v>
      </c>
      <c r="Z259" s="11">
        <f t="shared" si="150"/>
        <v>0</v>
      </c>
    </row>
    <row r="260" spans="1:26" s="84" customFormat="1" ht="12.75">
      <c r="A260" s="35" t="s">
        <v>240</v>
      </c>
      <c r="B260" s="56">
        <v>1420331.79</v>
      </c>
      <c r="C260" s="112">
        <f>B260/12</f>
        <v>118360.9825</v>
      </c>
      <c r="D260" s="68">
        <v>0.0166</v>
      </c>
      <c r="E260" s="68">
        <v>0.1416</v>
      </c>
      <c r="F260" s="68">
        <v>0.0573</v>
      </c>
      <c r="G260" s="68">
        <v>0.0788</v>
      </c>
      <c r="H260" s="68">
        <v>0.0422</v>
      </c>
      <c r="I260" s="68">
        <v>0.1331</v>
      </c>
      <c r="J260" s="68">
        <v>0.0211</v>
      </c>
      <c r="K260" s="68">
        <v>0.0329</v>
      </c>
      <c r="L260" s="68">
        <v>0.0175</v>
      </c>
      <c r="M260" s="68">
        <v>0.025</v>
      </c>
      <c r="N260" s="68">
        <v>0.1286</v>
      </c>
      <c r="O260" s="68">
        <v>0.0187</v>
      </c>
      <c r="P260" s="68">
        <v>0</v>
      </c>
      <c r="Q260" s="68">
        <v>0.0374</v>
      </c>
      <c r="R260" s="68">
        <v>0.019</v>
      </c>
      <c r="S260" s="68">
        <v>0.0044</v>
      </c>
      <c r="T260" s="68">
        <v>0.0534</v>
      </c>
      <c r="U260" s="68">
        <v>0.0189</v>
      </c>
      <c r="V260" s="68">
        <v>0.0399</v>
      </c>
      <c r="W260" s="68">
        <v>0.0484</v>
      </c>
      <c r="X260" s="68">
        <v>0.0626</v>
      </c>
      <c r="Y260" s="68">
        <v>0.0026</v>
      </c>
      <c r="Z260" s="9">
        <v>0</v>
      </c>
    </row>
    <row r="261" spans="1:26" s="84" customFormat="1" ht="12.75">
      <c r="A261" s="29"/>
      <c r="B261" s="114"/>
      <c r="C261" s="115"/>
      <c r="D261" s="11">
        <f aca="true" t="shared" si="151" ref="D261:Z261">$C260*D260</f>
        <v>1964.7923095</v>
      </c>
      <c r="E261" s="11">
        <f t="shared" si="151"/>
        <v>16759.915122</v>
      </c>
      <c r="F261" s="11">
        <f t="shared" si="151"/>
        <v>6782.0842972499995</v>
      </c>
      <c r="G261" s="11">
        <f t="shared" si="151"/>
        <v>9326.845421</v>
      </c>
      <c r="H261" s="11">
        <f t="shared" si="151"/>
        <v>4994.8334615</v>
      </c>
      <c r="I261" s="11">
        <f t="shared" si="151"/>
        <v>15753.846770749999</v>
      </c>
      <c r="J261" s="11">
        <f t="shared" si="151"/>
        <v>2497.41673075</v>
      </c>
      <c r="K261" s="11">
        <f t="shared" si="151"/>
        <v>3894.0763242499997</v>
      </c>
      <c r="L261" s="11">
        <f t="shared" si="151"/>
        <v>2071.31719375</v>
      </c>
      <c r="M261" s="11">
        <f t="shared" si="151"/>
        <v>2959.0245625000002</v>
      </c>
      <c r="N261" s="11">
        <f t="shared" si="151"/>
        <v>15221.222349499998</v>
      </c>
      <c r="O261" s="11">
        <f t="shared" si="151"/>
        <v>2213.35037275</v>
      </c>
      <c r="P261" s="11">
        <f t="shared" si="151"/>
        <v>0</v>
      </c>
      <c r="Q261" s="11">
        <f t="shared" si="151"/>
        <v>4426.7007455</v>
      </c>
      <c r="R261" s="11">
        <f t="shared" si="151"/>
        <v>2248.8586675</v>
      </c>
      <c r="S261" s="11">
        <f t="shared" si="151"/>
        <v>520.788323</v>
      </c>
      <c r="T261" s="11">
        <f t="shared" si="151"/>
        <v>6320.4764655</v>
      </c>
      <c r="U261" s="11">
        <f t="shared" si="151"/>
        <v>2237.02256925</v>
      </c>
      <c r="V261" s="11">
        <f t="shared" si="151"/>
        <v>4722.603201749999</v>
      </c>
      <c r="W261" s="11">
        <f t="shared" si="151"/>
        <v>5728.671553</v>
      </c>
      <c r="X261" s="11">
        <f t="shared" si="151"/>
        <v>7409.397504500001</v>
      </c>
      <c r="Y261" s="11">
        <f t="shared" si="151"/>
        <v>307.73855449999996</v>
      </c>
      <c r="Z261" s="11">
        <f t="shared" si="151"/>
        <v>0</v>
      </c>
    </row>
    <row r="262" spans="1:26" s="84" customFormat="1" ht="12.75">
      <c r="A262" s="35" t="s">
        <v>241</v>
      </c>
      <c r="B262" s="56">
        <v>18179893.07</v>
      </c>
      <c r="C262" s="112">
        <f>B262/12</f>
        <v>1514991.0891666666</v>
      </c>
      <c r="D262" s="68">
        <v>0.0166</v>
      </c>
      <c r="E262" s="68">
        <v>0.1416</v>
      </c>
      <c r="F262" s="68">
        <v>0.0573</v>
      </c>
      <c r="G262" s="68">
        <v>0.0788</v>
      </c>
      <c r="H262" s="68">
        <v>0.0422</v>
      </c>
      <c r="I262" s="68">
        <v>0.1331</v>
      </c>
      <c r="J262" s="68">
        <v>0.0211</v>
      </c>
      <c r="K262" s="68">
        <v>0.0329</v>
      </c>
      <c r="L262" s="68">
        <v>0.0175</v>
      </c>
      <c r="M262" s="68">
        <v>0.025</v>
      </c>
      <c r="N262" s="68">
        <v>0.1286</v>
      </c>
      <c r="O262" s="68">
        <v>0.0187</v>
      </c>
      <c r="P262" s="68">
        <v>0</v>
      </c>
      <c r="Q262" s="68">
        <v>0.0374</v>
      </c>
      <c r="R262" s="68">
        <v>0.019</v>
      </c>
      <c r="S262" s="68">
        <v>0.0044</v>
      </c>
      <c r="T262" s="68">
        <v>0.0534</v>
      </c>
      <c r="U262" s="68">
        <v>0.0189</v>
      </c>
      <c r="V262" s="68">
        <v>0.0399</v>
      </c>
      <c r="W262" s="68">
        <v>0.0484</v>
      </c>
      <c r="X262" s="68">
        <v>0.0626</v>
      </c>
      <c r="Y262" s="68">
        <v>0.0026</v>
      </c>
      <c r="Z262" s="9">
        <v>0</v>
      </c>
    </row>
    <row r="263" spans="1:26" s="84" customFormat="1" ht="12.75">
      <c r="A263" s="29"/>
      <c r="B263" s="114"/>
      <c r="C263" s="115"/>
      <c r="D263" s="11">
        <f aca="true" t="shared" si="152" ref="D263:Z263">$C262*D262</f>
        <v>25148.852080166667</v>
      </c>
      <c r="E263" s="11">
        <f t="shared" si="152"/>
        <v>214522.738226</v>
      </c>
      <c r="F263" s="11">
        <f t="shared" si="152"/>
        <v>86808.98940924999</v>
      </c>
      <c r="G263" s="11">
        <f t="shared" si="152"/>
        <v>119381.29782633332</v>
      </c>
      <c r="H263" s="11">
        <f t="shared" si="152"/>
        <v>63932.623962833335</v>
      </c>
      <c r="I263" s="11">
        <f t="shared" si="152"/>
        <v>201645.31396808333</v>
      </c>
      <c r="J263" s="11">
        <f t="shared" si="152"/>
        <v>31966.311981416668</v>
      </c>
      <c r="K263" s="11">
        <f t="shared" si="152"/>
        <v>49843.20683358333</v>
      </c>
      <c r="L263" s="11">
        <f t="shared" si="152"/>
        <v>26512.344060416668</v>
      </c>
      <c r="M263" s="11">
        <f t="shared" si="152"/>
        <v>37874.77722916667</v>
      </c>
      <c r="N263" s="11">
        <f t="shared" si="152"/>
        <v>194827.8540668333</v>
      </c>
      <c r="O263" s="11">
        <f t="shared" si="152"/>
        <v>28330.333367416668</v>
      </c>
      <c r="P263" s="11">
        <f t="shared" si="152"/>
        <v>0</v>
      </c>
      <c r="Q263" s="11">
        <f t="shared" si="152"/>
        <v>56660.666734833336</v>
      </c>
      <c r="R263" s="11">
        <f t="shared" si="152"/>
        <v>28784.830694166663</v>
      </c>
      <c r="S263" s="11">
        <f t="shared" si="152"/>
        <v>6665.960792333333</v>
      </c>
      <c r="T263" s="11">
        <f t="shared" si="152"/>
        <v>80900.5241615</v>
      </c>
      <c r="U263" s="11">
        <f t="shared" si="152"/>
        <v>28633.331585249998</v>
      </c>
      <c r="V263" s="11">
        <f t="shared" si="152"/>
        <v>60448.14445774999</v>
      </c>
      <c r="W263" s="11">
        <f t="shared" si="152"/>
        <v>73325.56871566667</v>
      </c>
      <c r="X263" s="11">
        <f t="shared" si="152"/>
        <v>94838.44218183334</v>
      </c>
      <c r="Y263" s="11">
        <f t="shared" si="152"/>
        <v>3938.976831833333</v>
      </c>
      <c r="Z263" s="11">
        <f t="shared" si="152"/>
        <v>0</v>
      </c>
    </row>
    <row r="264" spans="1:26" s="84" customFormat="1" ht="12.75">
      <c r="A264" s="35" t="s">
        <v>242</v>
      </c>
      <c r="B264" s="56">
        <v>237723.18</v>
      </c>
      <c r="C264" s="112">
        <f>B264/12</f>
        <v>19810.265</v>
      </c>
      <c r="D264" s="68">
        <v>0.0166</v>
      </c>
      <c r="E264" s="68">
        <v>0.1416</v>
      </c>
      <c r="F264" s="68">
        <v>0.0573</v>
      </c>
      <c r="G264" s="68">
        <v>0.0788</v>
      </c>
      <c r="H264" s="68">
        <v>0.0422</v>
      </c>
      <c r="I264" s="68">
        <v>0.1331</v>
      </c>
      <c r="J264" s="68">
        <v>0.0211</v>
      </c>
      <c r="K264" s="68">
        <v>0.0329</v>
      </c>
      <c r="L264" s="68">
        <v>0.0175</v>
      </c>
      <c r="M264" s="68">
        <v>0.025</v>
      </c>
      <c r="N264" s="68">
        <v>0.1286</v>
      </c>
      <c r="O264" s="68">
        <v>0.0187</v>
      </c>
      <c r="P264" s="68">
        <v>0</v>
      </c>
      <c r="Q264" s="68">
        <v>0.0374</v>
      </c>
      <c r="R264" s="68">
        <v>0.019</v>
      </c>
      <c r="S264" s="68">
        <v>0.0044</v>
      </c>
      <c r="T264" s="68">
        <v>0.0534</v>
      </c>
      <c r="U264" s="68">
        <v>0.0189</v>
      </c>
      <c r="V264" s="68">
        <v>0.0399</v>
      </c>
      <c r="W264" s="68">
        <v>0.0484</v>
      </c>
      <c r="X264" s="68">
        <v>0.0626</v>
      </c>
      <c r="Y264" s="68">
        <v>0.0026</v>
      </c>
      <c r="Z264" s="9">
        <v>0</v>
      </c>
    </row>
    <row r="265" spans="1:26" s="84" customFormat="1" ht="12.75">
      <c r="A265" s="29"/>
      <c r="B265" s="116"/>
      <c r="C265" s="115"/>
      <c r="D265" s="11">
        <f aca="true" t="shared" si="153" ref="D265:Z265">$C264*D264</f>
        <v>328.850399</v>
      </c>
      <c r="E265" s="11">
        <f t="shared" si="153"/>
        <v>2805.133524</v>
      </c>
      <c r="F265" s="11">
        <f t="shared" si="153"/>
        <v>1135.1281844999999</v>
      </c>
      <c r="G265" s="11">
        <f t="shared" si="153"/>
        <v>1561.0488819999998</v>
      </c>
      <c r="H265" s="11">
        <f t="shared" si="153"/>
        <v>835.993183</v>
      </c>
      <c r="I265" s="11">
        <f t="shared" si="153"/>
        <v>2636.7462714999997</v>
      </c>
      <c r="J265" s="11">
        <f t="shared" si="153"/>
        <v>417.9965915</v>
      </c>
      <c r="K265" s="11">
        <f t="shared" si="153"/>
        <v>651.7577185</v>
      </c>
      <c r="L265" s="11">
        <f t="shared" si="153"/>
        <v>346.6796375</v>
      </c>
      <c r="M265" s="11">
        <f t="shared" si="153"/>
        <v>495.256625</v>
      </c>
      <c r="N265" s="11">
        <f t="shared" si="153"/>
        <v>2547.600079</v>
      </c>
      <c r="O265" s="11">
        <f t="shared" si="153"/>
        <v>370.4519555</v>
      </c>
      <c r="P265" s="11">
        <f t="shared" si="153"/>
        <v>0</v>
      </c>
      <c r="Q265" s="11">
        <f t="shared" si="153"/>
        <v>740.903911</v>
      </c>
      <c r="R265" s="11">
        <f t="shared" si="153"/>
        <v>376.395035</v>
      </c>
      <c r="S265" s="11">
        <f t="shared" si="153"/>
        <v>87.165166</v>
      </c>
      <c r="T265" s="11">
        <f t="shared" si="153"/>
        <v>1057.8681510000001</v>
      </c>
      <c r="U265" s="11">
        <f t="shared" si="153"/>
        <v>374.41400849999997</v>
      </c>
      <c r="V265" s="11">
        <f t="shared" si="153"/>
        <v>790.4295735</v>
      </c>
      <c r="W265" s="11">
        <f t="shared" si="153"/>
        <v>958.816826</v>
      </c>
      <c r="X265" s="11">
        <f t="shared" si="153"/>
        <v>1240.122589</v>
      </c>
      <c r="Y265" s="11">
        <f t="shared" si="153"/>
        <v>51.506688999999994</v>
      </c>
      <c r="Z265" s="11">
        <f t="shared" si="153"/>
        <v>0</v>
      </c>
    </row>
    <row r="266" spans="1:26" s="84" customFormat="1" ht="12.75">
      <c r="A266" s="35" t="s">
        <v>243</v>
      </c>
      <c r="B266" s="56">
        <v>520887.02</v>
      </c>
      <c r="C266" s="112">
        <f>B266/12</f>
        <v>43407.25166666667</v>
      </c>
      <c r="D266" s="68">
        <v>0.0066</v>
      </c>
      <c r="E266" s="68"/>
      <c r="F266" s="68">
        <v>0.0359</v>
      </c>
      <c r="G266" s="68"/>
      <c r="H266" s="68"/>
      <c r="I266" s="68"/>
      <c r="J266" s="68"/>
      <c r="K266" s="68"/>
      <c r="L266" s="68"/>
      <c r="M266" s="68">
        <v>0.0091</v>
      </c>
      <c r="N266" s="68">
        <v>0.9294</v>
      </c>
      <c r="O266" s="68"/>
      <c r="P266" s="68"/>
      <c r="Q266" s="68"/>
      <c r="R266" s="68"/>
      <c r="S266" s="68"/>
      <c r="T266" s="68">
        <v>0.019</v>
      </c>
      <c r="U266" s="68"/>
      <c r="V266" s="68"/>
      <c r="W266" s="68"/>
      <c r="X266" s="68"/>
      <c r="Y266" s="68"/>
      <c r="Z266" s="9"/>
    </row>
    <row r="267" spans="1:26" s="84" customFormat="1" ht="12.75">
      <c r="A267" s="29"/>
      <c r="B267" s="114"/>
      <c r="C267" s="40"/>
      <c r="D267" s="11">
        <f aca="true" t="shared" si="154" ref="D267:Z267">$C266*D266</f>
        <v>286.487861</v>
      </c>
      <c r="E267" s="11">
        <f t="shared" si="154"/>
        <v>0</v>
      </c>
      <c r="F267" s="11">
        <f t="shared" si="154"/>
        <v>1558.3203348333336</v>
      </c>
      <c r="G267" s="11">
        <f t="shared" si="154"/>
        <v>0</v>
      </c>
      <c r="H267" s="11">
        <f t="shared" si="154"/>
        <v>0</v>
      </c>
      <c r="I267" s="11">
        <f t="shared" si="154"/>
        <v>0</v>
      </c>
      <c r="J267" s="11">
        <f t="shared" si="154"/>
        <v>0</v>
      </c>
      <c r="K267" s="11">
        <f t="shared" si="154"/>
        <v>0</v>
      </c>
      <c r="L267" s="11">
        <f t="shared" si="154"/>
        <v>0</v>
      </c>
      <c r="M267" s="11">
        <f t="shared" si="154"/>
        <v>395.0059901666667</v>
      </c>
      <c r="N267" s="11">
        <f t="shared" si="154"/>
        <v>40342.699699000004</v>
      </c>
      <c r="O267" s="11">
        <f t="shared" si="154"/>
        <v>0</v>
      </c>
      <c r="P267" s="11">
        <f t="shared" si="154"/>
        <v>0</v>
      </c>
      <c r="Q267" s="11">
        <f t="shared" si="154"/>
        <v>0</v>
      </c>
      <c r="R267" s="11">
        <f t="shared" si="154"/>
        <v>0</v>
      </c>
      <c r="S267" s="11">
        <f t="shared" si="154"/>
        <v>0</v>
      </c>
      <c r="T267" s="11">
        <f t="shared" si="154"/>
        <v>824.7377816666667</v>
      </c>
      <c r="U267" s="11">
        <f t="shared" si="154"/>
        <v>0</v>
      </c>
      <c r="V267" s="11">
        <f t="shared" si="154"/>
        <v>0</v>
      </c>
      <c r="W267" s="11">
        <f t="shared" si="154"/>
        <v>0</v>
      </c>
      <c r="X267" s="11">
        <f t="shared" si="154"/>
        <v>0</v>
      </c>
      <c r="Y267" s="11">
        <f t="shared" si="154"/>
        <v>0</v>
      </c>
      <c r="Z267" s="11">
        <f t="shared" si="154"/>
        <v>0</v>
      </c>
    </row>
    <row r="268" spans="1:26" s="84" customFormat="1" ht="12.75">
      <c r="A268" s="35" t="s">
        <v>277</v>
      </c>
      <c r="B268" s="56">
        <v>3231188.02</v>
      </c>
      <c r="C268" s="112">
        <f>B268/12</f>
        <v>269265.66833333333</v>
      </c>
      <c r="D268" s="68"/>
      <c r="E268" s="68"/>
      <c r="F268" s="68">
        <v>0.0421</v>
      </c>
      <c r="G268" s="68"/>
      <c r="H268" s="68">
        <v>0.1328</v>
      </c>
      <c r="I268" s="68"/>
      <c r="J268" s="68"/>
      <c r="K268" s="68"/>
      <c r="L268" s="68"/>
      <c r="M268" s="68">
        <v>0.0109</v>
      </c>
      <c r="N268" s="68">
        <v>0.5938</v>
      </c>
      <c r="O268" s="68"/>
      <c r="P268" s="68"/>
      <c r="Q268" s="68"/>
      <c r="R268" s="68"/>
      <c r="S268" s="68"/>
      <c r="T268" s="68"/>
      <c r="U268" s="68"/>
      <c r="V268" s="68">
        <v>0.2204</v>
      </c>
      <c r="W268" s="68"/>
      <c r="X268" s="68"/>
      <c r="Y268" s="68"/>
      <c r="Z268" s="9"/>
    </row>
    <row r="269" spans="1:26" s="84" customFormat="1" ht="12.75">
      <c r="A269" s="29"/>
      <c r="B269" s="114"/>
      <c r="C269" s="40"/>
      <c r="D269" s="11">
        <f aca="true" t="shared" si="155" ref="D269:Z269">$C268*D268</f>
        <v>0</v>
      </c>
      <c r="E269" s="11">
        <f t="shared" si="155"/>
        <v>0</v>
      </c>
      <c r="F269" s="11">
        <f t="shared" si="155"/>
        <v>11336.084636833333</v>
      </c>
      <c r="G269" s="11">
        <f t="shared" si="155"/>
        <v>0</v>
      </c>
      <c r="H269" s="11">
        <f t="shared" si="155"/>
        <v>35758.48075466667</v>
      </c>
      <c r="I269" s="11">
        <f t="shared" si="155"/>
        <v>0</v>
      </c>
      <c r="J269" s="11">
        <f t="shared" si="155"/>
        <v>0</v>
      </c>
      <c r="K269" s="11">
        <f t="shared" si="155"/>
        <v>0</v>
      </c>
      <c r="L269" s="11">
        <f t="shared" si="155"/>
        <v>0</v>
      </c>
      <c r="M269" s="11">
        <f t="shared" si="155"/>
        <v>2934.9957848333333</v>
      </c>
      <c r="N269" s="11">
        <f t="shared" si="155"/>
        <v>159889.95385633333</v>
      </c>
      <c r="O269" s="11">
        <f t="shared" si="155"/>
        <v>0</v>
      </c>
      <c r="P269" s="11">
        <f t="shared" si="155"/>
        <v>0</v>
      </c>
      <c r="Q269" s="11">
        <f t="shared" si="155"/>
        <v>0</v>
      </c>
      <c r="R269" s="11">
        <f t="shared" si="155"/>
        <v>0</v>
      </c>
      <c r="S269" s="11">
        <f t="shared" si="155"/>
        <v>0</v>
      </c>
      <c r="T269" s="11">
        <f t="shared" si="155"/>
        <v>0</v>
      </c>
      <c r="U269" s="11">
        <f t="shared" si="155"/>
        <v>0</v>
      </c>
      <c r="V269" s="11">
        <f t="shared" si="155"/>
        <v>59346.15330066667</v>
      </c>
      <c r="W269" s="11">
        <f t="shared" si="155"/>
        <v>0</v>
      </c>
      <c r="X269" s="11">
        <f t="shared" si="155"/>
        <v>0</v>
      </c>
      <c r="Y269" s="11">
        <f t="shared" si="155"/>
        <v>0</v>
      </c>
      <c r="Z269" s="11">
        <f t="shared" si="155"/>
        <v>0</v>
      </c>
    </row>
    <row r="270" spans="1:26" s="84" customFormat="1" ht="12.75">
      <c r="A270" s="35" t="s">
        <v>278</v>
      </c>
      <c r="B270" s="56">
        <v>3379998.21</v>
      </c>
      <c r="C270" s="112">
        <f>B270/12</f>
        <v>281666.5175</v>
      </c>
      <c r="D270" s="68"/>
      <c r="E270" s="68"/>
      <c r="F270" s="68">
        <v>0.0583</v>
      </c>
      <c r="G270" s="68"/>
      <c r="H270" s="68">
        <v>0.0474</v>
      </c>
      <c r="I270" s="68"/>
      <c r="J270" s="68"/>
      <c r="K270" s="68"/>
      <c r="L270" s="68"/>
      <c r="M270" s="68"/>
      <c r="N270" s="68">
        <v>0.8179</v>
      </c>
      <c r="O270" s="68"/>
      <c r="P270" s="68"/>
      <c r="Q270" s="68"/>
      <c r="R270" s="68"/>
      <c r="S270" s="68"/>
      <c r="T270" s="68"/>
      <c r="U270" s="68"/>
      <c r="V270" s="68">
        <v>0.0764</v>
      </c>
      <c r="W270" s="68"/>
      <c r="X270" s="68"/>
      <c r="Y270" s="68"/>
      <c r="Z270" s="9"/>
    </row>
    <row r="271" spans="1:26" s="84" customFormat="1" ht="12.75">
      <c r="A271" s="29"/>
      <c r="B271" s="114"/>
      <c r="C271" s="40"/>
      <c r="D271" s="11">
        <f aca="true" t="shared" si="156" ref="D271:Z271">$C270*D270</f>
        <v>0</v>
      </c>
      <c r="E271" s="11">
        <f t="shared" si="156"/>
        <v>0</v>
      </c>
      <c r="F271" s="11">
        <f t="shared" si="156"/>
        <v>16421.157970250002</v>
      </c>
      <c r="G271" s="11">
        <f t="shared" si="156"/>
        <v>0</v>
      </c>
      <c r="H271" s="11">
        <f t="shared" si="156"/>
        <v>13350.9929295</v>
      </c>
      <c r="I271" s="11">
        <f t="shared" si="156"/>
        <v>0</v>
      </c>
      <c r="J271" s="11">
        <f t="shared" si="156"/>
        <v>0</v>
      </c>
      <c r="K271" s="11">
        <f t="shared" si="156"/>
        <v>0</v>
      </c>
      <c r="L271" s="11">
        <f t="shared" si="156"/>
        <v>0</v>
      </c>
      <c r="M271" s="11">
        <f t="shared" si="156"/>
        <v>0</v>
      </c>
      <c r="N271" s="11">
        <f t="shared" si="156"/>
        <v>230375.04466325</v>
      </c>
      <c r="O271" s="11">
        <f t="shared" si="156"/>
        <v>0</v>
      </c>
      <c r="P271" s="11">
        <f t="shared" si="156"/>
        <v>0</v>
      </c>
      <c r="Q271" s="11">
        <f t="shared" si="156"/>
        <v>0</v>
      </c>
      <c r="R271" s="11">
        <f t="shared" si="156"/>
        <v>0</v>
      </c>
      <c r="S271" s="11">
        <f t="shared" si="156"/>
        <v>0</v>
      </c>
      <c r="T271" s="11">
        <f t="shared" si="156"/>
        <v>0</v>
      </c>
      <c r="U271" s="11">
        <f t="shared" si="156"/>
        <v>0</v>
      </c>
      <c r="V271" s="11">
        <f t="shared" si="156"/>
        <v>21519.321937</v>
      </c>
      <c r="W271" s="11">
        <f t="shared" si="156"/>
        <v>0</v>
      </c>
      <c r="X271" s="11">
        <f t="shared" si="156"/>
        <v>0</v>
      </c>
      <c r="Y271" s="11">
        <f t="shared" si="156"/>
        <v>0</v>
      </c>
      <c r="Z271" s="11">
        <f t="shared" si="156"/>
        <v>0</v>
      </c>
    </row>
    <row r="272" spans="1:26" s="84" customFormat="1" ht="12.75">
      <c r="A272" s="35" t="s">
        <v>279</v>
      </c>
      <c r="B272" s="56">
        <v>140994.7</v>
      </c>
      <c r="C272" s="112">
        <f>B272/12</f>
        <v>11749.558333333334</v>
      </c>
      <c r="D272" s="68"/>
      <c r="E272" s="68"/>
      <c r="F272" s="68">
        <v>0.0631</v>
      </c>
      <c r="G272" s="68"/>
      <c r="H272" s="68">
        <v>0.0381</v>
      </c>
      <c r="I272" s="68"/>
      <c r="J272" s="68"/>
      <c r="K272" s="68"/>
      <c r="L272" s="68"/>
      <c r="M272" s="68"/>
      <c r="N272" s="68">
        <v>0.819</v>
      </c>
      <c r="O272" s="68"/>
      <c r="P272" s="68"/>
      <c r="Q272" s="68"/>
      <c r="R272" s="68"/>
      <c r="S272" s="68"/>
      <c r="T272" s="68"/>
      <c r="U272" s="68"/>
      <c r="V272" s="68">
        <v>0.0798</v>
      </c>
      <c r="W272" s="68"/>
      <c r="X272" s="68"/>
      <c r="Y272" s="68"/>
      <c r="Z272" s="9"/>
    </row>
    <row r="273" spans="1:26" s="84" customFormat="1" ht="12.75">
      <c r="A273" s="29"/>
      <c r="B273" s="114"/>
      <c r="C273" s="40"/>
      <c r="D273" s="11">
        <f aca="true" t="shared" si="157" ref="D273:Z273">$C272*D272</f>
        <v>0</v>
      </c>
      <c r="E273" s="11">
        <f t="shared" si="157"/>
        <v>0</v>
      </c>
      <c r="F273" s="11">
        <f t="shared" si="157"/>
        <v>741.3971308333334</v>
      </c>
      <c r="G273" s="11">
        <f t="shared" si="157"/>
        <v>0</v>
      </c>
      <c r="H273" s="11">
        <f t="shared" si="157"/>
        <v>447.65817250000003</v>
      </c>
      <c r="I273" s="11">
        <f t="shared" si="157"/>
        <v>0</v>
      </c>
      <c r="J273" s="11">
        <f t="shared" si="157"/>
        <v>0</v>
      </c>
      <c r="K273" s="11">
        <f t="shared" si="157"/>
        <v>0</v>
      </c>
      <c r="L273" s="11">
        <f t="shared" si="157"/>
        <v>0</v>
      </c>
      <c r="M273" s="11">
        <f t="shared" si="157"/>
        <v>0</v>
      </c>
      <c r="N273" s="11">
        <f t="shared" si="157"/>
        <v>9622.888275</v>
      </c>
      <c r="O273" s="11">
        <f t="shared" si="157"/>
        <v>0</v>
      </c>
      <c r="P273" s="11">
        <f t="shared" si="157"/>
        <v>0</v>
      </c>
      <c r="Q273" s="11">
        <f t="shared" si="157"/>
        <v>0</v>
      </c>
      <c r="R273" s="11">
        <f t="shared" si="157"/>
        <v>0</v>
      </c>
      <c r="S273" s="11">
        <f t="shared" si="157"/>
        <v>0</v>
      </c>
      <c r="T273" s="11">
        <f t="shared" si="157"/>
        <v>0</v>
      </c>
      <c r="U273" s="11">
        <f t="shared" si="157"/>
        <v>0</v>
      </c>
      <c r="V273" s="11">
        <f t="shared" si="157"/>
        <v>937.6147550000001</v>
      </c>
      <c r="W273" s="11">
        <f t="shared" si="157"/>
        <v>0</v>
      </c>
      <c r="X273" s="11">
        <f t="shared" si="157"/>
        <v>0</v>
      </c>
      <c r="Y273" s="11">
        <f t="shared" si="157"/>
        <v>0</v>
      </c>
      <c r="Z273" s="11">
        <f t="shared" si="157"/>
        <v>0</v>
      </c>
    </row>
    <row r="274" spans="1:26" s="84" customFormat="1" ht="12.75">
      <c r="A274" s="35" t="s">
        <v>280</v>
      </c>
      <c r="B274" s="56">
        <v>16079827.01</v>
      </c>
      <c r="C274" s="112">
        <f>B274/12</f>
        <v>1339985.5841666667</v>
      </c>
      <c r="D274" s="68"/>
      <c r="E274" s="68"/>
      <c r="F274" s="68"/>
      <c r="G274" s="68"/>
      <c r="H274" s="68"/>
      <c r="I274" s="68"/>
      <c r="J274" s="68"/>
      <c r="K274" s="68">
        <v>0.0046</v>
      </c>
      <c r="L274" s="68"/>
      <c r="M274" s="68"/>
      <c r="N274" s="68">
        <v>0.9954</v>
      </c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9"/>
    </row>
    <row r="275" spans="1:26" s="84" customFormat="1" ht="12.75">
      <c r="A275" s="29"/>
      <c r="B275" s="114"/>
      <c r="C275" s="40"/>
      <c r="D275" s="11">
        <f aca="true" t="shared" si="158" ref="D275:Z275">$C274*D274</f>
        <v>0</v>
      </c>
      <c r="E275" s="11">
        <f t="shared" si="158"/>
        <v>0</v>
      </c>
      <c r="F275" s="11">
        <f t="shared" si="158"/>
        <v>0</v>
      </c>
      <c r="G275" s="11">
        <f t="shared" si="158"/>
        <v>0</v>
      </c>
      <c r="H275" s="11">
        <f t="shared" si="158"/>
        <v>0</v>
      </c>
      <c r="I275" s="11">
        <f t="shared" si="158"/>
        <v>0</v>
      </c>
      <c r="J275" s="11">
        <f t="shared" si="158"/>
        <v>0</v>
      </c>
      <c r="K275" s="11">
        <f t="shared" si="158"/>
        <v>6163.9336871666665</v>
      </c>
      <c r="L275" s="11">
        <f t="shared" si="158"/>
        <v>0</v>
      </c>
      <c r="M275" s="11">
        <f t="shared" si="158"/>
        <v>0</v>
      </c>
      <c r="N275" s="11">
        <f t="shared" si="158"/>
        <v>1333821.6504795</v>
      </c>
      <c r="O275" s="11">
        <f t="shared" si="158"/>
        <v>0</v>
      </c>
      <c r="P275" s="11">
        <f t="shared" si="158"/>
        <v>0</v>
      </c>
      <c r="Q275" s="11">
        <f t="shared" si="158"/>
        <v>0</v>
      </c>
      <c r="R275" s="11">
        <f t="shared" si="158"/>
        <v>0</v>
      </c>
      <c r="S275" s="11">
        <f t="shared" si="158"/>
        <v>0</v>
      </c>
      <c r="T275" s="11">
        <f t="shared" si="158"/>
        <v>0</v>
      </c>
      <c r="U275" s="11">
        <f t="shared" si="158"/>
        <v>0</v>
      </c>
      <c r="V275" s="11">
        <f t="shared" si="158"/>
        <v>0</v>
      </c>
      <c r="W275" s="11">
        <f t="shared" si="158"/>
        <v>0</v>
      </c>
      <c r="X275" s="11">
        <f t="shared" si="158"/>
        <v>0</v>
      </c>
      <c r="Y275" s="11">
        <f t="shared" si="158"/>
        <v>0</v>
      </c>
      <c r="Z275" s="11">
        <f t="shared" si="158"/>
        <v>0</v>
      </c>
    </row>
    <row r="276" spans="1:26" s="84" customFormat="1" ht="12.75">
      <c r="A276" s="35" t="s">
        <v>281</v>
      </c>
      <c r="B276" s="56">
        <v>73327.72</v>
      </c>
      <c r="C276" s="112">
        <f>B276/12</f>
        <v>6110.643333333333</v>
      </c>
      <c r="D276" s="68"/>
      <c r="E276" s="68"/>
      <c r="F276" s="68">
        <v>0.0866</v>
      </c>
      <c r="G276" s="68"/>
      <c r="H276" s="68">
        <v>0.1095</v>
      </c>
      <c r="I276" s="68"/>
      <c r="J276" s="68"/>
      <c r="K276" s="68"/>
      <c r="L276" s="68"/>
      <c r="M276" s="68"/>
      <c r="N276" s="68">
        <v>0.633</v>
      </c>
      <c r="O276" s="68"/>
      <c r="P276" s="68"/>
      <c r="Q276" s="68"/>
      <c r="R276" s="68"/>
      <c r="S276" s="68"/>
      <c r="T276" s="68"/>
      <c r="U276" s="68"/>
      <c r="V276" s="68">
        <v>0.1709</v>
      </c>
      <c r="W276" s="68"/>
      <c r="X276" s="68"/>
      <c r="Y276" s="68"/>
      <c r="Z276" s="9"/>
    </row>
    <row r="277" spans="1:26" s="84" customFormat="1" ht="12.75">
      <c r="A277" s="29"/>
      <c r="B277" s="114"/>
      <c r="C277" s="40"/>
      <c r="D277" s="11">
        <f aca="true" t="shared" si="159" ref="D277:Z277">$C276*D276</f>
        <v>0</v>
      </c>
      <c r="E277" s="11">
        <f t="shared" si="159"/>
        <v>0</v>
      </c>
      <c r="F277" s="11">
        <f t="shared" si="159"/>
        <v>529.1817126666666</v>
      </c>
      <c r="G277" s="11">
        <f t="shared" si="159"/>
        <v>0</v>
      </c>
      <c r="H277" s="11">
        <f t="shared" si="159"/>
        <v>669.115445</v>
      </c>
      <c r="I277" s="11">
        <f t="shared" si="159"/>
        <v>0</v>
      </c>
      <c r="J277" s="11">
        <f t="shared" si="159"/>
        <v>0</v>
      </c>
      <c r="K277" s="11">
        <f t="shared" si="159"/>
        <v>0</v>
      </c>
      <c r="L277" s="11">
        <f t="shared" si="159"/>
        <v>0</v>
      </c>
      <c r="M277" s="11">
        <f t="shared" si="159"/>
        <v>0</v>
      </c>
      <c r="N277" s="11">
        <f t="shared" si="159"/>
        <v>3868.03723</v>
      </c>
      <c r="O277" s="11">
        <f t="shared" si="159"/>
        <v>0</v>
      </c>
      <c r="P277" s="11">
        <f t="shared" si="159"/>
        <v>0</v>
      </c>
      <c r="Q277" s="11">
        <f t="shared" si="159"/>
        <v>0</v>
      </c>
      <c r="R277" s="11">
        <f t="shared" si="159"/>
        <v>0</v>
      </c>
      <c r="S277" s="11">
        <f t="shared" si="159"/>
        <v>0</v>
      </c>
      <c r="T277" s="11">
        <f t="shared" si="159"/>
        <v>0</v>
      </c>
      <c r="U277" s="11">
        <f t="shared" si="159"/>
        <v>0</v>
      </c>
      <c r="V277" s="11">
        <f t="shared" si="159"/>
        <v>1044.3089456666667</v>
      </c>
      <c r="W277" s="11">
        <f t="shared" si="159"/>
        <v>0</v>
      </c>
      <c r="X277" s="11">
        <f t="shared" si="159"/>
        <v>0</v>
      </c>
      <c r="Y277" s="11">
        <f t="shared" si="159"/>
        <v>0</v>
      </c>
      <c r="Z277" s="11">
        <f t="shared" si="159"/>
        <v>0</v>
      </c>
    </row>
    <row r="278" spans="1:26" s="84" customFormat="1" ht="12.75">
      <c r="A278" s="35" t="s">
        <v>288</v>
      </c>
      <c r="B278" s="56">
        <v>494815.92</v>
      </c>
      <c r="C278" s="112">
        <f>B278/12</f>
        <v>41234.659999999996</v>
      </c>
      <c r="D278" s="68"/>
      <c r="E278" s="68"/>
      <c r="F278" s="68">
        <v>0.0583</v>
      </c>
      <c r="G278" s="68"/>
      <c r="H278" s="68">
        <v>0.0625</v>
      </c>
      <c r="I278" s="68"/>
      <c r="J278" s="68"/>
      <c r="K278" s="68"/>
      <c r="L278" s="68"/>
      <c r="M278" s="68"/>
      <c r="N278" s="68">
        <v>0.7838</v>
      </c>
      <c r="O278" s="68"/>
      <c r="P278" s="68"/>
      <c r="Q278" s="68"/>
      <c r="R278" s="68"/>
      <c r="S278" s="68"/>
      <c r="T278" s="68"/>
      <c r="U278" s="68"/>
      <c r="V278" s="68">
        <v>0.0954</v>
      </c>
      <c r="W278" s="68"/>
      <c r="X278" s="68"/>
      <c r="Y278" s="68"/>
      <c r="Z278" s="9"/>
    </row>
    <row r="279" spans="1:26" s="84" customFormat="1" ht="12.75">
      <c r="A279" s="29"/>
      <c r="B279" s="114"/>
      <c r="C279" s="40"/>
      <c r="D279" s="11">
        <f aca="true" t="shared" si="160" ref="D279:Z279">$C278*D278</f>
        <v>0</v>
      </c>
      <c r="E279" s="11">
        <f t="shared" si="160"/>
        <v>0</v>
      </c>
      <c r="F279" s="11">
        <f t="shared" si="160"/>
        <v>2403.980678</v>
      </c>
      <c r="G279" s="11">
        <f t="shared" si="160"/>
        <v>0</v>
      </c>
      <c r="H279" s="11">
        <f t="shared" si="160"/>
        <v>2577.1662499999998</v>
      </c>
      <c r="I279" s="11">
        <f t="shared" si="160"/>
        <v>0</v>
      </c>
      <c r="J279" s="11">
        <f t="shared" si="160"/>
        <v>0</v>
      </c>
      <c r="K279" s="11">
        <f t="shared" si="160"/>
        <v>0</v>
      </c>
      <c r="L279" s="11">
        <f t="shared" si="160"/>
        <v>0</v>
      </c>
      <c r="M279" s="11">
        <f t="shared" si="160"/>
        <v>0</v>
      </c>
      <c r="N279" s="11">
        <f t="shared" si="160"/>
        <v>32319.726508</v>
      </c>
      <c r="O279" s="11">
        <f t="shared" si="160"/>
        <v>0</v>
      </c>
      <c r="P279" s="11">
        <f t="shared" si="160"/>
        <v>0</v>
      </c>
      <c r="Q279" s="11">
        <f t="shared" si="160"/>
        <v>0</v>
      </c>
      <c r="R279" s="11">
        <f t="shared" si="160"/>
        <v>0</v>
      </c>
      <c r="S279" s="11">
        <f t="shared" si="160"/>
        <v>0</v>
      </c>
      <c r="T279" s="11">
        <f t="shared" si="160"/>
        <v>0</v>
      </c>
      <c r="U279" s="11">
        <f t="shared" si="160"/>
        <v>0</v>
      </c>
      <c r="V279" s="11">
        <f t="shared" si="160"/>
        <v>3933.7865639999995</v>
      </c>
      <c r="W279" s="11">
        <f t="shared" si="160"/>
        <v>0</v>
      </c>
      <c r="X279" s="11">
        <f t="shared" si="160"/>
        <v>0</v>
      </c>
      <c r="Y279" s="11">
        <f t="shared" si="160"/>
        <v>0</v>
      </c>
      <c r="Z279" s="11">
        <f t="shared" si="160"/>
        <v>0</v>
      </c>
    </row>
    <row r="280" spans="1:26" s="84" customFormat="1" ht="12.75">
      <c r="A280" s="35" t="s">
        <v>282</v>
      </c>
      <c r="B280" s="56">
        <v>8953178.18</v>
      </c>
      <c r="C280" s="112">
        <f>B280/12</f>
        <v>746098.1816666666</v>
      </c>
      <c r="D280" s="68">
        <v>0.0166</v>
      </c>
      <c r="E280" s="68">
        <v>0.1416</v>
      </c>
      <c r="F280" s="68">
        <v>0.0573</v>
      </c>
      <c r="G280" s="68">
        <v>0.0788</v>
      </c>
      <c r="H280" s="68">
        <v>0.0422</v>
      </c>
      <c r="I280" s="68">
        <v>0.1331</v>
      </c>
      <c r="J280" s="68">
        <v>0.0211</v>
      </c>
      <c r="K280" s="68">
        <v>0.0329</v>
      </c>
      <c r="L280" s="68">
        <v>0.0175</v>
      </c>
      <c r="M280" s="68">
        <v>0.025</v>
      </c>
      <c r="N280" s="68">
        <v>0.1286</v>
      </c>
      <c r="O280" s="68">
        <v>0.0187</v>
      </c>
      <c r="P280" s="68">
        <v>0</v>
      </c>
      <c r="Q280" s="68">
        <v>0.0374</v>
      </c>
      <c r="R280" s="68">
        <v>0.019</v>
      </c>
      <c r="S280" s="68">
        <v>0.0044</v>
      </c>
      <c r="T280" s="68">
        <v>0.0534</v>
      </c>
      <c r="U280" s="68">
        <v>0.0189</v>
      </c>
      <c r="V280" s="68">
        <v>0.0399</v>
      </c>
      <c r="W280" s="68">
        <v>0.0484</v>
      </c>
      <c r="X280" s="68">
        <v>0.0626</v>
      </c>
      <c r="Y280" s="68">
        <v>0.0026</v>
      </c>
      <c r="Z280" s="9">
        <v>0</v>
      </c>
    </row>
    <row r="281" spans="1:26" s="84" customFormat="1" ht="12.75">
      <c r="A281" s="29"/>
      <c r="B281" s="114"/>
      <c r="C281" s="40"/>
      <c r="D281" s="11">
        <f aca="true" t="shared" si="161" ref="D281:Z281">$C280*D280</f>
        <v>12385.229815666666</v>
      </c>
      <c r="E281" s="11">
        <f t="shared" si="161"/>
        <v>105647.502524</v>
      </c>
      <c r="F281" s="11">
        <f t="shared" si="161"/>
        <v>42751.4258095</v>
      </c>
      <c r="G281" s="11">
        <f t="shared" si="161"/>
        <v>58792.53671533333</v>
      </c>
      <c r="H281" s="11">
        <f t="shared" si="161"/>
        <v>31485.343266333333</v>
      </c>
      <c r="I281" s="11">
        <f t="shared" si="161"/>
        <v>99305.66797983332</v>
      </c>
      <c r="J281" s="11">
        <f t="shared" si="161"/>
        <v>15742.671633166667</v>
      </c>
      <c r="K281" s="11">
        <f t="shared" si="161"/>
        <v>24546.630176833332</v>
      </c>
      <c r="L281" s="11">
        <f t="shared" si="161"/>
        <v>13056.718179166668</v>
      </c>
      <c r="M281" s="11">
        <f t="shared" si="161"/>
        <v>18652.454541666666</v>
      </c>
      <c r="N281" s="11">
        <f t="shared" si="161"/>
        <v>95948.22616233332</v>
      </c>
      <c r="O281" s="11">
        <f t="shared" si="161"/>
        <v>13952.035997166668</v>
      </c>
      <c r="P281" s="11">
        <f t="shared" si="161"/>
        <v>0</v>
      </c>
      <c r="Q281" s="11">
        <f t="shared" si="161"/>
        <v>27904.071994333335</v>
      </c>
      <c r="R281" s="11">
        <f t="shared" si="161"/>
        <v>14175.865451666667</v>
      </c>
      <c r="S281" s="11">
        <f t="shared" si="161"/>
        <v>3282.8319993333334</v>
      </c>
      <c r="T281" s="11">
        <f t="shared" si="161"/>
        <v>39841.642901</v>
      </c>
      <c r="U281" s="11">
        <f t="shared" si="161"/>
        <v>14101.255633499999</v>
      </c>
      <c r="V281" s="11">
        <f t="shared" si="161"/>
        <v>29769.317448499998</v>
      </c>
      <c r="W281" s="11">
        <f t="shared" si="161"/>
        <v>36111.151992666666</v>
      </c>
      <c r="X281" s="11">
        <f t="shared" si="161"/>
        <v>46705.74617233333</v>
      </c>
      <c r="Y281" s="11">
        <f t="shared" si="161"/>
        <v>1939.8552723333332</v>
      </c>
      <c r="Z281" s="11">
        <f t="shared" si="161"/>
        <v>0</v>
      </c>
    </row>
    <row r="282" spans="1:26" s="84" customFormat="1" ht="12.75">
      <c r="A282" s="35" t="s">
        <v>283</v>
      </c>
      <c r="B282" s="56">
        <v>3488415.23</v>
      </c>
      <c r="C282" s="112">
        <f>B282/12</f>
        <v>290701.26916666667</v>
      </c>
      <c r="D282" s="68"/>
      <c r="E282" s="68"/>
      <c r="F282" s="68">
        <v>0.1485</v>
      </c>
      <c r="G282" s="68"/>
      <c r="H282" s="68">
        <v>0.031</v>
      </c>
      <c r="I282" s="68"/>
      <c r="J282" s="68"/>
      <c r="K282" s="68"/>
      <c r="L282" s="68"/>
      <c r="M282" s="68"/>
      <c r="N282" s="68">
        <v>0.7412</v>
      </c>
      <c r="O282" s="68"/>
      <c r="P282" s="68"/>
      <c r="Q282" s="68"/>
      <c r="R282" s="68"/>
      <c r="S282" s="68"/>
      <c r="T282" s="68"/>
      <c r="U282" s="68"/>
      <c r="V282" s="68">
        <v>0.0793</v>
      </c>
      <c r="W282" s="68"/>
      <c r="X282" s="68"/>
      <c r="Y282" s="68"/>
      <c r="Z282" s="9"/>
    </row>
    <row r="283" spans="1:26" s="84" customFormat="1" ht="12.75">
      <c r="A283" s="29"/>
      <c r="B283" s="114"/>
      <c r="C283" s="40"/>
      <c r="D283" s="11">
        <f aca="true" t="shared" si="162" ref="D283:Z283">$C282*D282</f>
        <v>0</v>
      </c>
      <c r="E283" s="11">
        <f t="shared" si="162"/>
        <v>0</v>
      </c>
      <c r="F283" s="11">
        <f t="shared" si="162"/>
        <v>43169.13847125</v>
      </c>
      <c r="G283" s="11">
        <f t="shared" si="162"/>
        <v>0</v>
      </c>
      <c r="H283" s="11">
        <f t="shared" si="162"/>
        <v>9011.739344166666</v>
      </c>
      <c r="I283" s="11">
        <f t="shared" si="162"/>
        <v>0</v>
      </c>
      <c r="J283" s="11">
        <f t="shared" si="162"/>
        <v>0</v>
      </c>
      <c r="K283" s="11">
        <f t="shared" si="162"/>
        <v>0</v>
      </c>
      <c r="L283" s="11">
        <f t="shared" si="162"/>
        <v>0</v>
      </c>
      <c r="M283" s="11">
        <f t="shared" si="162"/>
        <v>0</v>
      </c>
      <c r="N283" s="11">
        <f t="shared" si="162"/>
        <v>215467.78070633332</v>
      </c>
      <c r="O283" s="11">
        <f t="shared" si="162"/>
        <v>0</v>
      </c>
      <c r="P283" s="11">
        <f t="shared" si="162"/>
        <v>0</v>
      </c>
      <c r="Q283" s="11">
        <f t="shared" si="162"/>
        <v>0</v>
      </c>
      <c r="R283" s="11">
        <f t="shared" si="162"/>
        <v>0</v>
      </c>
      <c r="S283" s="11">
        <f t="shared" si="162"/>
        <v>0</v>
      </c>
      <c r="T283" s="11">
        <f t="shared" si="162"/>
        <v>0</v>
      </c>
      <c r="U283" s="11">
        <f t="shared" si="162"/>
        <v>0</v>
      </c>
      <c r="V283" s="11">
        <f t="shared" si="162"/>
        <v>23052.610644916665</v>
      </c>
      <c r="W283" s="11">
        <f t="shared" si="162"/>
        <v>0</v>
      </c>
      <c r="X283" s="11">
        <f t="shared" si="162"/>
        <v>0</v>
      </c>
      <c r="Y283" s="11">
        <f t="shared" si="162"/>
        <v>0</v>
      </c>
      <c r="Z283" s="11">
        <f t="shared" si="162"/>
        <v>0</v>
      </c>
    </row>
    <row r="284" spans="1:26" s="84" customFormat="1" ht="12.75">
      <c r="A284" s="35" t="s">
        <v>285</v>
      </c>
      <c r="B284" s="56">
        <f>1177193.6/2</f>
        <v>588596.8</v>
      </c>
      <c r="C284" s="112">
        <f>B284/12</f>
        <v>49049.73333333334</v>
      </c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>
        <v>1</v>
      </c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9"/>
    </row>
    <row r="285" spans="1:26" s="84" customFormat="1" ht="12.75">
      <c r="A285" s="29"/>
      <c r="B285" s="114"/>
      <c r="C285" s="40"/>
      <c r="D285" s="11">
        <f aca="true" t="shared" si="163" ref="D285:Z285">$C284*D284</f>
        <v>0</v>
      </c>
      <c r="E285" s="11">
        <f t="shared" si="163"/>
        <v>0</v>
      </c>
      <c r="F285" s="11">
        <f t="shared" si="163"/>
        <v>0</v>
      </c>
      <c r="G285" s="11">
        <f t="shared" si="163"/>
        <v>0</v>
      </c>
      <c r="H285" s="11">
        <f t="shared" si="163"/>
        <v>0</v>
      </c>
      <c r="I285" s="11">
        <f t="shared" si="163"/>
        <v>0</v>
      </c>
      <c r="J285" s="11">
        <f t="shared" si="163"/>
        <v>0</v>
      </c>
      <c r="K285" s="11">
        <f t="shared" si="163"/>
        <v>0</v>
      </c>
      <c r="L285" s="11">
        <f t="shared" si="163"/>
        <v>0</v>
      </c>
      <c r="M285" s="11">
        <f t="shared" si="163"/>
        <v>0</v>
      </c>
      <c r="N285" s="11">
        <f t="shared" si="163"/>
        <v>49049.73333333334</v>
      </c>
      <c r="O285" s="11">
        <f t="shared" si="163"/>
        <v>0</v>
      </c>
      <c r="P285" s="11">
        <f t="shared" si="163"/>
        <v>0</v>
      </c>
      <c r="Q285" s="11">
        <f t="shared" si="163"/>
        <v>0</v>
      </c>
      <c r="R285" s="11">
        <f t="shared" si="163"/>
        <v>0</v>
      </c>
      <c r="S285" s="11">
        <f t="shared" si="163"/>
        <v>0</v>
      </c>
      <c r="T285" s="11">
        <f t="shared" si="163"/>
        <v>0</v>
      </c>
      <c r="U285" s="11">
        <f t="shared" si="163"/>
        <v>0</v>
      </c>
      <c r="V285" s="11">
        <f t="shared" si="163"/>
        <v>0</v>
      </c>
      <c r="W285" s="11">
        <f t="shared" si="163"/>
        <v>0</v>
      </c>
      <c r="X285" s="11">
        <f t="shared" si="163"/>
        <v>0</v>
      </c>
      <c r="Y285" s="11">
        <f t="shared" si="163"/>
        <v>0</v>
      </c>
      <c r="Z285" s="11">
        <f t="shared" si="163"/>
        <v>0</v>
      </c>
    </row>
    <row r="286" spans="1:26" s="84" customFormat="1" ht="12.75">
      <c r="A286" s="35" t="s">
        <v>284</v>
      </c>
      <c r="B286" s="56">
        <f>1177193.6/2</f>
        <v>588596.8</v>
      </c>
      <c r="C286" s="112">
        <f>B286/12</f>
        <v>49049.73333333334</v>
      </c>
      <c r="D286" s="68">
        <v>0.0166</v>
      </c>
      <c r="E286" s="68">
        <v>0.1416</v>
      </c>
      <c r="F286" s="68">
        <v>0.0573</v>
      </c>
      <c r="G286" s="68">
        <v>0.0788</v>
      </c>
      <c r="H286" s="68">
        <v>0.0422</v>
      </c>
      <c r="I286" s="68">
        <v>0.1331</v>
      </c>
      <c r="J286" s="68">
        <v>0.0211</v>
      </c>
      <c r="K286" s="68">
        <v>0.0329</v>
      </c>
      <c r="L286" s="68">
        <v>0.0175</v>
      </c>
      <c r="M286" s="68">
        <v>0.025</v>
      </c>
      <c r="N286" s="68">
        <v>0.1286</v>
      </c>
      <c r="O286" s="68">
        <v>0.0187</v>
      </c>
      <c r="P286" s="68">
        <v>0</v>
      </c>
      <c r="Q286" s="68">
        <v>0.0374</v>
      </c>
      <c r="R286" s="68">
        <v>0.019</v>
      </c>
      <c r="S286" s="68">
        <v>0.0044</v>
      </c>
      <c r="T286" s="68">
        <v>0.0534</v>
      </c>
      <c r="U286" s="68">
        <v>0.0189</v>
      </c>
      <c r="V286" s="68">
        <v>0.0399</v>
      </c>
      <c r="W286" s="68">
        <v>0.0484</v>
      </c>
      <c r="X286" s="68">
        <v>0.0626</v>
      </c>
      <c r="Y286" s="68">
        <v>0.0026</v>
      </c>
      <c r="Z286" s="9">
        <v>0</v>
      </c>
    </row>
    <row r="287" spans="1:26" s="84" customFormat="1" ht="12.75">
      <c r="A287" s="29"/>
      <c r="B287" s="114"/>
      <c r="C287" s="40"/>
      <c r="D287" s="11">
        <f aca="true" t="shared" si="164" ref="D287:Z287">$C286*D286</f>
        <v>814.2255733333334</v>
      </c>
      <c r="E287" s="11">
        <f t="shared" si="164"/>
        <v>6945.44224</v>
      </c>
      <c r="F287" s="11">
        <f t="shared" si="164"/>
        <v>2810.54972</v>
      </c>
      <c r="G287" s="11">
        <f t="shared" si="164"/>
        <v>3865.118986666667</v>
      </c>
      <c r="H287" s="11">
        <f t="shared" si="164"/>
        <v>2069.8987466666667</v>
      </c>
      <c r="I287" s="11">
        <f t="shared" si="164"/>
        <v>6528.519506666667</v>
      </c>
      <c r="J287" s="11">
        <f t="shared" si="164"/>
        <v>1034.9493733333334</v>
      </c>
      <c r="K287" s="11">
        <f t="shared" si="164"/>
        <v>1613.7362266666667</v>
      </c>
      <c r="L287" s="11">
        <f t="shared" si="164"/>
        <v>858.3703333333335</v>
      </c>
      <c r="M287" s="11">
        <f t="shared" si="164"/>
        <v>1226.2433333333336</v>
      </c>
      <c r="N287" s="11">
        <f t="shared" si="164"/>
        <v>6307.795706666667</v>
      </c>
      <c r="O287" s="11">
        <f t="shared" si="164"/>
        <v>917.2300133333334</v>
      </c>
      <c r="P287" s="11">
        <f t="shared" si="164"/>
        <v>0</v>
      </c>
      <c r="Q287" s="11">
        <f t="shared" si="164"/>
        <v>1834.4600266666669</v>
      </c>
      <c r="R287" s="11">
        <f t="shared" si="164"/>
        <v>931.9449333333334</v>
      </c>
      <c r="S287" s="11">
        <f t="shared" si="164"/>
        <v>215.8188266666667</v>
      </c>
      <c r="T287" s="11">
        <f t="shared" si="164"/>
        <v>2619.2557600000005</v>
      </c>
      <c r="U287" s="11">
        <f t="shared" si="164"/>
        <v>927.0399600000001</v>
      </c>
      <c r="V287" s="11">
        <f t="shared" si="164"/>
        <v>1957.08436</v>
      </c>
      <c r="W287" s="11">
        <f t="shared" si="164"/>
        <v>2374.0070933333336</v>
      </c>
      <c r="X287" s="11">
        <f t="shared" si="164"/>
        <v>3070.513306666667</v>
      </c>
      <c r="Y287" s="11">
        <f t="shared" si="164"/>
        <v>127.52930666666667</v>
      </c>
      <c r="Z287" s="11">
        <f t="shared" si="164"/>
        <v>0</v>
      </c>
    </row>
    <row r="288" spans="1:26" s="84" customFormat="1" ht="12.75">
      <c r="A288" s="35" t="s">
        <v>318</v>
      </c>
      <c r="B288" s="56">
        <v>1171270.5</v>
      </c>
      <c r="C288" s="112">
        <f>B288/12</f>
        <v>97605.875</v>
      </c>
      <c r="D288" s="68">
        <v>0.0166</v>
      </c>
      <c r="E288" s="68">
        <v>0.1416</v>
      </c>
      <c r="F288" s="68">
        <v>0.0573</v>
      </c>
      <c r="G288" s="68">
        <v>0.0788</v>
      </c>
      <c r="H288" s="68">
        <v>0.0422</v>
      </c>
      <c r="I288" s="68">
        <v>0.1331</v>
      </c>
      <c r="J288" s="68">
        <v>0.0211</v>
      </c>
      <c r="K288" s="68">
        <v>0.0329</v>
      </c>
      <c r="L288" s="68">
        <v>0.0175</v>
      </c>
      <c r="M288" s="68">
        <v>0.025</v>
      </c>
      <c r="N288" s="68">
        <v>0.1286</v>
      </c>
      <c r="O288" s="68">
        <v>0.0187</v>
      </c>
      <c r="P288" s="68">
        <v>0</v>
      </c>
      <c r="Q288" s="68">
        <v>0.0374</v>
      </c>
      <c r="R288" s="68">
        <v>0.019</v>
      </c>
      <c r="S288" s="68">
        <v>0.0044</v>
      </c>
      <c r="T288" s="68">
        <v>0.0534</v>
      </c>
      <c r="U288" s="68">
        <v>0.0189</v>
      </c>
      <c r="V288" s="68">
        <v>0.0399</v>
      </c>
      <c r="W288" s="68">
        <v>0.0484</v>
      </c>
      <c r="X288" s="68">
        <v>0.0626</v>
      </c>
      <c r="Y288" s="68">
        <v>0.0026</v>
      </c>
      <c r="Z288" s="9">
        <v>0</v>
      </c>
    </row>
    <row r="289" spans="1:26" s="84" customFormat="1" ht="12.75">
      <c r="A289" s="29"/>
      <c r="B289" s="114"/>
      <c r="C289" s="40"/>
      <c r="D289" s="11">
        <f aca="true" t="shared" si="165" ref="D289:Z289">$C288*D288</f>
        <v>1620.257525</v>
      </c>
      <c r="E289" s="11">
        <f t="shared" si="165"/>
        <v>13820.9919</v>
      </c>
      <c r="F289" s="11">
        <f t="shared" si="165"/>
        <v>5592.8166375</v>
      </c>
      <c r="G289" s="11">
        <f t="shared" si="165"/>
        <v>7691.342949999999</v>
      </c>
      <c r="H289" s="11">
        <f t="shared" si="165"/>
        <v>4118.967925</v>
      </c>
      <c r="I289" s="11">
        <f t="shared" si="165"/>
        <v>12991.341962499999</v>
      </c>
      <c r="J289" s="11">
        <f t="shared" si="165"/>
        <v>2059.4839625</v>
      </c>
      <c r="K289" s="11">
        <f t="shared" si="165"/>
        <v>3211.2332874999997</v>
      </c>
      <c r="L289" s="11">
        <f t="shared" si="165"/>
        <v>1708.1028125000003</v>
      </c>
      <c r="M289" s="11">
        <f t="shared" si="165"/>
        <v>2440.146875</v>
      </c>
      <c r="N289" s="11">
        <f t="shared" si="165"/>
        <v>12552.115525</v>
      </c>
      <c r="O289" s="11">
        <f t="shared" si="165"/>
        <v>1825.2298625</v>
      </c>
      <c r="P289" s="11">
        <f t="shared" si="165"/>
        <v>0</v>
      </c>
      <c r="Q289" s="11">
        <f t="shared" si="165"/>
        <v>3650.459725</v>
      </c>
      <c r="R289" s="11">
        <f t="shared" si="165"/>
        <v>1854.5116249999999</v>
      </c>
      <c r="S289" s="11">
        <f t="shared" si="165"/>
        <v>429.46585000000005</v>
      </c>
      <c r="T289" s="11">
        <f t="shared" si="165"/>
        <v>5212.153725</v>
      </c>
      <c r="U289" s="11">
        <f t="shared" si="165"/>
        <v>1844.7510375</v>
      </c>
      <c r="V289" s="11">
        <f t="shared" si="165"/>
        <v>3894.4744124999997</v>
      </c>
      <c r="W289" s="11">
        <f t="shared" si="165"/>
        <v>4724.12435</v>
      </c>
      <c r="X289" s="11">
        <f t="shared" si="165"/>
        <v>6110.127775</v>
      </c>
      <c r="Y289" s="11">
        <f t="shared" si="165"/>
        <v>253.775275</v>
      </c>
      <c r="Z289" s="11">
        <f t="shared" si="165"/>
        <v>0</v>
      </c>
    </row>
    <row r="290" spans="1:26" s="84" customFormat="1" ht="12.75">
      <c r="A290" s="35" t="s">
        <v>319</v>
      </c>
      <c r="B290" s="56">
        <v>1140796.19</v>
      </c>
      <c r="C290" s="112">
        <f>B290/12</f>
        <v>95066.34916666667</v>
      </c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>
        <v>0.9984</v>
      </c>
      <c r="O290" s="68"/>
      <c r="P290" s="68"/>
      <c r="Q290" s="68"/>
      <c r="R290" s="68"/>
      <c r="S290" s="68"/>
      <c r="T290" s="68"/>
      <c r="U290" s="68"/>
      <c r="V290" s="68">
        <v>0.0016</v>
      </c>
      <c r="W290" s="68"/>
      <c r="X290" s="68"/>
      <c r="Y290" s="68"/>
      <c r="Z290" s="9"/>
    </row>
    <row r="291" spans="1:26" s="84" customFormat="1" ht="12.75">
      <c r="A291" s="29"/>
      <c r="B291" s="114"/>
      <c r="C291" s="40"/>
      <c r="D291" s="11">
        <f aca="true" t="shared" si="166" ref="D291:Z291">$C290*D290</f>
        <v>0</v>
      </c>
      <c r="E291" s="11">
        <f t="shared" si="166"/>
        <v>0</v>
      </c>
      <c r="F291" s="11">
        <f t="shared" si="166"/>
        <v>0</v>
      </c>
      <c r="G291" s="11">
        <f t="shared" si="166"/>
        <v>0</v>
      </c>
      <c r="H291" s="11">
        <f t="shared" si="166"/>
        <v>0</v>
      </c>
      <c r="I291" s="11">
        <f t="shared" si="166"/>
        <v>0</v>
      </c>
      <c r="J291" s="11">
        <f t="shared" si="166"/>
        <v>0</v>
      </c>
      <c r="K291" s="11">
        <f t="shared" si="166"/>
        <v>0</v>
      </c>
      <c r="L291" s="11">
        <f t="shared" si="166"/>
        <v>0</v>
      </c>
      <c r="M291" s="11">
        <f t="shared" si="166"/>
        <v>0</v>
      </c>
      <c r="N291" s="11">
        <f t="shared" si="166"/>
        <v>94914.24300799999</v>
      </c>
      <c r="O291" s="11">
        <f t="shared" si="166"/>
        <v>0</v>
      </c>
      <c r="P291" s="11">
        <f t="shared" si="166"/>
        <v>0</v>
      </c>
      <c r="Q291" s="11">
        <f t="shared" si="166"/>
        <v>0</v>
      </c>
      <c r="R291" s="11">
        <f t="shared" si="166"/>
        <v>0</v>
      </c>
      <c r="S291" s="11">
        <f t="shared" si="166"/>
        <v>0</v>
      </c>
      <c r="T291" s="11">
        <f t="shared" si="166"/>
        <v>0</v>
      </c>
      <c r="U291" s="11">
        <f t="shared" si="166"/>
        <v>0</v>
      </c>
      <c r="V291" s="11">
        <f t="shared" si="166"/>
        <v>152.1061586666667</v>
      </c>
      <c r="W291" s="11">
        <f t="shared" si="166"/>
        <v>0</v>
      </c>
      <c r="X291" s="11">
        <f t="shared" si="166"/>
        <v>0</v>
      </c>
      <c r="Y291" s="11">
        <f t="shared" si="166"/>
        <v>0</v>
      </c>
      <c r="Z291" s="11">
        <f t="shared" si="166"/>
        <v>0</v>
      </c>
    </row>
    <row r="292" spans="1:26" s="84" customFormat="1" ht="12.75">
      <c r="A292" s="35" t="s">
        <v>320</v>
      </c>
      <c r="B292" s="56">
        <v>615636.33</v>
      </c>
      <c r="C292" s="112">
        <f>B292/12</f>
        <v>51303.0275</v>
      </c>
      <c r="D292" s="68">
        <v>0.0046</v>
      </c>
      <c r="E292" s="68"/>
      <c r="F292" s="68">
        <v>0.0418</v>
      </c>
      <c r="G292" s="68"/>
      <c r="H292" s="68">
        <v>0.0202</v>
      </c>
      <c r="I292" s="68"/>
      <c r="J292" s="68"/>
      <c r="K292" s="68"/>
      <c r="L292" s="68"/>
      <c r="M292" s="68">
        <v>0.008</v>
      </c>
      <c r="N292" s="68">
        <v>0.8845</v>
      </c>
      <c r="O292" s="68"/>
      <c r="P292" s="68"/>
      <c r="Q292" s="68">
        <v>0.0064</v>
      </c>
      <c r="R292" s="68">
        <v>0.005</v>
      </c>
      <c r="S292" s="68">
        <v>0.0006</v>
      </c>
      <c r="T292" s="68">
        <v>0.0155</v>
      </c>
      <c r="U292" s="68"/>
      <c r="V292" s="68">
        <v>0.0134</v>
      </c>
      <c r="W292" s="68"/>
      <c r="X292" s="68"/>
      <c r="Y292" s="68"/>
      <c r="Z292" s="9"/>
    </row>
    <row r="293" spans="1:26" s="84" customFormat="1" ht="12.75">
      <c r="A293" s="29"/>
      <c r="B293" s="114"/>
      <c r="C293" s="40"/>
      <c r="D293" s="11">
        <f aca="true" t="shared" si="167" ref="D293:Z293">$C292*D292</f>
        <v>235.9939265</v>
      </c>
      <c r="E293" s="11">
        <f t="shared" si="167"/>
        <v>0</v>
      </c>
      <c r="F293" s="11">
        <f t="shared" si="167"/>
        <v>2144.4665494999995</v>
      </c>
      <c r="G293" s="11">
        <f t="shared" si="167"/>
        <v>0</v>
      </c>
      <c r="H293" s="11">
        <f t="shared" si="167"/>
        <v>1036.3211554999998</v>
      </c>
      <c r="I293" s="11">
        <f t="shared" si="167"/>
        <v>0</v>
      </c>
      <c r="J293" s="11">
        <f t="shared" si="167"/>
        <v>0</v>
      </c>
      <c r="K293" s="11">
        <f t="shared" si="167"/>
        <v>0</v>
      </c>
      <c r="L293" s="11">
        <f t="shared" si="167"/>
        <v>0</v>
      </c>
      <c r="M293" s="11">
        <f t="shared" si="167"/>
        <v>410.42422</v>
      </c>
      <c r="N293" s="11">
        <f t="shared" si="167"/>
        <v>45377.527823749995</v>
      </c>
      <c r="O293" s="11">
        <f t="shared" si="167"/>
        <v>0</v>
      </c>
      <c r="P293" s="11">
        <f t="shared" si="167"/>
        <v>0</v>
      </c>
      <c r="Q293" s="11">
        <f t="shared" si="167"/>
        <v>328.339376</v>
      </c>
      <c r="R293" s="11">
        <f t="shared" si="167"/>
        <v>256.5151375</v>
      </c>
      <c r="S293" s="11">
        <f t="shared" si="167"/>
        <v>30.781816499999994</v>
      </c>
      <c r="T293" s="11">
        <f t="shared" si="167"/>
        <v>795.1969262499999</v>
      </c>
      <c r="U293" s="11">
        <f t="shared" si="167"/>
        <v>0</v>
      </c>
      <c r="V293" s="11">
        <f t="shared" si="167"/>
        <v>687.4605685</v>
      </c>
      <c r="W293" s="11">
        <f t="shared" si="167"/>
        <v>0</v>
      </c>
      <c r="X293" s="11">
        <f t="shared" si="167"/>
        <v>0</v>
      </c>
      <c r="Y293" s="11">
        <f t="shared" si="167"/>
        <v>0</v>
      </c>
      <c r="Z293" s="11">
        <f t="shared" si="167"/>
        <v>0</v>
      </c>
    </row>
    <row r="294" spans="1:26" s="84" customFormat="1" ht="12.75">
      <c r="A294" s="35" t="s">
        <v>321</v>
      </c>
      <c r="B294" s="56">
        <v>11245190.14</v>
      </c>
      <c r="C294" s="112">
        <f>B294/12</f>
        <v>937099.1783333333</v>
      </c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>
        <v>1</v>
      </c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9"/>
    </row>
    <row r="295" spans="1:26" s="84" customFormat="1" ht="12.75">
      <c r="A295" s="29"/>
      <c r="B295" s="114"/>
      <c r="C295" s="40"/>
      <c r="D295" s="11">
        <f aca="true" t="shared" si="168" ref="D295:Z295">$C294*D294</f>
        <v>0</v>
      </c>
      <c r="E295" s="11">
        <f t="shared" si="168"/>
        <v>0</v>
      </c>
      <c r="F295" s="11">
        <f t="shared" si="168"/>
        <v>0</v>
      </c>
      <c r="G295" s="11">
        <f t="shared" si="168"/>
        <v>0</v>
      </c>
      <c r="H295" s="11">
        <f t="shared" si="168"/>
        <v>0</v>
      </c>
      <c r="I295" s="11">
        <f t="shared" si="168"/>
        <v>0</v>
      </c>
      <c r="J295" s="11">
        <f t="shared" si="168"/>
        <v>0</v>
      </c>
      <c r="K295" s="11">
        <f t="shared" si="168"/>
        <v>0</v>
      </c>
      <c r="L295" s="11">
        <f t="shared" si="168"/>
        <v>0</v>
      </c>
      <c r="M295" s="11">
        <f t="shared" si="168"/>
        <v>0</v>
      </c>
      <c r="N295" s="11">
        <f t="shared" si="168"/>
        <v>937099.1783333333</v>
      </c>
      <c r="O295" s="11">
        <f t="shared" si="168"/>
        <v>0</v>
      </c>
      <c r="P295" s="11">
        <f t="shared" si="168"/>
        <v>0</v>
      </c>
      <c r="Q295" s="11">
        <f t="shared" si="168"/>
        <v>0</v>
      </c>
      <c r="R295" s="11">
        <f t="shared" si="168"/>
        <v>0</v>
      </c>
      <c r="S295" s="11">
        <f t="shared" si="168"/>
        <v>0</v>
      </c>
      <c r="T295" s="11">
        <f t="shared" si="168"/>
        <v>0</v>
      </c>
      <c r="U295" s="11">
        <f t="shared" si="168"/>
        <v>0</v>
      </c>
      <c r="V295" s="11">
        <f t="shared" si="168"/>
        <v>0</v>
      </c>
      <c r="W295" s="11">
        <f t="shared" si="168"/>
        <v>0</v>
      </c>
      <c r="X295" s="11">
        <f t="shared" si="168"/>
        <v>0</v>
      </c>
      <c r="Y295" s="11">
        <f t="shared" si="168"/>
        <v>0</v>
      </c>
      <c r="Z295" s="11">
        <f t="shared" si="168"/>
        <v>0</v>
      </c>
    </row>
    <row r="296" spans="1:26" s="84" customFormat="1" ht="12.75">
      <c r="A296" s="35" t="s">
        <v>421</v>
      </c>
      <c r="B296" s="56">
        <v>356732.13</v>
      </c>
      <c r="C296" s="112">
        <f>B296/12</f>
        <v>29727.6775</v>
      </c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>
        <v>0.9984</v>
      </c>
      <c r="O296" s="68"/>
      <c r="P296" s="68"/>
      <c r="Q296" s="68"/>
      <c r="R296" s="68"/>
      <c r="S296" s="68"/>
      <c r="T296" s="68"/>
      <c r="U296" s="68"/>
      <c r="V296" s="68">
        <v>0.0016</v>
      </c>
      <c r="W296" s="68"/>
      <c r="X296" s="68"/>
      <c r="Y296" s="68"/>
      <c r="Z296" s="9"/>
    </row>
    <row r="297" spans="1:26" s="84" customFormat="1" ht="12.75">
      <c r="A297" s="29"/>
      <c r="B297" s="114"/>
      <c r="C297" s="40"/>
      <c r="D297" s="11">
        <f aca="true" t="shared" si="169" ref="D297:Z297">$C296*D296</f>
        <v>0</v>
      </c>
      <c r="E297" s="11">
        <f t="shared" si="169"/>
        <v>0</v>
      </c>
      <c r="F297" s="11">
        <f t="shared" si="169"/>
        <v>0</v>
      </c>
      <c r="G297" s="11">
        <f t="shared" si="169"/>
        <v>0</v>
      </c>
      <c r="H297" s="11">
        <f t="shared" si="169"/>
        <v>0</v>
      </c>
      <c r="I297" s="11">
        <f t="shared" si="169"/>
        <v>0</v>
      </c>
      <c r="J297" s="11">
        <f t="shared" si="169"/>
        <v>0</v>
      </c>
      <c r="K297" s="11">
        <f t="shared" si="169"/>
        <v>0</v>
      </c>
      <c r="L297" s="11">
        <f t="shared" si="169"/>
        <v>0</v>
      </c>
      <c r="M297" s="11">
        <f t="shared" si="169"/>
        <v>0</v>
      </c>
      <c r="N297" s="11">
        <f t="shared" si="169"/>
        <v>29680.113216</v>
      </c>
      <c r="O297" s="11">
        <f t="shared" si="169"/>
        <v>0</v>
      </c>
      <c r="P297" s="11">
        <f t="shared" si="169"/>
        <v>0</v>
      </c>
      <c r="Q297" s="11">
        <f t="shared" si="169"/>
        <v>0</v>
      </c>
      <c r="R297" s="11">
        <f t="shared" si="169"/>
        <v>0</v>
      </c>
      <c r="S297" s="11">
        <f t="shared" si="169"/>
        <v>0</v>
      </c>
      <c r="T297" s="11">
        <f t="shared" si="169"/>
        <v>0</v>
      </c>
      <c r="U297" s="11">
        <f t="shared" si="169"/>
        <v>0</v>
      </c>
      <c r="V297" s="11">
        <f t="shared" si="169"/>
        <v>47.56428400000001</v>
      </c>
      <c r="W297" s="11">
        <f t="shared" si="169"/>
        <v>0</v>
      </c>
      <c r="X297" s="11">
        <f t="shared" si="169"/>
        <v>0</v>
      </c>
      <c r="Y297" s="11">
        <f t="shared" si="169"/>
        <v>0</v>
      </c>
      <c r="Z297" s="11">
        <f t="shared" si="169"/>
        <v>0</v>
      </c>
    </row>
    <row r="298" spans="1:26" s="84" customFormat="1" ht="12.75">
      <c r="A298" s="35" t="s">
        <v>422</v>
      </c>
      <c r="B298" s="56">
        <v>2216898.18</v>
      </c>
      <c r="C298" s="112">
        <f>B298/12</f>
        <v>184741.515</v>
      </c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>
        <v>0.9984</v>
      </c>
      <c r="O298" s="68"/>
      <c r="P298" s="68"/>
      <c r="Q298" s="68"/>
      <c r="R298" s="68"/>
      <c r="S298" s="68"/>
      <c r="T298" s="68"/>
      <c r="U298" s="68"/>
      <c r="V298" s="68">
        <v>0.0016</v>
      </c>
      <c r="W298" s="68"/>
      <c r="X298" s="68"/>
      <c r="Y298" s="68"/>
      <c r="Z298" s="9"/>
    </row>
    <row r="299" spans="1:26" s="84" customFormat="1" ht="12.75">
      <c r="A299" s="29"/>
      <c r="B299" s="114"/>
      <c r="C299" s="40"/>
      <c r="D299" s="11">
        <f aca="true" t="shared" si="170" ref="D299:Z299">$C298*D298</f>
        <v>0</v>
      </c>
      <c r="E299" s="11">
        <f t="shared" si="170"/>
        <v>0</v>
      </c>
      <c r="F299" s="11">
        <f t="shared" si="170"/>
        <v>0</v>
      </c>
      <c r="G299" s="11">
        <f t="shared" si="170"/>
        <v>0</v>
      </c>
      <c r="H299" s="11">
        <f t="shared" si="170"/>
        <v>0</v>
      </c>
      <c r="I299" s="11">
        <f t="shared" si="170"/>
        <v>0</v>
      </c>
      <c r="J299" s="11">
        <f t="shared" si="170"/>
        <v>0</v>
      </c>
      <c r="K299" s="11">
        <f t="shared" si="170"/>
        <v>0</v>
      </c>
      <c r="L299" s="11">
        <f t="shared" si="170"/>
        <v>0</v>
      </c>
      <c r="M299" s="11">
        <f t="shared" si="170"/>
        <v>0</v>
      </c>
      <c r="N299" s="11">
        <f t="shared" si="170"/>
        <v>184445.928576</v>
      </c>
      <c r="O299" s="11">
        <f t="shared" si="170"/>
        <v>0</v>
      </c>
      <c r="P299" s="11">
        <f t="shared" si="170"/>
        <v>0</v>
      </c>
      <c r="Q299" s="11">
        <f t="shared" si="170"/>
        <v>0</v>
      </c>
      <c r="R299" s="11">
        <f t="shared" si="170"/>
        <v>0</v>
      </c>
      <c r="S299" s="11">
        <f t="shared" si="170"/>
        <v>0</v>
      </c>
      <c r="T299" s="11">
        <f t="shared" si="170"/>
        <v>0</v>
      </c>
      <c r="U299" s="11">
        <f t="shared" si="170"/>
        <v>0</v>
      </c>
      <c r="V299" s="11">
        <f t="shared" si="170"/>
        <v>295.586424</v>
      </c>
      <c r="W299" s="11">
        <f t="shared" si="170"/>
        <v>0</v>
      </c>
      <c r="X299" s="11">
        <f t="shared" si="170"/>
        <v>0</v>
      </c>
      <c r="Y299" s="11">
        <f t="shared" si="170"/>
        <v>0</v>
      </c>
      <c r="Z299" s="11">
        <f t="shared" si="170"/>
        <v>0</v>
      </c>
    </row>
    <row r="300" spans="1:26" s="84" customFormat="1" ht="12.75">
      <c r="A300" s="35" t="s">
        <v>424</v>
      </c>
      <c r="B300" s="56">
        <f>4377166.33/2</f>
        <v>2188583.165</v>
      </c>
      <c r="C300" s="112">
        <f>B300/12</f>
        <v>182381.93041666667</v>
      </c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>
        <v>1</v>
      </c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9"/>
    </row>
    <row r="301" spans="1:26" s="84" customFormat="1" ht="12.75">
      <c r="A301" s="29"/>
      <c r="B301" s="114"/>
      <c r="C301" s="40"/>
      <c r="D301" s="11">
        <f aca="true" t="shared" si="171" ref="D301:Z301">$C300*D300</f>
        <v>0</v>
      </c>
      <c r="E301" s="11">
        <f t="shared" si="171"/>
        <v>0</v>
      </c>
      <c r="F301" s="11">
        <f t="shared" si="171"/>
        <v>0</v>
      </c>
      <c r="G301" s="11">
        <f t="shared" si="171"/>
        <v>0</v>
      </c>
      <c r="H301" s="11">
        <f t="shared" si="171"/>
        <v>0</v>
      </c>
      <c r="I301" s="11">
        <f t="shared" si="171"/>
        <v>0</v>
      </c>
      <c r="J301" s="11">
        <f t="shared" si="171"/>
        <v>0</v>
      </c>
      <c r="K301" s="11">
        <f t="shared" si="171"/>
        <v>0</v>
      </c>
      <c r="L301" s="11">
        <f t="shared" si="171"/>
        <v>0</v>
      </c>
      <c r="M301" s="11">
        <f t="shared" si="171"/>
        <v>0</v>
      </c>
      <c r="N301" s="11">
        <f t="shared" si="171"/>
        <v>182381.93041666667</v>
      </c>
      <c r="O301" s="11">
        <f t="shared" si="171"/>
        <v>0</v>
      </c>
      <c r="P301" s="11">
        <f t="shared" si="171"/>
        <v>0</v>
      </c>
      <c r="Q301" s="11">
        <f t="shared" si="171"/>
        <v>0</v>
      </c>
      <c r="R301" s="11">
        <f t="shared" si="171"/>
        <v>0</v>
      </c>
      <c r="S301" s="11">
        <f t="shared" si="171"/>
        <v>0</v>
      </c>
      <c r="T301" s="11">
        <f t="shared" si="171"/>
        <v>0</v>
      </c>
      <c r="U301" s="11">
        <f t="shared" si="171"/>
        <v>0</v>
      </c>
      <c r="V301" s="11">
        <f t="shared" si="171"/>
        <v>0</v>
      </c>
      <c r="W301" s="11">
        <f t="shared" si="171"/>
        <v>0</v>
      </c>
      <c r="X301" s="11">
        <f t="shared" si="171"/>
        <v>0</v>
      </c>
      <c r="Y301" s="11">
        <f t="shared" si="171"/>
        <v>0</v>
      </c>
      <c r="Z301" s="11">
        <f t="shared" si="171"/>
        <v>0</v>
      </c>
    </row>
    <row r="302" spans="1:26" s="84" customFormat="1" ht="12.75">
      <c r="A302" s="35" t="s">
        <v>423</v>
      </c>
      <c r="B302" s="56">
        <f>4377166.33/2</f>
        <v>2188583.165</v>
      </c>
      <c r="C302" s="112">
        <f>B302/12</f>
        <v>182381.93041666667</v>
      </c>
      <c r="D302" s="68">
        <v>0.0166</v>
      </c>
      <c r="E302" s="68">
        <v>0.1416</v>
      </c>
      <c r="F302" s="68">
        <v>0.0573</v>
      </c>
      <c r="G302" s="68">
        <v>0.0788</v>
      </c>
      <c r="H302" s="68">
        <v>0.0422</v>
      </c>
      <c r="I302" s="68">
        <v>0.1331</v>
      </c>
      <c r="J302" s="68">
        <v>0.0211</v>
      </c>
      <c r="K302" s="68">
        <v>0.0329</v>
      </c>
      <c r="L302" s="68">
        <v>0.0175</v>
      </c>
      <c r="M302" s="68">
        <v>0.025</v>
      </c>
      <c r="N302" s="68">
        <v>0.1286</v>
      </c>
      <c r="O302" s="68">
        <v>0.0187</v>
      </c>
      <c r="P302" s="68">
        <v>0</v>
      </c>
      <c r="Q302" s="68">
        <v>0.0374</v>
      </c>
      <c r="R302" s="68">
        <v>0.019</v>
      </c>
      <c r="S302" s="68">
        <v>0.0044</v>
      </c>
      <c r="T302" s="68">
        <v>0.0534</v>
      </c>
      <c r="U302" s="68">
        <v>0.0189</v>
      </c>
      <c r="V302" s="68">
        <v>0.0399</v>
      </c>
      <c r="W302" s="68">
        <v>0.0484</v>
      </c>
      <c r="X302" s="68">
        <v>0.0626</v>
      </c>
      <c r="Y302" s="68">
        <v>0.0026</v>
      </c>
      <c r="Z302" s="9">
        <v>0</v>
      </c>
    </row>
    <row r="303" spans="1:26" s="84" customFormat="1" ht="12.75">
      <c r="A303" s="29"/>
      <c r="B303" s="114"/>
      <c r="C303" s="40"/>
      <c r="D303" s="11">
        <f aca="true" t="shared" si="172" ref="D303:Z303">$C302*D302</f>
        <v>3027.540044916667</v>
      </c>
      <c r="E303" s="11">
        <f t="shared" si="172"/>
        <v>25825.281347</v>
      </c>
      <c r="F303" s="11">
        <f t="shared" si="172"/>
        <v>10450.484612875</v>
      </c>
      <c r="G303" s="11">
        <f t="shared" si="172"/>
        <v>14371.696116833333</v>
      </c>
      <c r="H303" s="11">
        <f t="shared" si="172"/>
        <v>7696.517463583334</v>
      </c>
      <c r="I303" s="11">
        <f t="shared" si="172"/>
        <v>24275.03493845833</v>
      </c>
      <c r="J303" s="11">
        <f t="shared" si="172"/>
        <v>3848.258731791667</v>
      </c>
      <c r="K303" s="11">
        <f t="shared" si="172"/>
        <v>6000.365510708333</v>
      </c>
      <c r="L303" s="11">
        <f t="shared" si="172"/>
        <v>3191.683782291667</v>
      </c>
      <c r="M303" s="11">
        <f t="shared" si="172"/>
        <v>4559.548260416667</v>
      </c>
      <c r="N303" s="11">
        <f t="shared" si="172"/>
        <v>23454.316251583332</v>
      </c>
      <c r="O303" s="11">
        <f t="shared" si="172"/>
        <v>3410.542098791667</v>
      </c>
      <c r="P303" s="11">
        <f t="shared" si="172"/>
        <v>0</v>
      </c>
      <c r="Q303" s="11">
        <f t="shared" si="172"/>
        <v>6821.084197583334</v>
      </c>
      <c r="R303" s="11">
        <f t="shared" si="172"/>
        <v>3465.256677916667</v>
      </c>
      <c r="S303" s="11">
        <f t="shared" si="172"/>
        <v>802.4804938333334</v>
      </c>
      <c r="T303" s="11">
        <f t="shared" si="172"/>
        <v>9739.195084250001</v>
      </c>
      <c r="U303" s="11">
        <f t="shared" si="172"/>
        <v>3447.018484875</v>
      </c>
      <c r="V303" s="11">
        <f t="shared" si="172"/>
        <v>7277.039023625</v>
      </c>
      <c r="W303" s="11">
        <f t="shared" si="172"/>
        <v>8827.285432166667</v>
      </c>
      <c r="X303" s="11">
        <f t="shared" si="172"/>
        <v>11417.108844083334</v>
      </c>
      <c r="Y303" s="11">
        <f t="shared" si="172"/>
        <v>474.1930190833333</v>
      </c>
      <c r="Z303" s="11">
        <f t="shared" si="172"/>
        <v>0</v>
      </c>
    </row>
    <row r="304" spans="1:26" s="84" customFormat="1" ht="12.75">
      <c r="A304" s="25" t="s">
        <v>51</v>
      </c>
      <c r="B304" s="58">
        <f>SUM(B174:B302)</f>
        <v>245733715.64502257</v>
      </c>
      <c r="C304" s="58">
        <f>SUM(C174:C302)</f>
        <v>20477809.637085214</v>
      </c>
      <c r="D304" s="15">
        <f>D235+D233+D231+D229+D227+D225+D223+D221+D219+D217+D215+D213+D211+D209+D207+D205+D203+D201+D199+D197+D195+D193+D191+D189+D187+D185+D183+D181+D179+D177+D175+D237+D239+D241+D243+D245+D247+D249+D251+D253+D255+D257+D259+D261+D263+D265+D267+D269+D271+D273+D275+D277+D281+D283+D285+D287+D279+D289+D291+D293+D295+D297+D299+D301+D303</f>
        <v>219442.84196624515</v>
      </c>
      <c r="E304" s="15">
        <f aca="true" t="shared" si="173" ref="E304:Z304">E235+E233+E231+E229+E227+E225+E223+E221+E219+E217+E215+E213+E211+E209+E207+E205+E203+E201+E199+E197+E195+E193+E191+E189+E187+E185+E183+E181+E179+E177+E175+E237+E239+E241+E243+E245+E247+E249+E251+E253+E255+E257+E259+E261+E263+E265+E267+E269+E271+E273+E275+E277+E281+E283+E285+E287+E279+E289+E291+E293+E295+E297+E299+E301+E303</f>
        <v>2375591.061398726</v>
      </c>
      <c r="F304" s="15">
        <f t="shared" si="173"/>
        <v>1201949.1747120304</v>
      </c>
      <c r="G304" s="15">
        <f t="shared" si="173"/>
        <v>1025932.3987609672</v>
      </c>
      <c r="H304" s="15">
        <f t="shared" si="173"/>
        <v>695396.4347717953</v>
      </c>
      <c r="I304" s="15">
        <f t="shared" si="173"/>
        <v>1732888.3537447292</v>
      </c>
      <c r="J304" s="15">
        <f t="shared" si="173"/>
        <v>274710.32504893915</v>
      </c>
      <c r="K304" s="15">
        <f t="shared" si="173"/>
        <v>434503.7296165552</v>
      </c>
      <c r="L304" s="15">
        <f t="shared" si="173"/>
        <v>227840.31698371732</v>
      </c>
      <c r="M304" s="15">
        <f t="shared" si="173"/>
        <v>338887.82841659605</v>
      </c>
      <c r="N304" s="15">
        <f t="shared" si="173"/>
        <v>7717739.205657982</v>
      </c>
      <c r="O304" s="15">
        <f t="shared" si="173"/>
        <v>243463.6530054579</v>
      </c>
      <c r="P304" s="15">
        <f t="shared" si="173"/>
        <v>0</v>
      </c>
      <c r="Q304" s="15">
        <f t="shared" si="173"/>
        <v>487652.04996583244</v>
      </c>
      <c r="R304" s="15">
        <f t="shared" si="173"/>
        <v>252381.67095689315</v>
      </c>
      <c r="S304" s="15">
        <f t="shared" si="173"/>
        <v>57349.84620804894</v>
      </c>
      <c r="T304" s="15">
        <f t="shared" si="173"/>
        <v>707988.1741239573</v>
      </c>
      <c r="U304" s="15">
        <f t="shared" si="173"/>
        <v>246067.5423424147</v>
      </c>
      <c r="V304" s="15">
        <f t="shared" si="173"/>
        <v>756774.864661125</v>
      </c>
      <c r="W304" s="15">
        <f t="shared" si="173"/>
        <v>632382.2408952881</v>
      </c>
      <c r="X304" s="15">
        <f t="shared" si="173"/>
        <v>815017.3624674687</v>
      </c>
      <c r="Y304" s="15">
        <f t="shared" si="173"/>
        <v>33850.561380438</v>
      </c>
      <c r="Z304" s="15">
        <f t="shared" si="173"/>
        <v>0</v>
      </c>
    </row>
    <row r="305" spans="1:26" s="84" customFormat="1" ht="12.75">
      <c r="A305" s="64"/>
      <c r="B305" s="58">
        <f>B304-B306</f>
        <v>241644895.2750955</v>
      </c>
      <c r="C305" s="13">
        <f>C304-C306</f>
        <v>20137074.607085213</v>
      </c>
      <c r="D305" s="3" t="s">
        <v>91</v>
      </c>
      <c r="E305" s="15"/>
      <c r="F305" s="23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43"/>
      <c r="U305" s="43"/>
      <c r="V305" s="43"/>
      <c r="W305" s="43"/>
      <c r="X305" s="43"/>
      <c r="Y305" s="43"/>
      <c r="Z305" s="43"/>
    </row>
    <row r="306" spans="1:26" s="84" customFormat="1" ht="12.75">
      <c r="A306" s="44"/>
      <c r="B306" s="57">
        <v>4088820.3699270785</v>
      </c>
      <c r="C306" s="13">
        <f>ROUND(B306/12,2)</f>
        <v>340735.03</v>
      </c>
      <c r="D306" s="3" t="s">
        <v>427</v>
      </c>
      <c r="E306" s="46"/>
      <c r="F306" s="24"/>
      <c r="G306" s="23"/>
      <c r="H306" s="24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spans="1:26" s="84" customFormat="1" ht="12.75">
      <c r="A307" s="44"/>
      <c r="B307" s="45"/>
      <c r="C307" s="13"/>
      <c r="D307" s="2"/>
      <c r="E307" s="46"/>
      <c r="F307" s="24"/>
      <c r="G307" s="23"/>
      <c r="H307" s="24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spans="1:26" s="84" customFormat="1" ht="12.75">
      <c r="A308" s="42"/>
      <c r="B308" s="15"/>
      <c r="C308" s="15"/>
      <c r="D308" s="43"/>
      <c r="E308" s="43"/>
      <c r="F308" s="24"/>
      <c r="G308" s="24"/>
      <c r="H308" s="24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spans="1:26" s="84" customFormat="1" ht="12.75" thickBot="1">
      <c r="A309" s="25" t="s">
        <v>92</v>
      </c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s="84" customFormat="1" ht="12.75" thickBot="1">
      <c r="A310" s="26" t="s">
        <v>2</v>
      </c>
      <c r="B310" s="1" t="s">
        <v>3</v>
      </c>
      <c r="C310" s="4" t="s">
        <v>4</v>
      </c>
      <c r="D310" s="139" t="s">
        <v>5</v>
      </c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75"/>
    </row>
    <row r="311" spans="1:26" s="84" customFormat="1" ht="12.75">
      <c r="A311" s="27" t="s">
        <v>6</v>
      </c>
      <c r="B311" s="6" t="s">
        <v>7</v>
      </c>
      <c r="C311" s="7" t="s">
        <v>7</v>
      </c>
      <c r="D311" s="12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6" t="s">
        <v>8</v>
      </c>
    </row>
    <row r="312" spans="1:26" s="84" customFormat="1" ht="12.75">
      <c r="A312" s="27" t="s">
        <v>9</v>
      </c>
      <c r="B312" s="6" t="s">
        <v>10</v>
      </c>
      <c r="C312" s="7" t="s">
        <v>10</v>
      </c>
      <c r="D312" s="5" t="s">
        <v>11</v>
      </c>
      <c r="E312" s="6" t="s">
        <v>12</v>
      </c>
      <c r="F312" s="6" t="s">
        <v>13</v>
      </c>
      <c r="G312" s="6" t="s">
        <v>14</v>
      </c>
      <c r="H312" s="6" t="s">
        <v>15</v>
      </c>
      <c r="I312" s="6" t="s">
        <v>16</v>
      </c>
      <c r="J312" s="6" t="s">
        <v>17</v>
      </c>
      <c r="K312" s="6" t="s">
        <v>18</v>
      </c>
      <c r="L312" s="6" t="s">
        <v>19</v>
      </c>
      <c r="M312" s="6" t="s">
        <v>20</v>
      </c>
      <c r="N312" s="6" t="s">
        <v>21</v>
      </c>
      <c r="O312" s="6" t="s">
        <v>178</v>
      </c>
      <c r="P312" s="6" t="s">
        <v>22</v>
      </c>
      <c r="Q312" s="6" t="s">
        <v>23</v>
      </c>
      <c r="R312" s="6" t="s">
        <v>24</v>
      </c>
      <c r="S312" s="6" t="s">
        <v>25</v>
      </c>
      <c r="T312" s="6" t="s">
        <v>26</v>
      </c>
      <c r="U312" s="6" t="s">
        <v>27</v>
      </c>
      <c r="V312" s="6" t="s">
        <v>28</v>
      </c>
      <c r="W312" s="6" t="s">
        <v>29</v>
      </c>
      <c r="X312" s="6" t="s">
        <v>30</v>
      </c>
      <c r="Y312" s="6" t="s">
        <v>31</v>
      </c>
      <c r="Z312" s="6" t="s">
        <v>32</v>
      </c>
    </row>
    <row r="313" spans="1:26" s="84" customFormat="1" ht="12.75" thickBot="1">
      <c r="A313" s="27"/>
      <c r="B313" s="6"/>
      <c r="C313" s="7" t="s">
        <v>387</v>
      </c>
      <c r="D313" s="10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s="84" customFormat="1" ht="12.75">
      <c r="A314" s="28" t="s">
        <v>93</v>
      </c>
      <c r="B314" s="117">
        <v>1877462</v>
      </c>
      <c r="C314" s="37">
        <f>B314/12</f>
        <v>156455.16666666666</v>
      </c>
      <c r="D314" s="9">
        <v>0.0136</v>
      </c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>
        <v>0.4776</v>
      </c>
      <c r="R314" s="9"/>
      <c r="S314" s="9"/>
      <c r="T314" s="9"/>
      <c r="U314" s="9"/>
      <c r="V314" s="9"/>
      <c r="W314" s="9"/>
      <c r="X314" s="9">
        <v>0.5088</v>
      </c>
      <c r="Y314" s="9"/>
      <c r="Z314" s="9"/>
    </row>
    <row r="315" spans="1:26" s="84" customFormat="1" ht="12.75">
      <c r="A315" s="29"/>
      <c r="B315" s="55"/>
      <c r="C315" s="19"/>
      <c r="D315" s="11">
        <f aca="true" t="shared" si="174" ref="D315:Z315">$C314*D314</f>
        <v>2127.7902666666664</v>
      </c>
      <c r="E315" s="11">
        <f t="shared" si="174"/>
        <v>0</v>
      </c>
      <c r="F315" s="11">
        <f t="shared" si="174"/>
        <v>0</v>
      </c>
      <c r="G315" s="11">
        <f t="shared" si="174"/>
        <v>0</v>
      </c>
      <c r="H315" s="11">
        <f t="shared" si="174"/>
        <v>0</v>
      </c>
      <c r="I315" s="11">
        <f t="shared" si="174"/>
        <v>0</v>
      </c>
      <c r="J315" s="11">
        <f t="shared" si="174"/>
        <v>0</v>
      </c>
      <c r="K315" s="11">
        <f t="shared" si="174"/>
        <v>0</v>
      </c>
      <c r="L315" s="11">
        <f t="shared" si="174"/>
        <v>0</v>
      </c>
      <c r="M315" s="11">
        <f t="shared" si="174"/>
        <v>0</v>
      </c>
      <c r="N315" s="11">
        <f t="shared" si="174"/>
        <v>0</v>
      </c>
      <c r="O315" s="11">
        <f>$C314*O314</f>
        <v>0</v>
      </c>
      <c r="P315" s="11">
        <f t="shared" si="174"/>
        <v>0</v>
      </c>
      <c r="Q315" s="11">
        <f t="shared" si="174"/>
        <v>74722.9876</v>
      </c>
      <c r="R315" s="11">
        <f t="shared" si="174"/>
        <v>0</v>
      </c>
      <c r="S315" s="11">
        <f t="shared" si="174"/>
        <v>0</v>
      </c>
      <c r="T315" s="11">
        <f t="shared" si="174"/>
        <v>0</v>
      </c>
      <c r="U315" s="11">
        <f t="shared" si="174"/>
        <v>0</v>
      </c>
      <c r="V315" s="11">
        <f t="shared" si="174"/>
        <v>0</v>
      </c>
      <c r="W315" s="11">
        <f t="shared" si="174"/>
        <v>0</v>
      </c>
      <c r="X315" s="11">
        <f t="shared" si="174"/>
        <v>79604.3888</v>
      </c>
      <c r="Y315" s="11">
        <f t="shared" si="174"/>
        <v>0</v>
      </c>
      <c r="Z315" s="11">
        <f t="shared" si="174"/>
        <v>0</v>
      </c>
    </row>
    <row r="316" spans="1:26" s="84" customFormat="1" ht="12.75">
      <c r="A316" s="28" t="s">
        <v>94</v>
      </c>
      <c r="B316" s="118">
        <v>763586</v>
      </c>
      <c r="C316" s="37">
        <f>B316/12</f>
        <v>63632.166666666664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>
        <v>0.5111</v>
      </c>
      <c r="R316" s="9"/>
      <c r="S316" s="9"/>
      <c r="T316" s="9"/>
      <c r="U316" s="9"/>
      <c r="V316" s="9"/>
      <c r="W316" s="9"/>
      <c r="X316" s="9">
        <v>0.4596</v>
      </c>
      <c r="Y316" s="9">
        <v>0.0293</v>
      </c>
      <c r="Z316" s="9"/>
    </row>
    <row r="317" spans="1:26" s="84" customFormat="1" ht="12.75">
      <c r="A317" s="29"/>
      <c r="B317" s="55"/>
      <c r="C317" s="19"/>
      <c r="D317" s="11">
        <f aca="true" t="shared" si="175" ref="D317:Z317">$C316*D316</f>
        <v>0</v>
      </c>
      <c r="E317" s="11">
        <f t="shared" si="175"/>
        <v>0</v>
      </c>
      <c r="F317" s="11">
        <f t="shared" si="175"/>
        <v>0</v>
      </c>
      <c r="G317" s="11">
        <f t="shared" si="175"/>
        <v>0</v>
      </c>
      <c r="H317" s="11">
        <f t="shared" si="175"/>
        <v>0</v>
      </c>
      <c r="I317" s="11">
        <f t="shared" si="175"/>
        <v>0</v>
      </c>
      <c r="J317" s="11">
        <f t="shared" si="175"/>
        <v>0</v>
      </c>
      <c r="K317" s="11">
        <f t="shared" si="175"/>
        <v>0</v>
      </c>
      <c r="L317" s="11">
        <f t="shared" si="175"/>
        <v>0</v>
      </c>
      <c r="M317" s="11">
        <f t="shared" si="175"/>
        <v>0</v>
      </c>
      <c r="N317" s="11">
        <f t="shared" si="175"/>
        <v>0</v>
      </c>
      <c r="O317" s="11">
        <f>$C316*O316</f>
        <v>0</v>
      </c>
      <c r="P317" s="11">
        <f t="shared" si="175"/>
        <v>0</v>
      </c>
      <c r="Q317" s="11">
        <f t="shared" si="175"/>
        <v>32522.400383333334</v>
      </c>
      <c r="R317" s="11">
        <f t="shared" si="175"/>
        <v>0</v>
      </c>
      <c r="S317" s="11">
        <f t="shared" si="175"/>
        <v>0</v>
      </c>
      <c r="T317" s="11">
        <f t="shared" si="175"/>
        <v>0</v>
      </c>
      <c r="U317" s="11">
        <f t="shared" si="175"/>
        <v>0</v>
      </c>
      <c r="V317" s="11">
        <f t="shared" si="175"/>
        <v>0</v>
      </c>
      <c r="W317" s="11">
        <f t="shared" si="175"/>
        <v>0</v>
      </c>
      <c r="X317" s="11">
        <f t="shared" si="175"/>
        <v>29245.3438</v>
      </c>
      <c r="Y317" s="11">
        <f t="shared" si="175"/>
        <v>1864.4224833333333</v>
      </c>
      <c r="Z317" s="11">
        <f t="shared" si="175"/>
        <v>0</v>
      </c>
    </row>
    <row r="318" spans="1:26" s="84" customFormat="1" ht="12.75">
      <c r="A318" s="28" t="s">
        <v>95</v>
      </c>
      <c r="B318" s="118">
        <v>8165842</v>
      </c>
      <c r="C318" s="37">
        <f>B318/12</f>
        <v>680486.8333333334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>
        <v>0.7345</v>
      </c>
      <c r="R318" s="9"/>
      <c r="S318" s="9"/>
      <c r="T318" s="9"/>
      <c r="U318" s="9"/>
      <c r="V318" s="9"/>
      <c r="W318" s="9"/>
      <c r="X318" s="9">
        <v>0.2178</v>
      </c>
      <c r="Y318" s="9">
        <v>0.0477</v>
      </c>
      <c r="Z318" s="9"/>
    </row>
    <row r="319" spans="1:26" s="84" customFormat="1" ht="12.75">
      <c r="A319" s="29"/>
      <c r="B319" s="55"/>
      <c r="C319" s="19"/>
      <c r="D319" s="11">
        <f aca="true" t="shared" si="176" ref="D319:Z319">$C318*D318</f>
        <v>0</v>
      </c>
      <c r="E319" s="11">
        <f t="shared" si="176"/>
        <v>0</v>
      </c>
      <c r="F319" s="11">
        <f t="shared" si="176"/>
        <v>0</v>
      </c>
      <c r="G319" s="11">
        <f t="shared" si="176"/>
        <v>0</v>
      </c>
      <c r="H319" s="11">
        <f t="shared" si="176"/>
        <v>0</v>
      </c>
      <c r="I319" s="11">
        <f t="shared" si="176"/>
        <v>0</v>
      </c>
      <c r="J319" s="11">
        <f t="shared" si="176"/>
        <v>0</v>
      </c>
      <c r="K319" s="11">
        <f t="shared" si="176"/>
        <v>0</v>
      </c>
      <c r="L319" s="11">
        <f t="shared" si="176"/>
        <v>0</v>
      </c>
      <c r="M319" s="11">
        <f t="shared" si="176"/>
        <v>0</v>
      </c>
      <c r="N319" s="11">
        <f t="shared" si="176"/>
        <v>0</v>
      </c>
      <c r="O319" s="11">
        <f>$C318*O318</f>
        <v>0</v>
      </c>
      <c r="P319" s="11">
        <f t="shared" si="176"/>
        <v>0</v>
      </c>
      <c r="Q319" s="11">
        <f t="shared" si="176"/>
        <v>499817.5790833334</v>
      </c>
      <c r="R319" s="11">
        <f t="shared" si="176"/>
        <v>0</v>
      </c>
      <c r="S319" s="11">
        <f t="shared" si="176"/>
        <v>0</v>
      </c>
      <c r="T319" s="11">
        <f t="shared" si="176"/>
        <v>0</v>
      </c>
      <c r="U319" s="11">
        <f t="shared" si="176"/>
        <v>0</v>
      </c>
      <c r="V319" s="11">
        <f t="shared" si="176"/>
        <v>0</v>
      </c>
      <c r="W319" s="11">
        <f t="shared" si="176"/>
        <v>0</v>
      </c>
      <c r="X319" s="11">
        <f t="shared" si="176"/>
        <v>148210.0323</v>
      </c>
      <c r="Y319" s="11">
        <f t="shared" si="176"/>
        <v>32459.221950000003</v>
      </c>
      <c r="Z319" s="11">
        <f t="shared" si="176"/>
        <v>0</v>
      </c>
    </row>
    <row r="320" spans="1:26" s="84" customFormat="1" ht="12.75">
      <c r="A320" s="28" t="s">
        <v>96</v>
      </c>
      <c r="B320" s="118">
        <v>2074869</v>
      </c>
      <c r="C320" s="37">
        <f>B320/12</f>
        <v>172905.75</v>
      </c>
      <c r="D320" s="9">
        <v>0.4701</v>
      </c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>
        <v>0.0704</v>
      </c>
      <c r="R320" s="9"/>
      <c r="S320" s="9">
        <v>0.0028</v>
      </c>
      <c r="T320" s="9">
        <v>0.2336</v>
      </c>
      <c r="U320" s="9"/>
      <c r="V320" s="9"/>
      <c r="W320" s="9"/>
      <c r="X320" s="9">
        <v>0.2231</v>
      </c>
      <c r="Y320" s="9"/>
      <c r="Z320" s="9"/>
    </row>
    <row r="321" spans="1:26" s="84" customFormat="1" ht="12.75">
      <c r="A321" s="29"/>
      <c r="B321" s="55"/>
      <c r="C321" s="19"/>
      <c r="D321" s="11">
        <f aca="true" t="shared" si="177" ref="D321:Z321">$C320*D320</f>
        <v>81282.993075</v>
      </c>
      <c r="E321" s="11">
        <f t="shared" si="177"/>
        <v>0</v>
      </c>
      <c r="F321" s="11">
        <f t="shared" si="177"/>
        <v>0</v>
      </c>
      <c r="G321" s="11">
        <f t="shared" si="177"/>
        <v>0</v>
      </c>
      <c r="H321" s="11">
        <f t="shared" si="177"/>
        <v>0</v>
      </c>
      <c r="I321" s="11">
        <f t="shared" si="177"/>
        <v>0</v>
      </c>
      <c r="J321" s="11">
        <f t="shared" si="177"/>
        <v>0</v>
      </c>
      <c r="K321" s="11">
        <f t="shared" si="177"/>
        <v>0</v>
      </c>
      <c r="L321" s="11">
        <f t="shared" si="177"/>
        <v>0</v>
      </c>
      <c r="M321" s="11">
        <f t="shared" si="177"/>
        <v>0</v>
      </c>
      <c r="N321" s="11">
        <f t="shared" si="177"/>
        <v>0</v>
      </c>
      <c r="O321" s="11">
        <f>$C320*O320</f>
        <v>0</v>
      </c>
      <c r="P321" s="11">
        <f t="shared" si="177"/>
        <v>0</v>
      </c>
      <c r="Q321" s="11">
        <f t="shared" si="177"/>
        <v>12172.5648</v>
      </c>
      <c r="R321" s="11">
        <f t="shared" si="177"/>
        <v>0</v>
      </c>
      <c r="S321" s="11">
        <f t="shared" si="177"/>
        <v>484.1361</v>
      </c>
      <c r="T321" s="11">
        <f t="shared" si="177"/>
        <v>40390.7832</v>
      </c>
      <c r="U321" s="11">
        <f t="shared" si="177"/>
        <v>0</v>
      </c>
      <c r="V321" s="11">
        <f t="shared" si="177"/>
        <v>0</v>
      </c>
      <c r="W321" s="11">
        <f t="shared" si="177"/>
        <v>0</v>
      </c>
      <c r="X321" s="11">
        <f t="shared" si="177"/>
        <v>38575.272825</v>
      </c>
      <c r="Y321" s="11">
        <f t="shared" si="177"/>
        <v>0</v>
      </c>
      <c r="Z321" s="11">
        <f t="shared" si="177"/>
        <v>0</v>
      </c>
    </row>
    <row r="322" spans="1:26" s="84" customFormat="1" ht="12.75">
      <c r="A322" s="28" t="s">
        <v>97</v>
      </c>
      <c r="B322" s="118">
        <v>2633067</v>
      </c>
      <c r="C322" s="37">
        <f>B322/12</f>
        <v>219422.25</v>
      </c>
      <c r="D322" s="68">
        <v>0.0166</v>
      </c>
      <c r="E322" s="68">
        <v>0.1416</v>
      </c>
      <c r="F322" s="68">
        <v>0.0573</v>
      </c>
      <c r="G322" s="68">
        <v>0.0788</v>
      </c>
      <c r="H322" s="68">
        <v>0.0422</v>
      </c>
      <c r="I322" s="68">
        <v>0.1331</v>
      </c>
      <c r="J322" s="68">
        <v>0.0211</v>
      </c>
      <c r="K322" s="68">
        <v>0.0329</v>
      </c>
      <c r="L322" s="68">
        <v>0.0175</v>
      </c>
      <c r="M322" s="68">
        <v>0.025</v>
      </c>
      <c r="N322" s="68">
        <v>0.1286</v>
      </c>
      <c r="O322" s="68">
        <v>0.0187</v>
      </c>
      <c r="P322" s="68">
        <v>0</v>
      </c>
      <c r="Q322" s="68">
        <v>0.0374</v>
      </c>
      <c r="R322" s="68">
        <v>0.019</v>
      </c>
      <c r="S322" s="68">
        <v>0.0044</v>
      </c>
      <c r="T322" s="68">
        <v>0.0534</v>
      </c>
      <c r="U322" s="68">
        <v>0.0189</v>
      </c>
      <c r="V322" s="68">
        <v>0.0399</v>
      </c>
      <c r="W322" s="68">
        <v>0.0484</v>
      </c>
      <c r="X322" s="68">
        <v>0.0626</v>
      </c>
      <c r="Y322" s="68">
        <v>0.0026</v>
      </c>
      <c r="Z322" s="9">
        <v>0</v>
      </c>
    </row>
    <row r="323" spans="1:26" s="84" customFormat="1" ht="12.75">
      <c r="A323" s="29"/>
      <c r="B323" s="55"/>
      <c r="C323" s="19"/>
      <c r="D323" s="11">
        <f aca="true" t="shared" si="178" ref="D323:O323">$C322*D322</f>
        <v>3642.40935</v>
      </c>
      <c r="E323" s="11">
        <f t="shared" si="178"/>
        <v>31070.1906</v>
      </c>
      <c r="F323" s="11">
        <f t="shared" si="178"/>
        <v>12572.894924999999</v>
      </c>
      <c r="G323" s="11">
        <f t="shared" si="178"/>
        <v>17290.473299999998</v>
      </c>
      <c r="H323" s="11">
        <f t="shared" si="178"/>
        <v>9259.61895</v>
      </c>
      <c r="I323" s="11">
        <f t="shared" si="178"/>
        <v>29205.101475</v>
      </c>
      <c r="J323" s="11">
        <f t="shared" si="178"/>
        <v>4629.809475</v>
      </c>
      <c r="K323" s="11">
        <f t="shared" si="178"/>
        <v>7218.992025</v>
      </c>
      <c r="L323" s="11">
        <f t="shared" si="178"/>
        <v>3839.889375</v>
      </c>
      <c r="M323" s="11">
        <f t="shared" si="178"/>
        <v>5485.556250000001</v>
      </c>
      <c r="N323" s="11">
        <f t="shared" si="178"/>
        <v>28217.70135</v>
      </c>
      <c r="O323" s="11">
        <f t="shared" si="178"/>
        <v>4103.196075000001</v>
      </c>
      <c r="P323" s="11">
        <f aca="true" t="shared" si="179" ref="P323:Z323">$C322*P322</f>
        <v>0</v>
      </c>
      <c r="Q323" s="11">
        <f t="shared" si="179"/>
        <v>8206.392150000001</v>
      </c>
      <c r="R323" s="11">
        <f t="shared" si="179"/>
        <v>4169.02275</v>
      </c>
      <c r="S323" s="11">
        <f t="shared" si="179"/>
        <v>965.4579000000001</v>
      </c>
      <c r="T323" s="11">
        <f t="shared" si="179"/>
        <v>11717.14815</v>
      </c>
      <c r="U323" s="11">
        <f t="shared" si="179"/>
        <v>4147.080525</v>
      </c>
      <c r="V323" s="11">
        <f t="shared" si="179"/>
        <v>8754.947774999999</v>
      </c>
      <c r="W323" s="11">
        <f t="shared" si="179"/>
        <v>10620.0369</v>
      </c>
      <c r="X323" s="11">
        <f t="shared" si="179"/>
        <v>13735.83285</v>
      </c>
      <c r="Y323" s="11">
        <f t="shared" si="179"/>
        <v>570.49785</v>
      </c>
      <c r="Z323" s="11">
        <f t="shared" si="179"/>
        <v>0</v>
      </c>
    </row>
    <row r="324" spans="1:26" s="84" customFormat="1" ht="12.75">
      <c r="A324" s="28" t="s">
        <v>98</v>
      </c>
      <c r="B324" s="118">
        <v>2535989</v>
      </c>
      <c r="C324" s="37">
        <f>B324/12</f>
        <v>211332.41666666666</v>
      </c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>
        <v>0.998</v>
      </c>
      <c r="Y324" s="9">
        <v>0.002</v>
      </c>
      <c r="Z324" s="9"/>
    </row>
    <row r="325" spans="1:26" s="84" customFormat="1" ht="12.75">
      <c r="A325" s="29"/>
      <c r="B325" s="55"/>
      <c r="C325" s="19"/>
      <c r="D325" s="11">
        <f aca="true" t="shared" si="180" ref="D325:Z325">$C324*D324</f>
        <v>0</v>
      </c>
      <c r="E325" s="11">
        <f t="shared" si="180"/>
        <v>0</v>
      </c>
      <c r="F325" s="11">
        <f t="shared" si="180"/>
        <v>0</v>
      </c>
      <c r="G325" s="11">
        <f t="shared" si="180"/>
        <v>0</v>
      </c>
      <c r="H325" s="11">
        <f t="shared" si="180"/>
        <v>0</v>
      </c>
      <c r="I325" s="11">
        <f t="shared" si="180"/>
        <v>0</v>
      </c>
      <c r="J325" s="11">
        <f t="shared" si="180"/>
        <v>0</v>
      </c>
      <c r="K325" s="11">
        <f t="shared" si="180"/>
        <v>0</v>
      </c>
      <c r="L325" s="11">
        <f t="shared" si="180"/>
        <v>0</v>
      </c>
      <c r="M325" s="11">
        <f t="shared" si="180"/>
        <v>0</v>
      </c>
      <c r="N325" s="11">
        <f t="shared" si="180"/>
        <v>0</v>
      </c>
      <c r="O325" s="11">
        <f>$C324*O324</f>
        <v>0</v>
      </c>
      <c r="P325" s="11">
        <f t="shared" si="180"/>
        <v>0</v>
      </c>
      <c r="Q325" s="11">
        <f t="shared" si="180"/>
        <v>0</v>
      </c>
      <c r="R325" s="11">
        <f t="shared" si="180"/>
        <v>0</v>
      </c>
      <c r="S325" s="11">
        <f t="shared" si="180"/>
        <v>0</v>
      </c>
      <c r="T325" s="11">
        <f t="shared" si="180"/>
        <v>0</v>
      </c>
      <c r="U325" s="11">
        <f t="shared" si="180"/>
        <v>0</v>
      </c>
      <c r="V325" s="11">
        <f t="shared" si="180"/>
        <v>0</v>
      </c>
      <c r="W325" s="11">
        <f t="shared" si="180"/>
        <v>0</v>
      </c>
      <c r="X325" s="11">
        <f t="shared" si="180"/>
        <v>210909.7518333333</v>
      </c>
      <c r="Y325" s="11">
        <f t="shared" si="180"/>
        <v>422.6648333333333</v>
      </c>
      <c r="Z325" s="11">
        <f t="shared" si="180"/>
        <v>0</v>
      </c>
    </row>
    <row r="326" spans="1:26" s="84" customFormat="1" ht="12.75">
      <c r="A326" s="28" t="s">
        <v>99</v>
      </c>
      <c r="B326" s="118">
        <v>1551830</v>
      </c>
      <c r="C326" s="37">
        <f>B326/12</f>
        <v>129319.16666666667</v>
      </c>
      <c r="D326" s="9">
        <v>0.0176</v>
      </c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>
        <v>0.265</v>
      </c>
      <c r="R326" s="9"/>
      <c r="S326" s="9">
        <v>0.1085</v>
      </c>
      <c r="T326" s="9"/>
      <c r="U326" s="9"/>
      <c r="V326" s="9"/>
      <c r="W326" s="9"/>
      <c r="X326" s="9">
        <v>0.6089</v>
      </c>
      <c r="Y326" s="9"/>
      <c r="Z326" s="9">
        <v>0</v>
      </c>
    </row>
    <row r="327" spans="1:26" s="84" customFormat="1" ht="12.75">
      <c r="A327" s="29"/>
      <c r="B327" s="55"/>
      <c r="C327" s="19"/>
      <c r="D327" s="11">
        <f aca="true" t="shared" si="181" ref="D327:Z327">$C326*D326</f>
        <v>2276.0173333333337</v>
      </c>
      <c r="E327" s="11">
        <f t="shared" si="181"/>
        <v>0</v>
      </c>
      <c r="F327" s="11">
        <f t="shared" si="181"/>
        <v>0</v>
      </c>
      <c r="G327" s="11">
        <f t="shared" si="181"/>
        <v>0</v>
      </c>
      <c r="H327" s="11">
        <f t="shared" si="181"/>
        <v>0</v>
      </c>
      <c r="I327" s="11">
        <f t="shared" si="181"/>
        <v>0</v>
      </c>
      <c r="J327" s="11">
        <f t="shared" si="181"/>
        <v>0</v>
      </c>
      <c r="K327" s="11">
        <f t="shared" si="181"/>
        <v>0</v>
      </c>
      <c r="L327" s="11">
        <f t="shared" si="181"/>
        <v>0</v>
      </c>
      <c r="M327" s="11">
        <f t="shared" si="181"/>
        <v>0</v>
      </c>
      <c r="N327" s="11">
        <f t="shared" si="181"/>
        <v>0</v>
      </c>
      <c r="O327" s="11">
        <f>$C326*O326</f>
        <v>0</v>
      </c>
      <c r="P327" s="11">
        <f t="shared" si="181"/>
        <v>0</v>
      </c>
      <c r="Q327" s="11">
        <f t="shared" si="181"/>
        <v>34269.57916666667</v>
      </c>
      <c r="R327" s="11">
        <f t="shared" si="181"/>
        <v>0</v>
      </c>
      <c r="S327" s="11">
        <f t="shared" si="181"/>
        <v>14031.129583333333</v>
      </c>
      <c r="T327" s="11">
        <f t="shared" si="181"/>
        <v>0</v>
      </c>
      <c r="U327" s="11">
        <f t="shared" si="181"/>
        <v>0</v>
      </c>
      <c r="V327" s="11">
        <f t="shared" si="181"/>
        <v>0</v>
      </c>
      <c r="W327" s="11">
        <f t="shared" si="181"/>
        <v>0</v>
      </c>
      <c r="X327" s="11">
        <f t="shared" si="181"/>
        <v>78742.44058333333</v>
      </c>
      <c r="Y327" s="11">
        <f t="shared" si="181"/>
        <v>0</v>
      </c>
      <c r="Z327" s="11">
        <f t="shared" si="181"/>
        <v>0</v>
      </c>
    </row>
    <row r="328" spans="1:26" s="84" customFormat="1" ht="12.75">
      <c r="A328" s="28" t="s">
        <v>100</v>
      </c>
      <c r="B328" s="118">
        <v>678523</v>
      </c>
      <c r="C328" s="37">
        <f>B328/12</f>
        <v>56543.583333333336</v>
      </c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>
        <v>0.4295</v>
      </c>
      <c r="R328" s="9"/>
      <c r="S328" s="9">
        <v>0.179</v>
      </c>
      <c r="T328" s="9"/>
      <c r="U328" s="9"/>
      <c r="V328" s="9"/>
      <c r="W328" s="9"/>
      <c r="X328" s="9">
        <v>0.3836</v>
      </c>
      <c r="Y328" s="9">
        <v>0.0079</v>
      </c>
      <c r="Z328" s="9"/>
    </row>
    <row r="329" spans="1:26" s="84" customFormat="1" ht="12.75">
      <c r="A329" s="29"/>
      <c r="B329" s="55"/>
      <c r="C329" s="19"/>
      <c r="D329" s="11">
        <f aca="true" t="shared" si="182" ref="D329:Z329">$C328*D328</f>
        <v>0</v>
      </c>
      <c r="E329" s="11">
        <f t="shared" si="182"/>
        <v>0</v>
      </c>
      <c r="F329" s="11">
        <f t="shared" si="182"/>
        <v>0</v>
      </c>
      <c r="G329" s="11">
        <f t="shared" si="182"/>
        <v>0</v>
      </c>
      <c r="H329" s="11">
        <f t="shared" si="182"/>
        <v>0</v>
      </c>
      <c r="I329" s="11">
        <f t="shared" si="182"/>
        <v>0</v>
      </c>
      <c r="J329" s="11">
        <f t="shared" si="182"/>
        <v>0</v>
      </c>
      <c r="K329" s="11">
        <f t="shared" si="182"/>
        <v>0</v>
      </c>
      <c r="L329" s="11">
        <f t="shared" si="182"/>
        <v>0</v>
      </c>
      <c r="M329" s="11">
        <f t="shared" si="182"/>
        <v>0</v>
      </c>
      <c r="N329" s="11">
        <f t="shared" si="182"/>
        <v>0</v>
      </c>
      <c r="O329" s="11">
        <f>$C328*O328</f>
        <v>0</v>
      </c>
      <c r="P329" s="11">
        <f t="shared" si="182"/>
        <v>0</v>
      </c>
      <c r="Q329" s="11">
        <f t="shared" si="182"/>
        <v>24285.469041666667</v>
      </c>
      <c r="R329" s="11">
        <f t="shared" si="182"/>
        <v>0</v>
      </c>
      <c r="S329" s="11">
        <f t="shared" si="182"/>
        <v>10121.301416666667</v>
      </c>
      <c r="T329" s="11">
        <f t="shared" si="182"/>
        <v>0</v>
      </c>
      <c r="U329" s="11">
        <f t="shared" si="182"/>
        <v>0</v>
      </c>
      <c r="V329" s="11">
        <f t="shared" si="182"/>
        <v>0</v>
      </c>
      <c r="W329" s="11">
        <f t="shared" si="182"/>
        <v>0</v>
      </c>
      <c r="X329" s="11">
        <f t="shared" si="182"/>
        <v>21690.118566666668</v>
      </c>
      <c r="Y329" s="11">
        <f t="shared" si="182"/>
        <v>446.6943083333334</v>
      </c>
      <c r="Z329" s="11">
        <f t="shared" si="182"/>
        <v>0</v>
      </c>
    </row>
    <row r="330" spans="1:26" s="84" customFormat="1" ht="12.75">
      <c r="A330" s="28" t="s">
        <v>101</v>
      </c>
      <c r="B330" s="118">
        <v>2067525</v>
      </c>
      <c r="C330" s="37">
        <f>B330/12</f>
        <v>172293.75</v>
      </c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>
        <v>1</v>
      </c>
      <c r="Y330" s="9"/>
      <c r="Z330" s="9">
        <v>0</v>
      </c>
    </row>
    <row r="331" spans="1:26" s="84" customFormat="1" ht="12.75">
      <c r="A331" s="29"/>
      <c r="B331" s="55"/>
      <c r="C331" s="19"/>
      <c r="D331" s="11">
        <f aca="true" t="shared" si="183" ref="D331:Z331">$C330*D330</f>
        <v>0</v>
      </c>
      <c r="E331" s="11">
        <f t="shared" si="183"/>
        <v>0</v>
      </c>
      <c r="F331" s="11">
        <f t="shared" si="183"/>
        <v>0</v>
      </c>
      <c r="G331" s="11">
        <f t="shared" si="183"/>
        <v>0</v>
      </c>
      <c r="H331" s="11">
        <f t="shared" si="183"/>
        <v>0</v>
      </c>
      <c r="I331" s="11">
        <f t="shared" si="183"/>
        <v>0</v>
      </c>
      <c r="J331" s="11">
        <f t="shared" si="183"/>
        <v>0</v>
      </c>
      <c r="K331" s="11">
        <f t="shared" si="183"/>
        <v>0</v>
      </c>
      <c r="L331" s="11">
        <f t="shared" si="183"/>
        <v>0</v>
      </c>
      <c r="M331" s="11">
        <f t="shared" si="183"/>
        <v>0</v>
      </c>
      <c r="N331" s="11">
        <f t="shared" si="183"/>
        <v>0</v>
      </c>
      <c r="O331" s="11">
        <f>$C330*O330</f>
        <v>0</v>
      </c>
      <c r="P331" s="11">
        <f t="shared" si="183"/>
        <v>0</v>
      </c>
      <c r="Q331" s="11">
        <f t="shared" si="183"/>
        <v>0</v>
      </c>
      <c r="R331" s="11">
        <f t="shared" si="183"/>
        <v>0</v>
      </c>
      <c r="S331" s="11">
        <f t="shared" si="183"/>
        <v>0</v>
      </c>
      <c r="T331" s="11">
        <f t="shared" si="183"/>
        <v>0</v>
      </c>
      <c r="U331" s="11">
        <f t="shared" si="183"/>
        <v>0</v>
      </c>
      <c r="V331" s="11">
        <f t="shared" si="183"/>
        <v>0</v>
      </c>
      <c r="W331" s="11">
        <f t="shared" si="183"/>
        <v>0</v>
      </c>
      <c r="X331" s="11">
        <f t="shared" si="183"/>
        <v>172293.75</v>
      </c>
      <c r="Y331" s="11">
        <f t="shared" si="183"/>
        <v>0</v>
      </c>
      <c r="Z331" s="11">
        <f t="shared" si="183"/>
        <v>0</v>
      </c>
    </row>
    <row r="332" spans="1:26" s="84" customFormat="1" ht="12.75">
      <c r="A332" s="28" t="s">
        <v>102</v>
      </c>
      <c r="B332" s="118">
        <v>83726646</v>
      </c>
      <c r="C332" s="37">
        <f>B332/12</f>
        <v>6977220.5</v>
      </c>
      <c r="D332" s="68">
        <v>0.0166</v>
      </c>
      <c r="E332" s="68">
        <v>0.1416</v>
      </c>
      <c r="F332" s="68">
        <v>0.0573</v>
      </c>
      <c r="G332" s="68">
        <v>0.0788</v>
      </c>
      <c r="H332" s="68">
        <v>0.0422</v>
      </c>
      <c r="I332" s="68">
        <v>0.1331</v>
      </c>
      <c r="J332" s="68">
        <v>0.0211</v>
      </c>
      <c r="K332" s="68">
        <v>0.0329</v>
      </c>
      <c r="L332" s="68">
        <v>0.0175</v>
      </c>
      <c r="M332" s="68">
        <v>0.025</v>
      </c>
      <c r="N332" s="68">
        <v>0.1286</v>
      </c>
      <c r="O332" s="68">
        <v>0.0187</v>
      </c>
      <c r="P332" s="68">
        <v>0</v>
      </c>
      <c r="Q332" s="68">
        <v>0.0374</v>
      </c>
      <c r="R332" s="68">
        <v>0.019</v>
      </c>
      <c r="S332" s="68">
        <v>0.0044</v>
      </c>
      <c r="T332" s="68">
        <v>0.0534</v>
      </c>
      <c r="U332" s="68">
        <v>0.0189</v>
      </c>
      <c r="V332" s="68">
        <v>0.0399</v>
      </c>
      <c r="W332" s="68">
        <v>0.0484</v>
      </c>
      <c r="X332" s="68">
        <v>0.0626</v>
      </c>
      <c r="Y332" s="68">
        <v>0.0026</v>
      </c>
      <c r="Z332" s="9">
        <v>0</v>
      </c>
    </row>
    <row r="333" spans="1:26" s="84" customFormat="1" ht="12.75">
      <c r="A333" s="29"/>
      <c r="B333" s="55"/>
      <c r="C333" s="19"/>
      <c r="D333" s="11">
        <f aca="true" t="shared" si="184" ref="D333:O333">$C332*D332</f>
        <v>115821.8603</v>
      </c>
      <c r="E333" s="11">
        <f t="shared" si="184"/>
        <v>987974.4228000001</v>
      </c>
      <c r="F333" s="11">
        <f t="shared" si="184"/>
        <v>399794.73465</v>
      </c>
      <c r="G333" s="11">
        <f t="shared" si="184"/>
        <v>549804.9754</v>
      </c>
      <c r="H333" s="11">
        <f t="shared" si="184"/>
        <v>294438.7051</v>
      </c>
      <c r="I333" s="11">
        <f t="shared" si="184"/>
        <v>928668.04855</v>
      </c>
      <c r="J333" s="11">
        <f t="shared" si="184"/>
        <v>147219.35255</v>
      </c>
      <c r="K333" s="11">
        <f t="shared" si="184"/>
        <v>229550.55445</v>
      </c>
      <c r="L333" s="11">
        <f t="shared" si="184"/>
        <v>122101.35875000001</v>
      </c>
      <c r="M333" s="11">
        <f t="shared" si="184"/>
        <v>174430.5125</v>
      </c>
      <c r="N333" s="11">
        <f t="shared" si="184"/>
        <v>897270.5562999999</v>
      </c>
      <c r="O333" s="11">
        <f t="shared" si="184"/>
        <v>130474.02335</v>
      </c>
      <c r="P333" s="11">
        <f aca="true" t="shared" si="185" ref="P333:Z333">$C332*P332</f>
        <v>0</v>
      </c>
      <c r="Q333" s="11">
        <f t="shared" si="185"/>
        <v>260948.0467</v>
      </c>
      <c r="R333" s="11">
        <f t="shared" si="185"/>
        <v>132567.1895</v>
      </c>
      <c r="S333" s="11">
        <f t="shared" si="185"/>
        <v>30699.770200000003</v>
      </c>
      <c r="T333" s="11">
        <f t="shared" si="185"/>
        <v>372583.5747</v>
      </c>
      <c r="U333" s="11">
        <f t="shared" si="185"/>
        <v>131869.46745</v>
      </c>
      <c r="V333" s="11">
        <f t="shared" si="185"/>
        <v>278391.09794999997</v>
      </c>
      <c r="W333" s="11">
        <f t="shared" si="185"/>
        <v>337697.4722</v>
      </c>
      <c r="X333" s="11">
        <f t="shared" si="185"/>
        <v>436774.00330000004</v>
      </c>
      <c r="Y333" s="11">
        <f t="shared" si="185"/>
        <v>18140.7733</v>
      </c>
      <c r="Z333" s="11">
        <f t="shared" si="185"/>
        <v>0</v>
      </c>
    </row>
    <row r="334" spans="1:26" s="84" customFormat="1" ht="12.75">
      <c r="A334" s="28" t="s">
        <v>103</v>
      </c>
      <c r="B334" s="119">
        <v>4655898</v>
      </c>
      <c r="C334" s="37">
        <f>B334/12</f>
        <v>387991.5</v>
      </c>
      <c r="D334" s="9">
        <v>0.0514</v>
      </c>
      <c r="E334" s="9"/>
      <c r="F334" s="9"/>
      <c r="G334" s="9"/>
      <c r="H334" s="9"/>
      <c r="I334" s="9">
        <v>0.0029</v>
      </c>
      <c r="J334" s="9">
        <v>0.0003</v>
      </c>
      <c r="K334" s="9"/>
      <c r="L334" s="9"/>
      <c r="M334" s="9">
        <v>0.0178</v>
      </c>
      <c r="N334" s="9"/>
      <c r="O334" s="9"/>
      <c r="P334" s="9"/>
      <c r="Q334" s="9">
        <v>0.3304</v>
      </c>
      <c r="R334" s="9"/>
      <c r="S334" s="9">
        <v>0.0638</v>
      </c>
      <c r="T334" s="9">
        <v>0.1014</v>
      </c>
      <c r="U334" s="9">
        <v>0.0057</v>
      </c>
      <c r="V334" s="9"/>
      <c r="W334" s="9"/>
      <c r="X334" s="9">
        <v>0.411</v>
      </c>
      <c r="Y334" s="9">
        <v>0.0153</v>
      </c>
      <c r="Z334" s="9">
        <v>0</v>
      </c>
    </row>
    <row r="335" spans="1:26" s="84" customFormat="1" ht="12.75">
      <c r="A335" s="29"/>
      <c r="B335" s="55"/>
      <c r="C335" s="19"/>
      <c r="D335" s="11">
        <f aca="true" t="shared" si="186" ref="D335:Z335">$C334*D334</f>
        <v>19942.7631</v>
      </c>
      <c r="E335" s="11">
        <f t="shared" si="186"/>
        <v>0</v>
      </c>
      <c r="F335" s="11">
        <f t="shared" si="186"/>
        <v>0</v>
      </c>
      <c r="G335" s="11">
        <f t="shared" si="186"/>
        <v>0</v>
      </c>
      <c r="H335" s="11">
        <f t="shared" si="186"/>
        <v>0</v>
      </c>
      <c r="I335" s="11">
        <f t="shared" si="186"/>
        <v>1125.17535</v>
      </c>
      <c r="J335" s="11">
        <f t="shared" si="186"/>
        <v>116.39744999999999</v>
      </c>
      <c r="K335" s="11">
        <f t="shared" si="186"/>
        <v>0</v>
      </c>
      <c r="L335" s="11">
        <f t="shared" si="186"/>
        <v>0</v>
      </c>
      <c r="M335" s="11">
        <f t="shared" si="186"/>
        <v>6906.2487</v>
      </c>
      <c r="N335" s="11">
        <f t="shared" si="186"/>
        <v>0</v>
      </c>
      <c r="O335" s="11">
        <f>$C334*O334</f>
        <v>0</v>
      </c>
      <c r="P335" s="11">
        <f t="shared" si="186"/>
        <v>0</v>
      </c>
      <c r="Q335" s="11">
        <f t="shared" si="186"/>
        <v>128192.39160000002</v>
      </c>
      <c r="R335" s="11">
        <f t="shared" si="186"/>
        <v>0</v>
      </c>
      <c r="S335" s="11">
        <f t="shared" si="186"/>
        <v>24753.857699999997</v>
      </c>
      <c r="T335" s="11">
        <f t="shared" si="186"/>
        <v>39342.3381</v>
      </c>
      <c r="U335" s="11">
        <f t="shared" si="186"/>
        <v>2211.55155</v>
      </c>
      <c r="V335" s="11">
        <f t="shared" si="186"/>
        <v>0</v>
      </c>
      <c r="W335" s="11">
        <f t="shared" si="186"/>
        <v>0</v>
      </c>
      <c r="X335" s="11">
        <f t="shared" si="186"/>
        <v>159464.5065</v>
      </c>
      <c r="Y335" s="11">
        <f t="shared" si="186"/>
        <v>5936.26995</v>
      </c>
      <c r="Z335" s="11">
        <f t="shared" si="186"/>
        <v>0</v>
      </c>
    </row>
    <row r="336" spans="1:26" s="84" customFormat="1" ht="12.75">
      <c r="A336" s="28" t="s">
        <v>104</v>
      </c>
      <c r="B336" s="118">
        <v>2664</v>
      </c>
      <c r="C336" s="37">
        <f>B336/12</f>
        <v>222</v>
      </c>
      <c r="D336" s="68">
        <v>0.0166</v>
      </c>
      <c r="E336" s="68">
        <v>0.1416</v>
      </c>
      <c r="F336" s="68">
        <v>0.0573</v>
      </c>
      <c r="G336" s="68">
        <v>0.0788</v>
      </c>
      <c r="H336" s="68">
        <v>0.0422</v>
      </c>
      <c r="I336" s="68">
        <v>0.1331</v>
      </c>
      <c r="J336" s="68">
        <v>0.0211</v>
      </c>
      <c r="K336" s="68">
        <v>0.0329</v>
      </c>
      <c r="L336" s="68">
        <v>0.0175</v>
      </c>
      <c r="M336" s="68">
        <v>0.025</v>
      </c>
      <c r="N336" s="68">
        <v>0.1286</v>
      </c>
      <c r="O336" s="68">
        <v>0.0187</v>
      </c>
      <c r="P336" s="68">
        <v>0</v>
      </c>
      <c r="Q336" s="68">
        <v>0.0374</v>
      </c>
      <c r="R336" s="68">
        <v>0.019</v>
      </c>
      <c r="S336" s="68">
        <v>0.0044</v>
      </c>
      <c r="T336" s="68">
        <v>0.0534</v>
      </c>
      <c r="U336" s="68">
        <v>0.0189</v>
      </c>
      <c r="V336" s="68">
        <v>0.0399</v>
      </c>
      <c r="W336" s="68">
        <v>0.0484</v>
      </c>
      <c r="X336" s="68">
        <v>0.0626</v>
      </c>
      <c r="Y336" s="68">
        <v>0.0026</v>
      </c>
      <c r="Z336" s="9">
        <v>0</v>
      </c>
    </row>
    <row r="337" spans="1:26" s="84" customFormat="1" ht="12.75">
      <c r="A337" s="29"/>
      <c r="B337" s="55"/>
      <c r="C337" s="19"/>
      <c r="D337" s="11">
        <f aca="true" t="shared" si="187" ref="D337:O337">$C336*D336</f>
        <v>3.6852</v>
      </c>
      <c r="E337" s="11">
        <f t="shared" si="187"/>
        <v>31.435200000000002</v>
      </c>
      <c r="F337" s="11">
        <f t="shared" si="187"/>
        <v>12.7206</v>
      </c>
      <c r="G337" s="11">
        <f t="shared" si="187"/>
        <v>17.493599999999997</v>
      </c>
      <c r="H337" s="11">
        <f t="shared" si="187"/>
        <v>9.368400000000001</v>
      </c>
      <c r="I337" s="11">
        <f t="shared" si="187"/>
        <v>29.548199999999998</v>
      </c>
      <c r="J337" s="11">
        <f t="shared" si="187"/>
        <v>4.684200000000001</v>
      </c>
      <c r="K337" s="11">
        <f t="shared" si="187"/>
        <v>7.3038</v>
      </c>
      <c r="L337" s="11">
        <f t="shared" si="187"/>
        <v>3.8850000000000002</v>
      </c>
      <c r="M337" s="11">
        <f t="shared" si="187"/>
        <v>5.550000000000001</v>
      </c>
      <c r="N337" s="11">
        <f t="shared" si="187"/>
        <v>28.5492</v>
      </c>
      <c r="O337" s="11">
        <f t="shared" si="187"/>
        <v>4.151400000000001</v>
      </c>
      <c r="P337" s="11">
        <f aca="true" t="shared" si="188" ref="P337:Z337">$C336*P336</f>
        <v>0</v>
      </c>
      <c r="Q337" s="11">
        <f t="shared" si="188"/>
        <v>8.302800000000001</v>
      </c>
      <c r="R337" s="11">
        <f t="shared" si="188"/>
        <v>4.218</v>
      </c>
      <c r="S337" s="11">
        <f t="shared" si="188"/>
        <v>0.9768000000000001</v>
      </c>
      <c r="T337" s="11">
        <f t="shared" si="188"/>
        <v>11.854800000000001</v>
      </c>
      <c r="U337" s="11">
        <f t="shared" si="188"/>
        <v>4.1958</v>
      </c>
      <c r="V337" s="11">
        <f t="shared" si="188"/>
        <v>8.8578</v>
      </c>
      <c r="W337" s="11">
        <f t="shared" si="188"/>
        <v>10.7448</v>
      </c>
      <c r="X337" s="11">
        <f t="shared" si="188"/>
        <v>13.8972</v>
      </c>
      <c r="Y337" s="11">
        <f t="shared" si="188"/>
        <v>0.5771999999999999</v>
      </c>
      <c r="Z337" s="11">
        <f t="shared" si="188"/>
        <v>0</v>
      </c>
    </row>
    <row r="338" spans="1:26" s="84" customFormat="1" ht="12.75">
      <c r="A338" s="28" t="s">
        <v>105</v>
      </c>
      <c r="B338" s="118">
        <v>935200</v>
      </c>
      <c r="C338" s="37">
        <f>B338/12</f>
        <v>77933.33333333333</v>
      </c>
      <c r="D338" s="9"/>
      <c r="E338" s="9"/>
      <c r="F338" s="9"/>
      <c r="G338" s="9"/>
      <c r="H338" s="9">
        <v>0.0125</v>
      </c>
      <c r="I338" s="9"/>
      <c r="J338" s="9"/>
      <c r="K338" s="9"/>
      <c r="L338" s="9"/>
      <c r="M338" s="9"/>
      <c r="N338" s="9"/>
      <c r="O338" s="9"/>
      <c r="P338" s="9"/>
      <c r="Q338" s="9">
        <v>0.0992</v>
      </c>
      <c r="R338" s="9"/>
      <c r="S338" s="9">
        <v>0.0087</v>
      </c>
      <c r="T338" s="9"/>
      <c r="U338" s="9"/>
      <c r="V338" s="9">
        <v>0.0111</v>
      </c>
      <c r="W338" s="9"/>
      <c r="X338" s="9">
        <v>0.8373</v>
      </c>
      <c r="Y338" s="9">
        <v>0.0312</v>
      </c>
      <c r="Z338" s="9"/>
    </row>
    <row r="339" spans="1:26" s="84" customFormat="1" ht="12.75">
      <c r="A339" s="29"/>
      <c r="B339" s="55"/>
      <c r="C339" s="19"/>
      <c r="D339" s="11">
        <f aca="true" t="shared" si="189" ref="D339:Z339">$C338*D338</f>
        <v>0</v>
      </c>
      <c r="E339" s="11">
        <f t="shared" si="189"/>
        <v>0</v>
      </c>
      <c r="F339" s="11">
        <f t="shared" si="189"/>
        <v>0</v>
      </c>
      <c r="G339" s="11">
        <f t="shared" si="189"/>
        <v>0</v>
      </c>
      <c r="H339" s="11">
        <f t="shared" si="189"/>
        <v>974.1666666666666</v>
      </c>
      <c r="I339" s="11">
        <f t="shared" si="189"/>
        <v>0</v>
      </c>
      <c r="J339" s="11">
        <f t="shared" si="189"/>
        <v>0</v>
      </c>
      <c r="K339" s="11">
        <f t="shared" si="189"/>
        <v>0</v>
      </c>
      <c r="L339" s="11">
        <f t="shared" si="189"/>
        <v>0</v>
      </c>
      <c r="M339" s="11">
        <f t="shared" si="189"/>
        <v>0</v>
      </c>
      <c r="N339" s="11">
        <f t="shared" si="189"/>
        <v>0</v>
      </c>
      <c r="O339" s="11">
        <f>$C338*O338</f>
        <v>0</v>
      </c>
      <c r="P339" s="11">
        <f t="shared" si="189"/>
        <v>0</v>
      </c>
      <c r="Q339" s="11">
        <f t="shared" si="189"/>
        <v>7730.986666666666</v>
      </c>
      <c r="R339" s="11">
        <f t="shared" si="189"/>
        <v>0</v>
      </c>
      <c r="S339" s="11">
        <f t="shared" si="189"/>
        <v>678.0199999999999</v>
      </c>
      <c r="T339" s="11">
        <f t="shared" si="189"/>
        <v>0</v>
      </c>
      <c r="U339" s="11">
        <f t="shared" si="189"/>
        <v>0</v>
      </c>
      <c r="V339" s="11">
        <f t="shared" si="189"/>
        <v>865.06</v>
      </c>
      <c r="W339" s="11">
        <f t="shared" si="189"/>
        <v>0</v>
      </c>
      <c r="X339" s="11">
        <f t="shared" si="189"/>
        <v>65253.58</v>
      </c>
      <c r="Y339" s="11">
        <f t="shared" si="189"/>
        <v>2431.5199999999995</v>
      </c>
      <c r="Z339" s="11">
        <f t="shared" si="189"/>
        <v>0</v>
      </c>
    </row>
    <row r="340" spans="1:26" s="84" customFormat="1" ht="12.75">
      <c r="A340" s="28" t="s">
        <v>106</v>
      </c>
      <c r="B340" s="118">
        <v>2128153</v>
      </c>
      <c r="C340" s="37">
        <f>B340/12</f>
        <v>177346.08333333334</v>
      </c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>
        <v>0.2927</v>
      </c>
      <c r="R340" s="9"/>
      <c r="S340" s="9">
        <v>0.0276</v>
      </c>
      <c r="T340" s="9"/>
      <c r="U340" s="9"/>
      <c r="V340" s="9"/>
      <c r="W340" s="9"/>
      <c r="X340" s="9">
        <v>0.6542</v>
      </c>
      <c r="Y340" s="9">
        <v>0.0255</v>
      </c>
      <c r="Z340" s="9">
        <v>0</v>
      </c>
    </row>
    <row r="341" spans="1:26" s="84" customFormat="1" ht="12.75">
      <c r="A341" s="29"/>
      <c r="B341" s="55"/>
      <c r="C341" s="19"/>
      <c r="D341" s="11">
        <f aca="true" t="shared" si="190" ref="D341:Z341">$C340*D340</f>
        <v>0</v>
      </c>
      <c r="E341" s="11">
        <f t="shared" si="190"/>
        <v>0</v>
      </c>
      <c r="F341" s="11">
        <f t="shared" si="190"/>
        <v>0</v>
      </c>
      <c r="G341" s="11">
        <f t="shared" si="190"/>
        <v>0</v>
      </c>
      <c r="H341" s="11">
        <f t="shared" si="190"/>
        <v>0</v>
      </c>
      <c r="I341" s="11">
        <f t="shared" si="190"/>
        <v>0</v>
      </c>
      <c r="J341" s="11">
        <f t="shared" si="190"/>
        <v>0</v>
      </c>
      <c r="K341" s="11">
        <f t="shared" si="190"/>
        <v>0</v>
      </c>
      <c r="L341" s="11">
        <f t="shared" si="190"/>
        <v>0</v>
      </c>
      <c r="M341" s="11">
        <f t="shared" si="190"/>
        <v>0</v>
      </c>
      <c r="N341" s="11">
        <f t="shared" si="190"/>
        <v>0</v>
      </c>
      <c r="O341" s="11">
        <f>$C340*O340</f>
        <v>0</v>
      </c>
      <c r="P341" s="11">
        <f t="shared" si="190"/>
        <v>0</v>
      </c>
      <c r="Q341" s="11">
        <f t="shared" si="190"/>
        <v>51909.198591666674</v>
      </c>
      <c r="R341" s="11">
        <f t="shared" si="190"/>
        <v>0</v>
      </c>
      <c r="S341" s="11">
        <f t="shared" si="190"/>
        <v>4894.7519</v>
      </c>
      <c r="T341" s="11">
        <f t="shared" si="190"/>
        <v>0</v>
      </c>
      <c r="U341" s="11">
        <f t="shared" si="190"/>
        <v>0</v>
      </c>
      <c r="V341" s="11">
        <f t="shared" si="190"/>
        <v>0</v>
      </c>
      <c r="W341" s="11">
        <f t="shared" si="190"/>
        <v>0</v>
      </c>
      <c r="X341" s="11">
        <f t="shared" si="190"/>
        <v>116019.80771666668</v>
      </c>
      <c r="Y341" s="11">
        <f t="shared" si="190"/>
        <v>4522.325125</v>
      </c>
      <c r="Z341" s="11">
        <f t="shared" si="190"/>
        <v>0</v>
      </c>
    </row>
    <row r="342" spans="1:26" s="84" customFormat="1" ht="12.75">
      <c r="A342" s="28" t="s">
        <v>107</v>
      </c>
      <c r="B342" s="118">
        <v>2209709</v>
      </c>
      <c r="C342" s="37">
        <f>B342/12</f>
        <v>184142.41666666666</v>
      </c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>
        <v>0.2944</v>
      </c>
      <c r="R342" s="9"/>
      <c r="S342" s="9">
        <v>0.0276</v>
      </c>
      <c r="T342" s="9"/>
      <c r="U342" s="9"/>
      <c r="V342" s="9"/>
      <c r="W342" s="9"/>
      <c r="X342" s="9">
        <v>0.6525</v>
      </c>
      <c r="Y342" s="9">
        <v>0.0255</v>
      </c>
      <c r="Z342" s="9">
        <v>0</v>
      </c>
    </row>
    <row r="343" spans="1:26" s="84" customFormat="1" ht="12.75">
      <c r="A343" s="29"/>
      <c r="B343" s="55"/>
      <c r="C343" s="19"/>
      <c r="D343" s="11">
        <f aca="true" t="shared" si="191" ref="D343:Z343">$C342*D342</f>
        <v>0</v>
      </c>
      <c r="E343" s="11">
        <f t="shared" si="191"/>
        <v>0</v>
      </c>
      <c r="F343" s="11">
        <f t="shared" si="191"/>
        <v>0</v>
      </c>
      <c r="G343" s="11">
        <f t="shared" si="191"/>
        <v>0</v>
      </c>
      <c r="H343" s="11">
        <f t="shared" si="191"/>
        <v>0</v>
      </c>
      <c r="I343" s="11">
        <f t="shared" si="191"/>
        <v>0</v>
      </c>
      <c r="J343" s="11">
        <f t="shared" si="191"/>
        <v>0</v>
      </c>
      <c r="K343" s="11">
        <f t="shared" si="191"/>
        <v>0</v>
      </c>
      <c r="L343" s="11">
        <f t="shared" si="191"/>
        <v>0</v>
      </c>
      <c r="M343" s="11">
        <f t="shared" si="191"/>
        <v>0</v>
      </c>
      <c r="N343" s="11">
        <f t="shared" si="191"/>
        <v>0</v>
      </c>
      <c r="O343" s="11">
        <f>$C342*O342</f>
        <v>0</v>
      </c>
      <c r="P343" s="11">
        <f t="shared" si="191"/>
        <v>0</v>
      </c>
      <c r="Q343" s="11">
        <f t="shared" si="191"/>
        <v>54211.52746666667</v>
      </c>
      <c r="R343" s="11">
        <f t="shared" si="191"/>
        <v>0</v>
      </c>
      <c r="S343" s="11">
        <f t="shared" si="191"/>
        <v>5082.3306999999995</v>
      </c>
      <c r="T343" s="11">
        <f t="shared" si="191"/>
        <v>0</v>
      </c>
      <c r="U343" s="11">
        <f t="shared" si="191"/>
        <v>0</v>
      </c>
      <c r="V343" s="11">
        <f t="shared" si="191"/>
        <v>0</v>
      </c>
      <c r="W343" s="11">
        <f t="shared" si="191"/>
        <v>0</v>
      </c>
      <c r="X343" s="11">
        <f t="shared" si="191"/>
        <v>120152.92687499999</v>
      </c>
      <c r="Y343" s="11">
        <f t="shared" si="191"/>
        <v>4695.631624999999</v>
      </c>
      <c r="Z343" s="11">
        <f t="shared" si="191"/>
        <v>0</v>
      </c>
    </row>
    <row r="344" spans="1:26" s="84" customFormat="1" ht="12.75">
      <c r="A344" s="28" t="s">
        <v>108</v>
      </c>
      <c r="B344" s="118">
        <v>635009</v>
      </c>
      <c r="C344" s="37">
        <f>B344/12</f>
        <v>52917.416666666664</v>
      </c>
      <c r="D344" s="68">
        <v>0.0166</v>
      </c>
      <c r="E344" s="68">
        <v>0.1416</v>
      </c>
      <c r="F344" s="68">
        <v>0.0573</v>
      </c>
      <c r="G344" s="68">
        <v>0.0788</v>
      </c>
      <c r="H344" s="68">
        <v>0.0422</v>
      </c>
      <c r="I344" s="68">
        <v>0.1331</v>
      </c>
      <c r="J344" s="68">
        <v>0.0211</v>
      </c>
      <c r="K344" s="68">
        <v>0.0329</v>
      </c>
      <c r="L344" s="68">
        <v>0.0175</v>
      </c>
      <c r="M344" s="68">
        <v>0.025</v>
      </c>
      <c r="N344" s="68">
        <v>0.1286</v>
      </c>
      <c r="O344" s="68">
        <v>0.0187</v>
      </c>
      <c r="P344" s="68">
        <v>0</v>
      </c>
      <c r="Q344" s="68">
        <v>0.0374</v>
      </c>
      <c r="R344" s="68">
        <v>0.019</v>
      </c>
      <c r="S344" s="68">
        <v>0.0044</v>
      </c>
      <c r="T344" s="68">
        <v>0.0534</v>
      </c>
      <c r="U344" s="68">
        <v>0.0189</v>
      </c>
      <c r="V344" s="68">
        <v>0.0399</v>
      </c>
      <c r="W344" s="68">
        <v>0.0484</v>
      </c>
      <c r="X344" s="68">
        <v>0.0626</v>
      </c>
      <c r="Y344" s="68">
        <v>0.0026</v>
      </c>
      <c r="Z344" s="9">
        <v>0</v>
      </c>
    </row>
    <row r="345" spans="1:26" s="84" customFormat="1" ht="12.75">
      <c r="A345" s="29"/>
      <c r="B345" s="55"/>
      <c r="C345" s="19"/>
      <c r="D345" s="11">
        <f aca="true" t="shared" si="192" ref="D345:O345">$C344*D344</f>
        <v>878.4291166666667</v>
      </c>
      <c r="E345" s="11">
        <f t="shared" si="192"/>
        <v>7493.1062</v>
      </c>
      <c r="F345" s="11">
        <f t="shared" si="192"/>
        <v>3032.167975</v>
      </c>
      <c r="G345" s="11">
        <f t="shared" si="192"/>
        <v>4169.8924333333325</v>
      </c>
      <c r="H345" s="11">
        <f t="shared" si="192"/>
        <v>2233.1149833333334</v>
      </c>
      <c r="I345" s="11">
        <f t="shared" si="192"/>
        <v>7043.308158333332</v>
      </c>
      <c r="J345" s="11">
        <f t="shared" si="192"/>
        <v>1116.5574916666667</v>
      </c>
      <c r="K345" s="11">
        <f t="shared" si="192"/>
        <v>1740.9830083333331</v>
      </c>
      <c r="L345" s="11">
        <f t="shared" si="192"/>
        <v>926.0547916666667</v>
      </c>
      <c r="M345" s="11">
        <f t="shared" si="192"/>
        <v>1322.9354166666667</v>
      </c>
      <c r="N345" s="11">
        <f t="shared" si="192"/>
        <v>6805.179783333333</v>
      </c>
      <c r="O345" s="11">
        <f t="shared" si="192"/>
        <v>989.5556916666667</v>
      </c>
      <c r="P345" s="11">
        <f aca="true" t="shared" si="193" ref="P345:Z345">$C344*P344</f>
        <v>0</v>
      </c>
      <c r="Q345" s="11">
        <f t="shared" si="193"/>
        <v>1979.1113833333334</v>
      </c>
      <c r="R345" s="11">
        <f t="shared" si="193"/>
        <v>1005.4309166666666</v>
      </c>
      <c r="S345" s="11">
        <f t="shared" si="193"/>
        <v>232.83663333333334</v>
      </c>
      <c r="T345" s="11">
        <f t="shared" si="193"/>
        <v>2825.79005</v>
      </c>
      <c r="U345" s="11">
        <f t="shared" si="193"/>
        <v>1000.1391749999999</v>
      </c>
      <c r="V345" s="11">
        <f t="shared" si="193"/>
        <v>2111.404925</v>
      </c>
      <c r="W345" s="11">
        <f t="shared" si="193"/>
        <v>2561.2029666666663</v>
      </c>
      <c r="X345" s="11">
        <f t="shared" si="193"/>
        <v>3312.6302833333334</v>
      </c>
      <c r="Y345" s="11">
        <f t="shared" si="193"/>
        <v>137.5852833333333</v>
      </c>
      <c r="Z345" s="11">
        <f t="shared" si="193"/>
        <v>0</v>
      </c>
    </row>
    <row r="346" spans="1:26" s="84" customFormat="1" ht="12.75">
      <c r="A346" s="28" t="s">
        <v>109</v>
      </c>
      <c r="B346" s="118">
        <v>1643978</v>
      </c>
      <c r="C346" s="37">
        <f>B346/12</f>
        <v>136998.16666666666</v>
      </c>
      <c r="D346" s="68">
        <v>0.0166</v>
      </c>
      <c r="E346" s="68">
        <v>0.1416</v>
      </c>
      <c r="F346" s="68">
        <v>0.0573</v>
      </c>
      <c r="G346" s="68">
        <v>0.0788</v>
      </c>
      <c r="H346" s="68">
        <v>0.0422</v>
      </c>
      <c r="I346" s="68">
        <v>0.1331</v>
      </c>
      <c r="J346" s="68">
        <v>0.0211</v>
      </c>
      <c r="K346" s="68">
        <v>0.0329</v>
      </c>
      <c r="L346" s="68">
        <v>0.0175</v>
      </c>
      <c r="M346" s="68">
        <v>0.025</v>
      </c>
      <c r="N346" s="68">
        <v>0.1286</v>
      </c>
      <c r="O346" s="68">
        <v>0.0187</v>
      </c>
      <c r="P346" s="68">
        <v>0</v>
      </c>
      <c r="Q346" s="68">
        <v>0.0374</v>
      </c>
      <c r="R346" s="68">
        <v>0.019</v>
      </c>
      <c r="S346" s="68">
        <v>0.0044</v>
      </c>
      <c r="T346" s="68">
        <v>0.0534</v>
      </c>
      <c r="U346" s="68">
        <v>0.0189</v>
      </c>
      <c r="V346" s="68">
        <v>0.0399</v>
      </c>
      <c r="W346" s="68">
        <v>0.0484</v>
      </c>
      <c r="X346" s="68">
        <v>0.0626</v>
      </c>
      <c r="Y346" s="68">
        <v>0.0026</v>
      </c>
      <c r="Z346" s="9">
        <v>0</v>
      </c>
    </row>
    <row r="347" spans="1:26" s="84" customFormat="1" ht="12.75">
      <c r="A347" s="29"/>
      <c r="B347" s="55"/>
      <c r="C347" s="19"/>
      <c r="D347" s="11">
        <f aca="true" t="shared" si="194" ref="D347:O347">$C346*D346</f>
        <v>2274.1695666666665</v>
      </c>
      <c r="E347" s="11">
        <f t="shared" si="194"/>
        <v>19398.9404</v>
      </c>
      <c r="F347" s="11">
        <f t="shared" si="194"/>
        <v>7849.994949999999</v>
      </c>
      <c r="G347" s="11">
        <f t="shared" si="194"/>
        <v>10795.455533333332</v>
      </c>
      <c r="H347" s="11">
        <f t="shared" si="194"/>
        <v>5781.322633333333</v>
      </c>
      <c r="I347" s="11">
        <f t="shared" si="194"/>
        <v>18234.455983333333</v>
      </c>
      <c r="J347" s="11">
        <f t="shared" si="194"/>
        <v>2890.6613166666666</v>
      </c>
      <c r="K347" s="11">
        <f t="shared" si="194"/>
        <v>4507.239683333333</v>
      </c>
      <c r="L347" s="11">
        <f t="shared" si="194"/>
        <v>2397.467916666667</v>
      </c>
      <c r="M347" s="11">
        <f t="shared" si="194"/>
        <v>3424.9541666666664</v>
      </c>
      <c r="N347" s="11">
        <f t="shared" si="194"/>
        <v>17617.964233333332</v>
      </c>
      <c r="O347" s="11">
        <f t="shared" si="194"/>
        <v>2561.8657166666667</v>
      </c>
      <c r="P347" s="11">
        <f aca="true" t="shared" si="195" ref="P347:Z347">$C346*P346</f>
        <v>0</v>
      </c>
      <c r="Q347" s="11">
        <f t="shared" si="195"/>
        <v>5123.731433333333</v>
      </c>
      <c r="R347" s="11">
        <f t="shared" si="195"/>
        <v>2602.9651666666664</v>
      </c>
      <c r="S347" s="11">
        <f t="shared" si="195"/>
        <v>602.7919333333333</v>
      </c>
      <c r="T347" s="11">
        <f t="shared" si="195"/>
        <v>7315.7020999999995</v>
      </c>
      <c r="U347" s="11">
        <f t="shared" si="195"/>
        <v>2589.2653499999997</v>
      </c>
      <c r="V347" s="11">
        <f t="shared" si="195"/>
        <v>5466.226849999999</v>
      </c>
      <c r="W347" s="11">
        <f t="shared" si="195"/>
        <v>6630.711266666666</v>
      </c>
      <c r="X347" s="11">
        <f t="shared" si="195"/>
        <v>8576.085233333333</v>
      </c>
      <c r="Y347" s="11">
        <f t="shared" si="195"/>
        <v>356.1952333333333</v>
      </c>
      <c r="Z347" s="11">
        <f t="shared" si="195"/>
        <v>0</v>
      </c>
    </row>
    <row r="348" spans="1:26" s="84" customFormat="1" ht="12.75">
      <c r="A348" s="28" t="s">
        <v>110</v>
      </c>
      <c r="B348" s="118">
        <v>7661319</v>
      </c>
      <c r="C348" s="37">
        <f>B348/12</f>
        <v>638443.25</v>
      </c>
      <c r="D348" s="68">
        <v>0.0166</v>
      </c>
      <c r="E348" s="68">
        <v>0.1416</v>
      </c>
      <c r="F348" s="68">
        <v>0.0573</v>
      </c>
      <c r="G348" s="68">
        <v>0.0788</v>
      </c>
      <c r="H348" s="68">
        <v>0.0422</v>
      </c>
      <c r="I348" s="68">
        <v>0.1331</v>
      </c>
      <c r="J348" s="68">
        <v>0.0211</v>
      </c>
      <c r="K348" s="68">
        <v>0.0329</v>
      </c>
      <c r="L348" s="68">
        <v>0.0175</v>
      </c>
      <c r="M348" s="68">
        <v>0.025</v>
      </c>
      <c r="N348" s="68">
        <v>0.1286</v>
      </c>
      <c r="O348" s="68">
        <v>0.0187</v>
      </c>
      <c r="P348" s="68">
        <v>0</v>
      </c>
      <c r="Q348" s="68">
        <v>0.0374</v>
      </c>
      <c r="R348" s="68">
        <v>0.019</v>
      </c>
      <c r="S348" s="68">
        <v>0.0044</v>
      </c>
      <c r="T348" s="68">
        <v>0.0534</v>
      </c>
      <c r="U348" s="68">
        <v>0.0189</v>
      </c>
      <c r="V348" s="68">
        <v>0.0399</v>
      </c>
      <c r="W348" s="68">
        <v>0.0484</v>
      </c>
      <c r="X348" s="68">
        <v>0.0626</v>
      </c>
      <c r="Y348" s="68">
        <v>0.0026</v>
      </c>
      <c r="Z348" s="9">
        <v>0</v>
      </c>
    </row>
    <row r="349" spans="1:26" s="84" customFormat="1" ht="12.75">
      <c r="A349" s="29"/>
      <c r="B349" s="55"/>
      <c r="C349" s="19"/>
      <c r="D349" s="11">
        <f aca="true" t="shared" si="196" ref="D349:O349">$C348*D348</f>
        <v>10598.15795</v>
      </c>
      <c r="E349" s="11">
        <f t="shared" si="196"/>
        <v>90403.56420000001</v>
      </c>
      <c r="F349" s="11">
        <f t="shared" si="196"/>
        <v>36582.798225</v>
      </c>
      <c r="G349" s="11">
        <f t="shared" si="196"/>
        <v>50309.3281</v>
      </c>
      <c r="H349" s="11">
        <f t="shared" si="196"/>
        <v>26942.30515</v>
      </c>
      <c r="I349" s="11">
        <f t="shared" si="196"/>
        <v>84976.796575</v>
      </c>
      <c r="J349" s="11">
        <f t="shared" si="196"/>
        <v>13471.152575</v>
      </c>
      <c r="K349" s="11">
        <f t="shared" si="196"/>
        <v>21004.782925</v>
      </c>
      <c r="L349" s="11">
        <f t="shared" si="196"/>
        <v>11172.756875000001</v>
      </c>
      <c r="M349" s="11">
        <f t="shared" si="196"/>
        <v>15961.081250000001</v>
      </c>
      <c r="N349" s="11">
        <f t="shared" si="196"/>
        <v>82103.80195</v>
      </c>
      <c r="O349" s="11">
        <f t="shared" si="196"/>
        <v>11938.888775000001</v>
      </c>
      <c r="P349" s="11">
        <f aca="true" t="shared" si="197" ref="P349:Z349">$C348*P348</f>
        <v>0</v>
      </c>
      <c r="Q349" s="11">
        <f t="shared" si="197"/>
        <v>23877.777550000003</v>
      </c>
      <c r="R349" s="11">
        <f t="shared" si="197"/>
        <v>12130.42175</v>
      </c>
      <c r="S349" s="11">
        <f t="shared" si="197"/>
        <v>2809.1503000000002</v>
      </c>
      <c r="T349" s="11">
        <f t="shared" si="197"/>
        <v>34092.86955</v>
      </c>
      <c r="U349" s="11">
        <f t="shared" si="197"/>
        <v>12066.577425</v>
      </c>
      <c r="V349" s="11">
        <f t="shared" si="197"/>
        <v>25473.885674999998</v>
      </c>
      <c r="W349" s="11">
        <f t="shared" si="197"/>
        <v>30900.653299999998</v>
      </c>
      <c r="X349" s="11">
        <f t="shared" si="197"/>
        <v>39966.54745</v>
      </c>
      <c r="Y349" s="11">
        <f t="shared" si="197"/>
        <v>1659.95245</v>
      </c>
      <c r="Z349" s="11">
        <f t="shared" si="197"/>
        <v>0</v>
      </c>
    </row>
    <row r="350" spans="1:26" s="84" customFormat="1" ht="12.75">
      <c r="A350" s="28" t="s">
        <v>111</v>
      </c>
      <c r="B350" s="118">
        <v>1518454</v>
      </c>
      <c r="C350" s="37">
        <f>B350/12</f>
        <v>126537.83333333333</v>
      </c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>
        <v>0.964</v>
      </c>
      <c r="Y350" s="9">
        <v>0.036</v>
      </c>
      <c r="Z350" s="9">
        <v>0</v>
      </c>
    </row>
    <row r="351" spans="1:26" s="84" customFormat="1" ht="12.75">
      <c r="A351" s="29"/>
      <c r="B351" s="55"/>
      <c r="C351" s="19"/>
      <c r="D351" s="11">
        <f aca="true" t="shared" si="198" ref="D351:Z351">$C350*D350</f>
        <v>0</v>
      </c>
      <c r="E351" s="11">
        <f t="shared" si="198"/>
        <v>0</v>
      </c>
      <c r="F351" s="11">
        <f t="shared" si="198"/>
        <v>0</v>
      </c>
      <c r="G351" s="11">
        <f t="shared" si="198"/>
        <v>0</v>
      </c>
      <c r="H351" s="11">
        <f t="shared" si="198"/>
        <v>0</v>
      </c>
      <c r="I351" s="11">
        <f t="shared" si="198"/>
        <v>0</v>
      </c>
      <c r="J351" s="11">
        <f t="shared" si="198"/>
        <v>0</v>
      </c>
      <c r="K351" s="11">
        <f t="shared" si="198"/>
        <v>0</v>
      </c>
      <c r="L351" s="11">
        <f t="shared" si="198"/>
        <v>0</v>
      </c>
      <c r="M351" s="11">
        <f t="shared" si="198"/>
        <v>0</v>
      </c>
      <c r="N351" s="11">
        <f t="shared" si="198"/>
        <v>0</v>
      </c>
      <c r="O351" s="11">
        <f>$C350*O350</f>
        <v>0</v>
      </c>
      <c r="P351" s="11">
        <f t="shared" si="198"/>
        <v>0</v>
      </c>
      <c r="Q351" s="11">
        <f t="shared" si="198"/>
        <v>0</v>
      </c>
      <c r="R351" s="11">
        <f t="shared" si="198"/>
        <v>0</v>
      </c>
      <c r="S351" s="11">
        <f t="shared" si="198"/>
        <v>0</v>
      </c>
      <c r="T351" s="11">
        <f t="shared" si="198"/>
        <v>0</v>
      </c>
      <c r="U351" s="11">
        <f t="shared" si="198"/>
        <v>0</v>
      </c>
      <c r="V351" s="11">
        <f t="shared" si="198"/>
        <v>0</v>
      </c>
      <c r="W351" s="11">
        <f t="shared" si="198"/>
        <v>0</v>
      </c>
      <c r="X351" s="11">
        <f t="shared" si="198"/>
        <v>121982.47133333332</v>
      </c>
      <c r="Y351" s="11">
        <f t="shared" si="198"/>
        <v>4555.361999999999</v>
      </c>
      <c r="Z351" s="11">
        <f t="shared" si="198"/>
        <v>0</v>
      </c>
    </row>
    <row r="352" spans="1:26" s="84" customFormat="1" ht="12.75">
      <c r="A352" s="28" t="s">
        <v>112</v>
      </c>
      <c r="B352" s="118">
        <v>1963330</v>
      </c>
      <c r="C352" s="37">
        <f>B352/12</f>
        <v>163610.83333333334</v>
      </c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>
        <v>0.3635</v>
      </c>
      <c r="R352" s="9"/>
      <c r="S352" s="9">
        <v>0.188</v>
      </c>
      <c r="T352" s="9"/>
      <c r="U352" s="9"/>
      <c r="V352" s="9"/>
      <c r="W352" s="9"/>
      <c r="X352" s="9">
        <v>0.4324</v>
      </c>
      <c r="Y352" s="9">
        <v>0.0161</v>
      </c>
      <c r="Z352" s="9"/>
    </row>
    <row r="353" spans="1:26" s="84" customFormat="1" ht="12.75">
      <c r="A353" s="29"/>
      <c r="B353" s="55"/>
      <c r="C353" s="19"/>
      <c r="D353" s="11">
        <f aca="true" t="shared" si="199" ref="D353:Z353">$C352*D352</f>
        <v>0</v>
      </c>
      <c r="E353" s="11">
        <f t="shared" si="199"/>
        <v>0</v>
      </c>
      <c r="F353" s="11">
        <f t="shared" si="199"/>
        <v>0</v>
      </c>
      <c r="G353" s="11">
        <f t="shared" si="199"/>
        <v>0</v>
      </c>
      <c r="H353" s="11">
        <f t="shared" si="199"/>
        <v>0</v>
      </c>
      <c r="I353" s="11">
        <f t="shared" si="199"/>
        <v>0</v>
      </c>
      <c r="J353" s="11">
        <f t="shared" si="199"/>
        <v>0</v>
      </c>
      <c r="K353" s="11">
        <f t="shared" si="199"/>
        <v>0</v>
      </c>
      <c r="L353" s="11">
        <f t="shared" si="199"/>
        <v>0</v>
      </c>
      <c r="M353" s="11">
        <f t="shared" si="199"/>
        <v>0</v>
      </c>
      <c r="N353" s="11">
        <f t="shared" si="199"/>
        <v>0</v>
      </c>
      <c r="O353" s="11">
        <f>$C352*O352</f>
        <v>0</v>
      </c>
      <c r="P353" s="11">
        <f t="shared" si="199"/>
        <v>0</v>
      </c>
      <c r="Q353" s="11">
        <f t="shared" si="199"/>
        <v>59472.53791666667</v>
      </c>
      <c r="R353" s="11">
        <f t="shared" si="199"/>
        <v>0</v>
      </c>
      <c r="S353" s="11">
        <f t="shared" si="199"/>
        <v>30758.83666666667</v>
      </c>
      <c r="T353" s="11">
        <f t="shared" si="199"/>
        <v>0</v>
      </c>
      <c r="U353" s="11">
        <f t="shared" si="199"/>
        <v>0</v>
      </c>
      <c r="V353" s="11">
        <f t="shared" si="199"/>
        <v>0</v>
      </c>
      <c r="W353" s="11">
        <f t="shared" si="199"/>
        <v>0</v>
      </c>
      <c r="X353" s="11">
        <f t="shared" si="199"/>
        <v>70745.32433333334</v>
      </c>
      <c r="Y353" s="11">
        <f t="shared" si="199"/>
        <v>2634.1344166666668</v>
      </c>
      <c r="Z353" s="11">
        <f t="shared" si="199"/>
        <v>0</v>
      </c>
    </row>
    <row r="354" spans="1:26" s="84" customFormat="1" ht="12.75">
      <c r="A354" s="28" t="s">
        <v>113</v>
      </c>
      <c r="B354" s="118">
        <v>676946</v>
      </c>
      <c r="C354" s="37">
        <f>B354/12</f>
        <v>56412.166666666664</v>
      </c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>
        <v>0.3941</v>
      </c>
      <c r="R354" s="9"/>
      <c r="S354" s="9">
        <v>0.2038</v>
      </c>
      <c r="T354" s="9"/>
      <c r="U354" s="9"/>
      <c r="V354" s="9"/>
      <c r="W354" s="9"/>
      <c r="X354" s="9">
        <v>0.3876</v>
      </c>
      <c r="Y354" s="9">
        <v>0.0145</v>
      </c>
      <c r="Z354" s="9"/>
    </row>
    <row r="355" spans="1:26" s="84" customFormat="1" ht="12.75">
      <c r="A355" s="29"/>
      <c r="B355" s="55"/>
      <c r="C355" s="19"/>
      <c r="D355" s="11">
        <f aca="true" t="shared" si="200" ref="D355:Z355">$C354*D354</f>
        <v>0</v>
      </c>
      <c r="E355" s="11">
        <f t="shared" si="200"/>
        <v>0</v>
      </c>
      <c r="F355" s="11">
        <f t="shared" si="200"/>
        <v>0</v>
      </c>
      <c r="G355" s="11">
        <f t="shared" si="200"/>
        <v>0</v>
      </c>
      <c r="H355" s="11">
        <f t="shared" si="200"/>
        <v>0</v>
      </c>
      <c r="I355" s="11">
        <f t="shared" si="200"/>
        <v>0</v>
      </c>
      <c r="J355" s="11">
        <f t="shared" si="200"/>
        <v>0</v>
      </c>
      <c r="K355" s="11">
        <f t="shared" si="200"/>
        <v>0</v>
      </c>
      <c r="L355" s="11">
        <f t="shared" si="200"/>
        <v>0</v>
      </c>
      <c r="M355" s="11">
        <f t="shared" si="200"/>
        <v>0</v>
      </c>
      <c r="N355" s="11">
        <f t="shared" si="200"/>
        <v>0</v>
      </c>
      <c r="O355" s="11">
        <f>$C354*O354</f>
        <v>0</v>
      </c>
      <c r="P355" s="11">
        <f t="shared" si="200"/>
        <v>0</v>
      </c>
      <c r="Q355" s="11">
        <f t="shared" si="200"/>
        <v>22232.034883333334</v>
      </c>
      <c r="R355" s="11">
        <f t="shared" si="200"/>
        <v>0</v>
      </c>
      <c r="S355" s="11">
        <f t="shared" si="200"/>
        <v>11496.799566666667</v>
      </c>
      <c r="T355" s="11">
        <f t="shared" si="200"/>
        <v>0</v>
      </c>
      <c r="U355" s="11">
        <f t="shared" si="200"/>
        <v>0</v>
      </c>
      <c r="V355" s="11">
        <f t="shared" si="200"/>
        <v>0</v>
      </c>
      <c r="W355" s="11">
        <f t="shared" si="200"/>
        <v>0</v>
      </c>
      <c r="X355" s="11">
        <f t="shared" si="200"/>
        <v>21865.355799999998</v>
      </c>
      <c r="Y355" s="11">
        <f t="shared" si="200"/>
        <v>817.9764166666666</v>
      </c>
      <c r="Z355" s="11">
        <f t="shared" si="200"/>
        <v>0</v>
      </c>
    </row>
    <row r="356" spans="1:26" s="84" customFormat="1" ht="12.75">
      <c r="A356" s="28" t="s">
        <v>114</v>
      </c>
      <c r="B356" s="118">
        <v>4903080</v>
      </c>
      <c r="C356" s="37">
        <f>B356/12</f>
        <v>408590</v>
      </c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>
        <v>0.2349</v>
      </c>
      <c r="R356" s="9"/>
      <c r="S356" s="9">
        <v>0.0161</v>
      </c>
      <c r="T356" s="9"/>
      <c r="U356" s="9">
        <v>0.0537</v>
      </c>
      <c r="V356" s="9"/>
      <c r="W356" s="9"/>
      <c r="X356" s="9">
        <v>0.6703</v>
      </c>
      <c r="Y356" s="9">
        <v>0.025</v>
      </c>
      <c r="Z356" s="9"/>
    </row>
    <row r="357" spans="1:26" s="84" customFormat="1" ht="12.75">
      <c r="A357" s="29"/>
      <c r="B357" s="55"/>
      <c r="C357" s="19"/>
      <c r="D357" s="11">
        <f aca="true" t="shared" si="201" ref="D357:Z357">$C356*D356</f>
        <v>0</v>
      </c>
      <c r="E357" s="11">
        <f t="shared" si="201"/>
        <v>0</v>
      </c>
      <c r="F357" s="11">
        <f t="shared" si="201"/>
        <v>0</v>
      </c>
      <c r="G357" s="11">
        <f t="shared" si="201"/>
        <v>0</v>
      </c>
      <c r="H357" s="11">
        <f t="shared" si="201"/>
        <v>0</v>
      </c>
      <c r="I357" s="11">
        <f t="shared" si="201"/>
        <v>0</v>
      </c>
      <c r="J357" s="11">
        <f t="shared" si="201"/>
        <v>0</v>
      </c>
      <c r="K357" s="11">
        <f t="shared" si="201"/>
        <v>0</v>
      </c>
      <c r="L357" s="11">
        <f t="shared" si="201"/>
        <v>0</v>
      </c>
      <c r="M357" s="11">
        <f t="shared" si="201"/>
        <v>0</v>
      </c>
      <c r="N357" s="11">
        <f t="shared" si="201"/>
        <v>0</v>
      </c>
      <c r="O357" s="11">
        <f>$C356*O356</f>
        <v>0</v>
      </c>
      <c r="P357" s="11">
        <f t="shared" si="201"/>
        <v>0</v>
      </c>
      <c r="Q357" s="11">
        <f t="shared" si="201"/>
        <v>95977.791</v>
      </c>
      <c r="R357" s="11">
        <f t="shared" si="201"/>
        <v>0</v>
      </c>
      <c r="S357" s="11">
        <f t="shared" si="201"/>
        <v>6578.299</v>
      </c>
      <c r="T357" s="11">
        <f t="shared" si="201"/>
        <v>0</v>
      </c>
      <c r="U357" s="11">
        <f t="shared" si="201"/>
        <v>21941.283</v>
      </c>
      <c r="V357" s="11">
        <f t="shared" si="201"/>
        <v>0</v>
      </c>
      <c r="W357" s="11">
        <f t="shared" si="201"/>
        <v>0</v>
      </c>
      <c r="X357" s="11">
        <f t="shared" si="201"/>
        <v>273877.877</v>
      </c>
      <c r="Y357" s="11">
        <f t="shared" si="201"/>
        <v>10214.75</v>
      </c>
      <c r="Z357" s="11">
        <f t="shared" si="201"/>
        <v>0</v>
      </c>
    </row>
    <row r="358" spans="1:26" s="84" customFormat="1" ht="12.75">
      <c r="A358" s="28" t="s">
        <v>115</v>
      </c>
      <c r="B358" s="119">
        <v>38998661</v>
      </c>
      <c r="C358" s="37">
        <f>B358/12</f>
        <v>3249888.4166666665</v>
      </c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>
        <v>0.9618</v>
      </c>
      <c r="Y358" s="9">
        <v>0.0382</v>
      </c>
      <c r="Z358" s="9"/>
    </row>
    <row r="359" spans="1:26" s="84" customFormat="1" ht="12.75">
      <c r="A359" s="29"/>
      <c r="B359" s="55"/>
      <c r="C359" s="19"/>
      <c r="D359" s="11">
        <f aca="true" t="shared" si="202" ref="D359:Z359">$C358*D358</f>
        <v>0</v>
      </c>
      <c r="E359" s="11">
        <f t="shared" si="202"/>
        <v>0</v>
      </c>
      <c r="F359" s="11">
        <f t="shared" si="202"/>
        <v>0</v>
      </c>
      <c r="G359" s="11">
        <f t="shared" si="202"/>
        <v>0</v>
      </c>
      <c r="H359" s="11">
        <f t="shared" si="202"/>
        <v>0</v>
      </c>
      <c r="I359" s="11">
        <f t="shared" si="202"/>
        <v>0</v>
      </c>
      <c r="J359" s="11">
        <f t="shared" si="202"/>
        <v>0</v>
      </c>
      <c r="K359" s="11">
        <f t="shared" si="202"/>
        <v>0</v>
      </c>
      <c r="L359" s="11">
        <f t="shared" si="202"/>
        <v>0</v>
      </c>
      <c r="M359" s="11">
        <f t="shared" si="202"/>
        <v>0</v>
      </c>
      <c r="N359" s="11">
        <f t="shared" si="202"/>
        <v>0</v>
      </c>
      <c r="O359" s="11">
        <f>$C358*O358</f>
        <v>0</v>
      </c>
      <c r="P359" s="11">
        <f t="shared" si="202"/>
        <v>0</v>
      </c>
      <c r="Q359" s="11">
        <f t="shared" si="202"/>
        <v>0</v>
      </c>
      <c r="R359" s="11">
        <f t="shared" si="202"/>
        <v>0</v>
      </c>
      <c r="S359" s="11">
        <f t="shared" si="202"/>
        <v>0</v>
      </c>
      <c r="T359" s="11">
        <f t="shared" si="202"/>
        <v>0</v>
      </c>
      <c r="U359" s="11">
        <f t="shared" si="202"/>
        <v>0</v>
      </c>
      <c r="V359" s="11">
        <f t="shared" si="202"/>
        <v>0</v>
      </c>
      <c r="W359" s="11">
        <f t="shared" si="202"/>
        <v>0</v>
      </c>
      <c r="X359" s="11">
        <f t="shared" si="202"/>
        <v>3125742.6791499997</v>
      </c>
      <c r="Y359" s="11">
        <f t="shared" si="202"/>
        <v>124145.73751666666</v>
      </c>
      <c r="Z359" s="11">
        <f t="shared" si="202"/>
        <v>0</v>
      </c>
    </row>
    <row r="360" spans="1:26" s="84" customFormat="1" ht="12.75">
      <c r="A360" s="28" t="s">
        <v>116</v>
      </c>
      <c r="B360" s="119">
        <v>40101459</v>
      </c>
      <c r="C360" s="37">
        <f>B360/12</f>
        <v>3341788.25</v>
      </c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>
        <v>0.9618</v>
      </c>
      <c r="Y360" s="9">
        <v>0.0382</v>
      </c>
      <c r="Z360" s="9"/>
    </row>
    <row r="361" spans="1:26" s="84" customFormat="1" ht="12.75">
      <c r="A361" s="29"/>
      <c r="B361" s="55"/>
      <c r="C361" s="19"/>
      <c r="D361" s="11">
        <f aca="true" t="shared" si="203" ref="D361:Z361">$C360*D360</f>
        <v>0</v>
      </c>
      <c r="E361" s="11">
        <f t="shared" si="203"/>
        <v>0</v>
      </c>
      <c r="F361" s="11">
        <f t="shared" si="203"/>
        <v>0</v>
      </c>
      <c r="G361" s="11">
        <f t="shared" si="203"/>
        <v>0</v>
      </c>
      <c r="H361" s="11">
        <f t="shared" si="203"/>
        <v>0</v>
      </c>
      <c r="I361" s="11">
        <f t="shared" si="203"/>
        <v>0</v>
      </c>
      <c r="J361" s="11">
        <f t="shared" si="203"/>
        <v>0</v>
      </c>
      <c r="K361" s="11">
        <f t="shared" si="203"/>
        <v>0</v>
      </c>
      <c r="L361" s="11">
        <f t="shared" si="203"/>
        <v>0</v>
      </c>
      <c r="M361" s="11">
        <f t="shared" si="203"/>
        <v>0</v>
      </c>
      <c r="N361" s="11">
        <f t="shared" si="203"/>
        <v>0</v>
      </c>
      <c r="O361" s="11">
        <f>$C360*O360</f>
        <v>0</v>
      </c>
      <c r="P361" s="11">
        <f t="shared" si="203"/>
        <v>0</v>
      </c>
      <c r="Q361" s="11">
        <f t="shared" si="203"/>
        <v>0</v>
      </c>
      <c r="R361" s="11">
        <f t="shared" si="203"/>
        <v>0</v>
      </c>
      <c r="S361" s="11">
        <f t="shared" si="203"/>
        <v>0</v>
      </c>
      <c r="T361" s="11">
        <f t="shared" si="203"/>
        <v>0</v>
      </c>
      <c r="U361" s="11">
        <f t="shared" si="203"/>
        <v>0</v>
      </c>
      <c r="V361" s="11">
        <f t="shared" si="203"/>
        <v>0</v>
      </c>
      <c r="W361" s="11">
        <f t="shared" si="203"/>
        <v>0</v>
      </c>
      <c r="X361" s="11">
        <f t="shared" si="203"/>
        <v>3214131.93885</v>
      </c>
      <c r="Y361" s="11">
        <f t="shared" si="203"/>
        <v>127656.31115</v>
      </c>
      <c r="Z361" s="11">
        <f t="shared" si="203"/>
        <v>0</v>
      </c>
    </row>
    <row r="362" spans="1:26" s="84" customFormat="1" ht="12.75">
      <c r="A362" s="28" t="s">
        <v>117</v>
      </c>
      <c r="B362" s="118">
        <v>2299055</v>
      </c>
      <c r="C362" s="37">
        <f>B362/12</f>
        <v>191587.91666666666</v>
      </c>
      <c r="D362" s="53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>
        <v>0</v>
      </c>
      <c r="Q362" s="16"/>
      <c r="R362" s="16"/>
      <c r="S362" s="16"/>
      <c r="T362" s="16"/>
      <c r="U362" s="16"/>
      <c r="V362" s="16"/>
      <c r="W362" s="16"/>
      <c r="X362" s="9">
        <v>0.9618</v>
      </c>
      <c r="Y362" s="9">
        <v>0.0382</v>
      </c>
      <c r="Z362" s="16">
        <v>0</v>
      </c>
    </row>
    <row r="363" spans="1:26" s="84" customFormat="1" ht="12.75">
      <c r="A363" s="29"/>
      <c r="B363" s="55"/>
      <c r="C363" s="19"/>
      <c r="D363" s="11">
        <f aca="true" t="shared" si="204" ref="D363:Z363">$C362*D362</f>
        <v>0</v>
      </c>
      <c r="E363" s="11">
        <f t="shared" si="204"/>
        <v>0</v>
      </c>
      <c r="F363" s="11">
        <f t="shared" si="204"/>
        <v>0</v>
      </c>
      <c r="G363" s="11">
        <f t="shared" si="204"/>
        <v>0</v>
      </c>
      <c r="H363" s="11">
        <f t="shared" si="204"/>
        <v>0</v>
      </c>
      <c r="I363" s="11">
        <f t="shared" si="204"/>
        <v>0</v>
      </c>
      <c r="J363" s="11">
        <f t="shared" si="204"/>
        <v>0</v>
      </c>
      <c r="K363" s="11">
        <f t="shared" si="204"/>
        <v>0</v>
      </c>
      <c r="L363" s="11">
        <f t="shared" si="204"/>
        <v>0</v>
      </c>
      <c r="M363" s="11">
        <f t="shared" si="204"/>
        <v>0</v>
      </c>
      <c r="N363" s="11">
        <f t="shared" si="204"/>
        <v>0</v>
      </c>
      <c r="O363" s="11">
        <f>$C362*O362</f>
        <v>0</v>
      </c>
      <c r="P363" s="11">
        <f t="shared" si="204"/>
        <v>0</v>
      </c>
      <c r="Q363" s="11">
        <f t="shared" si="204"/>
        <v>0</v>
      </c>
      <c r="R363" s="11">
        <f t="shared" si="204"/>
        <v>0</v>
      </c>
      <c r="S363" s="11">
        <f t="shared" si="204"/>
        <v>0</v>
      </c>
      <c r="T363" s="11">
        <f t="shared" si="204"/>
        <v>0</v>
      </c>
      <c r="U363" s="11">
        <f t="shared" si="204"/>
        <v>0</v>
      </c>
      <c r="V363" s="11">
        <f t="shared" si="204"/>
        <v>0</v>
      </c>
      <c r="W363" s="11">
        <f t="shared" si="204"/>
        <v>0</v>
      </c>
      <c r="X363" s="11">
        <f t="shared" si="204"/>
        <v>184269.25824999998</v>
      </c>
      <c r="Y363" s="11">
        <f t="shared" si="204"/>
        <v>7318.658416666666</v>
      </c>
      <c r="Z363" s="11">
        <f t="shared" si="204"/>
        <v>0</v>
      </c>
    </row>
    <row r="364" spans="1:26" s="84" customFormat="1" ht="12.75">
      <c r="A364" s="28" t="s">
        <v>217</v>
      </c>
      <c r="B364" s="120">
        <v>1698080</v>
      </c>
      <c r="C364" s="19">
        <f>B364/12</f>
        <v>141506.66666666666</v>
      </c>
      <c r="D364" s="53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9">
        <v>0.9618</v>
      </c>
      <c r="Y364" s="9">
        <v>0.0382</v>
      </c>
      <c r="Z364" s="16"/>
    </row>
    <row r="365" spans="1:26" s="84" customFormat="1" ht="12.75">
      <c r="A365" s="29"/>
      <c r="B365" s="55"/>
      <c r="C365" s="19"/>
      <c r="D365" s="11">
        <f aca="true" t="shared" si="205" ref="D365:N365">$C364*D364</f>
        <v>0</v>
      </c>
      <c r="E365" s="11">
        <f t="shared" si="205"/>
        <v>0</v>
      </c>
      <c r="F365" s="11">
        <f t="shared" si="205"/>
        <v>0</v>
      </c>
      <c r="G365" s="11">
        <f t="shared" si="205"/>
        <v>0</v>
      </c>
      <c r="H365" s="11">
        <f t="shared" si="205"/>
        <v>0</v>
      </c>
      <c r="I365" s="11">
        <f t="shared" si="205"/>
        <v>0</v>
      </c>
      <c r="J365" s="11">
        <f t="shared" si="205"/>
        <v>0</v>
      </c>
      <c r="K365" s="11">
        <f t="shared" si="205"/>
        <v>0</v>
      </c>
      <c r="L365" s="11">
        <f t="shared" si="205"/>
        <v>0</v>
      </c>
      <c r="M365" s="11">
        <f t="shared" si="205"/>
        <v>0</v>
      </c>
      <c r="N365" s="11">
        <f t="shared" si="205"/>
        <v>0</v>
      </c>
      <c r="O365" s="11">
        <f aca="true" t="shared" si="206" ref="O365:Z365">$C364*O364</f>
        <v>0</v>
      </c>
      <c r="P365" s="11">
        <f t="shared" si="206"/>
        <v>0</v>
      </c>
      <c r="Q365" s="11">
        <f t="shared" si="206"/>
        <v>0</v>
      </c>
      <c r="R365" s="11">
        <f t="shared" si="206"/>
        <v>0</v>
      </c>
      <c r="S365" s="11">
        <f t="shared" si="206"/>
        <v>0</v>
      </c>
      <c r="T365" s="11">
        <f t="shared" si="206"/>
        <v>0</v>
      </c>
      <c r="U365" s="11">
        <f t="shared" si="206"/>
        <v>0</v>
      </c>
      <c r="V365" s="11">
        <f t="shared" si="206"/>
        <v>0</v>
      </c>
      <c r="W365" s="11">
        <f t="shared" si="206"/>
        <v>0</v>
      </c>
      <c r="X365" s="11">
        <f t="shared" si="206"/>
        <v>136101.112</v>
      </c>
      <c r="Y365" s="11">
        <f t="shared" si="206"/>
        <v>5405.554666666666</v>
      </c>
      <c r="Z365" s="11">
        <f t="shared" si="206"/>
        <v>0</v>
      </c>
    </row>
    <row r="366" spans="1:26" s="84" customFormat="1" ht="12.75">
      <c r="A366" s="28" t="s">
        <v>218</v>
      </c>
      <c r="B366" s="120">
        <v>1360297</v>
      </c>
      <c r="C366" s="19">
        <f>B366/12</f>
        <v>113358.08333333333</v>
      </c>
      <c r="D366" s="53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>
        <v>0</v>
      </c>
      <c r="Q366" s="16">
        <v>0.1048</v>
      </c>
      <c r="R366" s="16"/>
      <c r="S366" s="16">
        <v>0.01</v>
      </c>
      <c r="T366" s="16">
        <v>0.313</v>
      </c>
      <c r="U366" s="16"/>
      <c r="V366" s="16"/>
      <c r="W366" s="16"/>
      <c r="X366" s="9">
        <v>0.5503</v>
      </c>
      <c r="Y366" s="9">
        <v>0.0219</v>
      </c>
      <c r="Z366" s="16">
        <v>0</v>
      </c>
    </row>
    <row r="367" spans="1:26" s="84" customFormat="1" ht="12.75">
      <c r="A367" s="29"/>
      <c r="B367" s="55"/>
      <c r="C367" s="19"/>
      <c r="D367" s="11">
        <f aca="true" t="shared" si="207" ref="D367:N367">$C366*D366</f>
        <v>0</v>
      </c>
      <c r="E367" s="11">
        <f t="shared" si="207"/>
        <v>0</v>
      </c>
      <c r="F367" s="11">
        <f t="shared" si="207"/>
        <v>0</v>
      </c>
      <c r="G367" s="11">
        <f t="shared" si="207"/>
        <v>0</v>
      </c>
      <c r="H367" s="11">
        <f t="shared" si="207"/>
        <v>0</v>
      </c>
      <c r="I367" s="11">
        <f t="shared" si="207"/>
        <v>0</v>
      </c>
      <c r="J367" s="11">
        <f t="shared" si="207"/>
        <v>0</v>
      </c>
      <c r="K367" s="11">
        <f t="shared" si="207"/>
        <v>0</v>
      </c>
      <c r="L367" s="11">
        <f t="shared" si="207"/>
        <v>0</v>
      </c>
      <c r="M367" s="11">
        <f t="shared" si="207"/>
        <v>0</v>
      </c>
      <c r="N367" s="11">
        <f t="shared" si="207"/>
        <v>0</v>
      </c>
      <c r="O367" s="11">
        <f aca="true" t="shared" si="208" ref="O367:Z367">$C366*O366</f>
        <v>0</v>
      </c>
      <c r="P367" s="11">
        <f t="shared" si="208"/>
        <v>0</v>
      </c>
      <c r="Q367" s="11">
        <f t="shared" si="208"/>
        <v>11879.927133333333</v>
      </c>
      <c r="R367" s="11">
        <f t="shared" si="208"/>
        <v>0</v>
      </c>
      <c r="S367" s="11">
        <f t="shared" si="208"/>
        <v>1133.5808333333332</v>
      </c>
      <c r="T367" s="11">
        <f t="shared" si="208"/>
        <v>35481.080083333334</v>
      </c>
      <c r="U367" s="11">
        <f t="shared" si="208"/>
        <v>0</v>
      </c>
      <c r="V367" s="11">
        <f t="shared" si="208"/>
        <v>0</v>
      </c>
      <c r="W367" s="11">
        <f t="shared" si="208"/>
        <v>0</v>
      </c>
      <c r="X367" s="11">
        <f t="shared" si="208"/>
        <v>62380.953258333335</v>
      </c>
      <c r="Y367" s="11">
        <f t="shared" si="208"/>
        <v>2482.5420249999997</v>
      </c>
      <c r="Z367" s="11">
        <f t="shared" si="208"/>
        <v>0</v>
      </c>
    </row>
    <row r="368" spans="1:26" s="84" customFormat="1" ht="12.75">
      <c r="A368" s="28" t="s">
        <v>248</v>
      </c>
      <c r="B368" s="120">
        <v>2314572</v>
      </c>
      <c r="C368" s="19">
        <f>B368/12</f>
        <v>192881</v>
      </c>
      <c r="D368" s="53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>
        <v>0.3645</v>
      </c>
      <c r="U368" s="16"/>
      <c r="V368" s="16"/>
      <c r="W368" s="16"/>
      <c r="X368" s="9">
        <v>0.6111</v>
      </c>
      <c r="Y368" s="9">
        <v>0.0244</v>
      </c>
      <c r="Z368" s="16"/>
    </row>
    <row r="369" spans="1:26" s="84" customFormat="1" ht="12.75">
      <c r="A369" s="29"/>
      <c r="B369" s="55"/>
      <c r="C369" s="19"/>
      <c r="D369" s="11">
        <f aca="true" t="shared" si="209" ref="D369:N369">$C368*D368</f>
        <v>0</v>
      </c>
      <c r="E369" s="11">
        <f t="shared" si="209"/>
        <v>0</v>
      </c>
      <c r="F369" s="11">
        <f t="shared" si="209"/>
        <v>0</v>
      </c>
      <c r="G369" s="11">
        <f t="shared" si="209"/>
        <v>0</v>
      </c>
      <c r="H369" s="11">
        <f t="shared" si="209"/>
        <v>0</v>
      </c>
      <c r="I369" s="11">
        <f t="shared" si="209"/>
        <v>0</v>
      </c>
      <c r="J369" s="11">
        <f t="shared" si="209"/>
        <v>0</v>
      </c>
      <c r="K369" s="11">
        <f t="shared" si="209"/>
        <v>0</v>
      </c>
      <c r="L369" s="11">
        <f t="shared" si="209"/>
        <v>0</v>
      </c>
      <c r="M369" s="11">
        <f t="shared" si="209"/>
        <v>0</v>
      </c>
      <c r="N369" s="11">
        <f t="shared" si="209"/>
        <v>0</v>
      </c>
      <c r="O369" s="11">
        <f aca="true" t="shared" si="210" ref="O369:Z369">$C368*O368</f>
        <v>0</v>
      </c>
      <c r="P369" s="11">
        <f t="shared" si="210"/>
        <v>0</v>
      </c>
      <c r="Q369" s="11">
        <f t="shared" si="210"/>
        <v>0</v>
      </c>
      <c r="R369" s="11">
        <f t="shared" si="210"/>
        <v>0</v>
      </c>
      <c r="S369" s="11">
        <f t="shared" si="210"/>
        <v>0</v>
      </c>
      <c r="T369" s="11">
        <f t="shared" si="210"/>
        <v>70305.1245</v>
      </c>
      <c r="U369" s="11">
        <f t="shared" si="210"/>
        <v>0</v>
      </c>
      <c r="V369" s="11">
        <f t="shared" si="210"/>
        <v>0</v>
      </c>
      <c r="W369" s="11">
        <f t="shared" si="210"/>
        <v>0</v>
      </c>
      <c r="X369" s="11">
        <f t="shared" si="210"/>
        <v>117869.5791</v>
      </c>
      <c r="Y369" s="11">
        <f t="shared" si="210"/>
        <v>4706.2964</v>
      </c>
      <c r="Z369" s="11">
        <f t="shared" si="210"/>
        <v>0</v>
      </c>
    </row>
    <row r="370" spans="1:26" s="84" customFormat="1" ht="12.75">
      <c r="A370" s="28" t="s">
        <v>118</v>
      </c>
      <c r="B370" s="121">
        <v>43961786</v>
      </c>
      <c r="C370" s="19">
        <f>B370/12</f>
        <v>3663482.1666666665</v>
      </c>
      <c r="D370" s="53">
        <v>0.0028</v>
      </c>
      <c r="E370" s="16"/>
      <c r="F370" s="16"/>
      <c r="G370" s="16"/>
      <c r="H370" s="16">
        <v>0.0118</v>
      </c>
      <c r="I370" s="16">
        <v>0.0283</v>
      </c>
      <c r="J370" s="16">
        <v>0.0016</v>
      </c>
      <c r="K370" s="16"/>
      <c r="L370" s="16"/>
      <c r="M370" s="16"/>
      <c r="N370" s="16"/>
      <c r="O370" s="16"/>
      <c r="P370" s="16">
        <v>0</v>
      </c>
      <c r="Q370" s="16">
        <v>0.0143</v>
      </c>
      <c r="R370" s="16"/>
      <c r="S370" s="16">
        <v>0.0009</v>
      </c>
      <c r="T370" s="16"/>
      <c r="U370" s="16">
        <v>0.0363</v>
      </c>
      <c r="V370" s="16">
        <v>0.0127</v>
      </c>
      <c r="W370" s="16"/>
      <c r="X370" s="16">
        <v>0.8573</v>
      </c>
      <c r="Y370" s="122">
        <v>0.034</v>
      </c>
      <c r="Z370" s="16">
        <v>0</v>
      </c>
    </row>
    <row r="371" spans="1:26" s="84" customFormat="1" ht="12.75">
      <c r="A371" s="29"/>
      <c r="B371" s="55"/>
      <c r="C371" s="19"/>
      <c r="D371" s="11">
        <f aca="true" t="shared" si="211" ref="D371:Z371">$C370*D370</f>
        <v>10257.750066666666</v>
      </c>
      <c r="E371" s="11">
        <f t="shared" si="211"/>
        <v>0</v>
      </c>
      <c r="F371" s="11">
        <f t="shared" si="211"/>
        <v>0</v>
      </c>
      <c r="G371" s="11">
        <f t="shared" si="211"/>
        <v>0</v>
      </c>
      <c r="H371" s="11">
        <f t="shared" si="211"/>
        <v>43229.08956666666</v>
      </c>
      <c r="I371" s="11">
        <f t="shared" si="211"/>
        <v>103676.54531666666</v>
      </c>
      <c r="J371" s="11">
        <f t="shared" si="211"/>
        <v>5861.571466666666</v>
      </c>
      <c r="K371" s="11">
        <f t="shared" si="211"/>
        <v>0</v>
      </c>
      <c r="L371" s="11">
        <f t="shared" si="211"/>
        <v>0</v>
      </c>
      <c r="M371" s="11">
        <f t="shared" si="211"/>
        <v>0</v>
      </c>
      <c r="N371" s="11">
        <f t="shared" si="211"/>
        <v>0</v>
      </c>
      <c r="O371" s="11">
        <f>$C370*O370</f>
        <v>0</v>
      </c>
      <c r="P371" s="11">
        <f t="shared" si="211"/>
        <v>0</v>
      </c>
      <c r="Q371" s="11">
        <f t="shared" si="211"/>
        <v>52387.79498333333</v>
      </c>
      <c r="R371" s="11">
        <f t="shared" si="211"/>
        <v>0</v>
      </c>
      <c r="S371" s="11">
        <f t="shared" si="211"/>
        <v>3297.13395</v>
      </c>
      <c r="T371" s="11">
        <f t="shared" si="211"/>
        <v>0</v>
      </c>
      <c r="U371" s="11">
        <f t="shared" si="211"/>
        <v>132984.40265</v>
      </c>
      <c r="V371" s="11">
        <f t="shared" si="211"/>
        <v>46526.223516666665</v>
      </c>
      <c r="W371" s="11">
        <f t="shared" si="211"/>
        <v>0</v>
      </c>
      <c r="X371" s="11">
        <f t="shared" si="211"/>
        <v>3140703.261483333</v>
      </c>
      <c r="Y371" s="11">
        <f t="shared" si="211"/>
        <v>124558.39366666667</v>
      </c>
      <c r="Z371" s="11">
        <f t="shared" si="211"/>
        <v>0</v>
      </c>
    </row>
    <row r="372" spans="1:26" s="84" customFormat="1" ht="12.75">
      <c r="A372" s="28" t="s">
        <v>190</v>
      </c>
      <c r="B372" s="120">
        <v>51110727</v>
      </c>
      <c r="C372" s="19">
        <f>B372/12</f>
        <v>4259227.25</v>
      </c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72">
        <v>0</v>
      </c>
      <c r="Q372" s="72">
        <v>0.1303</v>
      </c>
      <c r="R372" s="72"/>
      <c r="S372" s="72">
        <v>0.012</v>
      </c>
      <c r="T372" s="72">
        <v>0.5193</v>
      </c>
      <c r="U372" s="72"/>
      <c r="V372" s="72">
        <v>0.0058</v>
      </c>
      <c r="W372" s="72"/>
      <c r="X372" s="72">
        <v>0.3199</v>
      </c>
      <c r="Y372" s="72">
        <v>0.0127</v>
      </c>
      <c r="Z372" s="72">
        <v>0</v>
      </c>
    </row>
    <row r="373" spans="1:26" s="84" customFormat="1" ht="12.75">
      <c r="A373" s="29"/>
      <c r="B373" s="55"/>
      <c r="C373" s="17"/>
      <c r="D373" s="11">
        <f aca="true" t="shared" si="212" ref="D373:Z373">$C372*D372</f>
        <v>0</v>
      </c>
      <c r="E373" s="11">
        <f t="shared" si="212"/>
        <v>0</v>
      </c>
      <c r="F373" s="11">
        <f t="shared" si="212"/>
        <v>0</v>
      </c>
      <c r="G373" s="11">
        <f t="shared" si="212"/>
        <v>0</v>
      </c>
      <c r="H373" s="11">
        <f t="shared" si="212"/>
        <v>0</v>
      </c>
      <c r="I373" s="11">
        <f t="shared" si="212"/>
        <v>0</v>
      </c>
      <c r="J373" s="11">
        <f t="shared" si="212"/>
        <v>0</v>
      </c>
      <c r="K373" s="11">
        <f t="shared" si="212"/>
        <v>0</v>
      </c>
      <c r="L373" s="11">
        <f t="shared" si="212"/>
        <v>0</v>
      </c>
      <c r="M373" s="11">
        <f t="shared" si="212"/>
        <v>0</v>
      </c>
      <c r="N373" s="11">
        <f t="shared" si="212"/>
        <v>0</v>
      </c>
      <c r="O373" s="11">
        <f t="shared" si="212"/>
        <v>0</v>
      </c>
      <c r="P373" s="11">
        <f t="shared" si="212"/>
        <v>0</v>
      </c>
      <c r="Q373" s="11">
        <f t="shared" si="212"/>
        <v>554977.310675</v>
      </c>
      <c r="R373" s="11">
        <f t="shared" si="212"/>
        <v>0</v>
      </c>
      <c r="S373" s="11">
        <f t="shared" si="212"/>
        <v>51110.727</v>
      </c>
      <c r="T373" s="11">
        <f t="shared" si="212"/>
        <v>2211816.710925</v>
      </c>
      <c r="U373" s="11">
        <f t="shared" si="212"/>
        <v>0</v>
      </c>
      <c r="V373" s="11">
        <f t="shared" si="212"/>
        <v>24703.51805</v>
      </c>
      <c r="W373" s="11">
        <f t="shared" si="212"/>
        <v>0</v>
      </c>
      <c r="X373" s="11">
        <f t="shared" si="212"/>
        <v>1362526.797275</v>
      </c>
      <c r="Y373" s="11">
        <f t="shared" si="212"/>
        <v>54092.186075</v>
      </c>
      <c r="Z373" s="11">
        <f t="shared" si="212"/>
        <v>0</v>
      </c>
    </row>
    <row r="374" spans="1:26" s="84" customFormat="1" ht="12.75">
      <c r="A374" s="28" t="s">
        <v>179</v>
      </c>
      <c r="B374" s="120">
        <v>6761094</v>
      </c>
      <c r="C374" s="19">
        <f>B374/12</f>
        <v>563424.5</v>
      </c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72">
        <v>0.0461</v>
      </c>
      <c r="R374" s="72"/>
      <c r="S374" s="72"/>
      <c r="T374" s="72"/>
      <c r="U374" s="72"/>
      <c r="V374" s="72"/>
      <c r="W374" s="72"/>
      <c r="X374" s="72">
        <v>0.9175</v>
      </c>
      <c r="Y374" s="72">
        <v>0.0364</v>
      </c>
      <c r="Z374" s="54"/>
    </row>
    <row r="375" spans="1:26" s="84" customFormat="1" ht="12.75">
      <c r="A375" s="29"/>
      <c r="B375" s="55"/>
      <c r="C375" s="17"/>
      <c r="D375" s="11">
        <f aca="true" t="shared" si="213" ref="D375:Z375">$C374*D374</f>
        <v>0</v>
      </c>
      <c r="E375" s="11">
        <f t="shared" si="213"/>
        <v>0</v>
      </c>
      <c r="F375" s="11">
        <f t="shared" si="213"/>
        <v>0</v>
      </c>
      <c r="G375" s="11">
        <f t="shared" si="213"/>
        <v>0</v>
      </c>
      <c r="H375" s="11">
        <f t="shared" si="213"/>
        <v>0</v>
      </c>
      <c r="I375" s="11">
        <f t="shared" si="213"/>
        <v>0</v>
      </c>
      <c r="J375" s="11">
        <f t="shared" si="213"/>
        <v>0</v>
      </c>
      <c r="K375" s="11">
        <f t="shared" si="213"/>
        <v>0</v>
      </c>
      <c r="L375" s="11">
        <f t="shared" si="213"/>
        <v>0</v>
      </c>
      <c r="M375" s="11">
        <f t="shared" si="213"/>
        <v>0</v>
      </c>
      <c r="N375" s="11">
        <f t="shared" si="213"/>
        <v>0</v>
      </c>
      <c r="O375" s="11">
        <f t="shared" si="213"/>
        <v>0</v>
      </c>
      <c r="P375" s="11">
        <f t="shared" si="213"/>
        <v>0</v>
      </c>
      <c r="Q375" s="11">
        <f t="shared" si="213"/>
        <v>25973.869450000002</v>
      </c>
      <c r="R375" s="11">
        <f t="shared" si="213"/>
        <v>0</v>
      </c>
      <c r="S375" s="11">
        <f t="shared" si="213"/>
        <v>0</v>
      </c>
      <c r="T375" s="11">
        <f t="shared" si="213"/>
        <v>0</v>
      </c>
      <c r="U375" s="11">
        <f t="shared" si="213"/>
        <v>0</v>
      </c>
      <c r="V375" s="11">
        <f t="shared" si="213"/>
        <v>0</v>
      </c>
      <c r="W375" s="11">
        <f t="shared" si="213"/>
        <v>0</v>
      </c>
      <c r="X375" s="11">
        <f t="shared" si="213"/>
        <v>516941.97875</v>
      </c>
      <c r="Y375" s="11">
        <f t="shared" si="213"/>
        <v>20508.6518</v>
      </c>
      <c r="Z375" s="11">
        <f t="shared" si="213"/>
        <v>0</v>
      </c>
    </row>
    <row r="376" spans="1:26" s="84" customFormat="1" ht="12.75">
      <c r="A376" s="36" t="s">
        <v>180</v>
      </c>
      <c r="B376" s="120">
        <v>8012066</v>
      </c>
      <c r="C376" s="19">
        <f>B376/12</f>
        <v>667672.1666666666</v>
      </c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72">
        <v>0.9618</v>
      </c>
      <c r="Y376" s="72">
        <v>0.0382</v>
      </c>
      <c r="Z376" s="54"/>
    </row>
    <row r="377" spans="1:26" s="84" customFormat="1" ht="12.75">
      <c r="A377" s="29"/>
      <c r="B377" s="55"/>
      <c r="C377" s="39"/>
      <c r="D377" s="11">
        <f>$C376*D376</f>
        <v>0</v>
      </c>
      <c r="E377" s="11">
        <f aca="true" t="shared" si="214" ref="E377:Z377">$C376*E376</f>
        <v>0</v>
      </c>
      <c r="F377" s="11">
        <f t="shared" si="214"/>
        <v>0</v>
      </c>
      <c r="G377" s="11">
        <f t="shared" si="214"/>
        <v>0</v>
      </c>
      <c r="H377" s="11">
        <f t="shared" si="214"/>
        <v>0</v>
      </c>
      <c r="I377" s="11">
        <f t="shared" si="214"/>
        <v>0</v>
      </c>
      <c r="J377" s="11">
        <f t="shared" si="214"/>
        <v>0</v>
      </c>
      <c r="K377" s="11">
        <f t="shared" si="214"/>
        <v>0</v>
      </c>
      <c r="L377" s="11">
        <f t="shared" si="214"/>
        <v>0</v>
      </c>
      <c r="M377" s="11">
        <f t="shared" si="214"/>
        <v>0</v>
      </c>
      <c r="N377" s="11">
        <f t="shared" si="214"/>
        <v>0</v>
      </c>
      <c r="O377" s="11">
        <f t="shared" si="214"/>
        <v>0</v>
      </c>
      <c r="P377" s="11">
        <f t="shared" si="214"/>
        <v>0</v>
      </c>
      <c r="Q377" s="11">
        <f t="shared" si="214"/>
        <v>0</v>
      </c>
      <c r="R377" s="11">
        <f t="shared" si="214"/>
        <v>0</v>
      </c>
      <c r="S377" s="11">
        <f t="shared" si="214"/>
        <v>0</v>
      </c>
      <c r="T377" s="11">
        <f t="shared" si="214"/>
        <v>0</v>
      </c>
      <c r="U377" s="11">
        <f t="shared" si="214"/>
        <v>0</v>
      </c>
      <c r="V377" s="11">
        <f t="shared" si="214"/>
        <v>0</v>
      </c>
      <c r="W377" s="11">
        <f t="shared" si="214"/>
        <v>0</v>
      </c>
      <c r="X377" s="11">
        <f t="shared" si="214"/>
        <v>642167.0898999999</v>
      </c>
      <c r="Y377" s="11">
        <f t="shared" si="214"/>
        <v>25505.076766666665</v>
      </c>
      <c r="Z377" s="11">
        <f t="shared" si="214"/>
        <v>0</v>
      </c>
    </row>
    <row r="378" spans="1:26" s="84" customFormat="1" ht="12.75">
      <c r="A378" s="36" t="s">
        <v>232</v>
      </c>
      <c r="B378" s="120">
        <f>7446697/2</f>
        <v>3723348.5</v>
      </c>
      <c r="C378" s="123">
        <f>B378/12</f>
        <v>310279.0416666667</v>
      </c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2">
        <v>0</v>
      </c>
      <c r="Q378" s="73"/>
      <c r="R378" s="73"/>
      <c r="S378" s="73"/>
      <c r="T378" s="73"/>
      <c r="U378" s="73"/>
      <c r="V378" s="73"/>
      <c r="W378" s="73"/>
      <c r="X378" s="72">
        <v>1</v>
      </c>
      <c r="Y378" s="72"/>
      <c r="Z378" s="72">
        <v>0</v>
      </c>
    </row>
    <row r="379" spans="1:26" s="84" customFormat="1" ht="12.75">
      <c r="A379" s="47"/>
      <c r="B379" s="124"/>
      <c r="C379" s="125"/>
      <c r="D379" s="69">
        <f>$C378*D378</f>
        <v>0</v>
      </c>
      <c r="E379" s="69">
        <f aca="true" t="shared" si="215" ref="E379:Z379">$C378*E378</f>
        <v>0</v>
      </c>
      <c r="F379" s="69">
        <f t="shared" si="215"/>
        <v>0</v>
      </c>
      <c r="G379" s="69">
        <f t="shared" si="215"/>
        <v>0</v>
      </c>
      <c r="H379" s="69">
        <f t="shared" si="215"/>
        <v>0</v>
      </c>
      <c r="I379" s="69">
        <f t="shared" si="215"/>
        <v>0</v>
      </c>
      <c r="J379" s="69">
        <f t="shared" si="215"/>
        <v>0</v>
      </c>
      <c r="K379" s="69">
        <f t="shared" si="215"/>
        <v>0</v>
      </c>
      <c r="L379" s="69">
        <f t="shared" si="215"/>
        <v>0</v>
      </c>
      <c r="M379" s="69">
        <f t="shared" si="215"/>
        <v>0</v>
      </c>
      <c r="N379" s="69">
        <f t="shared" si="215"/>
        <v>0</v>
      </c>
      <c r="O379" s="69">
        <f t="shared" si="215"/>
        <v>0</v>
      </c>
      <c r="P379" s="69">
        <f t="shared" si="215"/>
        <v>0</v>
      </c>
      <c r="Q379" s="69">
        <f t="shared" si="215"/>
        <v>0</v>
      </c>
      <c r="R379" s="69">
        <f t="shared" si="215"/>
        <v>0</v>
      </c>
      <c r="S379" s="69">
        <f t="shared" si="215"/>
        <v>0</v>
      </c>
      <c r="T379" s="69">
        <f t="shared" si="215"/>
        <v>0</v>
      </c>
      <c r="U379" s="69">
        <f t="shared" si="215"/>
        <v>0</v>
      </c>
      <c r="V379" s="69">
        <f t="shared" si="215"/>
        <v>0</v>
      </c>
      <c r="W379" s="69">
        <f t="shared" si="215"/>
        <v>0</v>
      </c>
      <c r="X379" s="69">
        <f t="shared" si="215"/>
        <v>310279.0416666667</v>
      </c>
      <c r="Y379" s="69">
        <f t="shared" si="215"/>
        <v>0</v>
      </c>
      <c r="Z379" s="69">
        <f t="shared" si="215"/>
        <v>0</v>
      </c>
    </row>
    <row r="380" spans="1:26" s="84" customFormat="1" ht="12.75">
      <c r="A380" s="36" t="s">
        <v>219</v>
      </c>
      <c r="B380" s="120">
        <f>7446697/2</f>
        <v>3723348.5</v>
      </c>
      <c r="C380" s="123">
        <f>B380/12</f>
        <v>310279.0416666667</v>
      </c>
      <c r="D380" s="68">
        <v>0.0166</v>
      </c>
      <c r="E380" s="68">
        <v>0.1416</v>
      </c>
      <c r="F380" s="68">
        <v>0.0573</v>
      </c>
      <c r="G380" s="68">
        <v>0.0788</v>
      </c>
      <c r="H380" s="68">
        <v>0.0422</v>
      </c>
      <c r="I380" s="68">
        <v>0.1331</v>
      </c>
      <c r="J380" s="68">
        <v>0.0211</v>
      </c>
      <c r="K380" s="68">
        <v>0.0329</v>
      </c>
      <c r="L380" s="68">
        <v>0.0175</v>
      </c>
      <c r="M380" s="68">
        <v>0.025</v>
      </c>
      <c r="N380" s="68">
        <v>0.1286</v>
      </c>
      <c r="O380" s="68">
        <v>0.0187</v>
      </c>
      <c r="P380" s="68">
        <v>0</v>
      </c>
      <c r="Q380" s="68">
        <v>0.0374</v>
      </c>
      <c r="R380" s="68">
        <v>0.019</v>
      </c>
      <c r="S380" s="68">
        <v>0.0044</v>
      </c>
      <c r="T380" s="68">
        <v>0.0534</v>
      </c>
      <c r="U380" s="68">
        <v>0.0189</v>
      </c>
      <c r="V380" s="68">
        <v>0.0399</v>
      </c>
      <c r="W380" s="68">
        <v>0.0484</v>
      </c>
      <c r="X380" s="68">
        <v>0.0626</v>
      </c>
      <c r="Y380" s="68">
        <v>0.0026</v>
      </c>
      <c r="Z380" s="9">
        <v>0</v>
      </c>
    </row>
    <row r="381" spans="1:26" s="84" customFormat="1" ht="12.75">
      <c r="A381" s="47"/>
      <c r="B381" s="124"/>
      <c r="C381" s="125"/>
      <c r="D381" s="69">
        <f>$C380*D380</f>
        <v>5150.632091666667</v>
      </c>
      <c r="E381" s="69">
        <f aca="true" t="shared" si="216" ref="E381:Z381">$C380*E380</f>
        <v>43935.5123</v>
      </c>
      <c r="F381" s="69">
        <f t="shared" si="216"/>
        <v>17778.989087500002</v>
      </c>
      <c r="G381" s="69">
        <f t="shared" si="216"/>
        <v>24449.988483333334</v>
      </c>
      <c r="H381" s="69">
        <f t="shared" si="216"/>
        <v>13093.775558333335</v>
      </c>
      <c r="I381" s="69">
        <f t="shared" si="216"/>
        <v>41298.140445833335</v>
      </c>
      <c r="J381" s="69">
        <f t="shared" si="216"/>
        <v>6546.887779166667</v>
      </c>
      <c r="K381" s="69">
        <f t="shared" si="216"/>
        <v>10208.180470833333</v>
      </c>
      <c r="L381" s="69">
        <f t="shared" si="216"/>
        <v>5429.883229166668</v>
      </c>
      <c r="M381" s="69">
        <f t="shared" si="216"/>
        <v>7756.976041666668</v>
      </c>
      <c r="N381" s="69">
        <f t="shared" si="216"/>
        <v>39901.88475833333</v>
      </c>
      <c r="O381" s="69">
        <f t="shared" si="216"/>
        <v>5802.218079166668</v>
      </c>
      <c r="P381" s="69">
        <f t="shared" si="216"/>
        <v>0</v>
      </c>
      <c r="Q381" s="69">
        <f t="shared" si="216"/>
        <v>11604.436158333336</v>
      </c>
      <c r="R381" s="69">
        <f t="shared" si="216"/>
        <v>5895.301791666667</v>
      </c>
      <c r="S381" s="69">
        <f t="shared" si="216"/>
        <v>1365.2277833333335</v>
      </c>
      <c r="T381" s="69">
        <f t="shared" si="216"/>
        <v>16568.900825</v>
      </c>
      <c r="U381" s="69">
        <f t="shared" si="216"/>
        <v>5864.2738875000005</v>
      </c>
      <c r="V381" s="69">
        <f t="shared" si="216"/>
        <v>12380.1337625</v>
      </c>
      <c r="W381" s="69">
        <f t="shared" si="216"/>
        <v>15017.505616666667</v>
      </c>
      <c r="X381" s="69">
        <f t="shared" si="216"/>
        <v>19423.468008333337</v>
      </c>
      <c r="Y381" s="69">
        <f t="shared" si="216"/>
        <v>806.7255083333333</v>
      </c>
      <c r="Z381" s="69">
        <f t="shared" si="216"/>
        <v>0</v>
      </c>
    </row>
    <row r="382" spans="1:26" s="84" customFormat="1" ht="12.75">
      <c r="A382" s="36" t="s">
        <v>233</v>
      </c>
      <c r="B382" s="120">
        <f>5638544/2</f>
        <v>2819272</v>
      </c>
      <c r="C382" s="123">
        <f>B382/12</f>
        <v>234939.33333333334</v>
      </c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2">
        <v>0</v>
      </c>
      <c r="Q382" s="73"/>
      <c r="R382" s="73"/>
      <c r="S382" s="73"/>
      <c r="T382" s="73"/>
      <c r="U382" s="73"/>
      <c r="V382" s="73"/>
      <c r="W382" s="73"/>
      <c r="X382" s="72">
        <v>1</v>
      </c>
      <c r="Y382" s="72"/>
      <c r="Z382" s="72">
        <v>0</v>
      </c>
    </row>
    <row r="383" spans="1:26" s="84" customFormat="1" ht="12.75">
      <c r="A383" s="47"/>
      <c r="B383" s="124"/>
      <c r="C383" s="125"/>
      <c r="D383" s="69">
        <f>$C382*D382</f>
        <v>0</v>
      </c>
      <c r="E383" s="69">
        <f aca="true" t="shared" si="217" ref="E383:Z383">$C382*E382</f>
        <v>0</v>
      </c>
      <c r="F383" s="69">
        <f t="shared" si="217"/>
        <v>0</v>
      </c>
      <c r="G383" s="69">
        <f t="shared" si="217"/>
        <v>0</v>
      </c>
      <c r="H383" s="69">
        <f t="shared" si="217"/>
        <v>0</v>
      </c>
      <c r="I383" s="69">
        <f t="shared" si="217"/>
        <v>0</v>
      </c>
      <c r="J383" s="69">
        <f t="shared" si="217"/>
        <v>0</v>
      </c>
      <c r="K383" s="69">
        <f t="shared" si="217"/>
        <v>0</v>
      </c>
      <c r="L383" s="69">
        <f t="shared" si="217"/>
        <v>0</v>
      </c>
      <c r="M383" s="69">
        <f t="shared" si="217"/>
        <v>0</v>
      </c>
      <c r="N383" s="69">
        <f t="shared" si="217"/>
        <v>0</v>
      </c>
      <c r="O383" s="69">
        <f t="shared" si="217"/>
        <v>0</v>
      </c>
      <c r="P383" s="69">
        <f t="shared" si="217"/>
        <v>0</v>
      </c>
      <c r="Q383" s="69">
        <f t="shared" si="217"/>
        <v>0</v>
      </c>
      <c r="R383" s="69">
        <f t="shared" si="217"/>
        <v>0</v>
      </c>
      <c r="S383" s="69">
        <f t="shared" si="217"/>
        <v>0</v>
      </c>
      <c r="T383" s="69">
        <f t="shared" si="217"/>
        <v>0</v>
      </c>
      <c r="U383" s="69">
        <f t="shared" si="217"/>
        <v>0</v>
      </c>
      <c r="V383" s="69">
        <f t="shared" si="217"/>
        <v>0</v>
      </c>
      <c r="W383" s="69">
        <f t="shared" si="217"/>
        <v>0</v>
      </c>
      <c r="X383" s="69">
        <f t="shared" si="217"/>
        <v>234939.33333333334</v>
      </c>
      <c r="Y383" s="69">
        <f t="shared" si="217"/>
        <v>0</v>
      </c>
      <c r="Z383" s="69">
        <f t="shared" si="217"/>
        <v>0</v>
      </c>
    </row>
    <row r="384" spans="1:26" s="84" customFormat="1" ht="12.75">
      <c r="A384" s="36" t="s">
        <v>220</v>
      </c>
      <c r="B384" s="120">
        <f>5638544/2</f>
        <v>2819272</v>
      </c>
      <c r="C384" s="123">
        <f>B384/12</f>
        <v>234939.33333333334</v>
      </c>
      <c r="D384" s="68">
        <v>0.0166</v>
      </c>
      <c r="E384" s="68">
        <v>0.1416</v>
      </c>
      <c r="F384" s="68">
        <v>0.0573</v>
      </c>
      <c r="G384" s="68">
        <v>0.0788</v>
      </c>
      <c r="H384" s="68">
        <v>0.0422</v>
      </c>
      <c r="I384" s="68">
        <v>0.1331</v>
      </c>
      <c r="J384" s="68">
        <v>0.0211</v>
      </c>
      <c r="K384" s="68">
        <v>0.0329</v>
      </c>
      <c r="L384" s="68">
        <v>0.0175</v>
      </c>
      <c r="M384" s="68">
        <v>0.025</v>
      </c>
      <c r="N384" s="68">
        <v>0.1286</v>
      </c>
      <c r="O384" s="68">
        <v>0.0187</v>
      </c>
      <c r="P384" s="68">
        <v>0</v>
      </c>
      <c r="Q384" s="68">
        <v>0.0374</v>
      </c>
      <c r="R384" s="68">
        <v>0.019</v>
      </c>
      <c r="S384" s="68">
        <v>0.0044</v>
      </c>
      <c r="T384" s="68">
        <v>0.0534</v>
      </c>
      <c r="U384" s="68">
        <v>0.0189</v>
      </c>
      <c r="V384" s="68">
        <v>0.0399</v>
      </c>
      <c r="W384" s="68">
        <v>0.0484</v>
      </c>
      <c r="X384" s="68">
        <v>0.0626</v>
      </c>
      <c r="Y384" s="68">
        <v>0.0026</v>
      </c>
      <c r="Z384" s="9">
        <v>0</v>
      </c>
    </row>
    <row r="385" spans="1:26" s="84" customFormat="1" ht="12.75">
      <c r="A385" s="47"/>
      <c r="B385" s="124"/>
      <c r="C385" s="125"/>
      <c r="D385" s="69">
        <f>$C384*D384</f>
        <v>3899.9929333333334</v>
      </c>
      <c r="E385" s="69">
        <f aca="true" t="shared" si="218" ref="E385:Z385">$C384*E384</f>
        <v>33267.4096</v>
      </c>
      <c r="F385" s="69">
        <f t="shared" si="218"/>
        <v>13462.023799999999</v>
      </c>
      <c r="G385" s="69">
        <f t="shared" si="218"/>
        <v>18513.219466666666</v>
      </c>
      <c r="H385" s="69">
        <f t="shared" si="218"/>
        <v>9914.439866666668</v>
      </c>
      <c r="I385" s="69">
        <f t="shared" si="218"/>
        <v>31270.425266666665</v>
      </c>
      <c r="J385" s="69">
        <f t="shared" si="218"/>
        <v>4957.219933333334</v>
      </c>
      <c r="K385" s="69">
        <f t="shared" si="218"/>
        <v>7729.504066666666</v>
      </c>
      <c r="L385" s="69">
        <f t="shared" si="218"/>
        <v>4111.4383333333335</v>
      </c>
      <c r="M385" s="69">
        <f t="shared" si="218"/>
        <v>5873.483333333334</v>
      </c>
      <c r="N385" s="69">
        <f t="shared" si="218"/>
        <v>30213.198266666666</v>
      </c>
      <c r="O385" s="69">
        <f t="shared" si="218"/>
        <v>4393.365533333334</v>
      </c>
      <c r="P385" s="69">
        <f t="shared" si="218"/>
        <v>0</v>
      </c>
      <c r="Q385" s="69">
        <f t="shared" si="218"/>
        <v>8786.731066666667</v>
      </c>
      <c r="R385" s="69">
        <f t="shared" si="218"/>
        <v>4463.847333333333</v>
      </c>
      <c r="S385" s="69">
        <f t="shared" si="218"/>
        <v>1033.7330666666667</v>
      </c>
      <c r="T385" s="69">
        <f t="shared" si="218"/>
        <v>12545.760400000001</v>
      </c>
      <c r="U385" s="69">
        <f t="shared" si="218"/>
        <v>4440.3534</v>
      </c>
      <c r="V385" s="69">
        <f t="shared" si="218"/>
        <v>9374.0794</v>
      </c>
      <c r="W385" s="69">
        <f t="shared" si="218"/>
        <v>11371.063733333334</v>
      </c>
      <c r="X385" s="69">
        <f t="shared" si="218"/>
        <v>14707.202266666667</v>
      </c>
      <c r="Y385" s="69">
        <f t="shared" si="218"/>
        <v>610.8422666666667</v>
      </c>
      <c r="Z385" s="69">
        <f t="shared" si="218"/>
        <v>0</v>
      </c>
    </row>
    <row r="386" spans="1:26" s="84" customFormat="1" ht="12.75">
      <c r="A386" s="36" t="s">
        <v>221</v>
      </c>
      <c r="B386" s="120">
        <v>6293352</v>
      </c>
      <c r="C386" s="123">
        <f>B386/12</f>
        <v>524446</v>
      </c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2">
        <v>0</v>
      </c>
      <c r="Q386" s="73"/>
      <c r="R386" s="73"/>
      <c r="S386" s="73"/>
      <c r="T386" s="73"/>
      <c r="U386" s="73"/>
      <c r="V386" s="73"/>
      <c r="W386" s="73"/>
      <c r="X386" s="72">
        <v>1</v>
      </c>
      <c r="Y386" s="72"/>
      <c r="Z386" s="72">
        <v>0</v>
      </c>
    </row>
    <row r="387" spans="1:26" s="84" customFormat="1" ht="12.75">
      <c r="A387" s="47"/>
      <c r="B387" s="124"/>
      <c r="C387" s="125"/>
      <c r="D387" s="69">
        <f>$C386*D386</f>
        <v>0</v>
      </c>
      <c r="E387" s="69">
        <f aca="true" t="shared" si="219" ref="E387:Z387">$C386*E386</f>
        <v>0</v>
      </c>
      <c r="F387" s="69">
        <f t="shared" si="219"/>
        <v>0</v>
      </c>
      <c r="G387" s="69">
        <f t="shared" si="219"/>
        <v>0</v>
      </c>
      <c r="H387" s="69">
        <f t="shared" si="219"/>
        <v>0</v>
      </c>
      <c r="I387" s="69">
        <f t="shared" si="219"/>
        <v>0</v>
      </c>
      <c r="J387" s="69">
        <f t="shared" si="219"/>
        <v>0</v>
      </c>
      <c r="K387" s="69">
        <f t="shared" si="219"/>
        <v>0</v>
      </c>
      <c r="L387" s="69">
        <f t="shared" si="219"/>
        <v>0</v>
      </c>
      <c r="M387" s="69">
        <f t="shared" si="219"/>
        <v>0</v>
      </c>
      <c r="N387" s="69">
        <f t="shared" si="219"/>
        <v>0</v>
      </c>
      <c r="O387" s="69">
        <f t="shared" si="219"/>
        <v>0</v>
      </c>
      <c r="P387" s="69">
        <f t="shared" si="219"/>
        <v>0</v>
      </c>
      <c r="Q387" s="69">
        <f t="shared" si="219"/>
        <v>0</v>
      </c>
      <c r="R387" s="69">
        <f t="shared" si="219"/>
        <v>0</v>
      </c>
      <c r="S387" s="69">
        <f t="shared" si="219"/>
        <v>0</v>
      </c>
      <c r="T387" s="69">
        <f t="shared" si="219"/>
        <v>0</v>
      </c>
      <c r="U387" s="69">
        <f t="shared" si="219"/>
        <v>0</v>
      </c>
      <c r="V387" s="69">
        <f t="shared" si="219"/>
        <v>0</v>
      </c>
      <c r="W387" s="69">
        <f t="shared" si="219"/>
        <v>0</v>
      </c>
      <c r="X387" s="69">
        <f t="shared" si="219"/>
        <v>524446</v>
      </c>
      <c r="Y387" s="69">
        <f t="shared" si="219"/>
        <v>0</v>
      </c>
      <c r="Z387" s="69">
        <f t="shared" si="219"/>
        <v>0</v>
      </c>
    </row>
    <row r="388" spans="1:26" s="84" customFormat="1" ht="12.75">
      <c r="A388" s="36" t="s">
        <v>222</v>
      </c>
      <c r="B388" s="120">
        <v>5234688</v>
      </c>
      <c r="C388" s="123">
        <f>B388/12</f>
        <v>436224</v>
      </c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2">
        <v>0</v>
      </c>
      <c r="Q388" s="73"/>
      <c r="R388" s="73"/>
      <c r="S388" s="73"/>
      <c r="T388" s="73"/>
      <c r="U388" s="73"/>
      <c r="V388" s="73"/>
      <c r="W388" s="73"/>
      <c r="X388" s="72">
        <v>0.9613</v>
      </c>
      <c r="Y388" s="72">
        <v>0.0387</v>
      </c>
      <c r="Z388" s="72">
        <v>0</v>
      </c>
    </row>
    <row r="389" spans="1:26" s="84" customFormat="1" ht="12.75">
      <c r="A389" s="47"/>
      <c r="B389" s="124"/>
      <c r="C389" s="125"/>
      <c r="D389" s="69">
        <f>$C388*D388</f>
        <v>0</v>
      </c>
      <c r="E389" s="69">
        <f aca="true" t="shared" si="220" ref="E389:Z389">$C388*E388</f>
        <v>0</v>
      </c>
      <c r="F389" s="69">
        <f t="shared" si="220"/>
        <v>0</v>
      </c>
      <c r="G389" s="69">
        <f t="shared" si="220"/>
        <v>0</v>
      </c>
      <c r="H389" s="69">
        <f t="shared" si="220"/>
        <v>0</v>
      </c>
      <c r="I389" s="69">
        <f t="shared" si="220"/>
        <v>0</v>
      </c>
      <c r="J389" s="69">
        <f t="shared" si="220"/>
        <v>0</v>
      </c>
      <c r="K389" s="69">
        <f t="shared" si="220"/>
        <v>0</v>
      </c>
      <c r="L389" s="69">
        <f t="shared" si="220"/>
        <v>0</v>
      </c>
      <c r="M389" s="69">
        <f t="shared" si="220"/>
        <v>0</v>
      </c>
      <c r="N389" s="69">
        <f t="shared" si="220"/>
        <v>0</v>
      </c>
      <c r="O389" s="69">
        <f t="shared" si="220"/>
        <v>0</v>
      </c>
      <c r="P389" s="69">
        <f t="shared" si="220"/>
        <v>0</v>
      </c>
      <c r="Q389" s="69">
        <f t="shared" si="220"/>
        <v>0</v>
      </c>
      <c r="R389" s="69">
        <f t="shared" si="220"/>
        <v>0</v>
      </c>
      <c r="S389" s="69">
        <f t="shared" si="220"/>
        <v>0</v>
      </c>
      <c r="T389" s="69">
        <f t="shared" si="220"/>
        <v>0</v>
      </c>
      <c r="U389" s="69">
        <f t="shared" si="220"/>
        <v>0</v>
      </c>
      <c r="V389" s="69">
        <f t="shared" si="220"/>
        <v>0</v>
      </c>
      <c r="W389" s="69">
        <f t="shared" si="220"/>
        <v>0</v>
      </c>
      <c r="X389" s="69">
        <f t="shared" si="220"/>
        <v>419342.1312</v>
      </c>
      <c r="Y389" s="69">
        <f t="shared" si="220"/>
        <v>16881.8688</v>
      </c>
      <c r="Z389" s="69">
        <f t="shared" si="220"/>
        <v>0</v>
      </c>
    </row>
    <row r="390" spans="1:26" s="84" customFormat="1" ht="12.75">
      <c r="A390" s="36" t="s">
        <v>223</v>
      </c>
      <c r="B390" s="120">
        <v>10406460</v>
      </c>
      <c r="C390" s="123">
        <f>B390/12</f>
        <v>867205</v>
      </c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2">
        <v>0</v>
      </c>
      <c r="Q390" s="73"/>
      <c r="R390" s="73"/>
      <c r="S390" s="73"/>
      <c r="T390" s="73"/>
      <c r="U390" s="73"/>
      <c r="V390" s="73"/>
      <c r="W390" s="73"/>
      <c r="X390" s="72">
        <v>1</v>
      </c>
      <c r="Y390" s="72">
        <v>0</v>
      </c>
      <c r="Z390" s="72">
        <v>0</v>
      </c>
    </row>
    <row r="391" spans="1:26" s="84" customFormat="1" ht="12.75">
      <c r="A391" s="47"/>
      <c r="B391" s="124"/>
      <c r="C391" s="125"/>
      <c r="D391" s="69">
        <f>$C390*D390</f>
        <v>0</v>
      </c>
      <c r="E391" s="69">
        <f aca="true" t="shared" si="221" ref="E391:Z391">$C390*E390</f>
        <v>0</v>
      </c>
      <c r="F391" s="69">
        <f t="shared" si="221"/>
        <v>0</v>
      </c>
      <c r="G391" s="69">
        <f t="shared" si="221"/>
        <v>0</v>
      </c>
      <c r="H391" s="69">
        <f t="shared" si="221"/>
        <v>0</v>
      </c>
      <c r="I391" s="69">
        <f t="shared" si="221"/>
        <v>0</v>
      </c>
      <c r="J391" s="69">
        <f t="shared" si="221"/>
        <v>0</v>
      </c>
      <c r="K391" s="69">
        <f t="shared" si="221"/>
        <v>0</v>
      </c>
      <c r="L391" s="69">
        <f t="shared" si="221"/>
        <v>0</v>
      </c>
      <c r="M391" s="69">
        <f t="shared" si="221"/>
        <v>0</v>
      </c>
      <c r="N391" s="69">
        <f t="shared" si="221"/>
        <v>0</v>
      </c>
      <c r="O391" s="69">
        <f t="shared" si="221"/>
        <v>0</v>
      </c>
      <c r="P391" s="69">
        <f t="shared" si="221"/>
        <v>0</v>
      </c>
      <c r="Q391" s="69">
        <f t="shared" si="221"/>
        <v>0</v>
      </c>
      <c r="R391" s="69">
        <f t="shared" si="221"/>
        <v>0</v>
      </c>
      <c r="S391" s="69">
        <f t="shared" si="221"/>
        <v>0</v>
      </c>
      <c r="T391" s="69">
        <f t="shared" si="221"/>
        <v>0</v>
      </c>
      <c r="U391" s="69">
        <f t="shared" si="221"/>
        <v>0</v>
      </c>
      <c r="V391" s="69">
        <f t="shared" si="221"/>
        <v>0</v>
      </c>
      <c r="W391" s="69">
        <f t="shared" si="221"/>
        <v>0</v>
      </c>
      <c r="X391" s="69">
        <f t="shared" si="221"/>
        <v>867205</v>
      </c>
      <c r="Y391" s="69">
        <f t="shared" si="221"/>
        <v>0</v>
      </c>
      <c r="Z391" s="69">
        <f t="shared" si="221"/>
        <v>0</v>
      </c>
    </row>
    <row r="392" spans="1:26" s="84" customFormat="1" ht="12.75">
      <c r="A392" s="36" t="s">
        <v>234</v>
      </c>
      <c r="B392" s="120">
        <f>5539839/2</f>
        <v>2769919.5</v>
      </c>
      <c r="C392" s="123">
        <f>B392/12</f>
        <v>230826.625</v>
      </c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2">
        <v>0</v>
      </c>
      <c r="Q392" s="73"/>
      <c r="R392" s="73"/>
      <c r="S392" s="73"/>
      <c r="T392" s="73"/>
      <c r="U392" s="73"/>
      <c r="V392" s="73"/>
      <c r="W392" s="73"/>
      <c r="X392" s="68">
        <v>0.9613</v>
      </c>
      <c r="Y392" s="68">
        <v>0.0387</v>
      </c>
      <c r="Z392" s="72">
        <v>0</v>
      </c>
    </row>
    <row r="393" spans="1:26" s="84" customFormat="1" ht="12.75">
      <c r="A393" s="47"/>
      <c r="B393" s="124"/>
      <c r="C393" s="125"/>
      <c r="D393" s="69">
        <f>$C392*D392</f>
        <v>0</v>
      </c>
      <c r="E393" s="69">
        <f aca="true" t="shared" si="222" ref="E393:Z393">$C392*E392</f>
        <v>0</v>
      </c>
      <c r="F393" s="69">
        <f t="shared" si="222"/>
        <v>0</v>
      </c>
      <c r="G393" s="69">
        <f t="shared" si="222"/>
        <v>0</v>
      </c>
      <c r="H393" s="69">
        <f t="shared" si="222"/>
        <v>0</v>
      </c>
      <c r="I393" s="69">
        <f t="shared" si="222"/>
        <v>0</v>
      </c>
      <c r="J393" s="69">
        <f t="shared" si="222"/>
        <v>0</v>
      </c>
      <c r="K393" s="69">
        <f t="shared" si="222"/>
        <v>0</v>
      </c>
      <c r="L393" s="69">
        <f t="shared" si="222"/>
        <v>0</v>
      </c>
      <c r="M393" s="69">
        <f t="shared" si="222"/>
        <v>0</v>
      </c>
      <c r="N393" s="69">
        <f t="shared" si="222"/>
        <v>0</v>
      </c>
      <c r="O393" s="69">
        <f t="shared" si="222"/>
        <v>0</v>
      </c>
      <c r="P393" s="69">
        <f t="shared" si="222"/>
        <v>0</v>
      </c>
      <c r="Q393" s="69">
        <f t="shared" si="222"/>
        <v>0</v>
      </c>
      <c r="R393" s="69">
        <f t="shared" si="222"/>
        <v>0</v>
      </c>
      <c r="S393" s="69">
        <f t="shared" si="222"/>
        <v>0</v>
      </c>
      <c r="T393" s="69">
        <f t="shared" si="222"/>
        <v>0</v>
      </c>
      <c r="U393" s="69">
        <f t="shared" si="222"/>
        <v>0</v>
      </c>
      <c r="V393" s="69">
        <f t="shared" si="222"/>
        <v>0</v>
      </c>
      <c r="W393" s="69">
        <f t="shared" si="222"/>
        <v>0</v>
      </c>
      <c r="X393" s="69">
        <f t="shared" si="222"/>
        <v>221893.6346125</v>
      </c>
      <c r="Y393" s="69">
        <f t="shared" si="222"/>
        <v>8932.9903875</v>
      </c>
      <c r="Z393" s="69">
        <f t="shared" si="222"/>
        <v>0</v>
      </c>
    </row>
    <row r="394" spans="1:26" s="84" customFormat="1" ht="12.75">
      <c r="A394" s="36" t="s">
        <v>224</v>
      </c>
      <c r="B394" s="120">
        <f>5539839/2</f>
        <v>2769919.5</v>
      </c>
      <c r="C394" s="123">
        <f>B394/12</f>
        <v>230826.625</v>
      </c>
      <c r="D394" s="68">
        <v>0.0166</v>
      </c>
      <c r="E394" s="68">
        <v>0.1416</v>
      </c>
      <c r="F394" s="68">
        <v>0.0573</v>
      </c>
      <c r="G394" s="68">
        <v>0.0788</v>
      </c>
      <c r="H394" s="68">
        <v>0.0422</v>
      </c>
      <c r="I394" s="68">
        <v>0.1331</v>
      </c>
      <c r="J394" s="68">
        <v>0.0211</v>
      </c>
      <c r="K394" s="68">
        <v>0.0329</v>
      </c>
      <c r="L394" s="68">
        <v>0.0175</v>
      </c>
      <c r="M394" s="68">
        <v>0.025</v>
      </c>
      <c r="N394" s="68">
        <v>0.1286</v>
      </c>
      <c r="O394" s="68">
        <v>0.0187</v>
      </c>
      <c r="P394" s="68">
        <v>0</v>
      </c>
      <c r="Q394" s="68">
        <v>0.0374</v>
      </c>
      <c r="R394" s="68">
        <v>0.019</v>
      </c>
      <c r="S394" s="68">
        <v>0.0044</v>
      </c>
      <c r="T394" s="68">
        <v>0.0534</v>
      </c>
      <c r="U394" s="68">
        <v>0.0189</v>
      </c>
      <c r="V394" s="68">
        <v>0.0399</v>
      </c>
      <c r="W394" s="68">
        <v>0.0484</v>
      </c>
      <c r="X394" s="68">
        <v>0.0626</v>
      </c>
      <c r="Y394" s="68">
        <v>0.0026</v>
      </c>
      <c r="Z394" s="9">
        <v>0</v>
      </c>
    </row>
    <row r="395" spans="1:26" s="84" customFormat="1" ht="12.75">
      <c r="A395" s="47"/>
      <c r="B395" s="124"/>
      <c r="C395" s="125"/>
      <c r="D395" s="69">
        <f>$C394*D394</f>
        <v>3831.721975</v>
      </c>
      <c r="E395" s="69">
        <f aca="true" t="shared" si="223" ref="E395:Z395">$C394*E394</f>
        <v>32685.0501</v>
      </c>
      <c r="F395" s="69">
        <f t="shared" si="223"/>
        <v>13226.3656125</v>
      </c>
      <c r="G395" s="69">
        <f t="shared" si="223"/>
        <v>18189.138049999998</v>
      </c>
      <c r="H395" s="69">
        <f t="shared" si="223"/>
        <v>9740.883575</v>
      </c>
      <c r="I395" s="69">
        <f t="shared" si="223"/>
        <v>30723.0237875</v>
      </c>
      <c r="J395" s="69">
        <f t="shared" si="223"/>
        <v>4870.4417875</v>
      </c>
      <c r="K395" s="69">
        <f t="shared" si="223"/>
        <v>7594.1959625</v>
      </c>
      <c r="L395" s="69">
        <f t="shared" si="223"/>
        <v>4039.4659375000006</v>
      </c>
      <c r="M395" s="69">
        <f t="shared" si="223"/>
        <v>5770.665625000001</v>
      </c>
      <c r="N395" s="69">
        <f t="shared" si="223"/>
        <v>29684.303975</v>
      </c>
      <c r="O395" s="69">
        <f t="shared" si="223"/>
        <v>4316.457887500001</v>
      </c>
      <c r="P395" s="69">
        <f t="shared" si="223"/>
        <v>0</v>
      </c>
      <c r="Q395" s="69">
        <f t="shared" si="223"/>
        <v>8632.915775000001</v>
      </c>
      <c r="R395" s="69">
        <f t="shared" si="223"/>
        <v>4385.705875</v>
      </c>
      <c r="S395" s="69">
        <f t="shared" si="223"/>
        <v>1015.63715</v>
      </c>
      <c r="T395" s="69">
        <f t="shared" si="223"/>
        <v>12326.141775</v>
      </c>
      <c r="U395" s="69">
        <f t="shared" si="223"/>
        <v>4362.6232125</v>
      </c>
      <c r="V395" s="69">
        <f t="shared" si="223"/>
        <v>9209.9823375</v>
      </c>
      <c r="W395" s="69">
        <f t="shared" si="223"/>
        <v>11172.00865</v>
      </c>
      <c r="X395" s="69">
        <f t="shared" si="223"/>
        <v>14449.746725</v>
      </c>
      <c r="Y395" s="69">
        <f t="shared" si="223"/>
        <v>600.149225</v>
      </c>
      <c r="Z395" s="69">
        <f t="shared" si="223"/>
        <v>0</v>
      </c>
    </row>
    <row r="396" spans="1:26" s="84" customFormat="1" ht="12.75">
      <c r="A396" s="36" t="s">
        <v>235</v>
      </c>
      <c r="B396" s="120">
        <f>5539530/2</f>
        <v>2769765</v>
      </c>
      <c r="C396" s="123">
        <f>B396/12</f>
        <v>230813.75</v>
      </c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2">
        <v>0</v>
      </c>
      <c r="Q396" s="73"/>
      <c r="R396" s="73"/>
      <c r="S396" s="73"/>
      <c r="T396" s="73"/>
      <c r="U396" s="73"/>
      <c r="V396" s="73"/>
      <c r="W396" s="73"/>
      <c r="X396" s="68">
        <v>0.9613</v>
      </c>
      <c r="Y396" s="68">
        <v>0.0387</v>
      </c>
      <c r="Z396" s="72">
        <v>0</v>
      </c>
    </row>
    <row r="397" spans="1:26" s="84" customFormat="1" ht="12.75">
      <c r="A397" s="47"/>
      <c r="B397" s="124"/>
      <c r="C397" s="125"/>
      <c r="D397" s="69">
        <f>$C396*D396</f>
        <v>0</v>
      </c>
      <c r="E397" s="69">
        <f aca="true" t="shared" si="224" ref="E397:Z397">$C396*E396</f>
        <v>0</v>
      </c>
      <c r="F397" s="69">
        <f t="shared" si="224"/>
        <v>0</v>
      </c>
      <c r="G397" s="69">
        <f t="shared" si="224"/>
        <v>0</v>
      </c>
      <c r="H397" s="69">
        <f t="shared" si="224"/>
        <v>0</v>
      </c>
      <c r="I397" s="69">
        <f t="shared" si="224"/>
        <v>0</v>
      </c>
      <c r="J397" s="69">
        <f t="shared" si="224"/>
        <v>0</v>
      </c>
      <c r="K397" s="69">
        <f t="shared" si="224"/>
        <v>0</v>
      </c>
      <c r="L397" s="69">
        <f t="shared" si="224"/>
        <v>0</v>
      </c>
      <c r="M397" s="69">
        <f t="shared" si="224"/>
        <v>0</v>
      </c>
      <c r="N397" s="69">
        <f t="shared" si="224"/>
        <v>0</v>
      </c>
      <c r="O397" s="69">
        <f t="shared" si="224"/>
        <v>0</v>
      </c>
      <c r="P397" s="69">
        <f t="shared" si="224"/>
        <v>0</v>
      </c>
      <c r="Q397" s="69">
        <f t="shared" si="224"/>
        <v>0</v>
      </c>
      <c r="R397" s="69">
        <f t="shared" si="224"/>
        <v>0</v>
      </c>
      <c r="S397" s="69">
        <f t="shared" si="224"/>
        <v>0</v>
      </c>
      <c r="T397" s="69">
        <f t="shared" si="224"/>
        <v>0</v>
      </c>
      <c r="U397" s="69">
        <f t="shared" si="224"/>
        <v>0</v>
      </c>
      <c r="V397" s="69">
        <f t="shared" si="224"/>
        <v>0</v>
      </c>
      <c r="W397" s="69">
        <f t="shared" si="224"/>
        <v>0</v>
      </c>
      <c r="X397" s="69">
        <f t="shared" si="224"/>
        <v>221881.257875</v>
      </c>
      <c r="Y397" s="69">
        <f t="shared" si="224"/>
        <v>8932.492124999999</v>
      </c>
      <c r="Z397" s="69">
        <f t="shared" si="224"/>
        <v>0</v>
      </c>
    </row>
    <row r="398" spans="1:26" s="84" customFormat="1" ht="12.75">
      <c r="A398" s="36" t="s">
        <v>225</v>
      </c>
      <c r="B398" s="120">
        <f>5539530/2</f>
        <v>2769765</v>
      </c>
      <c r="C398" s="123">
        <f>B398/12</f>
        <v>230813.75</v>
      </c>
      <c r="D398" s="68">
        <v>0.0166</v>
      </c>
      <c r="E398" s="68">
        <v>0.1416</v>
      </c>
      <c r="F398" s="68">
        <v>0.0573</v>
      </c>
      <c r="G398" s="68">
        <v>0.0788</v>
      </c>
      <c r="H398" s="68">
        <v>0.0422</v>
      </c>
      <c r="I398" s="68">
        <v>0.1331</v>
      </c>
      <c r="J398" s="68">
        <v>0.0211</v>
      </c>
      <c r="K398" s="68">
        <v>0.0329</v>
      </c>
      <c r="L398" s="68">
        <v>0.0175</v>
      </c>
      <c r="M398" s="68">
        <v>0.025</v>
      </c>
      <c r="N398" s="68">
        <v>0.1286</v>
      </c>
      <c r="O398" s="68">
        <v>0.0187</v>
      </c>
      <c r="P398" s="68">
        <v>0</v>
      </c>
      <c r="Q398" s="68">
        <v>0.0374</v>
      </c>
      <c r="R398" s="68">
        <v>0.019</v>
      </c>
      <c r="S398" s="68">
        <v>0.0044</v>
      </c>
      <c r="T398" s="68">
        <v>0.0534</v>
      </c>
      <c r="U398" s="68">
        <v>0.0189</v>
      </c>
      <c r="V398" s="68">
        <v>0.0399</v>
      </c>
      <c r="W398" s="68">
        <v>0.0484</v>
      </c>
      <c r="X398" s="68">
        <v>0.0626</v>
      </c>
      <c r="Y398" s="68">
        <v>0.0026</v>
      </c>
      <c r="Z398" s="9">
        <v>0</v>
      </c>
    </row>
    <row r="399" spans="1:26" s="84" customFormat="1" ht="12.75">
      <c r="A399" s="47"/>
      <c r="B399" s="124"/>
      <c r="C399" s="125"/>
      <c r="D399" s="69">
        <f>$C398*D398</f>
        <v>3831.50825</v>
      </c>
      <c r="E399" s="69">
        <f aca="true" t="shared" si="225" ref="E399:Z399">$C398*E398</f>
        <v>32683.227000000003</v>
      </c>
      <c r="F399" s="69">
        <f t="shared" si="225"/>
        <v>13225.627875</v>
      </c>
      <c r="G399" s="69">
        <f t="shared" si="225"/>
        <v>18188.123499999998</v>
      </c>
      <c r="H399" s="69">
        <f t="shared" si="225"/>
        <v>9740.340250000001</v>
      </c>
      <c r="I399" s="69">
        <f t="shared" si="225"/>
        <v>30721.310125</v>
      </c>
      <c r="J399" s="69">
        <f t="shared" si="225"/>
        <v>4870.170125000001</v>
      </c>
      <c r="K399" s="69">
        <f t="shared" si="225"/>
        <v>7593.772375</v>
      </c>
      <c r="L399" s="69">
        <f t="shared" si="225"/>
        <v>4039.2406250000004</v>
      </c>
      <c r="M399" s="69">
        <f t="shared" si="225"/>
        <v>5770.34375</v>
      </c>
      <c r="N399" s="69">
        <f t="shared" si="225"/>
        <v>29682.64825</v>
      </c>
      <c r="O399" s="69">
        <f t="shared" si="225"/>
        <v>4316.217125</v>
      </c>
      <c r="P399" s="69">
        <f t="shared" si="225"/>
        <v>0</v>
      </c>
      <c r="Q399" s="69">
        <f t="shared" si="225"/>
        <v>8632.43425</v>
      </c>
      <c r="R399" s="69">
        <f t="shared" si="225"/>
        <v>4385.46125</v>
      </c>
      <c r="S399" s="69">
        <f t="shared" si="225"/>
        <v>1015.5805</v>
      </c>
      <c r="T399" s="69">
        <f t="shared" si="225"/>
        <v>12325.45425</v>
      </c>
      <c r="U399" s="69">
        <f t="shared" si="225"/>
        <v>4362.379875</v>
      </c>
      <c r="V399" s="69">
        <f t="shared" si="225"/>
        <v>9209.468625</v>
      </c>
      <c r="W399" s="69">
        <f t="shared" si="225"/>
        <v>11171.3855</v>
      </c>
      <c r="X399" s="69">
        <f t="shared" si="225"/>
        <v>14448.94075</v>
      </c>
      <c r="Y399" s="69">
        <f t="shared" si="225"/>
        <v>600.1157499999999</v>
      </c>
      <c r="Z399" s="69">
        <f t="shared" si="225"/>
        <v>0</v>
      </c>
    </row>
    <row r="400" spans="1:26" s="84" customFormat="1" ht="12.75">
      <c r="A400" s="36" t="s">
        <v>236</v>
      </c>
      <c r="B400" s="120">
        <f>4076416/2</f>
        <v>2038208</v>
      </c>
      <c r="C400" s="123">
        <f>B400/12</f>
        <v>169850.66666666666</v>
      </c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68">
        <v>0</v>
      </c>
      <c r="Q400" s="73"/>
      <c r="R400" s="73"/>
      <c r="S400" s="73"/>
      <c r="T400" s="73"/>
      <c r="U400" s="73"/>
      <c r="V400" s="73"/>
      <c r="W400" s="73"/>
      <c r="X400" s="68">
        <v>0.9613</v>
      </c>
      <c r="Y400" s="68">
        <v>0.0387</v>
      </c>
      <c r="Z400" s="73"/>
    </row>
    <row r="401" spans="1:26" s="84" customFormat="1" ht="12.75">
      <c r="A401" s="47"/>
      <c r="B401" s="124"/>
      <c r="C401" s="125"/>
      <c r="D401" s="69">
        <f>$C400*D400</f>
        <v>0</v>
      </c>
      <c r="E401" s="69">
        <f aca="true" t="shared" si="226" ref="E401:Z401">$C400*E400</f>
        <v>0</v>
      </c>
      <c r="F401" s="69">
        <f t="shared" si="226"/>
        <v>0</v>
      </c>
      <c r="G401" s="69">
        <f t="shared" si="226"/>
        <v>0</v>
      </c>
      <c r="H401" s="69">
        <f t="shared" si="226"/>
        <v>0</v>
      </c>
      <c r="I401" s="69">
        <f t="shared" si="226"/>
        <v>0</v>
      </c>
      <c r="J401" s="69">
        <f t="shared" si="226"/>
        <v>0</v>
      </c>
      <c r="K401" s="69">
        <f t="shared" si="226"/>
        <v>0</v>
      </c>
      <c r="L401" s="69">
        <f t="shared" si="226"/>
        <v>0</v>
      </c>
      <c r="M401" s="69">
        <f t="shared" si="226"/>
        <v>0</v>
      </c>
      <c r="N401" s="69">
        <f t="shared" si="226"/>
        <v>0</v>
      </c>
      <c r="O401" s="69">
        <f t="shared" si="226"/>
        <v>0</v>
      </c>
      <c r="P401" s="69">
        <f t="shared" si="226"/>
        <v>0</v>
      </c>
      <c r="Q401" s="69">
        <f t="shared" si="226"/>
        <v>0</v>
      </c>
      <c r="R401" s="69">
        <f t="shared" si="226"/>
        <v>0</v>
      </c>
      <c r="S401" s="69">
        <f t="shared" si="226"/>
        <v>0</v>
      </c>
      <c r="T401" s="69">
        <f t="shared" si="226"/>
        <v>0</v>
      </c>
      <c r="U401" s="69">
        <f t="shared" si="226"/>
        <v>0</v>
      </c>
      <c r="V401" s="69">
        <f t="shared" si="226"/>
        <v>0</v>
      </c>
      <c r="W401" s="69">
        <f t="shared" si="226"/>
        <v>0</v>
      </c>
      <c r="X401" s="69">
        <f t="shared" si="226"/>
        <v>163277.44586666668</v>
      </c>
      <c r="Y401" s="69">
        <f t="shared" si="226"/>
        <v>6573.220799999999</v>
      </c>
      <c r="Z401" s="69">
        <f t="shared" si="226"/>
        <v>0</v>
      </c>
    </row>
    <row r="402" spans="1:26" s="84" customFormat="1" ht="12.75">
      <c r="A402" s="36" t="s">
        <v>226</v>
      </c>
      <c r="B402" s="120">
        <f>4076416/2</f>
        <v>2038208</v>
      </c>
      <c r="C402" s="123">
        <f>B402/12</f>
        <v>169850.66666666666</v>
      </c>
      <c r="D402" s="68">
        <v>0.0166</v>
      </c>
      <c r="E402" s="68">
        <v>0.1416</v>
      </c>
      <c r="F402" s="68">
        <v>0.0573</v>
      </c>
      <c r="G402" s="68">
        <v>0.0788</v>
      </c>
      <c r="H402" s="68">
        <v>0.0422</v>
      </c>
      <c r="I402" s="68">
        <v>0.1331</v>
      </c>
      <c r="J402" s="68">
        <v>0.0211</v>
      </c>
      <c r="K402" s="68">
        <v>0.0329</v>
      </c>
      <c r="L402" s="68">
        <v>0.0175</v>
      </c>
      <c r="M402" s="68">
        <v>0.025</v>
      </c>
      <c r="N402" s="68">
        <v>0.1286</v>
      </c>
      <c r="O402" s="68">
        <v>0.0187</v>
      </c>
      <c r="P402" s="68">
        <v>0</v>
      </c>
      <c r="Q402" s="68">
        <v>0.0374</v>
      </c>
      <c r="R402" s="68">
        <v>0.019</v>
      </c>
      <c r="S402" s="68">
        <v>0.0044</v>
      </c>
      <c r="T402" s="68">
        <v>0.0534</v>
      </c>
      <c r="U402" s="68">
        <v>0.0189</v>
      </c>
      <c r="V402" s="68">
        <v>0.0399</v>
      </c>
      <c r="W402" s="68">
        <v>0.0484</v>
      </c>
      <c r="X402" s="68">
        <v>0.0626</v>
      </c>
      <c r="Y402" s="68">
        <v>0.0026</v>
      </c>
      <c r="Z402" s="9">
        <v>0</v>
      </c>
    </row>
    <row r="403" spans="1:26" s="84" customFormat="1" ht="12.75">
      <c r="A403" s="47"/>
      <c r="B403" s="124"/>
      <c r="C403" s="48"/>
      <c r="D403" s="69">
        <f>$C402*D402</f>
        <v>2819.5210666666667</v>
      </c>
      <c r="E403" s="69">
        <f aca="true" t="shared" si="227" ref="E403:Z403">$C402*E402</f>
        <v>24050.8544</v>
      </c>
      <c r="F403" s="69">
        <f t="shared" si="227"/>
        <v>9732.4432</v>
      </c>
      <c r="G403" s="69">
        <f t="shared" si="227"/>
        <v>13384.232533333332</v>
      </c>
      <c r="H403" s="69">
        <f t="shared" si="227"/>
        <v>7167.698133333333</v>
      </c>
      <c r="I403" s="69">
        <f t="shared" si="227"/>
        <v>22607.12373333333</v>
      </c>
      <c r="J403" s="69">
        <f t="shared" si="227"/>
        <v>3583.8490666666667</v>
      </c>
      <c r="K403" s="69">
        <f t="shared" si="227"/>
        <v>5588.086933333333</v>
      </c>
      <c r="L403" s="69">
        <f t="shared" si="227"/>
        <v>2972.3866666666668</v>
      </c>
      <c r="M403" s="69">
        <f t="shared" si="227"/>
        <v>4246.266666666666</v>
      </c>
      <c r="N403" s="69">
        <f t="shared" si="227"/>
        <v>21842.795733333332</v>
      </c>
      <c r="O403" s="69">
        <f t="shared" si="227"/>
        <v>3176.2074666666667</v>
      </c>
      <c r="P403" s="69">
        <f t="shared" si="227"/>
        <v>0</v>
      </c>
      <c r="Q403" s="69">
        <f t="shared" si="227"/>
        <v>6352.4149333333335</v>
      </c>
      <c r="R403" s="69">
        <f t="shared" si="227"/>
        <v>3227.1626666666666</v>
      </c>
      <c r="S403" s="69">
        <f t="shared" si="227"/>
        <v>747.3429333333333</v>
      </c>
      <c r="T403" s="69">
        <f t="shared" si="227"/>
        <v>9070.0256</v>
      </c>
      <c r="U403" s="69">
        <f t="shared" si="227"/>
        <v>3210.1776</v>
      </c>
      <c r="V403" s="69">
        <f t="shared" si="227"/>
        <v>6777.0416</v>
      </c>
      <c r="W403" s="69">
        <f t="shared" si="227"/>
        <v>8220.772266666667</v>
      </c>
      <c r="X403" s="69">
        <f t="shared" si="227"/>
        <v>10632.651733333334</v>
      </c>
      <c r="Y403" s="69">
        <f t="shared" si="227"/>
        <v>441.6117333333333</v>
      </c>
      <c r="Z403" s="69">
        <f t="shared" si="227"/>
        <v>0</v>
      </c>
    </row>
    <row r="404" spans="1:26" s="84" customFormat="1" ht="12.75">
      <c r="A404" s="36" t="s">
        <v>227</v>
      </c>
      <c r="B404" s="120">
        <v>3191830</v>
      </c>
      <c r="C404" s="49">
        <f>B404/12</f>
        <v>265985.8333333333</v>
      </c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2">
        <v>0</v>
      </c>
      <c r="Q404" s="73"/>
      <c r="R404" s="73"/>
      <c r="S404" s="73"/>
      <c r="T404" s="73"/>
      <c r="U404" s="73"/>
      <c r="V404" s="73"/>
      <c r="W404" s="73"/>
      <c r="X404" s="68">
        <v>0.9613</v>
      </c>
      <c r="Y404" s="68">
        <v>0.0387</v>
      </c>
      <c r="Z404" s="72">
        <v>0</v>
      </c>
    </row>
    <row r="405" spans="1:26" s="84" customFormat="1" ht="12.75">
      <c r="A405" s="47"/>
      <c r="B405" s="124"/>
      <c r="C405" s="126"/>
      <c r="D405" s="69">
        <f>$C404*D404</f>
        <v>0</v>
      </c>
      <c r="E405" s="69">
        <f aca="true" t="shared" si="228" ref="E405:Z405">$C404*E404</f>
        <v>0</v>
      </c>
      <c r="F405" s="69">
        <f t="shared" si="228"/>
        <v>0</v>
      </c>
      <c r="G405" s="69">
        <f t="shared" si="228"/>
        <v>0</v>
      </c>
      <c r="H405" s="69">
        <f t="shared" si="228"/>
        <v>0</v>
      </c>
      <c r="I405" s="69">
        <f t="shared" si="228"/>
        <v>0</v>
      </c>
      <c r="J405" s="69">
        <f t="shared" si="228"/>
        <v>0</v>
      </c>
      <c r="K405" s="69">
        <f t="shared" si="228"/>
        <v>0</v>
      </c>
      <c r="L405" s="69">
        <f t="shared" si="228"/>
        <v>0</v>
      </c>
      <c r="M405" s="69">
        <f t="shared" si="228"/>
        <v>0</v>
      </c>
      <c r="N405" s="69">
        <f t="shared" si="228"/>
        <v>0</v>
      </c>
      <c r="O405" s="69">
        <f t="shared" si="228"/>
        <v>0</v>
      </c>
      <c r="P405" s="69">
        <f t="shared" si="228"/>
        <v>0</v>
      </c>
      <c r="Q405" s="69">
        <f t="shared" si="228"/>
        <v>0</v>
      </c>
      <c r="R405" s="69">
        <f t="shared" si="228"/>
        <v>0</v>
      </c>
      <c r="S405" s="69">
        <f t="shared" si="228"/>
        <v>0</v>
      </c>
      <c r="T405" s="69">
        <f t="shared" si="228"/>
        <v>0</v>
      </c>
      <c r="U405" s="69">
        <f t="shared" si="228"/>
        <v>0</v>
      </c>
      <c r="V405" s="69">
        <f t="shared" si="228"/>
        <v>0</v>
      </c>
      <c r="W405" s="69">
        <f t="shared" si="228"/>
        <v>0</v>
      </c>
      <c r="X405" s="69">
        <f t="shared" si="228"/>
        <v>255692.18158333332</v>
      </c>
      <c r="Y405" s="69">
        <f t="shared" si="228"/>
        <v>10293.651749999999</v>
      </c>
      <c r="Z405" s="69">
        <f t="shared" si="228"/>
        <v>0</v>
      </c>
    </row>
    <row r="406" spans="1:26" s="84" customFormat="1" ht="12.75">
      <c r="A406" s="36" t="s">
        <v>228</v>
      </c>
      <c r="B406" s="120">
        <v>3201998</v>
      </c>
      <c r="C406" s="123">
        <f>B406/12</f>
        <v>266833.1666666667</v>
      </c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2">
        <v>0</v>
      </c>
      <c r="Q406" s="73"/>
      <c r="R406" s="73"/>
      <c r="S406" s="73"/>
      <c r="T406" s="73"/>
      <c r="U406" s="73"/>
      <c r="V406" s="73"/>
      <c r="W406" s="73"/>
      <c r="X406" s="72">
        <v>1</v>
      </c>
      <c r="Y406" s="72"/>
      <c r="Z406" s="72">
        <v>0</v>
      </c>
    </row>
    <row r="407" spans="1:26" s="84" customFormat="1" ht="12.75">
      <c r="A407" s="47"/>
      <c r="B407" s="124"/>
      <c r="C407" s="125"/>
      <c r="D407" s="69">
        <f>$C406*D406</f>
        <v>0</v>
      </c>
      <c r="E407" s="69">
        <f aca="true" t="shared" si="229" ref="E407:Z407">$C406*E406</f>
        <v>0</v>
      </c>
      <c r="F407" s="69">
        <f t="shared" si="229"/>
        <v>0</v>
      </c>
      <c r="G407" s="69">
        <f t="shared" si="229"/>
        <v>0</v>
      </c>
      <c r="H407" s="69">
        <f t="shared" si="229"/>
        <v>0</v>
      </c>
      <c r="I407" s="69">
        <f t="shared" si="229"/>
        <v>0</v>
      </c>
      <c r="J407" s="69">
        <f t="shared" si="229"/>
        <v>0</v>
      </c>
      <c r="K407" s="69">
        <f t="shared" si="229"/>
        <v>0</v>
      </c>
      <c r="L407" s="69">
        <f t="shared" si="229"/>
        <v>0</v>
      </c>
      <c r="M407" s="69">
        <f t="shared" si="229"/>
        <v>0</v>
      </c>
      <c r="N407" s="69">
        <f t="shared" si="229"/>
        <v>0</v>
      </c>
      <c r="O407" s="69">
        <f t="shared" si="229"/>
        <v>0</v>
      </c>
      <c r="P407" s="69">
        <f t="shared" si="229"/>
        <v>0</v>
      </c>
      <c r="Q407" s="69">
        <f t="shared" si="229"/>
        <v>0</v>
      </c>
      <c r="R407" s="69">
        <f t="shared" si="229"/>
        <v>0</v>
      </c>
      <c r="S407" s="69">
        <f t="shared" si="229"/>
        <v>0</v>
      </c>
      <c r="T407" s="69">
        <f t="shared" si="229"/>
        <v>0</v>
      </c>
      <c r="U407" s="69">
        <f t="shared" si="229"/>
        <v>0</v>
      </c>
      <c r="V407" s="69">
        <f t="shared" si="229"/>
        <v>0</v>
      </c>
      <c r="W407" s="69">
        <f t="shared" si="229"/>
        <v>0</v>
      </c>
      <c r="X407" s="69">
        <f t="shared" si="229"/>
        <v>266833.1666666667</v>
      </c>
      <c r="Y407" s="69">
        <f t="shared" si="229"/>
        <v>0</v>
      </c>
      <c r="Z407" s="69">
        <f t="shared" si="229"/>
        <v>0</v>
      </c>
    </row>
    <row r="408" spans="1:26" s="84" customFormat="1" ht="12.75">
      <c r="A408" s="36" t="s">
        <v>229</v>
      </c>
      <c r="B408" s="120">
        <v>1818772</v>
      </c>
      <c r="C408" s="123">
        <f>B408/12</f>
        <v>151564.33333333334</v>
      </c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2">
        <v>0</v>
      </c>
      <c r="Q408" s="73"/>
      <c r="R408" s="73"/>
      <c r="S408" s="73"/>
      <c r="T408" s="73"/>
      <c r="U408" s="73"/>
      <c r="V408" s="73"/>
      <c r="W408" s="73"/>
      <c r="X408" s="72">
        <v>0.9613</v>
      </c>
      <c r="Y408" s="68">
        <v>0.0387</v>
      </c>
      <c r="Z408" s="9">
        <v>0</v>
      </c>
    </row>
    <row r="409" spans="1:26" s="84" customFormat="1" ht="12.75">
      <c r="A409" s="47"/>
      <c r="B409" s="124"/>
      <c r="C409" s="125"/>
      <c r="D409" s="69">
        <f>$C408*D408</f>
        <v>0</v>
      </c>
      <c r="E409" s="69">
        <f aca="true" t="shared" si="230" ref="E409:Z409">$C408*E408</f>
        <v>0</v>
      </c>
      <c r="F409" s="69">
        <f t="shared" si="230"/>
        <v>0</v>
      </c>
      <c r="G409" s="69">
        <f t="shared" si="230"/>
        <v>0</v>
      </c>
      <c r="H409" s="69">
        <f t="shared" si="230"/>
        <v>0</v>
      </c>
      <c r="I409" s="69">
        <f t="shared" si="230"/>
        <v>0</v>
      </c>
      <c r="J409" s="69">
        <f t="shared" si="230"/>
        <v>0</v>
      </c>
      <c r="K409" s="69">
        <f t="shared" si="230"/>
        <v>0</v>
      </c>
      <c r="L409" s="69">
        <f t="shared" si="230"/>
        <v>0</v>
      </c>
      <c r="M409" s="69">
        <f t="shared" si="230"/>
        <v>0</v>
      </c>
      <c r="N409" s="69">
        <f t="shared" si="230"/>
        <v>0</v>
      </c>
      <c r="O409" s="69">
        <f t="shared" si="230"/>
        <v>0</v>
      </c>
      <c r="P409" s="69">
        <f t="shared" si="230"/>
        <v>0</v>
      </c>
      <c r="Q409" s="69">
        <f t="shared" si="230"/>
        <v>0</v>
      </c>
      <c r="R409" s="69">
        <f t="shared" si="230"/>
        <v>0</v>
      </c>
      <c r="S409" s="69">
        <f t="shared" si="230"/>
        <v>0</v>
      </c>
      <c r="T409" s="69">
        <f t="shared" si="230"/>
        <v>0</v>
      </c>
      <c r="U409" s="69">
        <f t="shared" si="230"/>
        <v>0</v>
      </c>
      <c r="V409" s="69">
        <f t="shared" si="230"/>
        <v>0</v>
      </c>
      <c r="W409" s="69">
        <f t="shared" si="230"/>
        <v>0</v>
      </c>
      <c r="X409" s="69">
        <f t="shared" si="230"/>
        <v>145698.79363333335</v>
      </c>
      <c r="Y409" s="69">
        <f t="shared" si="230"/>
        <v>5865.5397</v>
      </c>
      <c r="Z409" s="69">
        <f t="shared" si="230"/>
        <v>0</v>
      </c>
    </row>
    <row r="410" spans="1:26" s="84" customFormat="1" ht="12.75">
      <c r="A410" s="36" t="s">
        <v>230</v>
      </c>
      <c r="B410" s="120">
        <v>1820116</v>
      </c>
      <c r="C410" s="123">
        <f>B410/12</f>
        <v>151676.33333333334</v>
      </c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2">
        <v>0</v>
      </c>
      <c r="Q410" s="73"/>
      <c r="R410" s="73"/>
      <c r="S410" s="73"/>
      <c r="T410" s="73"/>
      <c r="U410" s="73"/>
      <c r="V410" s="73"/>
      <c r="W410" s="73"/>
      <c r="X410" s="68">
        <v>0.9613</v>
      </c>
      <c r="Y410" s="68">
        <v>0.0387</v>
      </c>
      <c r="Z410" s="72">
        <v>0</v>
      </c>
    </row>
    <row r="411" spans="1:26" s="84" customFormat="1" ht="12.75">
      <c r="A411" s="47"/>
      <c r="B411" s="124"/>
      <c r="C411" s="125"/>
      <c r="D411" s="69">
        <f>$C410*D410</f>
        <v>0</v>
      </c>
      <c r="E411" s="69">
        <f aca="true" t="shared" si="231" ref="E411:Z411">$C410*E410</f>
        <v>0</v>
      </c>
      <c r="F411" s="69">
        <f t="shared" si="231"/>
        <v>0</v>
      </c>
      <c r="G411" s="69">
        <f t="shared" si="231"/>
        <v>0</v>
      </c>
      <c r="H411" s="69">
        <f t="shared" si="231"/>
        <v>0</v>
      </c>
      <c r="I411" s="69">
        <f t="shared" si="231"/>
        <v>0</v>
      </c>
      <c r="J411" s="69">
        <f t="shared" si="231"/>
        <v>0</v>
      </c>
      <c r="K411" s="69">
        <f t="shared" si="231"/>
        <v>0</v>
      </c>
      <c r="L411" s="69">
        <f t="shared" si="231"/>
        <v>0</v>
      </c>
      <c r="M411" s="69">
        <f t="shared" si="231"/>
        <v>0</v>
      </c>
      <c r="N411" s="69">
        <f t="shared" si="231"/>
        <v>0</v>
      </c>
      <c r="O411" s="69">
        <f t="shared" si="231"/>
        <v>0</v>
      </c>
      <c r="P411" s="69">
        <f t="shared" si="231"/>
        <v>0</v>
      </c>
      <c r="Q411" s="69">
        <f t="shared" si="231"/>
        <v>0</v>
      </c>
      <c r="R411" s="69">
        <f t="shared" si="231"/>
        <v>0</v>
      </c>
      <c r="S411" s="69">
        <f t="shared" si="231"/>
        <v>0</v>
      </c>
      <c r="T411" s="69">
        <f t="shared" si="231"/>
        <v>0</v>
      </c>
      <c r="U411" s="69">
        <f t="shared" si="231"/>
        <v>0</v>
      </c>
      <c r="V411" s="69">
        <f t="shared" si="231"/>
        <v>0</v>
      </c>
      <c r="W411" s="69">
        <f t="shared" si="231"/>
        <v>0</v>
      </c>
      <c r="X411" s="69">
        <f t="shared" si="231"/>
        <v>145806.45923333336</v>
      </c>
      <c r="Y411" s="69">
        <f t="shared" si="231"/>
        <v>5869.8741</v>
      </c>
      <c r="Z411" s="69">
        <f t="shared" si="231"/>
        <v>0</v>
      </c>
    </row>
    <row r="412" spans="1:26" s="84" customFormat="1" ht="12.75">
      <c r="A412" s="36" t="s">
        <v>231</v>
      </c>
      <c r="B412" s="120">
        <v>3907406</v>
      </c>
      <c r="C412" s="123">
        <f>B412/12</f>
        <v>325617.1666666667</v>
      </c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2">
        <v>0</v>
      </c>
      <c r="Q412" s="73"/>
      <c r="R412" s="73"/>
      <c r="S412" s="73"/>
      <c r="T412" s="73"/>
      <c r="U412" s="73"/>
      <c r="V412" s="73"/>
      <c r="W412" s="73"/>
      <c r="X412" s="68">
        <v>0.9613</v>
      </c>
      <c r="Y412" s="68">
        <v>0.0387</v>
      </c>
      <c r="Z412" s="72">
        <v>0</v>
      </c>
    </row>
    <row r="413" spans="1:26" s="84" customFormat="1" ht="12.75">
      <c r="A413" s="47"/>
      <c r="B413" s="124"/>
      <c r="C413" s="125"/>
      <c r="D413" s="69">
        <f>$C412*D412</f>
        <v>0</v>
      </c>
      <c r="E413" s="69">
        <f aca="true" t="shared" si="232" ref="E413:Z413">$C412*E412</f>
        <v>0</v>
      </c>
      <c r="F413" s="69">
        <f t="shared" si="232"/>
        <v>0</v>
      </c>
      <c r="G413" s="69">
        <f t="shared" si="232"/>
        <v>0</v>
      </c>
      <c r="H413" s="69">
        <f t="shared" si="232"/>
        <v>0</v>
      </c>
      <c r="I413" s="69">
        <f t="shared" si="232"/>
        <v>0</v>
      </c>
      <c r="J413" s="69">
        <f t="shared" si="232"/>
        <v>0</v>
      </c>
      <c r="K413" s="69">
        <f t="shared" si="232"/>
        <v>0</v>
      </c>
      <c r="L413" s="69">
        <f t="shared" si="232"/>
        <v>0</v>
      </c>
      <c r="M413" s="69">
        <f t="shared" si="232"/>
        <v>0</v>
      </c>
      <c r="N413" s="69">
        <f t="shared" si="232"/>
        <v>0</v>
      </c>
      <c r="O413" s="69">
        <f t="shared" si="232"/>
        <v>0</v>
      </c>
      <c r="P413" s="69">
        <f t="shared" si="232"/>
        <v>0</v>
      </c>
      <c r="Q413" s="69">
        <f t="shared" si="232"/>
        <v>0</v>
      </c>
      <c r="R413" s="69">
        <f t="shared" si="232"/>
        <v>0</v>
      </c>
      <c r="S413" s="69">
        <f t="shared" si="232"/>
        <v>0</v>
      </c>
      <c r="T413" s="69">
        <f t="shared" si="232"/>
        <v>0</v>
      </c>
      <c r="U413" s="69">
        <f t="shared" si="232"/>
        <v>0</v>
      </c>
      <c r="V413" s="69">
        <f t="shared" si="232"/>
        <v>0</v>
      </c>
      <c r="W413" s="69">
        <f t="shared" si="232"/>
        <v>0</v>
      </c>
      <c r="X413" s="69">
        <f t="shared" si="232"/>
        <v>313015.7823166667</v>
      </c>
      <c r="Y413" s="69">
        <f t="shared" si="232"/>
        <v>12601.38435</v>
      </c>
      <c r="Z413" s="69">
        <f t="shared" si="232"/>
        <v>0</v>
      </c>
    </row>
    <row r="414" spans="1:26" s="84" customFormat="1" ht="12.75">
      <c r="A414" s="35" t="s">
        <v>275</v>
      </c>
      <c r="B414" s="120">
        <v>1274565</v>
      </c>
      <c r="C414" s="49">
        <f>B414/12</f>
        <v>106213.75</v>
      </c>
      <c r="D414" s="74"/>
      <c r="E414" s="74"/>
      <c r="F414" s="74"/>
      <c r="G414" s="74"/>
      <c r="H414" s="72">
        <v>0.0306</v>
      </c>
      <c r="I414" s="72"/>
      <c r="J414" s="72"/>
      <c r="K414" s="72"/>
      <c r="L414" s="72"/>
      <c r="M414" s="72"/>
      <c r="N414" s="72"/>
      <c r="O414" s="72"/>
      <c r="P414" s="72">
        <v>0</v>
      </c>
      <c r="Q414" s="72"/>
      <c r="R414" s="72">
        <v>0.0083</v>
      </c>
      <c r="S414" s="72"/>
      <c r="T414" s="72">
        <v>0.917</v>
      </c>
      <c r="U414" s="72"/>
      <c r="V414" s="72">
        <v>0.0194</v>
      </c>
      <c r="W414" s="72">
        <v>0.0247</v>
      </c>
      <c r="X414" s="72"/>
      <c r="Y414" s="72"/>
      <c r="Z414" s="72">
        <v>0</v>
      </c>
    </row>
    <row r="415" spans="1:26" s="84" customFormat="1" ht="12.75">
      <c r="A415" s="47"/>
      <c r="B415" s="124"/>
      <c r="C415" s="48"/>
      <c r="D415" s="69">
        <f aca="true" t="shared" si="233" ref="D415:N415">$C414*D414</f>
        <v>0</v>
      </c>
      <c r="E415" s="69">
        <f t="shared" si="233"/>
        <v>0</v>
      </c>
      <c r="F415" s="69">
        <f t="shared" si="233"/>
        <v>0</v>
      </c>
      <c r="G415" s="69">
        <f t="shared" si="233"/>
        <v>0</v>
      </c>
      <c r="H415" s="69">
        <f t="shared" si="233"/>
        <v>3250.14075</v>
      </c>
      <c r="I415" s="69">
        <f t="shared" si="233"/>
        <v>0</v>
      </c>
      <c r="J415" s="69">
        <f t="shared" si="233"/>
        <v>0</v>
      </c>
      <c r="K415" s="69">
        <f t="shared" si="233"/>
        <v>0</v>
      </c>
      <c r="L415" s="69">
        <f t="shared" si="233"/>
        <v>0</v>
      </c>
      <c r="M415" s="69">
        <f t="shared" si="233"/>
        <v>0</v>
      </c>
      <c r="N415" s="69">
        <f t="shared" si="233"/>
        <v>0</v>
      </c>
      <c r="O415" s="69">
        <f>$C414*O414</f>
        <v>0</v>
      </c>
      <c r="P415" s="69">
        <f aca="true" t="shared" si="234" ref="P415:Z415">$C414*P414</f>
        <v>0</v>
      </c>
      <c r="Q415" s="69">
        <f t="shared" si="234"/>
        <v>0</v>
      </c>
      <c r="R415" s="69">
        <f t="shared" si="234"/>
        <v>881.574125</v>
      </c>
      <c r="S415" s="69">
        <f t="shared" si="234"/>
        <v>0</v>
      </c>
      <c r="T415" s="69">
        <f t="shared" si="234"/>
        <v>97398.00875000001</v>
      </c>
      <c r="U415" s="69">
        <f t="shared" si="234"/>
        <v>0</v>
      </c>
      <c r="V415" s="69">
        <f t="shared" si="234"/>
        <v>2060.54675</v>
      </c>
      <c r="W415" s="69">
        <f t="shared" si="234"/>
        <v>2623.479625</v>
      </c>
      <c r="X415" s="69">
        <f t="shared" si="234"/>
        <v>0</v>
      </c>
      <c r="Y415" s="69">
        <f t="shared" si="234"/>
        <v>0</v>
      </c>
      <c r="Z415" s="69">
        <f t="shared" si="234"/>
        <v>0</v>
      </c>
    </row>
    <row r="416" spans="1:26" s="84" customFormat="1" ht="12.75">
      <c r="A416" s="35" t="s">
        <v>276</v>
      </c>
      <c r="B416" s="120">
        <v>4013704</v>
      </c>
      <c r="C416" s="49">
        <f>B416/12</f>
        <v>334475.3333333333</v>
      </c>
      <c r="D416" s="72">
        <v>0.0497</v>
      </c>
      <c r="E416" s="74"/>
      <c r="F416" s="74"/>
      <c r="G416" s="74"/>
      <c r="H416" s="72"/>
      <c r="I416" s="72"/>
      <c r="J416" s="72"/>
      <c r="K416" s="72"/>
      <c r="L416" s="72"/>
      <c r="M416" s="72"/>
      <c r="N416" s="72"/>
      <c r="O416" s="72"/>
      <c r="P416" s="72">
        <v>0</v>
      </c>
      <c r="Q416" s="72">
        <v>0.4434</v>
      </c>
      <c r="R416" s="72"/>
      <c r="S416" s="72">
        <v>0.0053</v>
      </c>
      <c r="T416" s="72"/>
      <c r="U416" s="72"/>
      <c r="V416" s="72"/>
      <c r="W416" s="72"/>
      <c r="X416" s="72">
        <v>0.4823</v>
      </c>
      <c r="Y416" s="72">
        <v>0.0193</v>
      </c>
      <c r="Z416" s="72">
        <v>0</v>
      </c>
    </row>
    <row r="417" spans="1:26" s="84" customFormat="1" ht="12.75">
      <c r="A417" s="47"/>
      <c r="B417" s="124"/>
      <c r="C417" s="48"/>
      <c r="D417" s="69">
        <f aca="true" t="shared" si="235" ref="D417:N417">$C416*D416</f>
        <v>16623.424066666666</v>
      </c>
      <c r="E417" s="69">
        <f t="shared" si="235"/>
        <v>0</v>
      </c>
      <c r="F417" s="69">
        <f t="shared" si="235"/>
        <v>0</v>
      </c>
      <c r="G417" s="69">
        <f t="shared" si="235"/>
        <v>0</v>
      </c>
      <c r="H417" s="69">
        <f t="shared" si="235"/>
        <v>0</v>
      </c>
      <c r="I417" s="69">
        <f t="shared" si="235"/>
        <v>0</v>
      </c>
      <c r="J417" s="69">
        <f t="shared" si="235"/>
        <v>0</v>
      </c>
      <c r="K417" s="69">
        <f t="shared" si="235"/>
        <v>0</v>
      </c>
      <c r="L417" s="69">
        <f t="shared" si="235"/>
        <v>0</v>
      </c>
      <c r="M417" s="69">
        <f t="shared" si="235"/>
        <v>0</v>
      </c>
      <c r="N417" s="69">
        <f t="shared" si="235"/>
        <v>0</v>
      </c>
      <c r="O417" s="69">
        <f>$C416*O416</f>
        <v>0</v>
      </c>
      <c r="P417" s="69">
        <f aca="true" t="shared" si="236" ref="P417:Z417">$C416*P416</f>
        <v>0</v>
      </c>
      <c r="Q417" s="69">
        <f t="shared" si="236"/>
        <v>148306.3628</v>
      </c>
      <c r="R417" s="69">
        <f t="shared" si="236"/>
        <v>0</v>
      </c>
      <c r="S417" s="69">
        <f t="shared" si="236"/>
        <v>1772.7192666666665</v>
      </c>
      <c r="T417" s="69">
        <f t="shared" si="236"/>
        <v>0</v>
      </c>
      <c r="U417" s="69">
        <f t="shared" si="236"/>
        <v>0</v>
      </c>
      <c r="V417" s="69">
        <f t="shared" si="236"/>
        <v>0</v>
      </c>
      <c r="W417" s="69">
        <f t="shared" si="236"/>
        <v>0</v>
      </c>
      <c r="X417" s="69">
        <f t="shared" si="236"/>
        <v>161317.45326666665</v>
      </c>
      <c r="Y417" s="69">
        <f t="shared" si="236"/>
        <v>6455.373933333333</v>
      </c>
      <c r="Z417" s="69">
        <f t="shared" si="236"/>
        <v>0</v>
      </c>
    </row>
    <row r="418" spans="1:26" s="84" customFormat="1" ht="12.75">
      <c r="A418" s="36" t="s">
        <v>296</v>
      </c>
      <c r="B418" s="120">
        <f>22235210/2</f>
        <v>11117605</v>
      </c>
      <c r="C418" s="123">
        <f>B418/12</f>
        <v>926467.0833333334</v>
      </c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2">
        <v>0</v>
      </c>
      <c r="Q418" s="73"/>
      <c r="R418" s="73"/>
      <c r="S418" s="73"/>
      <c r="T418" s="73"/>
      <c r="U418" s="73"/>
      <c r="V418" s="73"/>
      <c r="W418" s="73"/>
      <c r="X418" s="72">
        <v>1</v>
      </c>
      <c r="Y418" s="72">
        <v>0</v>
      </c>
      <c r="Z418" s="72">
        <v>0</v>
      </c>
    </row>
    <row r="419" spans="1:26" s="84" customFormat="1" ht="12.75">
      <c r="A419" s="47"/>
      <c r="B419" s="124"/>
      <c r="C419" s="125"/>
      <c r="D419" s="69">
        <f>$C418*D418</f>
        <v>0</v>
      </c>
      <c r="E419" s="69">
        <f aca="true" t="shared" si="237" ref="E419:Z419">$C418*E418</f>
        <v>0</v>
      </c>
      <c r="F419" s="69">
        <f t="shared" si="237"/>
        <v>0</v>
      </c>
      <c r="G419" s="69">
        <f t="shared" si="237"/>
        <v>0</v>
      </c>
      <c r="H419" s="69">
        <f t="shared" si="237"/>
        <v>0</v>
      </c>
      <c r="I419" s="69">
        <f t="shared" si="237"/>
        <v>0</v>
      </c>
      <c r="J419" s="69">
        <f t="shared" si="237"/>
        <v>0</v>
      </c>
      <c r="K419" s="69">
        <f t="shared" si="237"/>
        <v>0</v>
      </c>
      <c r="L419" s="69">
        <f t="shared" si="237"/>
        <v>0</v>
      </c>
      <c r="M419" s="69">
        <f t="shared" si="237"/>
        <v>0</v>
      </c>
      <c r="N419" s="69">
        <f t="shared" si="237"/>
        <v>0</v>
      </c>
      <c r="O419" s="69">
        <f t="shared" si="237"/>
        <v>0</v>
      </c>
      <c r="P419" s="69">
        <f t="shared" si="237"/>
        <v>0</v>
      </c>
      <c r="Q419" s="69">
        <f t="shared" si="237"/>
        <v>0</v>
      </c>
      <c r="R419" s="69">
        <f t="shared" si="237"/>
        <v>0</v>
      </c>
      <c r="S419" s="69">
        <f t="shared" si="237"/>
        <v>0</v>
      </c>
      <c r="T419" s="69">
        <f t="shared" si="237"/>
        <v>0</v>
      </c>
      <c r="U419" s="69">
        <f t="shared" si="237"/>
        <v>0</v>
      </c>
      <c r="V419" s="69">
        <f t="shared" si="237"/>
        <v>0</v>
      </c>
      <c r="W419" s="69">
        <f t="shared" si="237"/>
        <v>0</v>
      </c>
      <c r="X419" s="69">
        <f t="shared" si="237"/>
        <v>926467.0833333334</v>
      </c>
      <c r="Y419" s="69">
        <f t="shared" si="237"/>
        <v>0</v>
      </c>
      <c r="Z419" s="69">
        <f t="shared" si="237"/>
        <v>0</v>
      </c>
    </row>
    <row r="420" spans="1:26" s="84" customFormat="1" ht="12.75">
      <c r="A420" s="36" t="s">
        <v>291</v>
      </c>
      <c r="B420" s="120">
        <f>22235210/2</f>
        <v>11117605</v>
      </c>
      <c r="C420" s="123">
        <f>B420/12</f>
        <v>926467.0833333334</v>
      </c>
      <c r="D420" s="68">
        <v>0.0166</v>
      </c>
      <c r="E420" s="68">
        <v>0.1416</v>
      </c>
      <c r="F420" s="68">
        <v>0.0573</v>
      </c>
      <c r="G420" s="68">
        <v>0.0788</v>
      </c>
      <c r="H420" s="68">
        <v>0.0422</v>
      </c>
      <c r="I420" s="68">
        <v>0.1331</v>
      </c>
      <c r="J420" s="68">
        <v>0.0211</v>
      </c>
      <c r="K420" s="68">
        <v>0.0329</v>
      </c>
      <c r="L420" s="68">
        <v>0.0175</v>
      </c>
      <c r="M420" s="68">
        <v>0.025</v>
      </c>
      <c r="N420" s="68">
        <v>0.1286</v>
      </c>
      <c r="O420" s="68">
        <v>0.0187</v>
      </c>
      <c r="P420" s="68">
        <v>0</v>
      </c>
      <c r="Q420" s="68">
        <v>0.0374</v>
      </c>
      <c r="R420" s="68">
        <v>0.019</v>
      </c>
      <c r="S420" s="68">
        <v>0.0044</v>
      </c>
      <c r="T420" s="68">
        <v>0.0534</v>
      </c>
      <c r="U420" s="68">
        <v>0.0189</v>
      </c>
      <c r="V420" s="68">
        <v>0.0399</v>
      </c>
      <c r="W420" s="68">
        <v>0.0484</v>
      </c>
      <c r="X420" s="68">
        <v>0.0626</v>
      </c>
      <c r="Y420" s="68">
        <v>0.0026</v>
      </c>
      <c r="Z420" s="9">
        <v>0</v>
      </c>
    </row>
    <row r="421" spans="1:26" s="84" customFormat="1" ht="12.75">
      <c r="A421" s="47"/>
      <c r="B421" s="124"/>
      <c r="C421" s="125"/>
      <c r="D421" s="69">
        <f>$C420*D420</f>
        <v>15379.353583333334</v>
      </c>
      <c r="E421" s="69">
        <f aca="true" t="shared" si="238" ref="E421:Z421">$C420*E420</f>
        <v>131187.739</v>
      </c>
      <c r="F421" s="69">
        <f t="shared" si="238"/>
        <v>53086.563875</v>
      </c>
      <c r="G421" s="69">
        <f t="shared" si="238"/>
        <v>73005.60616666666</v>
      </c>
      <c r="H421" s="69">
        <f t="shared" si="238"/>
        <v>39096.91091666667</v>
      </c>
      <c r="I421" s="69">
        <f t="shared" si="238"/>
        <v>123312.76879166666</v>
      </c>
      <c r="J421" s="69">
        <f t="shared" si="238"/>
        <v>19548.455458333334</v>
      </c>
      <c r="K421" s="69">
        <f t="shared" si="238"/>
        <v>30480.767041666666</v>
      </c>
      <c r="L421" s="69">
        <f t="shared" si="238"/>
        <v>16213.173958333335</v>
      </c>
      <c r="M421" s="69">
        <f t="shared" si="238"/>
        <v>23161.677083333336</v>
      </c>
      <c r="N421" s="69">
        <f t="shared" si="238"/>
        <v>119143.66691666667</v>
      </c>
      <c r="O421" s="69">
        <f t="shared" si="238"/>
        <v>17324.934458333337</v>
      </c>
      <c r="P421" s="69">
        <f t="shared" si="238"/>
        <v>0</v>
      </c>
      <c r="Q421" s="69">
        <f t="shared" si="238"/>
        <v>34649.86891666667</v>
      </c>
      <c r="R421" s="69">
        <f t="shared" si="238"/>
        <v>17602.874583333334</v>
      </c>
      <c r="S421" s="69">
        <f t="shared" si="238"/>
        <v>4076.455166666667</v>
      </c>
      <c r="T421" s="69">
        <f t="shared" si="238"/>
        <v>49473.34225</v>
      </c>
      <c r="U421" s="69">
        <f t="shared" si="238"/>
        <v>17510.227875</v>
      </c>
      <c r="V421" s="69">
        <f t="shared" si="238"/>
        <v>36966.036625</v>
      </c>
      <c r="W421" s="69">
        <f t="shared" si="238"/>
        <v>44841.00683333333</v>
      </c>
      <c r="X421" s="69">
        <f t="shared" si="238"/>
        <v>57996.83941666667</v>
      </c>
      <c r="Y421" s="69">
        <f t="shared" si="238"/>
        <v>2408.8144166666666</v>
      </c>
      <c r="Z421" s="69">
        <f t="shared" si="238"/>
        <v>0</v>
      </c>
    </row>
    <row r="422" spans="1:26" s="84" customFormat="1" ht="12.75">
      <c r="A422" s="36" t="s">
        <v>292</v>
      </c>
      <c r="B422" s="120">
        <v>19138377</v>
      </c>
      <c r="C422" s="123">
        <f>B422/12</f>
        <v>1594864.75</v>
      </c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2">
        <v>0</v>
      </c>
      <c r="Q422" s="73"/>
      <c r="R422" s="73"/>
      <c r="S422" s="73"/>
      <c r="T422" s="73"/>
      <c r="U422" s="73"/>
      <c r="V422" s="73"/>
      <c r="W422" s="73"/>
      <c r="X422" s="72">
        <v>1</v>
      </c>
      <c r="Y422" s="72"/>
      <c r="Z422" s="72">
        <v>0</v>
      </c>
    </row>
    <row r="423" spans="1:26" s="84" customFormat="1" ht="12.75">
      <c r="A423" s="47"/>
      <c r="B423" s="124"/>
      <c r="C423" s="125"/>
      <c r="D423" s="69">
        <f>$C422*D422</f>
        <v>0</v>
      </c>
      <c r="E423" s="69">
        <f aca="true" t="shared" si="239" ref="E423:Z423">$C422*E422</f>
        <v>0</v>
      </c>
      <c r="F423" s="69">
        <f t="shared" si="239"/>
        <v>0</v>
      </c>
      <c r="G423" s="69">
        <f t="shared" si="239"/>
        <v>0</v>
      </c>
      <c r="H423" s="69">
        <f t="shared" si="239"/>
        <v>0</v>
      </c>
      <c r="I423" s="69">
        <f t="shared" si="239"/>
        <v>0</v>
      </c>
      <c r="J423" s="69">
        <f t="shared" si="239"/>
        <v>0</v>
      </c>
      <c r="K423" s="69">
        <f t="shared" si="239"/>
        <v>0</v>
      </c>
      <c r="L423" s="69">
        <f t="shared" si="239"/>
        <v>0</v>
      </c>
      <c r="M423" s="69">
        <f t="shared" si="239"/>
        <v>0</v>
      </c>
      <c r="N423" s="69">
        <f t="shared" si="239"/>
        <v>0</v>
      </c>
      <c r="O423" s="69">
        <f t="shared" si="239"/>
        <v>0</v>
      </c>
      <c r="P423" s="69">
        <f t="shared" si="239"/>
        <v>0</v>
      </c>
      <c r="Q423" s="69">
        <f t="shared" si="239"/>
        <v>0</v>
      </c>
      <c r="R423" s="69">
        <f t="shared" si="239"/>
        <v>0</v>
      </c>
      <c r="S423" s="69">
        <f t="shared" si="239"/>
        <v>0</v>
      </c>
      <c r="T423" s="69">
        <f t="shared" si="239"/>
        <v>0</v>
      </c>
      <c r="U423" s="69">
        <f t="shared" si="239"/>
        <v>0</v>
      </c>
      <c r="V423" s="69">
        <f t="shared" si="239"/>
        <v>0</v>
      </c>
      <c r="W423" s="69">
        <f t="shared" si="239"/>
        <v>0</v>
      </c>
      <c r="X423" s="69">
        <f t="shared" si="239"/>
        <v>1594864.75</v>
      </c>
      <c r="Y423" s="69">
        <f t="shared" si="239"/>
        <v>0</v>
      </c>
      <c r="Z423" s="69">
        <f t="shared" si="239"/>
        <v>0</v>
      </c>
    </row>
    <row r="424" spans="1:26" s="84" customFormat="1" ht="12.75">
      <c r="A424" s="36" t="s">
        <v>293</v>
      </c>
      <c r="B424" s="120">
        <v>13179230</v>
      </c>
      <c r="C424" s="123">
        <f>B424/12</f>
        <v>1098269.1666666667</v>
      </c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2">
        <v>0</v>
      </c>
      <c r="Q424" s="73"/>
      <c r="R424" s="73"/>
      <c r="S424" s="73"/>
      <c r="T424" s="73"/>
      <c r="U424" s="73"/>
      <c r="V424" s="73"/>
      <c r="W424" s="73"/>
      <c r="X424" s="72">
        <v>1</v>
      </c>
      <c r="Y424" s="72"/>
      <c r="Z424" s="72">
        <v>0</v>
      </c>
    </row>
    <row r="425" spans="1:26" s="84" customFormat="1" ht="12.75">
      <c r="A425" s="47"/>
      <c r="B425" s="124"/>
      <c r="C425" s="125"/>
      <c r="D425" s="69">
        <f>$C424*D424</f>
        <v>0</v>
      </c>
      <c r="E425" s="69">
        <f aca="true" t="shared" si="240" ref="E425:Z425">$C424*E424</f>
        <v>0</v>
      </c>
      <c r="F425" s="69">
        <f t="shared" si="240"/>
        <v>0</v>
      </c>
      <c r="G425" s="69">
        <f t="shared" si="240"/>
        <v>0</v>
      </c>
      <c r="H425" s="69">
        <f t="shared" si="240"/>
        <v>0</v>
      </c>
      <c r="I425" s="69">
        <f t="shared" si="240"/>
        <v>0</v>
      </c>
      <c r="J425" s="69">
        <f t="shared" si="240"/>
        <v>0</v>
      </c>
      <c r="K425" s="69">
        <f t="shared" si="240"/>
        <v>0</v>
      </c>
      <c r="L425" s="69">
        <f t="shared" si="240"/>
        <v>0</v>
      </c>
      <c r="M425" s="69">
        <f t="shared" si="240"/>
        <v>0</v>
      </c>
      <c r="N425" s="69">
        <f t="shared" si="240"/>
        <v>0</v>
      </c>
      <c r="O425" s="69">
        <f t="shared" si="240"/>
        <v>0</v>
      </c>
      <c r="P425" s="69">
        <f t="shared" si="240"/>
        <v>0</v>
      </c>
      <c r="Q425" s="69">
        <f t="shared" si="240"/>
        <v>0</v>
      </c>
      <c r="R425" s="69">
        <f t="shared" si="240"/>
        <v>0</v>
      </c>
      <c r="S425" s="69">
        <f t="shared" si="240"/>
        <v>0</v>
      </c>
      <c r="T425" s="69">
        <f t="shared" si="240"/>
        <v>0</v>
      </c>
      <c r="U425" s="69">
        <f t="shared" si="240"/>
        <v>0</v>
      </c>
      <c r="V425" s="69">
        <f t="shared" si="240"/>
        <v>0</v>
      </c>
      <c r="W425" s="69">
        <f t="shared" si="240"/>
        <v>0</v>
      </c>
      <c r="X425" s="69">
        <f t="shared" si="240"/>
        <v>1098269.1666666667</v>
      </c>
      <c r="Y425" s="69">
        <f t="shared" si="240"/>
        <v>0</v>
      </c>
      <c r="Z425" s="69">
        <f t="shared" si="240"/>
        <v>0</v>
      </c>
    </row>
    <row r="426" spans="1:26" s="84" customFormat="1" ht="12.75">
      <c r="A426" s="36" t="s">
        <v>297</v>
      </c>
      <c r="B426" s="120">
        <f>5488331/2</f>
        <v>2744165.5</v>
      </c>
      <c r="C426" s="123">
        <f>B426/12</f>
        <v>228680.45833333334</v>
      </c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2">
        <v>0</v>
      </c>
      <c r="Q426" s="73"/>
      <c r="R426" s="73"/>
      <c r="S426" s="73"/>
      <c r="T426" s="73"/>
      <c r="U426" s="73"/>
      <c r="V426" s="73"/>
      <c r="W426" s="73"/>
      <c r="X426" s="68">
        <v>0.9613</v>
      </c>
      <c r="Y426" s="68">
        <v>0.0387</v>
      </c>
      <c r="Z426" s="72">
        <v>0</v>
      </c>
    </row>
    <row r="427" spans="1:26" s="84" customFormat="1" ht="12.75">
      <c r="A427" s="47"/>
      <c r="B427" s="124"/>
      <c r="C427" s="125"/>
      <c r="D427" s="69">
        <f>$C426*D426</f>
        <v>0</v>
      </c>
      <c r="E427" s="69">
        <f aca="true" t="shared" si="241" ref="E427:Z427">$C426*E426</f>
        <v>0</v>
      </c>
      <c r="F427" s="69">
        <f t="shared" si="241"/>
        <v>0</v>
      </c>
      <c r="G427" s="69">
        <f t="shared" si="241"/>
        <v>0</v>
      </c>
      <c r="H427" s="69">
        <f t="shared" si="241"/>
        <v>0</v>
      </c>
      <c r="I427" s="69">
        <f t="shared" si="241"/>
        <v>0</v>
      </c>
      <c r="J427" s="69">
        <f t="shared" si="241"/>
        <v>0</v>
      </c>
      <c r="K427" s="69">
        <f t="shared" si="241"/>
        <v>0</v>
      </c>
      <c r="L427" s="69">
        <f t="shared" si="241"/>
        <v>0</v>
      </c>
      <c r="M427" s="69">
        <f t="shared" si="241"/>
        <v>0</v>
      </c>
      <c r="N427" s="69">
        <f t="shared" si="241"/>
        <v>0</v>
      </c>
      <c r="O427" s="69">
        <f t="shared" si="241"/>
        <v>0</v>
      </c>
      <c r="P427" s="69">
        <f t="shared" si="241"/>
        <v>0</v>
      </c>
      <c r="Q427" s="69">
        <f t="shared" si="241"/>
        <v>0</v>
      </c>
      <c r="R427" s="69">
        <f t="shared" si="241"/>
        <v>0</v>
      </c>
      <c r="S427" s="69">
        <f t="shared" si="241"/>
        <v>0</v>
      </c>
      <c r="T427" s="69">
        <f t="shared" si="241"/>
        <v>0</v>
      </c>
      <c r="U427" s="69">
        <f t="shared" si="241"/>
        <v>0</v>
      </c>
      <c r="V427" s="69">
        <f t="shared" si="241"/>
        <v>0</v>
      </c>
      <c r="W427" s="69">
        <f t="shared" si="241"/>
        <v>0</v>
      </c>
      <c r="X427" s="69">
        <f t="shared" si="241"/>
        <v>219830.52459583335</v>
      </c>
      <c r="Y427" s="69">
        <f t="shared" si="241"/>
        <v>8849.9337375</v>
      </c>
      <c r="Z427" s="69">
        <f t="shared" si="241"/>
        <v>0</v>
      </c>
    </row>
    <row r="428" spans="1:26" s="84" customFormat="1" ht="12.75">
      <c r="A428" s="36" t="s">
        <v>294</v>
      </c>
      <c r="B428" s="120">
        <f>5488331/2</f>
        <v>2744165.5</v>
      </c>
      <c r="C428" s="123">
        <f>B428/12</f>
        <v>228680.45833333334</v>
      </c>
      <c r="D428" s="68">
        <v>0.0166</v>
      </c>
      <c r="E428" s="68">
        <v>0.1416</v>
      </c>
      <c r="F428" s="68">
        <v>0.0573</v>
      </c>
      <c r="G428" s="68">
        <v>0.0788</v>
      </c>
      <c r="H428" s="68">
        <v>0.0422</v>
      </c>
      <c r="I428" s="68">
        <v>0.1331</v>
      </c>
      <c r="J428" s="68">
        <v>0.0211</v>
      </c>
      <c r="K428" s="68">
        <v>0.0329</v>
      </c>
      <c r="L428" s="68">
        <v>0.0175</v>
      </c>
      <c r="M428" s="68">
        <v>0.025</v>
      </c>
      <c r="N428" s="68">
        <v>0.1286</v>
      </c>
      <c r="O428" s="68">
        <v>0.0187</v>
      </c>
      <c r="P428" s="68">
        <v>0</v>
      </c>
      <c r="Q428" s="68">
        <v>0.0374</v>
      </c>
      <c r="R428" s="68">
        <v>0.019</v>
      </c>
      <c r="S428" s="68">
        <v>0.0044</v>
      </c>
      <c r="T428" s="68">
        <v>0.0534</v>
      </c>
      <c r="U428" s="68">
        <v>0.0189</v>
      </c>
      <c r="V428" s="68">
        <v>0.0399</v>
      </c>
      <c r="W428" s="68">
        <v>0.0484</v>
      </c>
      <c r="X428" s="68">
        <v>0.0626</v>
      </c>
      <c r="Y428" s="68">
        <v>0.0026</v>
      </c>
      <c r="Z428" s="9">
        <v>0</v>
      </c>
    </row>
    <row r="429" spans="1:26" s="84" customFormat="1" ht="12.75">
      <c r="A429" s="47"/>
      <c r="B429" s="124"/>
      <c r="C429" s="125"/>
      <c r="D429" s="69">
        <f>$C428*D428</f>
        <v>3796.0956083333335</v>
      </c>
      <c r="E429" s="69">
        <f aca="true" t="shared" si="242" ref="E429:Z429">$C428*E428</f>
        <v>32381.1529</v>
      </c>
      <c r="F429" s="69">
        <f t="shared" si="242"/>
        <v>13103.3902625</v>
      </c>
      <c r="G429" s="69">
        <f t="shared" si="242"/>
        <v>18020.020116666667</v>
      </c>
      <c r="H429" s="69">
        <f t="shared" si="242"/>
        <v>9650.315341666668</v>
      </c>
      <c r="I429" s="69">
        <f t="shared" si="242"/>
        <v>30437.369004166667</v>
      </c>
      <c r="J429" s="69">
        <f t="shared" si="242"/>
        <v>4825.157670833334</v>
      </c>
      <c r="K429" s="69">
        <f t="shared" si="242"/>
        <v>7523.587079166667</v>
      </c>
      <c r="L429" s="69">
        <f t="shared" si="242"/>
        <v>4001.908020833334</v>
      </c>
      <c r="M429" s="69">
        <f t="shared" si="242"/>
        <v>5717.011458333334</v>
      </c>
      <c r="N429" s="69">
        <f t="shared" si="242"/>
        <v>29408.306941666666</v>
      </c>
      <c r="O429" s="69">
        <f t="shared" si="242"/>
        <v>4276.324570833333</v>
      </c>
      <c r="P429" s="69">
        <f t="shared" si="242"/>
        <v>0</v>
      </c>
      <c r="Q429" s="69">
        <f t="shared" si="242"/>
        <v>8552.649141666667</v>
      </c>
      <c r="R429" s="69">
        <f t="shared" si="242"/>
        <v>4344.928708333334</v>
      </c>
      <c r="S429" s="69">
        <f t="shared" si="242"/>
        <v>1006.1940166666668</v>
      </c>
      <c r="T429" s="69">
        <f t="shared" si="242"/>
        <v>12211.536475</v>
      </c>
      <c r="U429" s="69">
        <f t="shared" si="242"/>
        <v>4322.0606625</v>
      </c>
      <c r="V429" s="69">
        <f t="shared" si="242"/>
        <v>9124.3502875</v>
      </c>
      <c r="W429" s="69">
        <f t="shared" si="242"/>
        <v>11068.134183333334</v>
      </c>
      <c r="X429" s="69">
        <f t="shared" si="242"/>
        <v>14315.396691666669</v>
      </c>
      <c r="Y429" s="69">
        <f t="shared" si="242"/>
        <v>594.5691916666667</v>
      </c>
      <c r="Z429" s="69">
        <f t="shared" si="242"/>
        <v>0</v>
      </c>
    </row>
    <row r="430" spans="1:26" s="84" customFormat="1" ht="12.75">
      <c r="A430" s="36" t="s">
        <v>298</v>
      </c>
      <c r="B430" s="120">
        <f>5488331/2</f>
        <v>2744165.5</v>
      </c>
      <c r="C430" s="123">
        <f>B430/12</f>
        <v>228680.45833333334</v>
      </c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2">
        <v>0</v>
      </c>
      <c r="Q430" s="73"/>
      <c r="R430" s="73"/>
      <c r="S430" s="73"/>
      <c r="T430" s="73"/>
      <c r="U430" s="73"/>
      <c r="V430" s="73"/>
      <c r="W430" s="73"/>
      <c r="X430" s="68">
        <v>0.9613</v>
      </c>
      <c r="Y430" s="68">
        <v>0.0387</v>
      </c>
      <c r="Z430" s="72">
        <v>0</v>
      </c>
    </row>
    <row r="431" spans="1:26" s="84" customFormat="1" ht="12.75">
      <c r="A431" s="47"/>
      <c r="B431" s="124"/>
      <c r="C431" s="125"/>
      <c r="D431" s="69">
        <f aca="true" t="shared" si="243" ref="D431:Z431">$C430*D430</f>
        <v>0</v>
      </c>
      <c r="E431" s="69">
        <f t="shared" si="243"/>
        <v>0</v>
      </c>
      <c r="F431" s="69">
        <f t="shared" si="243"/>
        <v>0</v>
      </c>
      <c r="G431" s="69">
        <f t="shared" si="243"/>
        <v>0</v>
      </c>
      <c r="H431" s="69">
        <f t="shared" si="243"/>
        <v>0</v>
      </c>
      <c r="I431" s="69">
        <f t="shared" si="243"/>
        <v>0</v>
      </c>
      <c r="J431" s="69">
        <f t="shared" si="243"/>
        <v>0</v>
      </c>
      <c r="K431" s="69">
        <f t="shared" si="243"/>
        <v>0</v>
      </c>
      <c r="L431" s="69">
        <f t="shared" si="243"/>
        <v>0</v>
      </c>
      <c r="M431" s="69">
        <f t="shared" si="243"/>
        <v>0</v>
      </c>
      <c r="N431" s="69">
        <f t="shared" si="243"/>
        <v>0</v>
      </c>
      <c r="O431" s="69">
        <f t="shared" si="243"/>
        <v>0</v>
      </c>
      <c r="P431" s="69">
        <f t="shared" si="243"/>
        <v>0</v>
      </c>
      <c r="Q431" s="69">
        <f t="shared" si="243"/>
        <v>0</v>
      </c>
      <c r="R431" s="69">
        <f t="shared" si="243"/>
        <v>0</v>
      </c>
      <c r="S431" s="69">
        <f t="shared" si="243"/>
        <v>0</v>
      </c>
      <c r="T431" s="69">
        <f t="shared" si="243"/>
        <v>0</v>
      </c>
      <c r="U431" s="69">
        <f t="shared" si="243"/>
        <v>0</v>
      </c>
      <c r="V431" s="69">
        <f t="shared" si="243"/>
        <v>0</v>
      </c>
      <c r="W431" s="69">
        <f t="shared" si="243"/>
        <v>0</v>
      </c>
      <c r="X431" s="69">
        <f t="shared" si="243"/>
        <v>219830.52459583335</v>
      </c>
      <c r="Y431" s="69">
        <f t="shared" si="243"/>
        <v>8849.9337375</v>
      </c>
      <c r="Z431" s="69">
        <f t="shared" si="243"/>
        <v>0</v>
      </c>
    </row>
    <row r="432" spans="1:26" s="84" customFormat="1" ht="12.75">
      <c r="A432" s="36" t="s">
        <v>295</v>
      </c>
      <c r="B432" s="120">
        <f>5488331/2</f>
        <v>2744165.5</v>
      </c>
      <c r="C432" s="123">
        <f>B432/12</f>
        <v>228680.45833333334</v>
      </c>
      <c r="D432" s="68">
        <v>0.0166</v>
      </c>
      <c r="E432" s="68">
        <v>0.1416</v>
      </c>
      <c r="F432" s="68">
        <v>0.0573</v>
      </c>
      <c r="G432" s="68">
        <v>0.0788</v>
      </c>
      <c r="H432" s="68">
        <v>0.0422</v>
      </c>
      <c r="I432" s="68">
        <v>0.1331</v>
      </c>
      <c r="J432" s="68">
        <v>0.0211</v>
      </c>
      <c r="K432" s="68">
        <v>0.0329</v>
      </c>
      <c r="L432" s="68">
        <v>0.0175</v>
      </c>
      <c r="M432" s="68">
        <v>0.025</v>
      </c>
      <c r="N432" s="68">
        <v>0.1286</v>
      </c>
      <c r="O432" s="68">
        <v>0.0187</v>
      </c>
      <c r="P432" s="68">
        <v>0</v>
      </c>
      <c r="Q432" s="68">
        <v>0.0374</v>
      </c>
      <c r="R432" s="68">
        <v>0.019</v>
      </c>
      <c r="S432" s="68">
        <v>0.0044</v>
      </c>
      <c r="T432" s="68">
        <v>0.0534</v>
      </c>
      <c r="U432" s="68">
        <v>0.0189</v>
      </c>
      <c r="V432" s="68">
        <v>0.0399</v>
      </c>
      <c r="W432" s="68">
        <v>0.0484</v>
      </c>
      <c r="X432" s="68">
        <v>0.0626</v>
      </c>
      <c r="Y432" s="68">
        <v>0.0026</v>
      </c>
      <c r="Z432" s="9">
        <v>0</v>
      </c>
    </row>
    <row r="433" spans="1:26" s="84" customFormat="1" ht="12.75">
      <c r="A433" s="47"/>
      <c r="B433" s="124"/>
      <c r="C433" s="125"/>
      <c r="D433" s="69">
        <f>$C432*D432</f>
        <v>3796.0956083333335</v>
      </c>
      <c r="E433" s="69">
        <f aca="true" t="shared" si="244" ref="E433:Z433">$C432*E432</f>
        <v>32381.1529</v>
      </c>
      <c r="F433" s="69">
        <f t="shared" si="244"/>
        <v>13103.3902625</v>
      </c>
      <c r="G433" s="69">
        <f t="shared" si="244"/>
        <v>18020.020116666667</v>
      </c>
      <c r="H433" s="69">
        <f t="shared" si="244"/>
        <v>9650.315341666668</v>
      </c>
      <c r="I433" s="69">
        <f t="shared" si="244"/>
        <v>30437.369004166667</v>
      </c>
      <c r="J433" s="69">
        <f t="shared" si="244"/>
        <v>4825.157670833334</v>
      </c>
      <c r="K433" s="69">
        <f t="shared" si="244"/>
        <v>7523.587079166667</v>
      </c>
      <c r="L433" s="69">
        <f t="shared" si="244"/>
        <v>4001.908020833334</v>
      </c>
      <c r="M433" s="69">
        <f t="shared" si="244"/>
        <v>5717.011458333334</v>
      </c>
      <c r="N433" s="69">
        <f t="shared" si="244"/>
        <v>29408.306941666666</v>
      </c>
      <c r="O433" s="69">
        <f t="shared" si="244"/>
        <v>4276.324570833333</v>
      </c>
      <c r="P433" s="69">
        <f t="shared" si="244"/>
        <v>0</v>
      </c>
      <c r="Q433" s="69">
        <f t="shared" si="244"/>
        <v>8552.649141666667</v>
      </c>
      <c r="R433" s="69">
        <f t="shared" si="244"/>
        <v>4344.928708333334</v>
      </c>
      <c r="S433" s="69">
        <f t="shared" si="244"/>
        <v>1006.1940166666668</v>
      </c>
      <c r="T433" s="69">
        <f t="shared" si="244"/>
        <v>12211.536475</v>
      </c>
      <c r="U433" s="69">
        <f t="shared" si="244"/>
        <v>4322.0606625</v>
      </c>
      <c r="V433" s="69">
        <f t="shared" si="244"/>
        <v>9124.3502875</v>
      </c>
      <c r="W433" s="69">
        <f t="shared" si="244"/>
        <v>11068.134183333334</v>
      </c>
      <c r="X433" s="69">
        <f t="shared" si="244"/>
        <v>14315.396691666669</v>
      </c>
      <c r="Y433" s="69">
        <f t="shared" si="244"/>
        <v>594.5691916666667</v>
      </c>
      <c r="Z433" s="69">
        <f t="shared" si="244"/>
        <v>0</v>
      </c>
    </row>
    <row r="434" spans="1:26" s="84" customFormat="1" ht="12.75">
      <c r="A434" s="36" t="s">
        <v>259</v>
      </c>
      <c r="B434" s="120">
        <v>294411</v>
      </c>
      <c r="C434" s="123">
        <f>B434/12</f>
        <v>24534.25</v>
      </c>
      <c r="D434" s="68">
        <v>0.0166</v>
      </c>
      <c r="E434" s="68">
        <v>0.1416</v>
      </c>
      <c r="F434" s="68">
        <v>0.0573</v>
      </c>
      <c r="G434" s="68">
        <v>0.0788</v>
      </c>
      <c r="H434" s="68">
        <v>0.0422</v>
      </c>
      <c r="I434" s="68">
        <v>0.1331</v>
      </c>
      <c r="J434" s="68">
        <v>0.0211</v>
      </c>
      <c r="K434" s="68">
        <v>0.0329</v>
      </c>
      <c r="L434" s="68">
        <v>0.0175</v>
      </c>
      <c r="M434" s="68">
        <v>0.025</v>
      </c>
      <c r="N434" s="68">
        <v>0.1286</v>
      </c>
      <c r="O434" s="68">
        <v>0.0187</v>
      </c>
      <c r="P434" s="68">
        <v>0</v>
      </c>
      <c r="Q434" s="68">
        <v>0.0374</v>
      </c>
      <c r="R434" s="68">
        <v>0.019</v>
      </c>
      <c r="S434" s="68">
        <v>0.0044</v>
      </c>
      <c r="T434" s="68">
        <v>0.0534</v>
      </c>
      <c r="U434" s="68">
        <v>0.0189</v>
      </c>
      <c r="V434" s="68">
        <v>0.0399</v>
      </c>
      <c r="W434" s="68">
        <v>0.0484</v>
      </c>
      <c r="X434" s="68">
        <v>0.0626</v>
      </c>
      <c r="Y434" s="68">
        <v>0.0026</v>
      </c>
      <c r="Z434" s="9">
        <v>0</v>
      </c>
    </row>
    <row r="435" spans="1:26" s="84" customFormat="1" ht="12.75">
      <c r="A435" s="47"/>
      <c r="B435" s="124"/>
      <c r="C435" s="125"/>
      <c r="D435" s="69">
        <f aca="true" t="shared" si="245" ref="D435:Z435">$C434*D434</f>
        <v>407.26855</v>
      </c>
      <c r="E435" s="69">
        <f t="shared" si="245"/>
        <v>3474.0498000000002</v>
      </c>
      <c r="F435" s="69">
        <f t="shared" si="245"/>
        <v>1405.8125249999998</v>
      </c>
      <c r="G435" s="69">
        <f t="shared" si="245"/>
        <v>1933.2988999999998</v>
      </c>
      <c r="H435" s="69">
        <f t="shared" si="245"/>
        <v>1035.34535</v>
      </c>
      <c r="I435" s="69">
        <f t="shared" si="245"/>
        <v>3265.508675</v>
      </c>
      <c r="J435" s="69">
        <f t="shared" si="245"/>
        <v>517.672675</v>
      </c>
      <c r="K435" s="69">
        <f t="shared" si="245"/>
        <v>807.176825</v>
      </c>
      <c r="L435" s="69">
        <f t="shared" si="245"/>
        <v>429.34937500000007</v>
      </c>
      <c r="M435" s="69">
        <f t="shared" si="245"/>
        <v>613.35625</v>
      </c>
      <c r="N435" s="69">
        <f t="shared" si="245"/>
        <v>3155.10455</v>
      </c>
      <c r="O435" s="69">
        <f t="shared" si="245"/>
        <v>458.790475</v>
      </c>
      <c r="P435" s="69">
        <f t="shared" si="245"/>
        <v>0</v>
      </c>
      <c r="Q435" s="69">
        <f t="shared" si="245"/>
        <v>917.58095</v>
      </c>
      <c r="R435" s="69">
        <f t="shared" si="245"/>
        <v>466.15075</v>
      </c>
      <c r="S435" s="69">
        <f t="shared" si="245"/>
        <v>107.95070000000001</v>
      </c>
      <c r="T435" s="69">
        <f t="shared" si="245"/>
        <v>1310.12895</v>
      </c>
      <c r="U435" s="69">
        <f t="shared" si="245"/>
        <v>463.697325</v>
      </c>
      <c r="V435" s="69">
        <f t="shared" si="245"/>
        <v>978.916575</v>
      </c>
      <c r="W435" s="69">
        <f t="shared" si="245"/>
        <v>1187.4577</v>
      </c>
      <c r="X435" s="69">
        <f t="shared" si="245"/>
        <v>1535.8440500000002</v>
      </c>
      <c r="Y435" s="69">
        <f t="shared" si="245"/>
        <v>63.789049999999996</v>
      </c>
      <c r="Z435" s="69">
        <f t="shared" si="245"/>
        <v>0</v>
      </c>
    </row>
    <row r="436" spans="1:26" s="84" customFormat="1" ht="12.75">
      <c r="A436" s="36" t="s">
        <v>397</v>
      </c>
      <c r="B436" s="120">
        <v>1639441</v>
      </c>
      <c r="C436" s="123">
        <f>B436/12</f>
        <v>136620.08333333334</v>
      </c>
      <c r="D436" s="73"/>
      <c r="E436" s="73"/>
      <c r="F436" s="73"/>
      <c r="G436" s="128">
        <v>0.1002</v>
      </c>
      <c r="H436" s="73"/>
      <c r="I436" s="73"/>
      <c r="J436" s="73"/>
      <c r="K436" s="73"/>
      <c r="L436" s="73"/>
      <c r="M436" s="73"/>
      <c r="N436" s="73"/>
      <c r="O436" s="73"/>
      <c r="P436" s="72">
        <v>0</v>
      </c>
      <c r="Q436" s="73"/>
      <c r="R436" s="73"/>
      <c r="S436" s="73"/>
      <c r="T436" s="73"/>
      <c r="U436" s="72">
        <v>0.0974</v>
      </c>
      <c r="V436" s="73"/>
      <c r="W436" s="73"/>
      <c r="X436" s="72">
        <v>0.7716</v>
      </c>
      <c r="Y436" s="72">
        <v>0.0308</v>
      </c>
      <c r="Z436" s="72"/>
    </row>
    <row r="437" spans="1:26" s="84" customFormat="1" ht="12.75">
      <c r="A437" s="47"/>
      <c r="B437" s="124"/>
      <c r="C437" s="125"/>
      <c r="D437" s="69">
        <f aca="true" t="shared" si="246" ref="D437:Z437">$C436*D436</f>
        <v>0</v>
      </c>
      <c r="E437" s="69">
        <f t="shared" si="246"/>
        <v>0</v>
      </c>
      <c r="F437" s="69">
        <f t="shared" si="246"/>
        <v>0</v>
      </c>
      <c r="G437" s="69">
        <f t="shared" si="246"/>
        <v>13689.33235</v>
      </c>
      <c r="H437" s="69">
        <f t="shared" si="246"/>
        <v>0</v>
      </c>
      <c r="I437" s="69">
        <f t="shared" si="246"/>
        <v>0</v>
      </c>
      <c r="J437" s="69">
        <f t="shared" si="246"/>
        <v>0</v>
      </c>
      <c r="K437" s="69">
        <f t="shared" si="246"/>
        <v>0</v>
      </c>
      <c r="L437" s="69">
        <f t="shared" si="246"/>
        <v>0</v>
      </c>
      <c r="M437" s="69">
        <f t="shared" si="246"/>
        <v>0</v>
      </c>
      <c r="N437" s="69">
        <f t="shared" si="246"/>
        <v>0</v>
      </c>
      <c r="O437" s="69">
        <f t="shared" si="246"/>
        <v>0</v>
      </c>
      <c r="P437" s="69">
        <f t="shared" si="246"/>
        <v>0</v>
      </c>
      <c r="Q437" s="69">
        <f t="shared" si="246"/>
        <v>0</v>
      </c>
      <c r="R437" s="69">
        <f t="shared" si="246"/>
        <v>0</v>
      </c>
      <c r="S437" s="69">
        <f t="shared" si="246"/>
        <v>0</v>
      </c>
      <c r="T437" s="69">
        <f t="shared" si="246"/>
        <v>0</v>
      </c>
      <c r="U437" s="69">
        <f t="shared" si="246"/>
        <v>13306.796116666668</v>
      </c>
      <c r="V437" s="69">
        <f t="shared" si="246"/>
        <v>0</v>
      </c>
      <c r="W437" s="69">
        <f t="shared" si="246"/>
        <v>0</v>
      </c>
      <c r="X437" s="69">
        <f t="shared" si="246"/>
        <v>105416.0563</v>
      </c>
      <c r="Y437" s="69">
        <f t="shared" si="246"/>
        <v>4207.898566666667</v>
      </c>
      <c r="Z437" s="69">
        <f t="shared" si="246"/>
        <v>0</v>
      </c>
    </row>
    <row r="438" spans="1:26" s="84" customFormat="1" ht="12.75">
      <c r="A438" s="36" t="s">
        <v>398</v>
      </c>
      <c r="B438" s="120">
        <v>10815286</v>
      </c>
      <c r="C438" s="123">
        <f>B438/12</f>
        <v>901273.8333333334</v>
      </c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2"/>
      <c r="Q438" s="73"/>
      <c r="R438" s="73"/>
      <c r="S438" s="73"/>
      <c r="T438" s="73"/>
      <c r="U438" s="73"/>
      <c r="V438" s="73"/>
      <c r="W438" s="73"/>
      <c r="X438" s="72">
        <v>0.9616</v>
      </c>
      <c r="Y438" s="72">
        <v>0.0384</v>
      </c>
      <c r="Z438" s="72"/>
    </row>
    <row r="439" spans="1:26" s="84" customFormat="1" ht="12.75">
      <c r="A439" s="47"/>
      <c r="B439" s="124"/>
      <c r="C439" s="125"/>
      <c r="D439" s="69">
        <f aca="true" t="shared" si="247" ref="D439:Z439">$C438*D438</f>
        <v>0</v>
      </c>
      <c r="E439" s="69">
        <f t="shared" si="247"/>
        <v>0</v>
      </c>
      <c r="F439" s="69">
        <f t="shared" si="247"/>
        <v>0</v>
      </c>
      <c r="G439" s="69">
        <f t="shared" si="247"/>
        <v>0</v>
      </c>
      <c r="H439" s="69">
        <f t="shared" si="247"/>
        <v>0</v>
      </c>
      <c r="I439" s="69">
        <f t="shared" si="247"/>
        <v>0</v>
      </c>
      <c r="J439" s="69">
        <f t="shared" si="247"/>
        <v>0</v>
      </c>
      <c r="K439" s="69">
        <f t="shared" si="247"/>
        <v>0</v>
      </c>
      <c r="L439" s="69">
        <f t="shared" si="247"/>
        <v>0</v>
      </c>
      <c r="M439" s="69">
        <f t="shared" si="247"/>
        <v>0</v>
      </c>
      <c r="N439" s="69">
        <f t="shared" si="247"/>
        <v>0</v>
      </c>
      <c r="O439" s="69">
        <f t="shared" si="247"/>
        <v>0</v>
      </c>
      <c r="P439" s="69">
        <f t="shared" si="247"/>
        <v>0</v>
      </c>
      <c r="Q439" s="69">
        <f t="shared" si="247"/>
        <v>0</v>
      </c>
      <c r="R439" s="69">
        <f t="shared" si="247"/>
        <v>0</v>
      </c>
      <c r="S439" s="69">
        <f t="shared" si="247"/>
        <v>0</v>
      </c>
      <c r="T439" s="69">
        <f t="shared" si="247"/>
        <v>0</v>
      </c>
      <c r="U439" s="69">
        <f t="shared" si="247"/>
        <v>0</v>
      </c>
      <c r="V439" s="69">
        <f t="shared" si="247"/>
        <v>0</v>
      </c>
      <c r="W439" s="69">
        <f t="shared" si="247"/>
        <v>0</v>
      </c>
      <c r="X439" s="69">
        <f t="shared" si="247"/>
        <v>866664.9181333333</v>
      </c>
      <c r="Y439" s="69">
        <f t="shared" si="247"/>
        <v>34608.915199999996</v>
      </c>
      <c r="Z439" s="69">
        <f t="shared" si="247"/>
        <v>0</v>
      </c>
    </row>
    <row r="440" spans="1:26" s="84" customFormat="1" ht="12.75">
      <c r="A440" s="36" t="s">
        <v>415</v>
      </c>
      <c r="B440" s="120">
        <f>1368726/2</f>
        <v>684363</v>
      </c>
      <c r="C440" s="123">
        <f>B440/12</f>
        <v>57030.25</v>
      </c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2"/>
      <c r="Q440" s="73"/>
      <c r="R440" s="73"/>
      <c r="S440" s="73"/>
      <c r="T440" s="73"/>
      <c r="U440" s="73"/>
      <c r="V440" s="73"/>
      <c r="W440" s="73"/>
      <c r="X440" s="72">
        <v>1</v>
      </c>
      <c r="Y440" s="72"/>
      <c r="Z440" s="72"/>
    </row>
    <row r="441" spans="1:26" s="84" customFormat="1" ht="12.75">
      <c r="A441" s="47"/>
      <c r="B441" s="124"/>
      <c r="C441" s="125"/>
      <c r="D441" s="69">
        <f aca="true" t="shared" si="248" ref="D441:Z441">$C440*D440</f>
        <v>0</v>
      </c>
      <c r="E441" s="69">
        <f t="shared" si="248"/>
        <v>0</v>
      </c>
      <c r="F441" s="69">
        <f t="shared" si="248"/>
        <v>0</v>
      </c>
      <c r="G441" s="69">
        <f t="shared" si="248"/>
        <v>0</v>
      </c>
      <c r="H441" s="69">
        <f t="shared" si="248"/>
        <v>0</v>
      </c>
      <c r="I441" s="69">
        <f t="shared" si="248"/>
        <v>0</v>
      </c>
      <c r="J441" s="69">
        <f t="shared" si="248"/>
        <v>0</v>
      </c>
      <c r="K441" s="69">
        <f t="shared" si="248"/>
        <v>0</v>
      </c>
      <c r="L441" s="69">
        <f t="shared" si="248"/>
        <v>0</v>
      </c>
      <c r="M441" s="69">
        <f t="shared" si="248"/>
        <v>0</v>
      </c>
      <c r="N441" s="69">
        <f t="shared" si="248"/>
        <v>0</v>
      </c>
      <c r="O441" s="69">
        <f t="shared" si="248"/>
        <v>0</v>
      </c>
      <c r="P441" s="69">
        <f t="shared" si="248"/>
        <v>0</v>
      </c>
      <c r="Q441" s="69">
        <f t="shared" si="248"/>
        <v>0</v>
      </c>
      <c r="R441" s="69">
        <f t="shared" si="248"/>
        <v>0</v>
      </c>
      <c r="S441" s="69">
        <f t="shared" si="248"/>
        <v>0</v>
      </c>
      <c r="T441" s="69">
        <f t="shared" si="248"/>
        <v>0</v>
      </c>
      <c r="U441" s="69">
        <f t="shared" si="248"/>
        <v>0</v>
      </c>
      <c r="V441" s="69">
        <f t="shared" si="248"/>
        <v>0</v>
      </c>
      <c r="W441" s="69">
        <f t="shared" si="248"/>
        <v>0</v>
      </c>
      <c r="X441" s="69">
        <f t="shared" si="248"/>
        <v>57030.25</v>
      </c>
      <c r="Y441" s="69">
        <f t="shared" si="248"/>
        <v>0</v>
      </c>
      <c r="Z441" s="69">
        <f t="shared" si="248"/>
        <v>0</v>
      </c>
    </row>
    <row r="442" spans="1:26" s="84" customFormat="1" ht="12.75">
      <c r="A442" s="36" t="s">
        <v>399</v>
      </c>
      <c r="B442" s="120">
        <f>1368726/2</f>
        <v>684363</v>
      </c>
      <c r="C442" s="123">
        <f>B442/12</f>
        <v>57030.25</v>
      </c>
      <c r="D442" s="68">
        <v>0.0166</v>
      </c>
      <c r="E442" s="68">
        <v>0.1416</v>
      </c>
      <c r="F442" s="68">
        <v>0.0573</v>
      </c>
      <c r="G442" s="68">
        <v>0.0788</v>
      </c>
      <c r="H442" s="68">
        <v>0.0422</v>
      </c>
      <c r="I442" s="68">
        <v>0.1331</v>
      </c>
      <c r="J442" s="68">
        <v>0.0211</v>
      </c>
      <c r="K442" s="68">
        <v>0.0329</v>
      </c>
      <c r="L442" s="68">
        <v>0.0175</v>
      </c>
      <c r="M442" s="68">
        <v>0.025</v>
      </c>
      <c r="N442" s="68">
        <v>0.1286</v>
      </c>
      <c r="O442" s="68">
        <v>0.0187</v>
      </c>
      <c r="P442" s="68">
        <v>0</v>
      </c>
      <c r="Q442" s="68">
        <v>0.0374</v>
      </c>
      <c r="R442" s="68">
        <v>0.019</v>
      </c>
      <c r="S442" s="68">
        <v>0.0044</v>
      </c>
      <c r="T442" s="68">
        <v>0.0534</v>
      </c>
      <c r="U442" s="68">
        <v>0.0189</v>
      </c>
      <c r="V442" s="68">
        <v>0.0399</v>
      </c>
      <c r="W442" s="68">
        <v>0.0484</v>
      </c>
      <c r="X442" s="68">
        <v>0.0626</v>
      </c>
      <c r="Y442" s="68">
        <v>0.0026</v>
      </c>
      <c r="Z442" s="9">
        <v>0</v>
      </c>
    </row>
    <row r="443" spans="1:26" s="84" customFormat="1" ht="12.75">
      <c r="A443" s="47"/>
      <c r="B443" s="124"/>
      <c r="C443" s="125"/>
      <c r="D443" s="69">
        <f aca="true" t="shared" si="249" ref="D443:Z443">$C442*D442</f>
        <v>946.70215</v>
      </c>
      <c r="E443" s="69">
        <f t="shared" si="249"/>
        <v>8075.4834</v>
      </c>
      <c r="F443" s="69">
        <f t="shared" si="249"/>
        <v>3267.8333249999996</v>
      </c>
      <c r="G443" s="69">
        <f t="shared" si="249"/>
        <v>4493.9837</v>
      </c>
      <c r="H443" s="69">
        <f t="shared" si="249"/>
        <v>2406.67655</v>
      </c>
      <c r="I443" s="69">
        <f t="shared" si="249"/>
        <v>7590.726275</v>
      </c>
      <c r="J443" s="69">
        <f t="shared" si="249"/>
        <v>1203.338275</v>
      </c>
      <c r="K443" s="69">
        <f t="shared" si="249"/>
        <v>1876.2952249999998</v>
      </c>
      <c r="L443" s="69">
        <f t="shared" si="249"/>
        <v>998.0293750000001</v>
      </c>
      <c r="M443" s="69">
        <f t="shared" si="249"/>
        <v>1425.7562500000001</v>
      </c>
      <c r="N443" s="69">
        <f t="shared" si="249"/>
        <v>7334.09015</v>
      </c>
      <c r="O443" s="69">
        <f t="shared" si="249"/>
        <v>1066.4656750000001</v>
      </c>
      <c r="P443" s="69">
        <f t="shared" si="249"/>
        <v>0</v>
      </c>
      <c r="Q443" s="69">
        <f t="shared" si="249"/>
        <v>2132.9313500000003</v>
      </c>
      <c r="R443" s="69">
        <f t="shared" si="249"/>
        <v>1083.57475</v>
      </c>
      <c r="S443" s="69">
        <f t="shared" si="249"/>
        <v>250.93310000000002</v>
      </c>
      <c r="T443" s="69">
        <f t="shared" si="249"/>
        <v>3045.41535</v>
      </c>
      <c r="U443" s="69">
        <f t="shared" si="249"/>
        <v>1077.871725</v>
      </c>
      <c r="V443" s="69">
        <f t="shared" si="249"/>
        <v>2275.506975</v>
      </c>
      <c r="W443" s="69">
        <f t="shared" si="249"/>
        <v>2760.2641</v>
      </c>
      <c r="X443" s="69">
        <f t="shared" si="249"/>
        <v>3570.0936500000003</v>
      </c>
      <c r="Y443" s="69">
        <f t="shared" si="249"/>
        <v>148.27865</v>
      </c>
      <c r="Z443" s="69">
        <f t="shared" si="249"/>
        <v>0</v>
      </c>
    </row>
    <row r="444" spans="1:26" s="84" customFormat="1" ht="12.75">
      <c r="A444" s="25" t="s">
        <v>51</v>
      </c>
      <c r="B444" s="15">
        <f>SUM(B314:B442)</f>
        <v>480678136</v>
      </c>
      <c r="C444" s="15">
        <f>SUM(C314:C442)</f>
        <v>40056511.33333335</v>
      </c>
      <c r="D444" s="76">
        <f>D315+D317+D319+D321+D323+D325+D327+D329+D331+D333+D335+D337+D339+D341+D343+D345+D347+D349+D351+D353+D355+D357+D359+D361+D363+D365+D367+D369+D371+D373+D375+D377+D379+D381+D383+D385+D387+D389+D391+D393+D395+D397+D399+D401+D403+D405+D407+D409+D411+D413+D415+D417+D419+D421+D423+D425+D427+D429+D431+D433+D435+D437+D439+D441+D443</f>
        <v>309588.3412083334</v>
      </c>
      <c r="E444" s="76">
        <f aca="true" t="shared" si="250" ref="E444:Z444">E315+E317+E319+E321+E323+E325+E327+E329+E331+E333+E335+E337+E339+E341+E343+E345+E347+E349+E351+E353+E355+E357+E359+E361+E363+E365+E367+E369+E371+E373+E375+E377+E379+E381+E383+E385+E387+E389+E391+E393+E395+E397+E399+E401+E403+E405+E407+E409+E411+E413+E415+E417+E419+E421+E423+E425+E427+E429+E431+E433+E435+E437+E439+E441+E443</f>
        <v>1510493.2908000003</v>
      </c>
      <c r="F444" s="76">
        <f t="shared" si="250"/>
        <v>611237.75115</v>
      </c>
      <c r="G444" s="76">
        <f t="shared" si="250"/>
        <v>854274.5817500001</v>
      </c>
      <c r="H444" s="76">
        <f t="shared" si="250"/>
        <v>497614.53308333334</v>
      </c>
      <c r="I444" s="76">
        <f t="shared" si="250"/>
        <v>1524622.7447166666</v>
      </c>
      <c r="J444" s="76">
        <f t="shared" si="250"/>
        <v>231058.5369666667</v>
      </c>
      <c r="K444" s="76">
        <f t="shared" si="250"/>
        <v>350955.00894999993</v>
      </c>
      <c r="L444" s="76">
        <f t="shared" si="250"/>
        <v>186678.19625</v>
      </c>
      <c r="M444" s="76">
        <f t="shared" si="250"/>
        <v>273589.3862</v>
      </c>
      <c r="N444" s="76">
        <f t="shared" si="250"/>
        <v>1371818.0593</v>
      </c>
      <c r="O444" s="76">
        <f t="shared" si="250"/>
        <v>199478.98685</v>
      </c>
      <c r="P444" s="76">
        <f t="shared" si="250"/>
        <v>0</v>
      </c>
      <c r="Q444" s="76">
        <f t="shared" si="250"/>
        <v>2290000.2869416666</v>
      </c>
      <c r="R444" s="76">
        <f t="shared" si="250"/>
        <v>203560.75862500005</v>
      </c>
      <c r="S444" s="76">
        <f t="shared" si="250"/>
        <v>213129.85588333334</v>
      </c>
      <c r="T444" s="76">
        <f t="shared" si="250"/>
        <v>3064369.2272583325</v>
      </c>
      <c r="U444" s="76">
        <f t="shared" si="250"/>
        <v>372056.4852666666</v>
      </c>
      <c r="V444" s="76">
        <f t="shared" si="250"/>
        <v>499781.6357666667</v>
      </c>
      <c r="W444" s="76">
        <f t="shared" si="250"/>
        <v>518922.0338249999</v>
      </c>
      <c r="X444" s="76">
        <f t="shared" si="250"/>
        <v>24239243.1274625</v>
      </c>
      <c r="Y444" s="76">
        <f t="shared" si="250"/>
        <v>734038.5050791664</v>
      </c>
      <c r="Z444" s="76">
        <f t="shared" si="250"/>
        <v>0</v>
      </c>
    </row>
    <row r="445" spans="1:26" s="84" customFormat="1" ht="12.75">
      <c r="A445" s="42"/>
      <c r="B445" s="43"/>
      <c r="C445" s="46"/>
      <c r="D445" s="43"/>
      <c r="E445" s="43"/>
      <c r="F445" s="43"/>
      <c r="G445" s="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spans="1:26" s="84" customFormat="1" ht="12.75">
      <c r="A446" s="42"/>
      <c r="B446" s="43"/>
      <c r="C446" s="43"/>
      <c r="D446" s="43"/>
      <c r="E446" s="43"/>
      <c r="F446" s="43"/>
      <c r="G446" s="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spans="1:26" s="84" customFormat="1" ht="12.75" thickBot="1">
      <c r="A447" s="25" t="s">
        <v>119</v>
      </c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spans="1:26" s="84" customFormat="1" ht="12.75" thickBot="1">
      <c r="A448" s="26" t="s">
        <v>2</v>
      </c>
      <c r="B448" s="1" t="s">
        <v>3</v>
      </c>
      <c r="C448" s="4" t="s">
        <v>4</v>
      </c>
      <c r="D448" s="139" t="s">
        <v>5</v>
      </c>
      <c r="E448" s="140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75"/>
    </row>
    <row r="449" spans="1:26" s="84" customFormat="1" ht="12.75">
      <c r="A449" s="27" t="s">
        <v>6</v>
      </c>
      <c r="B449" s="6" t="s">
        <v>7</v>
      </c>
      <c r="C449" s="7" t="s">
        <v>7</v>
      </c>
      <c r="D449" s="12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33"/>
      <c r="Z449" s="6" t="s">
        <v>8</v>
      </c>
    </row>
    <row r="450" spans="1:26" s="84" customFormat="1" ht="12.75">
      <c r="A450" s="27" t="s">
        <v>9</v>
      </c>
      <c r="B450" s="6" t="s">
        <v>10</v>
      </c>
      <c r="C450" s="7" t="s">
        <v>10</v>
      </c>
      <c r="D450" s="5" t="s">
        <v>11</v>
      </c>
      <c r="E450" s="6" t="s">
        <v>12</v>
      </c>
      <c r="F450" s="6" t="s">
        <v>13</v>
      </c>
      <c r="G450" s="6" t="s">
        <v>14</v>
      </c>
      <c r="H450" s="6" t="s">
        <v>15</v>
      </c>
      <c r="I450" s="6" t="s">
        <v>16</v>
      </c>
      <c r="J450" s="6" t="s">
        <v>17</v>
      </c>
      <c r="K450" s="6" t="s">
        <v>18</v>
      </c>
      <c r="L450" s="6" t="s">
        <v>19</v>
      </c>
      <c r="M450" s="6" t="s">
        <v>20</v>
      </c>
      <c r="N450" s="6" t="s">
        <v>21</v>
      </c>
      <c r="O450" s="6" t="s">
        <v>178</v>
      </c>
      <c r="P450" s="6" t="s">
        <v>22</v>
      </c>
      <c r="Q450" s="6" t="s">
        <v>23</v>
      </c>
      <c r="R450" s="6" t="s">
        <v>24</v>
      </c>
      <c r="S450" s="6" t="s">
        <v>25</v>
      </c>
      <c r="T450" s="6" t="s">
        <v>26</v>
      </c>
      <c r="U450" s="6" t="s">
        <v>27</v>
      </c>
      <c r="V450" s="6" t="s">
        <v>28</v>
      </c>
      <c r="W450" s="6" t="s">
        <v>29</v>
      </c>
      <c r="X450" s="6" t="s">
        <v>30</v>
      </c>
      <c r="Y450" s="6" t="s">
        <v>31</v>
      </c>
      <c r="Z450" s="6" t="s">
        <v>32</v>
      </c>
    </row>
    <row r="451" spans="1:26" s="84" customFormat="1" ht="12.75">
      <c r="A451" s="27"/>
      <c r="B451" s="6"/>
      <c r="C451" s="7" t="s">
        <v>417</v>
      </c>
      <c r="D451" s="10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s="85" customFormat="1" ht="12.75" customHeight="1">
      <c r="A452" s="28" t="s">
        <v>120</v>
      </c>
      <c r="B452" s="37">
        <v>94007965</v>
      </c>
      <c r="C452" s="37">
        <f>B452/12</f>
        <v>7833997.083333333</v>
      </c>
      <c r="D452" s="68">
        <v>0.0166</v>
      </c>
      <c r="E452" s="68">
        <v>0.1416</v>
      </c>
      <c r="F452" s="68">
        <v>0.0573</v>
      </c>
      <c r="G452" s="68">
        <v>0.0788</v>
      </c>
      <c r="H452" s="68">
        <v>0.0422</v>
      </c>
      <c r="I452" s="68">
        <v>0.1331</v>
      </c>
      <c r="J452" s="68">
        <v>0.0211</v>
      </c>
      <c r="K452" s="68">
        <v>0.0329</v>
      </c>
      <c r="L452" s="68">
        <v>0.0175</v>
      </c>
      <c r="M452" s="68">
        <v>0.025</v>
      </c>
      <c r="N452" s="68">
        <v>0.1286</v>
      </c>
      <c r="O452" s="68">
        <v>0.0187</v>
      </c>
      <c r="P452" s="68">
        <v>0</v>
      </c>
      <c r="Q452" s="68">
        <v>0.0374</v>
      </c>
      <c r="R452" s="68">
        <v>0.019</v>
      </c>
      <c r="S452" s="68">
        <v>0.0044</v>
      </c>
      <c r="T452" s="68">
        <v>0.0534</v>
      </c>
      <c r="U452" s="68">
        <v>0.0189</v>
      </c>
      <c r="V452" s="68">
        <v>0.0399</v>
      </c>
      <c r="W452" s="68">
        <v>0.0484</v>
      </c>
      <c r="X452" s="68">
        <v>0.0626</v>
      </c>
      <c r="Y452" s="68">
        <v>0.0026</v>
      </c>
      <c r="Z452" s="9">
        <v>0</v>
      </c>
    </row>
    <row r="453" spans="1:26" s="85" customFormat="1" ht="12.75" customHeight="1">
      <c r="A453" s="29"/>
      <c r="B453" s="20"/>
      <c r="C453" s="40"/>
      <c r="D453" s="11">
        <f aca="true" t="shared" si="251" ref="D453:O453">$C452*D452</f>
        <v>130044.35158333334</v>
      </c>
      <c r="E453" s="11">
        <f t="shared" si="251"/>
        <v>1109293.987</v>
      </c>
      <c r="F453" s="11">
        <f t="shared" si="251"/>
        <v>448888.032875</v>
      </c>
      <c r="G453" s="11">
        <f t="shared" si="251"/>
        <v>617318.9701666665</v>
      </c>
      <c r="H453" s="11">
        <f t="shared" si="251"/>
        <v>330594.6769166667</v>
      </c>
      <c r="I453" s="11">
        <f t="shared" si="251"/>
        <v>1042705.0117916666</v>
      </c>
      <c r="J453" s="11">
        <f t="shared" si="251"/>
        <v>165297.33845833334</v>
      </c>
      <c r="K453" s="11">
        <f t="shared" si="251"/>
        <v>257738.50404166666</v>
      </c>
      <c r="L453" s="11">
        <f t="shared" si="251"/>
        <v>137094.94895833335</v>
      </c>
      <c r="M453" s="11">
        <f t="shared" si="251"/>
        <v>195849.92708333334</v>
      </c>
      <c r="N453" s="11">
        <f t="shared" si="251"/>
        <v>1007452.0249166666</v>
      </c>
      <c r="O453" s="11">
        <f t="shared" si="251"/>
        <v>146495.74545833335</v>
      </c>
      <c r="P453" s="11">
        <f aca="true" t="shared" si="252" ref="P453:Z453">$C452*P452</f>
        <v>0</v>
      </c>
      <c r="Q453" s="11">
        <f t="shared" si="252"/>
        <v>292991.4909166667</v>
      </c>
      <c r="R453" s="11">
        <f t="shared" si="252"/>
        <v>148845.94458333333</v>
      </c>
      <c r="S453" s="11">
        <f t="shared" si="252"/>
        <v>34469.587166666664</v>
      </c>
      <c r="T453" s="11">
        <f t="shared" si="252"/>
        <v>418335.44425</v>
      </c>
      <c r="U453" s="11">
        <f t="shared" si="252"/>
        <v>148062.544875</v>
      </c>
      <c r="V453" s="11">
        <f t="shared" si="252"/>
        <v>312576.483625</v>
      </c>
      <c r="W453" s="11">
        <f t="shared" si="252"/>
        <v>379165.4588333333</v>
      </c>
      <c r="X453" s="11">
        <f t="shared" si="252"/>
        <v>490408.2174166667</v>
      </c>
      <c r="Y453" s="11">
        <f t="shared" si="252"/>
        <v>20368.392416666666</v>
      </c>
      <c r="Z453" s="11">
        <f t="shared" si="252"/>
        <v>0</v>
      </c>
    </row>
    <row r="454" spans="1:26" s="85" customFormat="1" ht="12.75" customHeight="1">
      <c r="A454" s="28" t="s">
        <v>121</v>
      </c>
      <c r="B454" s="86">
        <v>10646</v>
      </c>
      <c r="C454" s="37">
        <f aca="true" t="shared" si="253" ref="C454:C464">B454/12</f>
        <v>887.1666666666666</v>
      </c>
      <c r="D454" s="68">
        <v>0.0166</v>
      </c>
      <c r="E454" s="68">
        <v>0.1416</v>
      </c>
      <c r="F454" s="68">
        <v>0.0573</v>
      </c>
      <c r="G454" s="68">
        <v>0.0788</v>
      </c>
      <c r="H454" s="68">
        <v>0.0422</v>
      </c>
      <c r="I454" s="68">
        <v>0.1331</v>
      </c>
      <c r="J454" s="68">
        <v>0.0211</v>
      </c>
      <c r="K454" s="68">
        <v>0.0329</v>
      </c>
      <c r="L454" s="68">
        <v>0.0175</v>
      </c>
      <c r="M454" s="68">
        <v>0.025</v>
      </c>
      <c r="N454" s="68">
        <v>0.1286</v>
      </c>
      <c r="O454" s="68">
        <v>0.0187</v>
      </c>
      <c r="P454" s="68">
        <v>0</v>
      </c>
      <c r="Q454" s="68">
        <v>0.0374</v>
      </c>
      <c r="R454" s="68">
        <v>0.019</v>
      </c>
      <c r="S454" s="68">
        <v>0.0044</v>
      </c>
      <c r="T454" s="68">
        <v>0.0534</v>
      </c>
      <c r="U454" s="68">
        <v>0.0189</v>
      </c>
      <c r="V454" s="68">
        <v>0.0399</v>
      </c>
      <c r="W454" s="68">
        <v>0.0484</v>
      </c>
      <c r="X454" s="68">
        <v>0.0626</v>
      </c>
      <c r="Y454" s="68">
        <v>0.0026</v>
      </c>
      <c r="Z454" s="9">
        <v>0</v>
      </c>
    </row>
    <row r="455" spans="1:26" s="85" customFormat="1" ht="12.75" customHeight="1">
      <c r="A455" s="29"/>
      <c r="B455" s="20"/>
      <c r="C455" s="40"/>
      <c r="D455" s="11">
        <f aca="true" t="shared" si="254" ref="D455:O455">$C454*D454</f>
        <v>14.726966666666666</v>
      </c>
      <c r="E455" s="11">
        <f t="shared" si="254"/>
        <v>125.6228</v>
      </c>
      <c r="F455" s="11">
        <f t="shared" si="254"/>
        <v>50.834649999999996</v>
      </c>
      <c r="G455" s="11">
        <f t="shared" si="254"/>
        <v>69.90873333333333</v>
      </c>
      <c r="H455" s="11">
        <f t="shared" si="254"/>
        <v>37.438433333333336</v>
      </c>
      <c r="I455" s="11">
        <f t="shared" si="254"/>
        <v>118.08188333333332</v>
      </c>
      <c r="J455" s="11">
        <f t="shared" si="254"/>
        <v>18.719216666666668</v>
      </c>
      <c r="K455" s="11">
        <f t="shared" si="254"/>
        <v>29.187783333333332</v>
      </c>
      <c r="L455" s="11">
        <f t="shared" si="254"/>
        <v>15.525416666666667</v>
      </c>
      <c r="M455" s="11">
        <f t="shared" si="254"/>
        <v>22.179166666666667</v>
      </c>
      <c r="N455" s="11">
        <f t="shared" si="254"/>
        <v>114.08963333333332</v>
      </c>
      <c r="O455" s="11">
        <f t="shared" si="254"/>
        <v>16.590016666666667</v>
      </c>
      <c r="P455" s="11">
        <f aca="true" t="shared" si="255" ref="P455:Z455">$C454*P454</f>
        <v>0</v>
      </c>
      <c r="Q455" s="11">
        <f t="shared" si="255"/>
        <v>33.180033333333334</v>
      </c>
      <c r="R455" s="11">
        <f t="shared" si="255"/>
        <v>16.856166666666667</v>
      </c>
      <c r="S455" s="11">
        <f t="shared" si="255"/>
        <v>3.9035333333333333</v>
      </c>
      <c r="T455" s="11">
        <f t="shared" si="255"/>
        <v>47.3747</v>
      </c>
      <c r="U455" s="11">
        <f t="shared" si="255"/>
        <v>16.76745</v>
      </c>
      <c r="V455" s="11">
        <f t="shared" si="255"/>
        <v>35.397949999999994</v>
      </c>
      <c r="W455" s="11">
        <f t="shared" si="255"/>
        <v>42.93886666666666</v>
      </c>
      <c r="X455" s="11">
        <f t="shared" si="255"/>
        <v>55.536633333333334</v>
      </c>
      <c r="Y455" s="11">
        <f t="shared" si="255"/>
        <v>2.306633333333333</v>
      </c>
      <c r="Z455" s="11">
        <f t="shared" si="255"/>
        <v>0</v>
      </c>
    </row>
    <row r="456" spans="1:26" s="85" customFormat="1" ht="12.75" customHeight="1">
      <c r="A456" s="28" t="s">
        <v>122</v>
      </c>
      <c r="B456" s="86">
        <v>7634</v>
      </c>
      <c r="C456" s="37">
        <f t="shared" si="253"/>
        <v>636.1666666666666</v>
      </c>
      <c r="D456" s="68">
        <v>0.0166</v>
      </c>
      <c r="E456" s="68">
        <v>0.1416</v>
      </c>
      <c r="F456" s="68">
        <v>0.0573</v>
      </c>
      <c r="G456" s="68">
        <v>0.0788</v>
      </c>
      <c r="H456" s="68">
        <v>0.0422</v>
      </c>
      <c r="I456" s="68">
        <v>0.1331</v>
      </c>
      <c r="J456" s="68">
        <v>0.0211</v>
      </c>
      <c r="K456" s="68">
        <v>0.0329</v>
      </c>
      <c r="L456" s="68">
        <v>0.0175</v>
      </c>
      <c r="M456" s="68">
        <v>0.025</v>
      </c>
      <c r="N456" s="68">
        <v>0.1286</v>
      </c>
      <c r="O456" s="68">
        <v>0.0187</v>
      </c>
      <c r="P456" s="68">
        <v>0</v>
      </c>
      <c r="Q456" s="68">
        <v>0.0374</v>
      </c>
      <c r="R456" s="68">
        <v>0.019</v>
      </c>
      <c r="S456" s="68">
        <v>0.0044</v>
      </c>
      <c r="T456" s="68">
        <v>0.0534</v>
      </c>
      <c r="U456" s="68">
        <v>0.0189</v>
      </c>
      <c r="V456" s="68">
        <v>0.0399</v>
      </c>
      <c r="W456" s="68">
        <v>0.0484</v>
      </c>
      <c r="X456" s="68">
        <v>0.0626</v>
      </c>
      <c r="Y456" s="68">
        <v>0.0026</v>
      </c>
      <c r="Z456" s="9">
        <v>0</v>
      </c>
    </row>
    <row r="457" spans="1:26" s="85" customFormat="1" ht="12.75" customHeight="1">
      <c r="A457" s="29"/>
      <c r="B457" s="20"/>
      <c r="C457" s="40"/>
      <c r="D457" s="11">
        <f aca="true" t="shared" si="256" ref="D457:O457">$C456*D456</f>
        <v>10.560366666666667</v>
      </c>
      <c r="E457" s="11">
        <f t="shared" si="256"/>
        <v>90.0812</v>
      </c>
      <c r="F457" s="11">
        <f t="shared" si="256"/>
        <v>36.452349999999996</v>
      </c>
      <c r="G457" s="11">
        <f t="shared" si="256"/>
        <v>50.12993333333333</v>
      </c>
      <c r="H457" s="11">
        <f t="shared" si="256"/>
        <v>26.846233333333334</v>
      </c>
      <c r="I457" s="11">
        <f t="shared" si="256"/>
        <v>84.67378333333333</v>
      </c>
      <c r="J457" s="11">
        <f t="shared" si="256"/>
        <v>13.423116666666667</v>
      </c>
      <c r="K457" s="11">
        <f t="shared" si="256"/>
        <v>20.929883333333333</v>
      </c>
      <c r="L457" s="11">
        <f t="shared" si="256"/>
        <v>11.132916666666667</v>
      </c>
      <c r="M457" s="11">
        <f t="shared" si="256"/>
        <v>15.904166666666667</v>
      </c>
      <c r="N457" s="11">
        <f t="shared" si="256"/>
        <v>81.81103333333333</v>
      </c>
      <c r="O457" s="11">
        <f t="shared" si="256"/>
        <v>11.896316666666667</v>
      </c>
      <c r="P457" s="11">
        <f aca="true" t="shared" si="257" ref="P457:Z457">$C456*P456</f>
        <v>0</v>
      </c>
      <c r="Q457" s="11">
        <f t="shared" si="257"/>
        <v>23.792633333333335</v>
      </c>
      <c r="R457" s="11">
        <f t="shared" si="257"/>
        <v>12.087166666666665</v>
      </c>
      <c r="S457" s="11">
        <f t="shared" si="257"/>
        <v>2.7991333333333333</v>
      </c>
      <c r="T457" s="11">
        <f t="shared" si="257"/>
        <v>33.9713</v>
      </c>
      <c r="U457" s="11">
        <f t="shared" si="257"/>
        <v>12.02355</v>
      </c>
      <c r="V457" s="11">
        <f t="shared" si="257"/>
        <v>25.383049999999997</v>
      </c>
      <c r="W457" s="11">
        <f t="shared" si="257"/>
        <v>30.790466666666664</v>
      </c>
      <c r="X457" s="11">
        <f t="shared" si="257"/>
        <v>39.82403333333333</v>
      </c>
      <c r="Y457" s="11">
        <f t="shared" si="257"/>
        <v>1.6540333333333332</v>
      </c>
      <c r="Z457" s="11">
        <f t="shared" si="257"/>
        <v>0</v>
      </c>
    </row>
    <row r="458" spans="1:26" s="85" customFormat="1" ht="12.75" customHeight="1">
      <c r="A458" s="28" t="s">
        <v>123</v>
      </c>
      <c r="B458" s="86">
        <v>15445</v>
      </c>
      <c r="C458" s="37">
        <f t="shared" si="253"/>
        <v>1287.0833333333333</v>
      </c>
      <c r="D458" s="68">
        <v>0.0166</v>
      </c>
      <c r="E458" s="68">
        <v>0.1416</v>
      </c>
      <c r="F458" s="68">
        <v>0.0573</v>
      </c>
      <c r="G458" s="68">
        <v>0.0788</v>
      </c>
      <c r="H458" s="68">
        <v>0.0422</v>
      </c>
      <c r="I458" s="68">
        <v>0.1331</v>
      </c>
      <c r="J458" s="68">
        <v>0.0211</v>
      </c>
      <c r="K458" s="68">
        <v>0.0329</v>
      </c>
      <c r="L458" s="68">
        <v>0.0175</v>
      </c>
      <c r="M458" s="68">
        <v>0.025</v>
      </c>
      <c r="N458" s="68">
        <v>0.1286</v>
      </c>
      <c r="O458" s="68">
        <v>0.0187</v>
      </c>
      <c r="P458" s="68">
        <v>0</v>
      </c>
      <c r="Q458" s="68">
        <v>0.0374</v>
      </c>
      <c r="R458" s="68">
        <v>0.019</v>
      </c>
      <c r="S458" s="68">
        <v>0.0044</v>
      </c>
      <c r="T458" s="68">
        <v>0.0534</v>
      </c>
      <c r="U458" s="68">
        <v>0.0189</v>
      </c>
      <c r="V458" s="68">
        <v>0.0399</v>
      </c>
      <c r="W458" s="68">
        <v>0.0484</v>
      </c>
      <c r="X458" s="68">
        <v>0.0626</v>
      </c>
      <c r="Y458" s="68">
        <v>0.0026</v>
      </c>
      <c r="Z458" s="9">
        <v>0</v>
      </c>
    </row>
    <row r="459" spans="1:26" s="85" customFormat="1" ht="12.75" customHeight="1">
      <c r="A459" s="29"/>
      <c r="B459" s="20"/>
      <c r="C459" s="40"/>
      <c r="D459" s="11">
        <f aca="true" t="shared" si="258" ref="D459:O459">$C458*D458</f>
        <v>21.365583333333333</v>
      </c>
      <c r="E459" s="11">
        <f t="shared" si="258"/>
        <v>182.251</v>
      </c>
      <c r="F459" s="11">
        <f t="shared" si="258"/>
        <v>73.74987499999999</v>
      </c>
      <c r="G459" s="11">
        <f t="shared" si="258"/>
        <v>101.42216666666666</v>
      </c>
      <c r="H459" s="11">
        <f t="shared" si="258"/>
        <v>54.31491666666667</v>
      </c>
      <c r="I459" s="11">
        <f t="shared" si="258"/>
        <v>171.31079166666666</v>
      </c>
      <c r="J459" s="11">
        <f t="shared" si="258"/>
        <v>27.157458333333334</v>
      </c>
      <c r="K459" s="11">
        <f t="shared" si="258"/>
        <v>42.34504166666666</v>
      </c>
      <c r="L459" s="11">
        <f t="shared" si="258"/>
        <v>22.523958333333333</v>
      </c>
      <c r="M459" s="11">
        <f t="shared" si="258"/>
        <v>32.177083333333336</v>
      </c>
      <c r="N459" s="11">
        <f t="shared" si="258"/>
        <v>165.51891666666666</v>
      </c>
      <c r="O459" s="11">
        <f t="shared" si="258"/>
        <v>24.068458333333332</v>
      </c>
      <c r="P459" s="11">
        <f aca="true" t="shared" si="259" ref="P459:Z459">$C458*P458</f>
        <v>0</v>
      </c>
      <c r="Q459" s="11">
        <f t="shared" si="259"/>
        <v>48.136916666666664</v>
      </c>
      <c r="R459" s="11">
        <f t="shared" si="259"/>
        <v>24.454583333333332</v>
      </c>
      <c r="S459" s="11">
        <f t="shared" si="259"/>
        <v>5.663166666666666</v>
      </c>
      <c r="T459" s="11">
        <f t="shared" si="259"/>
        <v>68.73025</v>
      </c>
      <c r="U459" s="11">
        <f t="shared" si="259"/>
        <v>24.325875</v>
      </c>
      <c r="V459" s="11">
        <f t="shared" si="259"/>
        <v>51.35462499999999</v>
      </c>
      <c r="W459" s="11">
        <f t="shared" si="259"/>
        <v>62.29483333333333</v>
      </c>
      <c r="X459" s="11">
        <f t="shared" si="259"/>
        <v>80.57141666666666</v>
      </c>
      <c r="Y459" s="11">
        <f t="shared" si="259"/>
        <v>3.3464166666666664</v>
      </c>
      <c r="Z459" s="11">
        <f t="shared" si="259"/>
        <v>0</v>
      </c>
    </row>
    <row r="460" spans="1:26" s="85" customFormat="1" ht="12.75" customHeight="1">
      <c r="A460" s="28" t="s">
        <v>124</v>
      </c>
      <c r="B460" s="37">
        <v>2146064</v>
      </c>
      <c r="C460" s="37">
        <f t="shared" si="253"/>
        <v>178838.66666666666</v>
      </c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>
        <v>0.1693</v>
      </c>
      <c r="V460" s="9"/>
      <c r="W460" s="9">
        <v>0.7774</v>
      </c>
      <c r="X460" s="9">
        <v>0.0514</v>
      </c>
      <c r="Y460" s="9">
        <v>0.0019</v>
      </c>
      <c r="Z460" s="9">
        <v>0</v>
      </c>
    </row>
    <row r="461" spans="1:26" s="85" customFormat="1" ht="12.75" customHeight="1">
      <c r="A461" s="29"/>
      <c r="B461" s="20"/>
      <c r="C461" s="40"/>
      <c r="D461" s="11">
        <f aca="true" t="shared" si="260" ref="D461:Z461">$C460*D460</f>
        <v>0</v>
      </c>
      <c r="E461" s="11">
        <f t="shared" si="260"/>
        <v>0</v>
      </c>
      <c r="F461" s="11">
        <f t="shared" si="260"/>
        <v>0</v>
      </c>
      <c r="G461" s="11">
        <f t="shared" si="260"/>
        <v>0</v>
      </c>
      <c r="H461" s="11">
        <f t="shared" si="260"/>
        <v>0</v>
      </c>
      <c r="I461" s="11">
        <f t="shared" si="260"/>
        <v>0</v>
      </c>
      <c r="J461" s="11">
        <f t="shared" si="260"/>
        <v>0</v>
      </c>
      <c r="K461" s="11">
        <f t="shared" si="260"/>
        <v>0</v>
      </c>
      <c r="L461" s="11">
        <f t="shared" si="260"/>
        <v>0</v>
      </c>
      <c r="M461" s="11">
        <f t="shared" si="260"/>
        <v>0</v>
      </c>
      <c r="N461" s="11">
        <f t="shared" si="260"/>
        <v>0</v>
      </c>
      <c r="O461" s="11">
        <f>$C460*O460</f>
        <v>0</v>
      </c>
      <c r="P461" s="11">
        <f t="shared" si="260"/>
        <v>0</v>
      </c>
      <c r="Q461" s="11">
        <f t="shared" si="260"/>
        <v>0</v>
      </c>
      <c r="R461" s="11">
        <f t="shared" si="260"/>
        <v>0</v>
      </c>
      <c r="S461" s="11">
        <f t="shared" si="260"/>
        <v>0</v>
      </c>
      <c r="T461" s="11">
        <f t="shared" si="260"/>
        <v>0</v>
      </c>
      <c r="U461" s="11">
        <f t="shared" si="260"/>
        <v>30277.386266666665</v>
      </c>
      <c r="V461" s="11">
        <f t="shared" si="260"/>
        <v>0</v>
      </c>
      <c r="W461" s="11">
        <f t="shared" si="260"/>
        <v>139029.17946666665</v>
      </c>
      <c r="X461" s="11">
        <f t="shared" si="260"/>
        <v>9192.307466666667</v>
      </c>
      <c r="Y461" s="11">
        <f t="shared" si="260"/>
        <v>339.79346666666663</v>
      </c>
      <c r="Z461" s="11">
        <f t="shared" si="260"/>
        <v>0</v>
      </c>
    </row>
    <row r="462" spans="1:26" s="85" customFormat="1" ht="12.75" customHeight="1">
      <c r="A462" s="28" t="s">
        <v>125</v>
      </c>
      <c r="B462" s="86">
        <v>498044</v>
      </c>
      <c r="C462" s="37">
        <f t="shared" si="253"/>
        <v>41503.666666666664</v>
      </c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>
        <v>0.0955</v>
      </c>
      <c r="V462" s="9"/>
      <c r="W462" s="9">
        <v>0.9045</v>
      </c>
      <c r="X462" s="9"/>
      <c r="Y462" s="9"/>
      <c r="Z462" s="9"/>
    </row>
    <row r="463" spans="1:26" s="85" customFormat="1" ht="12.75" customHeight="1">
      <c r="A463" s="29"/>
      <c r="B463" s="20"/>
      <c r="C463" s="40"/>
      <c r="D463" s="11">
        <f aca="true" t="shared" si="261" ref="D463:Z463">$C462*D462</f>
        <v>0</v>
      </c>
      <c r="E463" s="11">
        <f t="shared" si="261"/>
        <v>0</v>
      </c>
      <c r="F463" s="11">
        <f t="shared" si="261"/>
        <v>0</v>
      </c>
      <c r="G463" s="11">
        <f t="shared" si="261"/>
        <v>0</v>
      </c>
      <c r="H463" s="11">
        <f t="shared" si="261"/>
        <v>0</v>
      </c>
      <c r="I463" s="11">
        <f t="shared" si="261"/>
        <v>0</v>
      </c>
      <c r="J463" s="11">
        <f t="shared" si="261"/>
        <v>0</v>
      </c>
      <c r="K463" s="11">
        <f t="shared" si="261"/>
        <v>0</v>
      </c>
      <c r="L463" s="11">
        <f t="shared" si="261"/>
        <v>0</v>
      </c>
      <c r="M463" s="11">
        <f t="shared" si="261"/>
        <v>0</v>
      </c>
      <c r="N463" s="11">
        <f t="shared" si="261"/>
        <v>0</v>
      </c>
      <c r="O463" s="11">
        <f>$C462*O462</f>
        <v>0</v>
      </c>
      <c r="P463" s="11">
        <f t="shared" si="261"/>
        <v>0</v>
      </c>
      <c r="Q463" s="11">
        <f t="shared" si="261"/>
        <v>0</v>
      </c>
      <c r="R463" s="11">
        <f t="shared" si="261"/>
        <v>0</v>
      </c>
      <c r="S463" s="11">
        <f t="shared" si="261"/>
        <v>0</v>
      </c>
      <c r="T463" s="11">
        <f t="shared" si="261"/>
        <v>0</v>
      </c>
      <c r="U463" s="11">
        <f t="shared" si="261"/>
        <v>3963.6001666666666</v>
      </c>
      <c r="V463" s="11">
        <f t="shared" si="261"/>
        <v>0</v>
      </c>
      <c r="W463" s="11">
        <f t="shared" si="261"/>
        <v>37540.06649999999</v>
      </c>
      <c r="X463" s="11">
        <f t="shared" si="261"/>
        <v>0</v>
      </c>
      <c r="Y463" s="11">
        <f t="shared" si="261"/>
        <v>0</v>
      </c>
      <c r="Z463" s="11">
        <f t="shared" si="261"/>
        <v>0</v>
      </c>
    </row>
    <row r="464" spans="1:26" s="85" customFormat="1" ht="12.75" customHeight="1">
      <c r="A464" s="28" t="s">
        <v>126</v>
      </c>
      <c r="B464" s="86">
        <v>3068630</v>
      </c>
      <c r="C464" s="37">
        <f t="shared" si="253"/>
        <v>255719.16666666666</v>
      </c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>
        <v>0.0456</v>
      </c>
      <c r="R464" s="9"/>
      <c r="S464" s="9">
        <v>0.0037</v>
      </c>
      <c r="T464" s="9">
        <v>0.0179</v>
      </c>
      <c r="U464" s="9">
        <v>0.0033</v>
      </c>
      <c r="V464" s="9"/>
      <c r="W464" s="9">
        <v>0.8679</v>
      </c>
      <c r="X464" s="9">
        <v>0.0594</v>
      </c>
      <c r="Y464" s="9">
        <v>0.0022</v>
      </c>
      <c r="Z464" s="9">
        <v>0</v>
      </c>
    </row>
    <row r="465" spans="1:26" s="85" customFormat="1" ht="12.75" customHeight="1">
      <c r="A465" s="29"/>
      <c r="B465" s="20"/>
      <c r="C465" s="40"/>
      <c r="D465" s="11">
        <f aca="true" t="shared" si="262" ref="D465:Z465">$C464*D464</f>
        <v>0</v>
      </c>
      <c r="E465" s="11">
        <f t="shared" si="262"/>
        <v>0</v>
      </c>
      <c r="F465" s="11">
        <f t="shared" si="262"/>
        <v>0</v>
      </c>
      <c r="G465" s="11">
        <f t="shared" si="262"/>
        <v>0</v>
      </c>
      <c r="H465" s="11">
        <f t="shared" si="262"/>
        <v>0</v>
      </c>
      <c r="I465" s="11">
        <f t="shared" si="262"/>
        <v>0</v>
      </c>
      <c r="J465" s="11">
        <f t="shared" si="262"/>
        <v>0</v>
      </c>
      <c r="K465" s="11">
        <f t="shared" si="262"/>
        <v>0</v>
      </c>
      <c r="L465" s="11">
        <f t="shared" si="262"/>
        <v>0</v>
      </c>
      <c r="M465" s="11">
        <f t="shared" si="262"/>
        <v>0</v>
      </c>
      <c r="N465" s="11">
        <f t="shared" si="262"/>
        <v>0</v>
      </c>
      <c r="O465" s="11">
        <f>$C464*O464</f>
        <v>0</v>
      </c>
      <c r="P465" s="11">
        <f t="shared" si="262"/>
        <v>0</v>
      </c>
      <c r="Q465" s="11">
        <f t="shared" si="262"/>
        <v>11660.794</v>
      </c>
      <c r="R465" s="11">
        <f t="shared" si="262"/>
        <v>0</v>
      </c>
      <c r="S465" s="11">
        <f t="shared" si="262"/>
        <v>946.1609166666667</v>
      </c>
      <c r="T465" s="11">
        <f t="shared" si="262"/>
        <v>4577.373083333333</v>
      </c>
      <c r="U465" s="11">
        <f t="shared" si="262"/>
        <v>843.87325</v>
      </c>
      <c r="V465" s="11">
        <f t="shared" si="262"/>
        <v>0</v>
      </c>
      <c r="W465" s="11">
        <f t="shared" si="262"/>
        <v>221938.66475</v>
      </c>
      <c r="X465" s="11">
        <f t="shared" si="262"/>
        <v>15189.718499999999</v>
      </c>
      <c r="Y465" s="11">
        <f t="shared" si="262"/>
        <v>562.5821666666667</v>
      </c>
      <c r="Z465" s="11">
        <f t="shared" si="262"/>
        <v>0</v>
      </c>
    </row>
    <row r="466" spans="1:26" s="85" customFormat="1" ht="9.75">
      <c r="A466" s="25" t="s">
        <v>51</v>
      </c>
      <c r="B466" s="15">
        <f>SUM(B452:B464)</f>
        <v>99754428</v>
      </c>
      <c r="C466" s="15">
        <f>SUM(C452:C464)</f>
        <v>8312869.000000001</v>
      </c>
      <c r="D466" s="15">
        <f>D453+D455+D457+D459+D461+D463+D465</f>
        <v>130091.00450000001</v>
      </c>
      <c r="E466" s="15">
        <f aca="true" t="shared" si="263" ref="E466:Z466">E453+E455+E457+E459+E461+E463+E465</f>
        <v>1109691.9419999998</v>
      </c>
      <c r="F466" s="15">
        <f t="shared" si="263"/>
        <v>449049.0697499999</v>
      </c>
      <c r="G466" s="15">
        <f t="shared" si="263"/>
        <v>617540.431</v>
      </c>
      <c r="H466" s="15">
        <f t="shared" si="263"/>
        <v>330713.27650000004</v>
      </c>
      <c r="I466" s="15">
        <f t="shared" si="263"/>
        <v>1043079.07825</v>
      </c>
      <c r="J466" s="15">
        <f t="shared" si="263"/>
        <v>165356.63825000002</v>
      </c>
      <c r="K466" s="15">
        <f t="shared" si="263"/>
        <v>257830.96675</v>
      </c>
      <c r="L466" s="15">
        <f t="shared" si="263"/>
        <v>137144.13125</v>
      </c>
      <c r="M466" s="15">
        <f t="shared" si="263"/>
        <v>195920.18750000003</v>
      </c>
      <c r="N466" s="15">
        <f t="shared" si="263"/>
        <v>1007813.4444999999</v>
      </c>
      <c r="O466" s="15">
        <f>O453+O455+O457+O459+O461+O463+O465</f>
        <v>146548.30025</v>
      </c>
      <c r="P466" s="15">
        <f t="shared" si="263"/>
        <v>0</v>
      </c>
      <c r="Q466" s="15">
        <f t="shared" si="263"/>
        <v>304757.3945</v>
      </c>
      <c r="R466" s="15">
        <f t="shared" si="263"/>
        <v>148899.3425</v>
      </c>
      <c r="S466" s="15">
        <f t="shared" si="263"/>
        <v>35428.11391666666</v>
      </c>
      <c r="T466" s="15">
        <f t="shared" si="263"/>
        <v>423062.8935833333</v>
      </c>
      <c r="U466" s="15">
        <f t="shared" si="263"/>
        <v>183200.52143333337</v>
      </c>
      <c r="V466" s="15">
        <f t="shared" si="263"/>
        <v>312688.61925</v>
      </c>
      <c r="W466" s="15">
        <f t="shared" si="263"/>
        <v>777809.3937166666</v>
      </c>
      <c r="X466" s="15">
        <f t="shared" si="263"/>
        <v>514966.1754666667</v>
      </c>
      <c r="Y466" s="15">
        <f t="shared" si="263"/>
        <v>21278.075133333332</v>
      </c>
      <c r="Z466" s="15">
        <f t="shared" si="263"/>
        <v>0</v>
      </c>
    </row>
    <row r="467" spans="1:26" s="84" customFormat="1" ht="12.75">
      <c r="A467" s="42"/>
      <c r="B467" s="22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spans="1:26" s="84" customFormat="1" ht="12.75">
      <c r="A468" s="50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s="84" customFormat="1" ht="12.75" thickBot="1">
      <c r="A469" s="34" t="s">
        <v>290</v>
      </c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spans="1:26" s="84" customFormat="1" ht="12.75" thickBot="1">
      <c r="A470" s="26" t="s">
        <v>2</v>
      </c>
      <c r="B470" s="1" t="s">
        <v>3</v>
      </c>
      <c r="C470" s="4" t="s">
        <v>4</v>
      </c>
      <c r="D470" s="139" t="s">
        <v>5</v>
      </c>
      <c r="E470" s="140"/>
      <c r="F470" s="140"/>
      <c r="G470" s="140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  <c r="Y470" s="140"/>
      <c r="Z470" s="75"/>
    </row>
    <row r="471" spans="1:26" s="84" customFormat="1" ht="12.75">
      <c r="A471" s="27" t="s">
        <v>6</v>
      </c>
      <c r="B471" s="6" t="s">
        <v>7</v>
      </c>
      <c r="C471" s="7" t="s">
        <v>7</v>
      </c>
      <c r="D471" s="12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33"/>
      <c r="Z471" s="6" t="s">
        <v>8</v>
      </c>
    </row>
    <row r="472" spans="1:26" s="84" customFormat="1" ht="12.75">
      <c r="A472" s="27" t="s">
        <v>9</v>
      </c>
      <c r="B472" s="6" t="s">
        <v>10</v>
      </c>
      <c r="C472" s="7" t="s">
        <v>10</v>
      </c>
      <c r="D472" s="5" t="s">
        <v>11</v>
      </c>
      <c r="E472" s="6" t="s">
        <v>12</v>
      </c>
      <c r="F472" s="6" t="s">
        <v>13</v>
      </c>
      <c r="G472" s="6" t="s">
        <v>14</v>
      </c>
      <c r="H472" s="6" t="s">
        <v>15</v>
      </c>
      <c r="I472" s="6" t="s">
        <v>16</v>
      </c>
      <c r="J472" s="6" t="s">
        <v>17</v>
      </c>
      <c r="K472" s="6" t="s">
        <v>18</v>
      </c>
      <c r="L472" s="6" t="s">
        <v>19</v>
      </c>
      <c r="M472" s="6" t="s">
        <v>20</v>
      </c>
      <c r="N472" s="6" t="s">
        <v>21</v>
      </c>
      <c r="O472" s="6" t="s">
        <v>178</v>
      </c>
      <c r="P472" s="6" t="s">
        <v>22</v>
      </c>
      <c r="Q472" s="6" t="s">
        <v>23</v>
      </c>
      <c r="R472" s="6" t="s">
        <v>24</v>
      </c>
      <c r="S472" s="6" t="s">
        <v>25</v>
      </c>
      <c r="T472" s="6" t="s">
        <v>26</v>
      </c>
      <c r="U472" s="6" t="s">
        <v>27</v>
      </c>
      <c r="V472" s="6" t="s">
        <v>28</v>
      </c>
      <c r="W472" s="6" t="s">
        <v>29</v>
      </c>
      <c r="X472" s="6" t="s">
        <v>30</v>
      </c>
      <c r="Y472" s="6" t="s">
        <v>31</v>
      </c>
      <c r="Z472" s="6" t="s">
        <v>32</v>
      </c>
    </row>
    <row r="473" spans="1:26" s="84" customFormat="1" ht="12.75">
      <c r="A473" s="27"/>
      <c r="B473" s="6"/>
      <c r="C473" s="132" t="s">
        <v>388</v>
      </c>
      <c r="D473" s="10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s="84" customFormat="1" ht="12.75">
      <c r="A474" s="28" t="s">
        <v>127</v>
      </c>
      <c r="B474" s="97">
        <v>796637</v>
      </c>
      <c r="C474" s="97">
        <f aca="true" t="shared" si="264" ref="C474:C502">B474/12</f>
        <v>66386.41666666667</v>
      </c>
      <c r="D474" s="68">
        <v>0.0166</v>
      </c>
      <c r="E474" s="68">
        <v>0.1416</v>
      </c>
      <c r="F474" s="68">
        <v>0.0573</v>
      </c>
      <c r="G474" s="68">
        <v>0.0788</v>
      </c>
      <c r="H474" s="68">
        <v>0.0422</v>
      </c>
      <c r="I474" s="68">
        <v>0.1331</v>
      </c>
      <c r="J474" s="68">
        <v>0.0211</v>
      </c>
      <c r="K474" s="68">
        <v>0.0329</v>
      </c>
      <c r="L474" s="68">
        <v>0.0175</v>
      </c>
      <c r="M474" s="68">
        <v>0.025</v>
      </c>
      <c r="N474" s="68">
        <v>0.1286</v>
      </c>
      <c r="O474" s="68">
        <v>0.0187</v>
      </c>
      <c r="P474" s="68">
        <v>0</v>
      </c>
      <c r="Q474" s="68">
        <v>0.0374</v>
      </c>
      <c r="R474" s="68">
        <v>0.019</v>
      </c>
      <c r="S474" s="68">
        <v>0.0044</v>
      </c>
      <c r="T474" s="68">
        <v>0.0534</v>
      </c>
      <c r="U474" s="68">
        <v>0.0189</v>
      </c>
      <c r="V474" s="68">
        <v>0.0399</v>
      </c>
      <c r="W474" s="68">
        <v>0.0484</v>
      </c>
      <c r="X474" s="68">
        <v>0.0626</v>
      </c>
      <c r="Y474" s="68">
        <v>0.0026</v>
      </c>
      <c r="Z474" s="9">
        <v>0</v>
      </c>
    </row>
    <row r="475" spans="1:26" ht="12.75">
      <c r="A475" s="134"/>
      <c r="B475" s="93"/>
      <c r="C475" s="99" t="s">
        <v>168</v>
      </c>
      <c r="D475" s="133">
        <f aca="true" t="shared" si="265" ref="D475:O511">$C474*D474</f>
        <v>1102.0145166666669</v>
      </c>
      <c r="E475" s="133">
        <f t="shared" si="265"/>
        <v>9400.3166</v>
      </c>
      <c r="F475" s="133">
        <f t="shared" si="265"/>
        <v>3803.941675</v>
      </c>
      <c r="G475" s="133">
        <f t="shared" si="265"/>
        <v>5231.249633333334</v>
      </c>
      <c r="H475" s="133">
        <f t="shared" si="265"/>
        <v>2801.5067833333337</v>
      </c>
      <c r="I475" s="133">
        <f t="shared" si="265"/>
        <v>8836.032058333334</v>
      </c>
      <c r="J475" s="133">
        <f t="shared" si="265"/>
        <v>1400.7533916666669</v>
      </c>
      <c r="K475" s="133">
        <f t="shared" si="265"/>
        <v>2184.1131083333335</v>
      </c>
      <c r="L475" s="133">
        <f t="shared" si="265"/>
        <v>1161.762291666667</v>
      </c>
      <c r="M475" s="133">
        <f t="shared" si="265"/>
        <v>1659.6604166666668</v>
      </c>
      <c r="N475" s="133">
        <f t="shared" si="265"/>
        <v>8537.293183333333</v>
      </c>
      <c r="O475" s="133">
        <f t="shared" si="265"/>
        <v>1241.425991666667</v>
      </c>
      <c r="P475" s="133">
        <f aca="true" t="shared" si="266" ref="P475:Z475">$C474*P474</f>
        <v>0</v>
      </c>
      <c r="Q475" s="133">
        <f t="shared" si="266"/>
        <v>2482.851983333334</v>
      </c>
      <c r="R475" s="133">
        <f t="shared" si="266"/>
        <v>1261.3419166666667</v>
      </c>
      <c r="S475" s="133">
        <f t="shared" si="266"/>
        <v>292.1002333333334</v>
      </c>
      <c r="T475" s="133">
        <f t="shared" si="266"/>
        <v>3545.0346500000005</v>
      </c>
      <c r="U475" s="133">
        <f t="shared" si="266"/>
        <v>1254.703275</v>
      </c>
      <c r="V475" s="133">
        <f t="shared" si="266"/>
        <v>2648.818025</v>
      </c>
      <c r="W475" s="133">
        <f t="shared" si="266"/>
        <v>3213.102566666667</v>
      </c>
      <c r="X475" s="133">
        <f t="shared" si="266"/>
        <v>4155.789683333333</v>
      </c>
      <c r="Y475" s="133">
        <f t="shared" si="266"/>
        <v>172.60468333333333</v>
      </c>
      <c r="Z475" s="133">
        <f t="shared" si="266"/>
        <v>0</v>
      </c>
    </row>
    <row r="476" spans="1:26" s="84" customFormat="1" ht="12.75">
      <c r="A476" s="28" t="s">
        <v>128</v>
      </c>
      <c r="B476" s="130">
        <v>1567549</v>
      </c>
      <c r="C476" s="97">
        <f t="shared" si="264"/>
        <v>130629.08333333333</v>
      </c>
      <c r="D476" s="9"/>
      <c r="E476" s="9">
        <v>0.99</v>
      </c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>
        <v>0.01</v>
      </c>
      <c r="W476" s="9"/>
      <c r="X476" s="9"/>
      <c r="Y476" s="9"/>
      <c r="Z476" s="9"/>
    </row>
    <row r="477" spans="1:26" ht="12.75">
      <c r="A477" s="134"/>
      <c r="B477" s="93"/>
      <c r="C477" s="99" t="s">
        <v>168</v>
      </c>
      <c r="D477" s="133">
        <f t="shared" si="265"/>
        <v>0</v>
      </c>
      <c r="E477" s="133">
        <f t="shared" si="265"/>
        <v>129322.7925</v>
      </c>
      <c r="F477" s="133">
        <f t="shared" si="265"/>
        <v>0</v>
      </c>
      <c r="G477" s="133">
        <f t="shared" si="265"/>
        <v>0</v>
      </c>
      <c r="H477" s="133">
        <f t="shared" si="265"/>
        <v>0</v>
      </c>
      <c r="I477" s="133">
        <f t="shared" si="265"/>
        <v>0</v>
      </c>
      <c r="J477" s="133">
        <f t="shared" si="265"/>
        <v>0</v>
      </c>
      <c r="K477" s="133">
        <f t="shared" si="265"/>
        <v>0</v>
      </c>
      <c r="L477" s="133">
        <f t="shared" si="265"/>
        <v>0</v>
      </c>
      <c r="M477" s="133">
        <f t="shared" si="265"/>
        <v>0</v>
      </c>
      <c r="N477" s="133">
        <f t="shared" si="265"/>
        <v>0</v>
      </c>
      <c r="O477" s="133">
        <f t="shared" si="265"/>
        <v>0</v>
      </c>
      <c r="P477" s="133">
        <f aca="true" t="shared" si="267" ref="P477:Z477">$C476*P476</f>
        <v>0</v>
      </c>
      <c r="Q477" s="133">
        <f t="shared" si="267"/>
        <v>0</v>
      </c>
      <c r="R477" s="133">
        <f t="shared" si="267"/>
        <v>0</v>
      </c>
      <c r="S477" s="133">
        <f t="shared" si="267"/>
        <v>0</v>
      </c>
      <c r="T477" s="133">
        <f t="shared" si="267"/>
        <v>0</v>
      </c>
      <c r="U477" s="133">
        <f t="shared" si="267"/>
        <v>0</v>
      </c>
      <c r="V477" s="133">
        <f t="shared" si="267"/>
        <v>1306.2908333333332</v>
      </c>
      <c r="W477" s="133">
        <f t="shared" si="267"/>
        <v>0</v>
      </c>
      <c r="X477" s="133">
        <f t="shared" si="267"/>
        <v>0</v>
      </c>
      <c r="Y477" s="133">
        <f t="shared" si="267"/>
        <v>0</v>
      </c>
      <c r="Z477" s="133">
        <f t="shared" si="267"/>
        <v>0</v>
      </c>
    </row>
    <row r="478" spans="1:26" s="84" customFormat="1" ht="12.75">
      <c r="A478" s="28" t="s">
        <v>129</v>
      </c>
      <c r="B478" s="92">
        <v>892121</v>
      </c>
      <c r="C478" s="97">
        <f t="shared" si="264"/>
        <v>74343.41666666667</v>
      </c>
      <c r="D478" s="9"/>
      <c r="E478" s="9">
        <v>0.9973</v>
      </c>
      <c r="F478" s="9"/>
      <c r="G478" s="9"/>
      <c r="H478" s="9"/>
      <c r="I478" s="9"/>
      <c r="J478" s="9">
        <v>0.0027</v>
      </c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>
      <c r="A479" s="134"/>
      <c r="B479" s="93"/>
      <c r="C479" s="99" t="s">
        <v>168</v>
      </c>
      <c r="D479" s="133">
        <f t="shared" si="265"/>
        <v>0</v>
      </c>
      <c r="E479" s="133">
        <f t="shared" si="265"/>
        <v>74142.68944166666</v>
      </c>
      <c r="F479" s="133">
        <f t="shared" si="265"/>
        <v>0</v>
      </c>
      <c r="G479" s="133">
        <f t="shared" si="265"/>
        <v>0</v>
      </c>
      <c r="H479" s="133">
        <f t="shared" si="265"/>
        <v>0</v>
      </c>
      <c r="I479" s="133">
        <f t="shared" si="265"/>
        <v>0</v>
      </c>
      <c r="J479" s="133">
        <f t="shared" si="265"/>
        <v>200.72722500000003</v>
      </c>
      <c r="K479" s="133">
        <f t="shared" si="265"/>
        <v>0</v>
      </c>
      <c r="L479" s="133">
        <f t="shared" si="265"/>
        <v>0</v>
      </c>
      <c r="M479" s="133">
        <f t="shared" si="265"/>
        <v>0</v>
      </c>
      <c r="N479" s="133">
        <f t="shared" si="265"/>
        <v>0</v>
      </c>
      <c r="O479" s="133">
        <f t="shared" si="265"/>
        <v>0</v>
      </c>
      <c r="P479" s="133">
        <f aca="true" t="shared" si="268" ref="P479:Z479">$C478*P478</f>
        <v>0</v>
      </c>
      <c r="Q479" s="133">
        <f t="shared" si="268"/>
        <v>0</v>
      </c>
      <c r="R479" s="133">
        <f t="shared" si="268"/>
        <v>0</v>
      </c>
      <c r="S479" s="133">
        <f t="shared" si="268"/>
        <v>0</v>
      </c>
      <c r="T479" s="133">
        <f t="shared" si="268"/>
        <v>0</v>
      </c>
      <c r="U479" s="133">
        <f t="shared" si="268"/>
        <v>0</v>
      </c>
      <c r="V479" s="133">
        <f t="shared" si="268"/>
        <v>0</v>
      </c>
      <c r="W479" s="133">
        <f t="shared" si="268"/>
        <v>0</v>
      </c>
      <c r="X479" s="133">
        <f t="shared" si="268"/>
        <v>0</v>
      </c>
      <c r="Y479" s="133">
        <f t="shared" si="268"/>
        <v>0</v>
      </c>
      <c r="Z479" s="133">
        <f t="shared" si="268"/>
        <v>0</v>
      </c>
    </row>
    <row r="480" spans="1:26" s="84" customFormat="1" ht="12.75">
      <c r="A480" s="28" t="s">
        <v>130</v>
      </c>
      <c r="B480" s="92">
        <v>1644078</v>
      </c>
      <c r="C480" s="97">
        <f t="shared" si="264"/>
        <v>137006.5</v>
      </c>
      <c r="D480" s="9"/>
      <c r="E480" s="9">
        <v>0.9669</v>
      </c>
      <c r="F480" s="9"/>
      <c r="G480" s="9"/>
      <c r="H480" s="9"/>
      <c r="I480" s="9"/>
      <c r="J480" s="9">
        <v>0.0331</v>
      </c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>
      <c r="A481" s="134"/>
      <c r="B481" s="93"/>
      <c r="C481" s="99" t="s">
        <v>168</v>
      </c>
      <c r="D481" s="133">
        <f t="shared" si="265"/>
        <v>0</v>
      </c>
      <c r="E481" s="133">
        <f t="shared" si="265"/>
        <v>132471.58484999998</v>
      </c>
      <c r="F481" s="133">
        <f t="shared" si="265"/>
        <v>0</v>
      </c>
      <c r="G481" s="133">
        <f t="shared" si="265"/>
        <v>0</v>
      </c>
      <c r="H481" s="133">
        <f t="shared" si="265"/>
        <v>0</v>
      </c>
      <c r="I481" s="133">
        <f t="shared" si="265"/>
        <v>0</v>
      </c>
      <c r="J481" s="133">
        <f t="shared" si="265"/>
        <v>4534.91515</v>
      </c>
      <c r="K481" s="133">
        <f t="shared" si="265"/>
        <v>0</v>
      </c>
      <c r="L481" s="133">
        <f t="shared" si="265"/>
        <v>0</v>
      </c>
      <c r="M481" s="133">
        <f t="shared" si="265"/>
        <v>0</v>
      </c>
      <c r="N481" s="133">
        <f t="shared" si="265"/>
        <v>0</v>
      </c>
      <c r="O481" s="133">
        <f t="shared" si="265"/>
        <v>0</v>
      </c>
      <c r="P481" s="133">
        <f aca="true" t="shared" si="269" ref="P481:Z481">$C480*P480</f>
        <v>0</v>
      </c>
      <c r="Q481" s="133">
        <f t="shared" si="269"/>
        <v>0</v>
      </c>
      <c r="R481" s="133">
        <f t="shared" si="269"/>
        <v>0</v>
      </c>
      <c r="S481" s="133">
        <f t="shared" si="269"/>
        <v>0</v>
      </c>
      <c r="T481" s="133">
        <f t="shared" si="269"/>
        <v>0</v>
      </c>
      <c r="U481" s="133">
        <f t="shared" si="269"/>
        <v>0</v>
      </c>
      <c r="V481" s="133">
        <f t="shared" si="269"/>
        <v>0</v>
      </c>
      <c r="W481" s="133">
        <f t="shared" si="269"/>
        <v>0</v>
      </c>
      <c r="X481" s="133">
        <f t="shared" si="269"/>
        <v>0</v>
      </c>
      <c r="Y481" s="133">
        <f t="shared" si="269"/>
        <v>0</v>
      </c>
      <c r="Z481" s="133">
        <f t="shared" si="269"/>
        <v>0</v>
      </c>
    </row>
    <row r="482" spans="1:26" s="84" customFormat="1" ht="12.75">
      <c r="A482" s="28" t="s">
        <v>131</v>
      </c>
      <c r="B482" s="92">
        <v>2169605</v>
      </c>
      <c r="C482" s="97">
        <f t="shared" si="264"/>
        <v>180800.41666666666</v>
      </c>
      <c r="D482" s="9"/>
      <c r="E482" s="9">
        <v>0.4199</v>
      </c>
      <c r="F482" s="9"/>
      <c r="G482" s="9"/>
      <c r="H482" s="9"/>
      <c r="I482" s="9">
        <v>0.5801</v>
      </c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>
      <c r="A483" s="134"/>
      <c r="B483" s="93"/>
      <c r="C483" s="99" t="s">
        <v>168</v>
      </c>
      <c r="D483" s="133">
        <f t="shared" si="265"/>
        <v>0</v>
      </c>
      <c r="E483" s="133">
        <f t="shared" si="265"/>
        <v>75918.09495833333</v>
      </c>
      <c r="F483" s="133">
        <f t="shared" si="265"/>
        <v>0</v>
      </c>
      <c r="G483" s="133">
        <f t="shared" si="265"/>
        <v>0</v>
      </c>
      <c r="H483" s="133">
        <f t="shared" si="265"/>
        <v>0</v>
      </c>
      <c r="I483" s="133">
        <f t="shared" si="265"/>
        <v>104882.32170833331</v>
      </c>
      <c r="J483" s="133">
        <f t="shared" si="265"/>
        <v>0</v>
      </c>
      <c r="K483" s="133">
        <f t="shared" si="265"/>
        <v>0</v>
      </c>
      <c r="L483" s="133">
        <f t="shared" si="265"/>
        <v>0</v>
      </c>
      <c r="M483" s="133">
        <f t="shared" si="265"/>
        <v>0</v>
      </c>
      <c r="N483" s="133">
        <f t="shared" si="265"/>
        <v>0</v>
      </c>
      <c r="O483" s="133">
        <f t="shared" si="265"/>
        <v>0</v>
      </c>
      <c r="P483" s="133">
        <f aca="true" t="shared" si="270" ref="P483:Z483">$C482*P482</f>
        <v>0</v>
      </c>
      <c r="Q483" s="133">
        <f t="shared" si="270"/>
        <v>0</v>
      </c>
      <c r="R483" s="133">
        <f t="shared" si="270"/>
        <v>0</v>
      </c>
      <c r="S483" s="133">
        <f t="shared" si="270"/>
        <v>0</v>
      </c>
      <c r="T483" s="133">
        <f t="shared" si="270"/>
        <v>0</v>
      </c>
      <c r="U483" s="133">
        <f t="shared" si="270"/>
        <v>0</v>
      </c>
      <c r="V483" s="133">
        <f t="shared" si="270"/>
        <v>0</v>
      </c>
      <c r="W483" s="133">
        <f t="shared" si="270"/>
        <v>0</v>
      </c>
      <c r="X483" s="133">
        <f t="shared" si="270"/>
        <v>0</v>
      </c>
      <c r="Y483" s="133">
        <f t="shared" si="270"/>
        <v>0</v>
      </c>
      <c r="Z483" s="133">
        <f t="shared" si="270"/>
        <v>0</v>
      </c>
    </row>
    <row r="484" spans="1:26" s="84" customFormat="1" ht="12.75">
      <c r="A484" s="28" t="s">
        <v>132</v>
      </c>
      <c r="B484" s="92">
        <v>1692384</v>
      </c>
      <c r="C484" s="97">
        <f t="shared" si="264"/>
        <v>141032</v>
      </c>
      <c r="D484" s="68">
        <v>0.0166</v>
      </c>
      <c r="E484" s="68">
        <v>0.1416</v>
      </c>
      <c r="F484" s="68">
        <v>0.0573</v>
      </c>
      <c r="G484" s="68">
        <v>0.0788</v>
      </c>
      <c r="H484" s="68">
        <v>0.0422</v>
      </c>
      <c r="I484" s="68">
        <v>0.1331</v>
      </c>
      <c r="J484" s="68">
        <v>0.0211</v>
      </c>
      <c r="K484" s="68">
        <v>0.0329</v>
      </c>
      <c r="L484" s="68">
        <v>0.0175</v>
      </c>
      <c r="M484" s="68">
        <v>0.025</v>
      </c>
      <c r="N484" s="68">
        <v>0.1286</v>
      </c>
      <c r="O484" s="68">
        <v>0.0187</v>
      </c>
      <c r="P484" s="68">
        <v>0</v>
      </c>
      <c r="Q484" s="68">
        <v>0.0374</v>
      </c>
      <c r="R484" s="68">
        <v>0.019</v>
      </c>
      <c r="S484" s="68">
        <v>0.0044</v>
      </c>
      <c r="T484" s="68">
        <v>0.0534</v>
      </c>
      <c r="U484" s="68">
        <v>0.0189</v>
      </c>
      <c r="V484" s="68">
        <v>0.0399</v>
      </c>
      <c r="W484" s="68">
        <v>0.0484</v>
      </c>
      <c r="X484" s="68">
        <v>0.0626</v>
      </c>
      <c r="Y484" s="68">
        <v>0.0026</v>
      </c>
      <c r="Z484" s="9">
        <v>0</v>
      </c>
    </row>
    <row r="485" spans="1:26" ht="12.75">
      <c r="A485" s="134"/>
      <c r="B485" s="93"/>
      <c r="C485" s="99" t="s">
        <v>168</v>
      </c>
      <c r="D485" s="133">
        <f t="shared" si="265"/>
        <v>2341.1312</v>
      </c>
      <c r="E485" s="133">
        <f t="shared" si="265"/>
        <v>19970.1312</v>
      </c>
      <c r="F485" s="133">
        <f t="shared" si="265"/>
        <v>8081.133599999999</v>
      </c>
      <c r="G485" s="133">
        <f t="shared" si="265"/>
        <v>11113.3216</v>
      </c>
      <c r="H485" s="133">
        <f t="shared" si="265"/>
        <v>5951.5504</v>
      </c>
      <c r="I485" s="133">
        <f t="shared" si="265"/>
        <v>18771.3592</v>
      </c>
      <c r="J485" s="133">
        <f t="shared" si="265"/>
        <v>2975.7752</v>
      </c>
      <c r="K485" s="133">
        <f t="shared" si="265"/>
        <v>4639.9528</v>
      </c>
      <c r="L485" s="133">
        <f t="shared" si="265"/>
        <v>2468.0600000000004</v>
      </c>
      <c r="M485" s="133">
        <f t="shared" si="265"/>
        <v>3525.8</v>
      </c>
      <c r="N485" s="133">
        <f t="shared" si="265"/>
        <v>18136.7152</v>
      </c>
      <c r="O485" s="133">
        <f t="shared" si="265"/>
        <v>2637.2984</v>
      </c>
      <c r="P485" s="133">
        <f aca="true" t="shared" si="271" ref="P485:Z485">$C484*P484</f>
        <v>0</v>
      </c>
      <c r="Q485" s="133">
        <f t="shared" si="271"/>
        <v>5274.5968</v>
      </c>
      <c r="R485" s="133">
        <f t="shared" si="271"/>
        <v>2679.6079999999997</v>
      </c>
      <c r="S485" s="133">
        <f t="shared" si="271"/>
        <v>620.5408</v>
      </c>
      <c r="T485" s="133">
        <f t="shared" si="271"/>
        <v>7531.1088</v>
      </c>
      <c r="U485" s="133">
        <f t="shared" si="271"/>
        <v>2665.5048</v>
      </c>
      <c r="V485" s="133">
        <f t="shared" si="271"/>
        <v>5627.176799999999</v>
      </c>
      <c r="W485" s="133">
        <f t="shared" si="271"/>
        <v>6825.9488</v>
      </c>
      <c r="X485" s="133">
        <f t="shared" si="271"/>
        <v>8828.6032</v>
      </c>
      <c r="Y485" s="133">
        <f t="shared" si="271"/>
        <v>366.6832</v>
      </c>
      <c r="Z485" s="133">
        <f t="shared" si="271"/>
        <v>0</v>
      </c>
    </row>
    <row r="486" spans="1:26" s="84" customFormat="1" ht="12.75">
      <c r="A486" s="28" t="s">
        <v>133</v>
      </c>
      <c r="B486" s="92">
        <v>2349347</v>
      </c>
      <c r="C486" s="97">
        <f t="shared" si="264"/>
        <v>195778.91666666666</v>
      </c>
      <c r="D486" s="68">
        <v>0.0166</v>
      </c>
      <c r="E486" s="68">
        <v>0.1416</v>
      </c>
      <c r="F486" s="68">
        <v>0.0573</v>
      </c>
      <c r="G486" s="68">
        <v>0.0788</v>
      </c>
      <c r="H486" s="68">
        <v>0.0422</v>
      </c>
      <c r="I486" s="68">
        <v>0.1331</v>
      </c>
      <c r="J486" s="68">
        <v>0.0211</v>
      </c>
      <c r="K486" s="68">
        <v>0.0329</v>
      </c>
      <c r="L486" s="68">
        <v>0.0175</v>
      </c>
      <c r="M486" s="68">
        <v>0.025</v>
      </c>
      <c r="N486" s="68">
        <v>0.1286</v>
      </c>
      <c r="O486" s="68">
        <v>0.0187</v>
      </c>
      <c r="P486" s="68">
        <v>0</v>
      </c>
      <c r="Q486" s="68">
        <v>0.0374</v>
      </c>
      <c r="R486" s="68">
        <v>0.019</v>
      </c>
      <c r="S486" s="68">
        <v>0.0044</v>
      </c>
      <c r="T486" s="68">
        <v>0.0534</v>
      </c>
      <c r="U486" s="68">
        <v>0.0189</v>
      </c>
      <c r="V486" s="68">
        <v>0.0399</v>
      </c>
      <c r="W486" s="68">
        <v>0.0484</v>
      </c>
      <c r="X486" s="68">
        <v>0.0626</v>
      </c>
      <c r="Y486" s="68">
        <v>0.0026</v>
      </c>
      <c r="Z486" s="9">
        <v>0</v>
      </c>
    </row>
    <row r="487" spans="1:26" ht="12.75">
      <c r="A487" s="134"/>
      <c r="B487" s="93"/>
      <c r="C487" s="99" t="s">
        <v>168</v>
      </c>
      <c r="D487" s="133">
        <f t="shared" si="265"/>
        <v>3249.9300166666667</v>
      </c>
      <c r="E487" s="133">
        <f t="shared" si="265"/>
        <v>27722.2946</v>
      </c>
      <c r="F487" s="133">
        <f t="shared" si="265"/>
        <v>11218.131925</v>
      </c>
      <c r="G487" s="133">
        <f t="shared" si="265"/>
        <v>15427.378633333332</v>
      </c>
      <c r="H487" s="133">
        <f t="shared" si="265"/>
        <v>8261.870283333334</v>
      </c>
      <c r="I487" s="133">
        <f t="shared" si="265"/>
        <v>26058.173808333333</v>
      </c>
      <c r="J487" s="133">
        <f t="shared" si="265"/>
        <v>4130.935141666667</v>
      </c>
      <c r="K487" s="133">
        <f t="shared" si="265"/>
        <v>6441.126358333333</v>
      </c>
      <c r="L487" s="133">
        <f t="shared" si="265"/>
        <v>3426.131041666667</v>
      </c>
      <c r="M487" s="133">
        <f t="shared" si="265"/>
        <v>4894.472916666667</v>
      </c>
      <c r="N487" s="133">
        <f t="shared" si="265"/>
        <v>25177.16868333333</v>
      </c>
      <c r="O487" s="133">
        <f t="shared" si="265"/>
        <v>3661.065741666667</v>
      </c>
      <c r="P487" s="133">
        <f aca="true" t="shared" si="272" ref="P487:Z487">$C486*P486</f>
        <v>0</v>
      </c>
      <c r="Q487" s="133">
        <f t="shared" si="272"/>
        <v>7322.131483333334</v>
      </c>
      <c r="R487" s="133">
        <f t="shared" si="272"/>
        <v>3719.7994166666663</v>
      </c>
      <c r="S487" s="133">
        <f t="shared" si="272"/>
        <v>861.4272333333333</v>
      </c>
      <c r="T487" s="133">
        <f t="shared" si="272"/>
        <v>10454.59415</v>
      </c>
      <c r="U487" s="133">
        <f t="shared" si="272"/>
        <v>3700.221525</v>
      </c>
      <c r="V487" s="133">
        <f t="shared" si="272"/>
        <v>7811.578774999999</v>
      </c>
      <c r="W487" s="133">
        <f t="shared" si="272"/>
        <v>9475.699566666666</v>
      </c>
      <c r="X487" s="133">
        <f t="shared" si="272"/>
        <v>12255.760183333334</v>
      </c>
      <c r="Y487" s="133">
        <f t="shared" si="272"/>
        <v>509.0251833333333</v>
      </c>
      <c r="Z487" s="133">
        <f t="shared" si="272"/>
        <v>0</v>
      </c>
    </row>
    <row r="488" spans="1:26" s="84" customFormat="1" ht="12.75">
      <c r="A488" s="31" t="s">
        <v>169</v>
      </c>
      <c r="B488" s="92">
        <v>2629381</v>
      </c>
      <c r="C488" s="97">
        <f t="shared" si="264"/>
        <v>219115.08333333334</v>
      </c>
      <c r="D488" s="13"/>
      <c r="E488" s="41">
        <v>0.9601</v>
      </c>
      <c r="F488" s="41">
        <v>0.0062</v>
      </c>
      <c r="G488" s="13"/>
      <c r="H488" s="13"/>
      <c r="I488" s="41">
        <v>0.0019</v>
      </c>
      <c r="J488" s="41">
        <v>0.0044</v>
      </c>
      <c r="K488" s="13"/>
      <c r="L488" s="41">
        <v>0.0013</v>
      </c>
      <c r="M488" s="13"/>
      <c r="N488" s="13"/>
      <c r="O488" s="13"/>
      <c r="P488" s="13"/>
      <c r="Q488" s="13"/>
      <c r="R488" s="13"/>
      <c r="S488" s="13"/>
      <c r="T488" s="13"/>
      <c r="U488" s="41">
        <v>0.0261</v>
      </c>
      <c r="V488" s="13"/>
      <c r="W488" s="13"/>
      <c r="X488" s="13"/>
      <c r="Y488" s="13"/>
      <c r="Z488" s="13"/>
    </row>
    <row r="489" spans="1:26" ht="12.75">
      <c r="A489" s="135"/>
      <c r="B489" s="93"/>
      <c r="C489" s="99" t="s">
        <v>168</v>
      </c>
      <c r="D489" s="136">
        <f t="shared" si="265"/>
        <v>0</v>
      </c>
      <c r="E489" s="136">
        <f t="shared" si="265"/>
        <v>210372.39150833333</v>
      </c>
      <c r="F489" s="136">
        <f t="shared" si="265"/>
        <v>1358.5135166666666</v>
      </c>
      <c r="G489" s="136">
        <f t="shared" si="265"/>
        <v>0</v>
      </c>
      <c r="H489" s="136">
        <f t="shared" si="265"/>
        <v>0</v>
      </c>
      <c r="I489" s="136">
        <f t="shared" si="265"/>
        <v>416.31865833333336</v>
      </c>
      <c r="J489" s="136">
        <f t="shared" si="265"/>
        <v>964.1063666666668</v>
      </c>
      <c r="K489" s="136">
        <f t="shared" si="265"/>
        <v>0</v>
      </c>
      <c r="L489" s="136">
        <f t="shared" si="265"/>
        <v>284.8496083333333</v>
      </c>
      <c r="M489" s="136">
        <f t="shared" si="265"/>
        <v>0</v>
      </c>
      <c r="N489" s="136">
        <f t="shared" si="265"/>
        <v>0</v>
      </c>
      <c r="O489" s="136">
        <f t="shared" si="265"/>
        <v>0</v>
      </c>
      <c r="P489" s="136">
        <f aca="true" t="shared" si="273" ref="P489:Z489">$C488*P488</f>
        <v>0</v>
      </c>
      <c r="Q489" s="136">
        <f t="shared" si="273"/>
        <v>0</v>
      </c>
      <c r="R489" s="136">
        <f t="shared" si="273"/>
        <v>0</v>
      </c>
      <c r="S489" s="136">
        <f t="shared" si="273"/>
        <v>0</v>
      </c>
      <c r="T489" s="136">
        <f t="shared" si="273"/>
        <v>0</v>
      </c>
      <c r="U489" s="136">
        <f t="shared" si="273"/>
        <v>5718.9036750000005</v>
      </c>
      <c r="V489" s="136">
        <f t="shared" si="273"/>
        <v>0</v>
      </c>
      <c r="W489" s="136">
        <f t="shared" si="273"/>
        <v>0</v>
      </c>
      <c r="X489" s="136">
        <f t="shared" si="273"/>
        <v>0</v>
      </c>
      <c r="Y489" s="136">
        <f t="shared" si="273"/>
        <v>0</v>
      </c>
      <c r="Z489" s="136">
        <f t="shared" si="273"/>
        <v>0</v>
      </c>
    </row>
    <row r="490" spans="1:26" s="84" customFormat="1" ht="12.75">
      <c r="A490" s="61" t="s">
        <v>170</v>
      </c>
      <c r="B490" s="92">
        <v>390343</v>
      </c>
      <c r="C490" s="97">
        <f t="shared" si="264"/>
        <v>32528.583333333332</v>
      </c>
      <c r="D490" s="62"/>
      <c r="E490" s="16">
        <v>0.9601</v>
      </c>
      <c r="F490" s="16">
        <v>0.0062</v>
      </c>
      <c r="G490" s="62"/>
      <c r="H490" s="62"/>
      <c r="I490" s="16">
        <v>0.0019</v>
      </c>
      <c r="J490" s="16">
        <v>0.0044</v>
      </c>
      <c r="K490" s="62"/>
      <c r="L490" s="16">
        <v>0.0013</v>
      </c>
      <c r="M490" s="62"/>
      <c r="N490" s="62"/>
      <c r="O490" s="62"/>
      <c r="P490" s="62"/>
      <c r="Q490" s="62"/>
      <c r="R490" s="62"/>
      <c r="S490" s="62"/>
      <c r="T490" s="62"/>
      <c r="U490" s="16">
        <v>0.0261</v>
      </c>
      <c r="V490" s="62"/>
      <c r="W490" s="62"/>
      <c r="X490" s="62"/>
      <c r="Y490" s="62"/>
      <c r="Z490" s="62"/>
    </row>
    <row r="491" spans="1:26" ht="12.75">
      <c r="A491" s="135"/>
      <c r="B491" s="93"/>
      <c r="C491" s="99" t="s">
        <v>168</v>
      </c>
      <c r="D491" s="136">
        <f t="shared" si="265"/>
        <v>0</v>
      </c>
      <c r="E491" s="136">
        <f t="shared" si="265"/>
        <v>31230.692858333332</v>
      </c>
      <c r="F491" s="136">
        <f t="shared" si="265"/>
        <v>201.67721666666665</v>
      </c>
      <c r="G491" s="136">
        <f t="shared" si="265"/>
        <v>0</v>
      </c>
      <c r="H491" s="136">
        <f t="shared" si="265"/>
        <v>0</v>
      </c>
      <c r="I491" s="136">
        <f t="shared" si="265"/>
        <v>61.80430833333333</v>
      </c>
      <c r="J491" s="136">
        <f t="shared" si="265"/>
        <v>143.12576666666666</v>
      </c>
      <c r="K491" s="136">
        <f t="shared" si="265"/>
        <v>0</v>
      </c>
      <c r="L491" s="136">
        <f t="shared" si="265"/>
        <v>42.28715833333333</v>
      </c>
      <c r="M491" s="136">
        <f t="shared" si="265"/>
        <v>0</v>
      </c>
      <c r="N491" s="136">
        <f t="shared" si="265"/>
        <v>0</v>
      </c>
      <c r="O491" s="136">
        <f t="shared" si="265"/>
        <v>0</v>
      </c>
      <c r="P491" s="136">
        <f aca="true" t="shared" si="274" ref="P491:Z491">$C490*P490</f>
        <v>0</v>
      </c>
      <c r="Q491" s="136">
        <f t="shared" si="274"/>
        <v>0</v>
      </c>
      <c r="R491" s="136">
        <f t="shared" si="274"/>
        <v>0</v>
      </c>
      <c r="S491" s="136">
        <f t="shared" si="274"/>
        <v>0</v>
      </c>
      <c r="T491" s="136">
        <f t="shared" si="274"/>
        <v>0</v>
      </c>
      <c r="U491" s="136">
        <f t="shared" si="274"/>
        <v>848.996025</v>
      </c>
      <c r="V491" s="136">
        <f t="shared" si="274"/>
        <v>0</v>
      </c>
      <c r="W491" s="136">
        <f t="shared" si="274"/>
        <v>0</v>
      </c>
      <c r="X491" s="136">
        <f t="shared" si="274"/>
        <v>0</v>
      </c>
      <c r="Y491" s="136">
        <f t="shared" si="274"/>
        <v>0</v>
      </c>
      <c r="Z491" s="136">
        <f t="shared" si="274"/>
        <v>0</v>
      </c>
    </row>
    <row r="492" spans="1:26" s="84" customFormat="1" ht="12.75">
      <c r="A492" s="61" t="s">
        <v>171</v>
      </c>
      <c r="B492" s="92">
        <v>2506178</v>
      </c>
      <c r="C492" s="97">
        <f t="shared" si="264"/>
        <v>208848.16666666666</v>
      </c>
      <c r="D492" s="68">
        <v>0.0166</v>
      </c>
      <c r="E492" s="68">
        <v>0.1416</v>
      </c>
      <c r="F492" s="68">
        <v>0.0573</v>
      </c>
      <c r="G492" s="68">
        <v>0.0788</v>
      </c>
      <c r="H492" s="68">
        <v>0.0422</v>
      </c>
      <c r="I492" s="68">
        <v>0.1331</v>
      </c>
      <c r="J492" s="68">
        <v>0.0211</v>
      </c>
      <c r="K492" s="68">
        <v>0.0329</v>
      </c>
      <c r="L492" s="68">
        <v>0.0175</v>
      </c>
      <c r="M492" s="68">
        <v>0.025</v>
      </c>
      <c r="N492" s="68">
        <v>0.1286</v>
      </c>
      <c r="O492" s="68">
        <v>0.0187</v>
      </c>
      <c r="P492" s="68">
        <v>0</v>
      </c>
      <c r="Q492" s="68">
        <v>0.0374</v>
      </c>
      <c r="R492" s="68">
        <v>0.019</v>
      </c>
      <c r="S492" s="68">
        <v>0.0044</v>
      </c>
      <c r="T492" s="68">
        <v>0.0534</v>
      </c>
      <c r="U492" s="68">
        <v>0.0189</v>
      </c>
      <c r="V492" s="68">
        <v>0.0399</v>
      </c>
      <c r="W492" s="68">
        <v>0.0484</v>
      </c>
      <c r="X492" s="68">
        <v>0.0626</v>
      </c>
      <c r="Y492" s="68">
        <v>0.0026</v>
      </c>
      <c r="Z492" s="9">
        <v>0</v>
      </c>
    </row>
    <row r="493" spans="1:26" ht="12.75">
      <c r="A493" s="135"/>
      <c r="B493" s="93"/>
      <c r="C493" s="99" t="s">
        <v>168</v>
      </c>
      <c r="D493" s="136">
        <f t="shared" si="265"/>
        <v>3466.8795666666665</v>
      </c>
      <c r="E493" s="136">
        <f t="shared" si="265"/>
        <v>29572.9004</v>
      </c>
      <c r="F493" s="136">
        <f t="shared" si="265"/>
        <v>11966.99995</v>
      </c>
      <c r="G493" s="136">
        <f t="shared" si="265"/>
        <v>16457.235533333333</v>
      </c>
      <c r="H493" s="136">
        <f t="shared" si="265"/>
        <v>8813.392633333333</v>
      </c>
      <c r="I493" s="136">
        <f t="shared" si="265"/>
        <v>27797.69098333333</v>
      </c>
      <c r="J493" s="136">
        <f t="shared" si="265"/>
        <v>4406.6963166666665</v>
      </c>
      <c r="K493" s="136">
        <f t="shared" si="265"/>
        <v>6871.104683333333</v>
      </c>
      <c r="L493" s="136">
        <f t="shared" si="265"/>
        <v>3654.842916666667</v>
      </c>
      <c r="M493" s="136">
        <f t="shared" si="265"/>
        <v>5221.204166666666</v>
      </c>
      <c r="N493" s="136">
        <f t="shared" si="265"/>
        <v>26857.874233333332</v>
      </c>
      <c r="O493" s="136">
        <f t="shared" si="265"/>
        <v>3905.460716666667</v>
      </c>
      <c r="P493" s="136">
        <f aca="true" t="shared" si="275" ref="P493:Z493">$C492*P492</f>
        <v>0</v>
      </c>
      <c r="Q493" s="136">
        <f t="shared" si="275"/>
        <v>7810.921433333334</v>
      </c>
      <c r="R493" s="136">
        <f t="shared" si="275"/>
        <v>3968.1151666666665</v>
      </c>
      <c r="S493" s="136">
        <f t="shared" si="275"/>
        <v>918.9319333333333</v>
      </c>
      <c r="T493" s="136">
        <f t="shared" si="275"/>
        <v>11152.4921</v>
      </c>
      <c r="U493" s="136">
        <f t="shared" si="275"/>
        <v>3947.23035</v>
      </c>
      <c r="V493" s="136">
        <f t="shared" si="275"/>
        <v>8333.04185</v>
      </c>
      <c r="W493" s="136">
        <f t="shared" si="275"/>
        <v>10108.251266666666</v>
      </c>
      <c r="X493" s="136">
        <f t="shared" si="275"/>
        <v>13073.895233333333</v>
      </c>
      <c r="Y493" s="136">
        <f t="shared" si="275"/>
        <v>543.0052333333333</v>
      </c>
      <c r="Z493" s="136">
        <f t="shared" si="275"/>
        <v>0</v>
      </c>
    </row>
    <row r="494" spans="1:26" s="84" customFormat="1" ht="12.75">
      <c r="A494" s="61" t="s">
        <v>172</v>
      </c>
      <c r="B494" s="92">
        <v>611789</v>
      </c>
      <c r="C494" s="97">
        <f t="shared" si="264"/>
        <v>50982.416666666664</v>
      </c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16">
        <v>0.753</v>
      </c>
      <c r="O494" s="62"/>
      <c r="P494" s="62"/>
      <c r="Q494" s="62"/>
      <c r="R494" s="62"/>
      <c r="S494" s="62"/>
      <c r="T494" s="62"/>
      <c r="U494" s="62"/>
      <c r="V494" s="16">
        <v>0.247</v>
      </c>
      <c r="W494" s="62"/>
      <c r="X494" s="62"/>
      <c r="Y494" s="62"/>
      <c r="Z494" s="62"/>
    </row>
    <row r="495" spans="1:26" ht="12.75">
      <c r="A495" s="135"/>
      <c r="B495" s="93"/>
      <c r="C495" s="99" t="s">
        <v>168</v>
      </c>
      <c r="D495" s="136">
        <f t="shared" si="265"/>
        <v>0</v>
      </c>
      <c r="E495" s="136">
        <f t="shared" si="265"/>
        <v>0</v>
      </c>
      <c r="F495" s="136">
        <f t="shared" si="265"/>
        <v>0</v>
      </c>
      <c r="G495" s="136">
        <f t="shared" si="265"/>
        <v>0</v>
      </c>
      <c r="H495" s="136">
        <f t="shared" si="265"/>
        <v>0</v>
      </c>
      <c r="I495" s="136">
        <f t="shared" si="265"/>
        <v>0</v>
      </c>
      <c r="J495" s="136">
        <f t="shared" si="265"/>
        <v>0</v>
      </c>
      <c r="K495" s="136">
        <f t="shared" si="265"/>
        <v>0</v>
      </c>
      <c r="L495" s="136">
        <f t="shared" si="265"/>
        <v>0</v>
      </c>
      <c r="M495" s="136">
        <f t="shared" si="265"/>
        <v>0</v>
      </c>
      <c r="N495" s="136">
        <f t="shared" si="265"/>
        <v>38389.75975</v>
      </c>
      <c r="O495" s="136">
        <f t="shared" si="265"/>
        <v>0</v>
      </c>
      <c r="P495" s="136">
        <f aca="true" t="shared" si="276" ref="P495:Z495">$C494*P494</f>
        <v>0</v>
      </c>
      <c r="Q495" s="136">
        <f t="shared" si="276"/>
        <v>0</v>
      </c>
      <c r="R495" s="136">
        <f t="shared" si="276"/>
        <v>0</v>
      </c>
      <c r="S495" s="136">
        <f t="shared" si="276"/>
        <v>0</v>
      </c>
      <c r="T495" s="136">
        <f t="shared" si="276"/>
        <v>0</v>
      </c>
      <c r="U495" s="136">
        <f t="shared" si="276"/>
        <v>0</v>
      </c>
      <c r="V495" s="136">
        <f t="shared" si="276"/>
        <v>12592.656916666667</v>
      </c>
      <c r="W495" s="136">
        <f t="shared" si="276"/>
        <v>0</v>
      </c>
      <c r="X495" s="136">
        <f t="shared" si="276"/>
        <v>0</v>
      </c>
      <c r="Y495" s="136">
        <f t="shared" si="276"/>
        <v>0</v>
      </c>
      <c r="Z495" s="136">
        <f t="shared" si="276"/>
        <v>0</v>
      </c>
    </row>
    <row r="496" spans="1:26" s="84" customFormat="1" ht="12.75">
      <c r="A496" s="61" t="s">
        <v>174</v>
      </c>
      <c r="B496" s="92">
        <v>390511</v>
      </c>
      <c r="C496" s="97">
        <f t="shared" si="264"/>
        <v>32542.583333333332</v>
      </c>
      <c r="D496" s="62"/>
      <c r="E496" s="16">
        <v>0.8722</v>
      </c>
      <c r="F496" s="16">
        <v>0.0822</v>
      </c>
      <c r="G496" s="16">
        <v>0.0352</v>
      </c>
      <c r="H496" s="62"/>
      <c r="I496" s="62"/>
      <c r="J496" s="62"/>
      <c r="K496" s="62"/>
      <c r="L496" s="16">
        <v>0.0104</v>
      </c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spans="1:26" ht="12.75">
      <c r="A497" s="135"/>
      <c r="B497" s="93"/>
      <c r="C497" s="99" t="s">
        <v>168</v>
      </c>
      <c r="D497" s="136">
        <f t="shared" si="265"/>
        <v>0</v>
      </c>
      <c r="E497" s="136">
        <f t="shared" si="265"/>
        <v>28383.641183333333</v>
      </c>
      <c r="F497" s="136">
        <f t="shared" si="265"/>
        <v>2675.00035</v>
      </c>
      <c r="G497" s="136">
        <f t="shared" si="265"/>
        <v>1145.4989333333333</v>
      </c>
      <c r="H497" s="136">
        <f t="shared" si="265"/>
        <v>0</v>
      </c>
      <c r="I497" s="136">
        <f t="shared" si="265"/>
        <v>0</v>
      </c>
      <c r="J497" s="136">
        <f t="shared" si="265"/>
        <v>0</v>
      </c>
      <c r="K497" s="136">
        <f t="shared" si="265"/>
        <v>0</v>
      </c>
      <c r="L497" s="136">
        <f t="shared" si="265"/>
        <v>338.44286666666665</v>
      </c>
      <c r="M497" s="136">
        <f t="shared" si="265"/>
        <v>0</v>
      </c>
      <c r="N497" s="136">
        <f t="shared" si="265"/>
        <v>0</v>
      </c>
      <c r="O497" s="136">
        <f t="shared" si="265"/>
        <v>0</v>
      </c>
      <c r="P497" s="136">
        <f aca="true" t="shared" si="277" ref="P497:Z497">$C496*P496</f>
        <v>0</v>
      </c>
      <c r="Q497" s="136">
        <f t="shared" si="277"/>
        <v>0</v>
      </c>
      <c r="R497" s="136">
        <f t="shared" si="277"/>
        <v>0</v>
      </c>
      <c r="S497" s="136">
        <f t="shared" si="277"/>
        <v>0</v>
      </c>
      <c r="T497" s="136">
        <f t="shared" si="277"/>
        <v>0</v>
      </c>
      <c r="U497" s="136">
        <f t="shared" si="277"/>
        <v>0</v>
      </c>
      <c r="V497" s="136">
        <f t="shared" si="277"/>
        <v>0</v>
      </c>
      <c r="W497" s="136">
        <f t="shared" si="277"/>
        <v>0</v>
      </c>
      <c r="X497" s="136">
        <f t="shared" si="277"/>
        <v>0</v>
      </c>
      <c r="Y497" s="136">
        <f t="shared" si="277"/>
        <v>0</v>
      </c>
      <c r="Z497" s="136">
        <f t="shared" si="277"/>
        <v>0</v>
      </c>
    </row>
    <row r="498" spans="1:26" s="84" customFormat="1" ht="12.75">
      <c r="A498" s="61" t="s">
        <v>175</v>
      </c>
      <c r="B498" s="92">
        <v>722463</v>
      </c>
      <c r="C498" s="97">
        <f t="shared" si="264"/>
        <v>60205.25</v>
      </c>
      <c r="D498" s="62"/>
      <c r="E498" s="16">
        <v>0.9249</v>
      </c>
      <c r="F498" s="62"/>
      <c r="G498" s="62"/>
      <c r="H498" s="62"/>
      <c r="I498" s="62"/>
      <c r="J498" s="16">
        <v>0.0751</v>
      </c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spans="1:26" ht="12.75">
      <c r="A499" s="135"/>
      <c r="B499" s="93"/>
      <c r="C499" s="99" t="s">
        <v>168</v>
      </c>
      <c r="D499" s="136">
        <f t="shared" si="265"/>
        <v>0</v>
      </c>
      <c r="E499" s="136">
        <f t="shared" si="265"/>
        <v>55683.835725000004</v>
      </c>
      <c r="F499" s="136">
        <f t="shared" si="265"/>
        <v>0</v>
      </c>
      <c r="G499" s="136">
        <f t="shared" si="265"/>
        <v>0</v>
      </c>
      <c r="H499" s="136">
        <f t="shared" si="265"/>
        <v>0</v>
      </c>
      <c r="I499" s="136">
        <f t="shared" si="265"/>
        <v>0</v>
      </c>
      <c r="J499" s="136">
        <f t="shared" si="265"/>
        <v>4521.414275</v>
      </c>
      <c r="K499" s="136">
        <f t="shared" si="265"/>
        <v>0</v>
      </c>
      <c r="L499" s="136">
        <f t="shared" si="265"/>
        <v>0</v>
      </c>
      <c r="M499" s="136">
        <f t="shared" si="265"/>
        <v>0</v>
      </c>
      <c r="N499" s="136">
        <f t="shared" si="265"/>
        <v>0</v>
      </c>
      <c r="O499" s="136">
        <f t="shared" si="265"/>
        <v>0</v>
      </c>
      <c r="P499" s="136">
        <f aca="true" t="shared" si="278" ref="P499:Z499">$C498*P498</f>
        <v>0</v>
      </c>
      <c r="Q499" s="136">
        <f t="shared" si="278"/>
        <v>0</v>
      </c>
      <c r="R499" s="136">
        <f t="shared" si="278"/>
        <v>0</v>
      </c>
      <c r="S499" s="136">
        <f t="shared" si="278"/>
        <v>0</v>
      </c>
      <c r="T499" s="136">
        <f t="shared" si="278"/>
        <v>0</v>
      </c>
      <c r="U499" s="136">
        <f t="shared" si="278"/>
        <v>0</v>
      </c>
      <c r="V499" s="136">
        <f t="shared" si="278"/>
        <v>0</v>
      </c>
      <c r="W499" s="136">
        <f t="shared" si="278"/>
        <v>0</v>
      </c>
      <c r="X499" s="136">
        <f t="shared" si="278"/>
        <v>0</v>
      </c>
      <c r="Y499" s="136">
        <f t="shared" si="278"/>
        <v>0</v>
      </c>
      <c r="Z499" s="136">
        <f t="shared" si="278"/>
        <v>0</v>
      </c>
    </row>
    <row r="500" spans="1:26" s="84" customFormat="1" ht="12.75">
      <c r="A500" s="61" t="s">
        <v>176</v>
      </c>
      <c r="B500" s="92">
        <v>767171</v>
      </c>
      <c r="C500" s="97">
        <f t="shared" si="264"/>
        <v>63930.916666666664</v>
      </c>
      <c r="D500" s="62"/>
      <c r="E500" s="16">
        <v>0.9601</v>
      </c>
      <c r="F500" s="16">
        <v>0.0062</v>
      </c>
      <c r="G500" s="62"/>
      <c r="H500" s="62"/>
      <c r="I500" s="16">
        <v>0.0019</v>
      </c>
      <c r="J500" s="16">
        <v>0.0044</v>
      </c>
      <c r="K500" s="62"/>
      <c r="L500" s="16">
        <v>0.0013</v>
      </c>
      <c r="M500" s="62"/>
      <c r="N500" s="62"/>
      <c r="O500" s="62"/>
      <c r="P500" s="62"/>
      <c r="Q500" s="62"/>
      <c r="R500" s="62"/>
      <c r="S500" s="62"/>
      <c r="T500" s="62"/>
      <c r="U500" s="16">
        <v>0.0261</v>
      </c>
      <c r="V500" s="62"/>
      <c r="W500" s="62"/>
      <c r="X500" s="62"/>
      <c r="Y500" s="62"/>
      <c r="Z500" s="62"/>
    </row>
    <row r="501" spans="1:26" ht="12.75">
      <c r="A501" s="135"/>
      <c r="B501" s="93"/>
      <c r="C501" s="99" t="s">
        <v>168</v>
      </c>
      <c r="D501" s="136">
        <f t="shared" si="265"/>
        <v>0</v>
      </c>
      <c r="E501" s="136">
        <f t="shared" si="265"/>
        <v>61380.07309166666</v>
      </c>
      <c r="F501" s="136">
        <f t="shared" si="265"/>
        <v>396.3716833333333</v>
      </c>
      <c r="G501" s="136">
        <f t="shared" si="265"/>
        <v>0</v>
      </c>
      <c r="H501" s="136">
        <f t="shared" si="265"/>
        <v>0</v>
      </c>
      <c r="I501" s="136">
        <f t="shared" si="265"/>
        <v>121.46874166666666</v>
      </c>
      <c r="J501" s="136">
        <f t="shared" si="265"/>
        <v>281.29603333333336</v>
      </c>
      <c r="K501" s="136">
        <f t="shared" si="265"/>
        <v>0</v>
      </c>
      <c r="L501" s="136">
        <f t="shared" si="265"/>
        <v>83.11019166666667</v>
      </c>
      <c r="M501" s="136">
        <f t="shared" si="265"/>
        <v>0</v>
      </c>
      <c r="N501" s="136">
        <f t="shared" si="265"/>
        <v>0</v>
      </c>
      <c r="O501" s="136">
        <f t="shared" si="265"/>
        <v>0</v>
      </c>
      <c r="P501" s="136">
        <f aca="true" t="shared" si="279" ref="P501:Z501">$C500*P500</f>
        <v>0</v>
      </c>
      <c r="Q501" s="136">
        <f t="shared" si="279"/>
        <v>0</v>
      </c>
      <c r="R501" s="136">
        <f t="shared" si="279"/>
        <v>0</v>
      </c>
      <c r="S501" s="136">
        <f t="shared" si="279"/>
        <v>0</v>
      </c>
      <c r="T501" s="136">
        <f t="shared" si="279"/>
        <v>0</v>
      </c>
      <c r="U501" s="136">
        <f t="shared" si="279"/>
        <v>1668.596925</v>
      </c>
      <c r="V501" s="136">
        <f t="shared" si="279"/>
        <v>0</v>
      </c>
      <c r="W501" s="136">
        <f t="shared" si="279"/>
        <v>0</v>
      </c>
      <c r="X501" s="136">
        <f t="shared" si="279"/>
        <v>0</v>
      </c>
      <c r="Y501" s="136">
        <f t="shared" si="279"/>
        <v>0</v>
      </c>
      <c r="Z501" s="136">
        <f t="shared" si="279"/>
        <v>0</v>
      </c>
    </row>
    <row r="502" spans="1:26" s="84" customFormat="1" ht="12.75">
      <c r="A502" s="61" t="s">
        <v>177</v>
      </c>
      <c r="B502" s="92">
        <v>1223661</v>
      </c>
      <c r="C502" s="97">
        <f t="shared" si="264"/>
        <v>101971.75</v>
      </c>
      <c r="D502" s="62"/>
      <c r="E502" s="16">
        <v>0.6816</v>
      </c>
      <c r="F502" s="62"/>
      <c r="G502" s="16">
        <v>0.2527</v>
      </c>
      <c r="H502" s="62"/>
      <c r="I502" s="62"/>
      <c r="J502" s="16">
        <v>0.0388</v>
      </c>
      <c r="K502" s="16">
        <v>0.011</v>
      </c>
      <c r="L502" s="62"/>
      <c r="M502" s="62"/>
      <c r="N502" s="62"/>
      <c r="O502" s="62"/>
      <c r="P502" s="62"/>
      <c r="Q502" s="62"/>
      <c r="R502" s="62"/>
      <c r="S502" s="62"/>
      <c r="T502" s="62"/>
      <c r="U502" s="16">
        <v>0.0159</v>
      </c>
      <c r="V502" s="62"/>
      <c r="W502" s="62"/>
      <c r="X502" s="62"/>
      <c r="Y502" s="62"/>
      <c r="Z502" s="62"/>
    </row>
    <row r="503" spans="1:26" ht="12.75">
      <c r="A503" s="135"/>
      <c r="B503" s="93"/>
      <c r="C503" s="99"/>
      <c r="D503" s="136">
        <f t="shared" si="265"/>
        <v>0</v>
      </c>
      <c r="E503" s="136">
        <f t="shared" si="265"/>
        <v>69503.9448</v>
      </c>
      <c r="F503" s="136">
        <f t="shared" si="265"/>
        <v>0</v>
      </c>
      <c r="G503" s="136">
        <f t="shared" si="265"/>
        <v>25768.261225</v>
      </c>
      <c r="H503" s="136">
        <f t="shared" si="265"/>
        <v>0</v>
      </c>
      <c r="I503" s="136">
        <f t="shared" si="265"/>
        <v>0</v>
      </c>
      <c r="J503" s="136">
        <f t="shared" si="265"/>
        <v>3956.5039</v>
      </c>
      <c r="K503" s="136">
        <f t="shared" si="265"/>
        <v>1121.68925</v>
      </c>
      <c r="L503" s="136">
        <f t="shared" si="265"/>
        <v>0</v>
      </c>
      <c r="M503" s="136">
        <f t="shared" si="265"/>
        <v>0</v>
      </c>
      <c r="N503" s="136">
        <f t="shared" si="265"/>
        <v>0</v>
      </c>
      <c r="O503" s="136">
        <f t="shared" si="265"/>
        <v>0</v>
      </c>
      <c r="P503" s="136">
        <f aca="true" t="shared" si="280" ref="P503:Z503">$C502*P502</f>
        <v>0</v>
      </c>
      <c r="Q503" s="136">
        <f t="shared" si="280"/>
        <v>0</v>
      </c>
      <c r="R503" s="136">
        <f t="shared" si="280"/>
        <v>0</v>
      </c>
      <c r="S503" s="136">
        <f t="shared" si="280"/>
        <v>0</v>
      </c>
      <c r="T503" s="136">
        <f t="shared" si="280"/>
        <v>0</v>
      </c>
      <c r="U503" s="136">
        <f t="shared" si="280"/>
        <v>1621.350825</v>
      </c>
      <c r="V503" s="136">
        <f t="shared" si="280"/>
        <v>0</v>
      </c>
      <c r="W503" s="136">
        <f t="shared" si="280"/>
        <v>0</v>
      </c>
      <c r="X503" s="136">
        <f t="shared" si="280"/>
        <v>0</v>
      </c>
      <c r="Y503" s="136">
        <f t="shared" si="280"/>
        <v>0</v>
      </c>
      <c r="Z503" s="136">
        <f t="shared" si="280"/>
        <v>0</v>
      </c>
    </row>
    <row r="504" spans="1:26" s="84" customFormat="1" ht="12.75">
      <c r="A504" s="61" t="s">
        <v>206</v>
      </c>
      <c r="B504" s="92">
        <v>3548853</v>
      </c>
      <c r="C504" s="97">
        <f>B504/12</f>
        <v>295737.75</v>
      </c>
      <c r="D504" s="9"/>
      <c r="E504" s="9">
        <v>0.8997</v>
      </c>
      <c r="F504" s="9"/>
      <c r="G504" s="9"/>
      <c r="H504" s="9"/>
      <c r="I504" s="9"/>
      <c r="J504" s="9">
        <v>0.1003</v>
      </c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>
      <c r="A505" s="135"/>
      <c r="B505" s="93"/>
      <c r="C505" s="99" t="s">
        <v>168</v>
      </c>
      <c r="D505" s="136">
        <f t="shared" si="265"/>
        <v>0</v>
      </c>
      <c r="E505" s="136">
        <f t="shared" si="265"/>
        <v>266075.25367500004</v>
      </c>
      <c r="F505" s="136">
        <f t="shared" si="265"/>
        <v>0</v>
      </c>
      <c r="G505" s="136">
        <f t="shared" si="265"/>
        <v>0</v>
      </c>
      <c r="H505" s="136">
        <f t="shared" si="265"/>
        <v>0</v>
      </c>
      <c r="I505" s="136">
        <f t="shared" si="265"/>
        <v>0</v>
      </c>
      <c r="J505" s="136">
        <f t="shared" si="265"/>
        <v>29662.496325</v>
      </c>
      <c r="K505" s="136">
        <f t="shared" si="265"/>
        <v>0</v>
      </c>
      <c r="L505" s="136">
        <f t="shared" si="265"/>
        <v>0</v>
      </c>
      <c r="M505" s="136">
        <f t="shared" si="265"/>
        <v>0</v>
      </c>
      <c r="N505" s="136">
        <f t="shared" si="265"/>
        <v>0</v>
      </c>
      <c r="O505" s="136">
        <f t="shared" si="265"/>
        <v>0</v>
      </c>
      <c r="P505" s="136">
        <f aca="true" t="shared" si="281" ref="P505:Z505">$C504*P504</f>
        <v>0</v>
      </c>
      <c r="Q505" s="136">
        <f t="shared" si="281"/>
        <v>0</v>
      </c>
      <c r="R505" s="136">
        <f t="shared" si="281"/>
        <v>0</v>
      </c>
      <c r="S505" s="136">
        <f t="shared" si="281"/>
        <v>0</v>
      </c>
      <c r="T505" s="136">
        <f t="shared" si="281"/>
        <v>0</v>
      </c>
      <c r="U505" s="136">
        <f t="shared" si="281"/>
        <v>0</v>
      </c>
      <c r="V505" s="136">
        <f t="shared" si="281"/>
        <v>0</v>
      </c>
      <c r="W505" s="136">
        <f t="shared" si="281"/>
        <v>0</v>
      </c>
      <c r="X505" s="136">
        <f t="shared" si="281"/>
        <v>0</v>
      </c>
      <c r="Y505" s="136">
        <f t="shared" si="281"/>
        <v>0</v>
      </c>
      <c r="Z505" s="136">
        <f t="shared" si="281"/>
        <v>0</v>
      </c>
    </row>
    <row r="506" spans="1:26" s="84" customFormat="1" ht="12.75">
      <c r="A506" s="61" t="s">
        <v>207</v>
      </c>
      <c r="B506" s="92">
        <v>1868576</v>
      </c>
      <c r="C506" s="98">
        <f>B506/12</f>
        <v>155714.66666666666</v>
      </c>
      <c r="D506" s="9"/>
      <c r="E506" s="9">
        <v>0.9601</v>
      </c>
      <c r="F506" s="9">
        <v>0.0062</v>
      </c>
      <c r="G506" s="9"/>
      <c r="H506" s="9"/>
      <c r="I506" s="9">
        <v>0.0019</v>
      </c>
      <c r="J506" s="9">
        <v>0.0044</v>
      </c>
      <c r="K506" s="9"/>
      <c r="L506" s="9">
        <v>0.0013</v>
      </c>
      <c r="M506" s="9"/>
      <c r="N506" s="9"/>
      <c r="O506" s="9"/>
      <c r="P506" s="9"/>
      <c r="Q506" s="9"/>
      <c r="R506" s="9"/>
      <c r="S506" s="9"/>
      <c r="T506" s="9"/>
      <c r="U506" s="9">
        <v>0.0261</v>
      </c>
      <c r="V506" s="9"/>
      <c r="W506" s="9"/>
      <c r="X506" s="9"/>
      <c r="Y506" s="9"/>
      <c r="Z506" s="9"/>
    </row>
    <row r="507" spans="1:26" ht="12.75">
      <c r="A507" s="135"/>
      <c r="B507" s="98"/>
      <c r="C507" s="98" t="s">
        <v>168</v>
      </c>
      <c r="D507" s="136">
        <f t="shared" si="265"/>
        <v>0</v>
      </c>
      <c r="E507" s="136">
        <f t="shared" si="265"/>
        <v>149501.65146666666</v>
      </c>
      <c r="F507" s="136">
        <f t="shared" si="265"/>
        <v>965.4309333333332</v>
      </c>
      <c r="G507" s="136">
        <f t="shared" si="265"/>
        <v>0</v>
      </c>
      <c r="H507" s="136">
        <f t="shared" si="265"/>
        <v>0</v>
      </c>
      <c r="I507" s="136">
        <f t="shared" si="265"/>
        <v>295.85786666666667</v>
      </c>
      <c r="J507" s="136">
        <f t="shared" si="265"/>
        <v>685.1445333333334</v>
      </c>
      <c r="K507" s="136">
        <f t="shared" si="265"/>
        <v>0</v>
      </c>
      <c r="L507" s="136">
        <f t="shared" si="265"/>
        <v>202.42906666666664</v>
      </c>
      <c r="M507" s="136">
        <f t="shared" si="265"/>
        <v>0</v>
      </c>
      <c r="N507" s="136">
        <f t="shared" si="265"/>
        <v>0</v>
      </c>
      <c r="O507" s="136">
        <f t="shared" si="265"/>
        <v>0</v>
      </c>
      <c r="P507" s="136">
        <f aca="true" t="shared" si="282" ref="P507:Z507">$C506*P506</f>
        <v>0</v>
      </c>
      <c r="Q507" s="136">
        <f t="shared" si="282"/>
        <v>0</v>
      </c>
      <c r="R507" s="136">
        <f t="shared" si="282"/>
        <v>0</v>
      </c>
      <c r="S507" s="136">
        <f t="shared" si="282"/>
        <v>0</v>
      </c>
      <c r="T507" s="136">
        <f t="shared" si="282"/>
        <v>0</v>
      </c>
      <c r="U507" s="136">
        <f t="shared" si="282"/>
        <v>4064.1528</v>
      </c>
      <c r="V507" s="136">
        <f t="shared" si="282"/>
        <v>0</v>
      </c>
      <c r="W507" s="136">
        <f t="shared" si="282"/>
        <v>0</v>
      </c>
      <c r="X507" s="136">
        <f t="shared" si="282"/>
        <v>0</v>
      </c>
      <c r="Y507" s="136">
        <f t="shared" si="282"/>
        <v>0</v>
      </c>
      <c r="Z507" s="136">
        <f t="shared" si="282"/>
        <v>0</v>
      </c>
    </row>
    <row r="508" spans="1:26" s="84" customFormat="1" ht="12.75">
      <c r="A508" s="61" t="s">
        <v>208</v>
      </c>
      <c r="B508" s="92">
        <v>2468255</v>
      </c>
      <c r="C508" s="98">
        <f>B508/12</f>
        <v>205687.91666666666</v>
      </c>
      <c r="D508" s="9"/>
      <c r="E508" s="9">
        <v>0.9601</v>
      </c>
      <c r="F508" s="9">
        <v>0.0062</v>
      </c>
      <c r="G508" s="9"/>
      <c r="H508" s="9"/>
      <c r="I508" s="9">
        <v>0.0019</v>
      </c>
      <c r="J508" s="9">
        <v>0.0044</v>
      </c>
      <c r="K508" s="9"/>
      <c r="L508" s="9">
        <v>0.0013</v>
      </c>
      <c r="M508" s="9"/>
      <c r="N508" s="9"/>
      <c r="O508" s="9"/>
      <c r="P508" s="9"/>
      <c r="Q508" s="9"/>
      <c r="R508" s="9"/>
      <c r="S508" s="9"/>
      <c r="T508" s="9"/>
      <c r="U508" s="9">
        <v>0.0261</v>
      </c>
      <c r="V508" s="9"/>
      <c r="W508" s="9"/>
      <c r="X508" s="9"/>
      <c r="Y508" s="9"/>
      <c r="Z508" s="9"/>
    </row>
    <row r="509" spans="1:26" ht="12.75">
      <c r="A509" s="135"/>
      <c r="B509" s="93"/>
      <c r="C509" s="98" t="s">
        <v>168</v>
      </c>
      <c r="D509" s="136">
        <f t="shared" si="265"/>
        <v>0</v>
      </c>
      <c r="E509" s="136">
        <f t="shared" si="265"/>
        <v>197480.96879166664</v>
      </c>
      <c r="F509" s="136">
        <f t="shared" si="265"/>
        <v>1275.2650833333332</v>
      </c>
      <c r="G509" s="136">
        <f t="shared" si="265"/>
        <v>0</v>
      </c>
      <c r="H509" s="136">
        <f t="shared" si="265"/>
        <v>0</v>
      </c>
      <c r="I509" s="136">
        <f t="shared" si="265"/>
        <v>390.80704166666663</v>
      </c>
      <c r="J509" s="136">
        <f t="shared" si="265"/>
        <v>905.0268333333333</v>
      </c>
      <c r="K509" s="136">
        <f t="shared" si="265"/>
        <v>0</v>
      </c>
      <c r="L509" s="136">
        <f t="shared" si="265"/>
        <v>267.3942916666666</v>
      </c>
      <c r="M509" s="136">
        <f t="shared" si="265"/>
        <v>0</v>
      </c>
      <c r="N509" s="136">
        <f t="shared" si="265"/>
        <v>0</v>
      </c>
      <c r="O509" s="136">
        <f t="shared" si="265"/>
        <v>0</v>
      </c>
      <c r="P509" s="136">
        <f aca="true" t="shared" si="283" ref="P509:Z509">$C508*P508</f>
        <v>0</v>
      </c>
      <c r="Q509" s="136">
        <f t="shared" si="283"/>
        <v>0</v>
      </c>
      <c r="R509" s="136">
        <f t="shared" si="283"/>
        <v>0</v>
      </c>
      <c r="S509" s="136">
        <f t="shared" si="283"/>
        <v>0</v>
      </c>
      <c r="T509" s="136">
        <f t="shared" si="283"/>
        <v>0</v>
      </c>
      <c r="U509" s="136">
        <f t="shared" si="283"/>
        <v>5368.454625</v>
      </c>
      <c r="V509" s="136">
        <f t="shared" si="283"/>
        <v>0</v>
      </c>
      <c r="W509" s="136">
        <f t="shared" si="283"/>
        <v>0</v>
      </c>
      <c r="X509" s="136">
        <f t="shared" si="283"/>
        <v>0</v>
      </c>
      <c r="Y509" s="136">
        <f t="shared" si="283"/>
        <v>0</v>
      </c>
      <c r="Z509" s="136">
        <f t="shared" si="283"/>
        <v>0</v>
      </c>
    </row>
    <row r="510" spans="1:26" s="84" customFormat="1" ht="12.75">
      <c r="A510" s="61" t="s">
        <v>209</v>
      </c>
      <c r="B510" s="92">
        <v>29170336</v>
      </c>
      <c r="C510" s="98">
        <f>B510/12</f>
        <v>2430861.3333333335</v>
      </c>
      <c r="D510" s="9"/>
      <c r="E510" s="9">
        <v>0.8839</v>
      </c>
      <c r="F510" s="9">
        <v>0.0712</v>
      </c>
      <c r="G510" s="9">
        <v>0.0289</v>
      </c>
      <c r="H510" s="9"/>
      <c r="I510" s="9"/>
      <c r="J510" s="9"/>
      <c r="K510" s="9">
        <v>0.0158</v>
      </c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>
        <v>0.0002</v>
      </c>
      <c r="W510" s="9"/>
      <c r="X510" s="9"/>
      <c r="Y510" s="9"/>
      <c r="Z510" s="9"/>
    </row>
    <row r="511" spans="1:26" ht="12.75">
      <c r="A511" s="135"/>
      <c r="B511" s="93"/>
      <c r="C511" s="98" t="s">
        <v>168</v>
      </c>
      <c r="D511" s="136">
        <f t="shared" si="265"/>
        <v>0</v>
      </c>
      <c r="E511" s="136">
        <f t="shared" si="265"/>
        <v>2148638.3325333335</v>
      </c>
      <c r="F511" s="136">
        <f t="shared" si="265"/>
        <v>173077.32693333333</v>
      </c>
      <c r="G511" s="136">
        <f t="shared" si="265"/>
        <v>70251.89253333333</v>
      </c>
      <c r="H511" s="136">
        <f t="shared" si="265"/>
        <v>0</v>
      </c>
      <c r="I511" s="136">
        <f t="shared" si="265"/>
        <v>0</v>
      </c>
      <c r="J511" s="136">
        <f t="shared" si="265"/>
        <v>0</v>
      </c>
      <c r="K511" s="136">
        <f aca="true" t="shared" si="284" ref="K511:Z511">$C510*K510</f>
        <v>38407.60906666667</v>
      </c>
      <c r="L511" s="136">
        <f t="shared" si="284"/>
        <v>0</v>
      </c>
      <c r="M511" s="136">
        <f t="shared" si="284"/>
        <v>0</v>
      </c>
      <c r="N511" s="136">
        <f t="shared" si="284"/>
        <v>0</v>
      </c>
      <c r="O511" s="136">
        <f t="shared" si="284"/>
        <v>0</v>
      </c>
      <c r="P511" s="136">
        <f t="shared" si="284"/>
        <v>0</v>
      </c>
      <c r="Q511" s="136">
        <f t="shared" si="284"/>
        <v>0</v>
      </c>
      <c r="R511" s="136">
        <f t="shared" si="284"/>
        <v>0</v>
      </c>
      <c r="S511" s="136">
        <f t="shared" si="284"/>
        <v>0</v>
      </c>
      <c r="T511" s="136">
        <f t="shared" si="284"/>
        <v>0</v>
      </c>
      <c r="U511" s="136">
        <f t="shared" si="284"/>
        <v>0</v>
      </c>
      <c r="V511" s="136">
        <f t="shared" si="284"/>
        <v>486.1722666666667</v>
      </c>
      <c r="W511" s="136">
        <f t="shared" si="284"/>
        <v>0</v>
      </c>
      <c r="X511" s="136">
        <f t="shared" si="284"/>
        <v>0</v>
      </c>
      <c r="Y511" s="136">
        <f t="shared" si="284"/>
        <v>0</v>
      </c>
      <c r="Z511" s="136">
        <f t="shared" si="284"/>
        <v>0</v>
      </c>
    </row>
    <row r="512" spans="1:26" s="84" customFormat="1" ht="12.75">
      <c r="A512" s="61" t="s">
        <v>210</v>
      </c>
      <c r="B512" s="92">
        <v>7196392</v>
      </c>
      <c r="C512" s="98">
        <f>B512/12</f>
        <v>599699.3333333334</v>
      </c>
      <c r="D512" s="9"/>
      <c r="E512" s="9">
        <v>0.9192</v>
      </c>
      <c r="F512" s="9">
        <v>0.0219</v>
      </c>
      <c r="G512" s="9">
        <v>0.0114</v>
      </c>
      <c r="H512" s="9">
        <v>0.0003</v>
      </c>
      <c r="I512" s="9"/>
      <c r="J512" s="9"/>
      <c r="K512" s="9">
        <v>0.036</v>
      </c>
      <c r="L512" s="9">
        <v>0.0108</v>
      </c>
      <c r="M512" s="9"/>
      <c r="N512" s="9"/>
      <c r="O512" s="9"/>
      <c r="P512" s="9"/>
      <c r="Q512" s="9"/>
      <c r="R512" s="9"/>
      <c r="S512" s="9"/>
      <c r="T512" s="9"/>
      <c r="U512" s="9"/>
      <c r="V512" s="9">
        <v>0.0004</v>
      </c>
      <c r="W512" s="9"/>
      <c r="X512" s="9"/>
      <c r="Y512" s="9"/>
      <c r="Z512" s="9"/>
    </row>
    <row r="513" spans="1:26" ht="12.75">
      <c r="A513" s="135"/>
      <c r="B513" s="93"/>
      <c r="C513" s="98" t="s">
        <v>168</v>
      </c>
      <c r="D513" s="136">
        <f aca="true" t="shared" si="285" ref="D513:O513">$C512*D512</f>
        <v>0</v>
      </c>
      <c r="E513" s="136">
        <f t="shared" si="285"/>
        <v>551243.6272</v>
      </c>
      <c r="F513" s="136">
        <f t="shared" si="285"/>
        <v>13133.4154</v>
      </c>
      <c r="G513" s="136">
        <f t="shared" si="285"/>
        <v>6836.572400000001</v>
      </c>
      <c r="H513" s="136">
        <f t="shared" si="285"/>
        <v>179.9098</v>
      </c>
      <c r="I513" s="136">
        <f t="shared" si="285"/>
        <v>0</v>
      </c>
      <c r="J513" s="136">
        <f t="shared" si="285"/>
        <v>0</v>
      </c>
      <c r="K513" s="136">
        <f t="shared" si="285"/>
        <v>21589.176</v>
      </c>
      <c r="L513" s="136">
        <f t="shared" si="285"/>
        <v>6476.752800000001</v>
      </c>
      <c r="M513" s="136">
        <f t="shared" si="285"/>
        <v>0</v>
      </c>
      <c r="N513" s="136">
        <f t="shared" si="285"/>
        <v>0</v>
      </c>
      <c r="O513" s="136">
        <f t="shared" si="285"/>
        <v>0</v>
      </c>
      <c r="P513" s="136">
        <f aca="true" t="shared" si="286" ref="P513:Z513">$C512*P512</f>
        <v>0</v>
      </c>
      <c r="Q513" s="136">
        <f t="shared" si="286"/>
        <v>0</v>
      </c>
      <c r="R513" s="136">
        <f t="shared" si="286"/>
        <v>0</v>
      </c>
      <c r="S513" s="136">
        <f t="shared" si="286"/>
        <v>0</v>
      </c>
      <c r="T513" s="136">
        <f t="shared" si="286"/>
        <v>0</v>
      </c>
      <c r="U513" s="136">
        <f t="shared" si="286"/>
        <v>0</v>
      </c>
      <c r="V513" s="136">
        <f t="shared" si="286"/>
        <v>239.87973333333335</v>
      </c>
      <c r="W513" s="136">
        <f t="shared" si="286"/>
        <v>0</v>
      </c>
      <c r="X513" s="136">
        <f t="shared" si="286"/>
        <v>0</v>
      </c>
      <c r="Y513" s="136">
        <f t="shared" si="286"/>
        <v>0</v>
      </c>
      <c r="Z513" s="136">
        <f t="shared" si="286"/>
        <v>0</v>
      </c>
    </row>
    <row r="514" spans="1:26" s="84" customFormat="1" ht="12.75">
      <c r="A514" s="61" t="s">
        <v>211</v>
      </c>
      <c r="B514" s="92">
        <v>10940076</v>
      </c>
      <c r="C514" s="98">
        <f>B514/12</f>
        <v>911673</v>
      </c>
      <c r="D514" s="68">
        <v>0.0166</v>
      </c>
      <c r="E514" s="68">
        <v>0.1416</v>
      </c>
      <c r="F514" s="68">
        <v>0.0573</v>
      </c>
      <c r="G514" s="68">
        <v>0.0788</v>
      </c>
      <c r="H514" s="68">
        <v>0.0422</v>
      </c>
      <c r="I514" s="68">
        <v>0.1331</v>
      </c>
      <c r="J514" s="68">
        <v>0.0211</v>
      </c>
      <c r="K514" s="68">
        <v>0.0329</v>
      </c>
      <c r="L514" s="68">
        <v>0.0175</v>
      </c>
      <c r="M514" s="68">
        <v>0.025</v>
      </c>
      <c r="N514" s="68">
        <v>0.1286</v>
      </c>
      <c r="O514" s="68">
        <v>0.0187</v>
      </c>
      <c r="P514" s="68">
        <v>0</v>
      </c>
      <c r="Q514" s="68">
        <v>0.0374</v>
      </c>
      <c r="R514" s="68">
        <v>0.019</v>
      </c>
      <c r="S514" s="68">
        <v>0.0044</v>
      </c>
      <c r="T514" s="68">
        <v>0.0534</v>
      </c>
      <c r="U514" s="68">
        <v>0.0189</v>
      </c>
      <c r="V514" s="68">
        <v>0.0399</v>
      </c>
      <c r="W514" s="68">
        <v>0.0484</v>
      </c>
      <c r="X514" s="68">
        <v>0.0626</v>
      </c>
      <c r="Y514" s="68">
        <v>0.0026</v>
      </c>
      <c r="Z514" s="9">
        <v>0</v>
      </c>
    </row>
    <row r="515" spans="1:26" ht="12.75">
      <c r="A515" s="135"/>
      <c r="B515" s="93"/>
      <c r="C515" s="98" t="s">
        <v>168</v>
      </c>
      <c r="D515" s="136">
        <f aca="true" t="shared" si="287" ref="D515:O515">$C514*D514</f>
        <v>15133.7718</v>
      </c>
      <c r="E515" s="136">
        <f t="shared" si="287"/>
        <v>129092.8968</v>
      </c>
      <c r="F515" s="136">
        <f t="shared" si="287"/>
        <v>52238.8629</v>
      </c>
      <c r="G515" s="136">
        <f t="shared" si="287"/>
        <v>71839.8324</v>
      </c>
      <c r="H515" s="136">
        <f t="shared" si="287"/>
        <v>38472.6006</v>
      </c>
      <c r="I515" s="136">
        <f t="shared" si="287"/>
        <v>121343.67629999999</v>
      </c>
      <c r="J515" s="136">
        <f t="shared" si="287"/>
        <v>19236.3003</v>
      </c>
      <c r="K515" s="136">
        <f t="shared" si="287"/>
        <v>29994.041699999998</v>
      </c>
      <c r="L515" s="136">
        <f t="shared" si="287"/>
        <v>15954.277500000002</v>
      </c>
      <c r="M515" s="136">
        <f t="shared" si="287"/>
        <v>22791.825</v>
      </c>
      <c r="N515" s="136">
        <f t="shared" si="287"/>
        <v>117241.14779999999</v>
      </c>
      <c r="O515" s="136">
        <f t="shared" si="287"/>
        <v>17048.2851</v>
      </c>
      <c r="P515" s="136">
        <f aca="true" t="shared" si="288" ref="P515:Z515">$C514*P514</f>
        <v>0</v>
      </c>
      <c r="Q515" s="136">
        <f t="shared" si="288"/>
        <v>34096.5702</v>
      </c>
      <c r="R515" s="136">
        <f t="shared" si="288"/>
        <v>17321.787</v>
      </c>
      <c r="S515" s="136">
        <f t="shared" si="288"/>
        <v>4011.3612000000003</v>
      </c>
      <c r="T515" s="136">
        <f t="shared" si="288"/>
        <v>48683.338200000006</v>
      </c>
      <c r="U515" s="136">
        <f t="shared" si="288"/>
        <v>17230.6197</v>
      </c>
      <c r="V515" s="136">
        <f t="shared" si="288"/>
        <v>36375.7527</v>
      </c>
      <c r="W515" s="136">
        <f t="shared" si="288"/>
        <v>44124.9732</v>
      </c>
      <c r="X515" s="136">
        <f t="shared" si="288"/>
        <v>57070.7298</v>
      </c>
      <c r="Y515" s="136">
        <f t="shared" si="288"/>
        <v>2370.3498</v>
      </c>
      <c r="Z515" s="136">
        <f t="shared" si="288"/>
        <v>0</v>
      </c>
    </row>
    <row r="516" spans="1:26" s="84" customFormat="1" ht="12.75">
      <c r="A516" s="61" t="s">
        <v>212</v>
      </c>
      <c r="B516" s="92">
        <v>707214</v>
      </c>
      <c r="C516" s="98">
        <f>B516/12</f>
        <v>58934.5</v>
      </c>
      <c r="D516" s="9"/>
      <c r="E516" s="9"/>
      <c r="F516" s="9"/>
      <c r="G516" s="9">
        <v>0.7302</v>
      </c>
      <c r="H516" s="9"/>
      <c r="I516" s="9"/>
      <c r="J516" s="9">
        <v>0.1939</v>
      </c>
      <c r="K516" s="9"/>
      <c r="L516" s="9">
        <v>0.0759</v>
      </c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>
      <c r="A517" s="135"/>
      <c r="B517" s="93"/>
      <c r="C517" s="98" t="s">
        <v>168</v>
      </c>
      <c r="D517" s="136">
        <f aca="true" t="shared" si="289" ref="D517:O517">$C516*D516</f>
        <v>0</v>
      </c>
      <c r="E517" s="136">
        <f t="shared" si="289"/>
        <v>0</v>
      </c>
      <c r="F517" s="136">
        <f t="shared" si="289"/>
        <v>0</v>
      </c>
      <c r="G517" s="136">
        <f t="shared" si="289"/>
        <v>43033.9719</v>
      </c>
      <c r="H517" s="136">
        <f t="shared" si="289"/>
        <v>0</v>
      </c>
      <c r="I517" s="136">
        <f t="shared" si="289"/>
        <v>0</v>
      </c>
      <c r="J517" s="136">
        <f t="shared" si="289"/>
        <v>11427.39955</v>
      </c>
      <c r="K517" s="136">
        <f t="shared" si="289"/>
        <v>0</v>
      </c>
      <c r="L517" s="136">
        <f t="shared" si="289"/>
        <v>4473.128549999999</v>
      </c>
      <c r="M517" s="136">
        <f t="shared" si="289"/>
        <v>0</v>
      </c>
      <c r="N517" s="136">
        <f t="shared" si="289"/>
        <v>0</v>
      </c>
      <c r="O517" s="136">
        <f t="shared" si="289"/>
        <v>0</v>
      </c>
      <c r="P517" s="136">
        <f aca="true" t="shared" si="290" ref="P517:Z517">$C516*P516</f>
        <v>0</v>
      </c>
      <c r="Q517" s="136">
        <f t="shared" si="290"/>
        <v>0</v>
      </c>
      <c r="R517" s="136">
        <f t="shared" si="290"/>
        <v>0</v>
      </c>
      <c r="S517" s="136">
        <f t="shared" si="290"/>
        <v>0</v>
      </c>
      <c r="T517" s="136">
        <f t="shared" si="290"/>
        <v>0</v>
      </c>
      <c r="U517" s="136">
        <f t="shared" si="290"/>
        <v>0</v>
      </c>
      <c r="V517" s="136">
        <f t="shared" si="290"/>
        <v>0</v>
      </c>
      <c r="W517" s="136">
        <f t="shared" si="290"/>
        <v>0</v>
      </c>
      <c r="X517" s="136">
        <f t="shared" si="290"/>
        <v>0</v>
      </c>
      <c r="Y517" s="136">
        <f t="shared" si="290"/>
        <v>0</v>
      </c>
      <c r="Z517" s="136">
        <f t="shared" si="290"/>
        <v>0</v>
      </c>
    </row>
    <row r="518" spans="1:26" s="84" customFormat="1" ht="12.75">
      <c r="A518" s="61" t="s">
        <v>213</v>
      </c>
      <c r="B518" s="92">
        <v>755369</v>
      </c>
      <c r="C518" s="98">
        <f>B518/12</f>
        <v>62947.416666666664</v>
      </c>
      <c r="D518" s="9"/>
      <c r="E518" s="9">
        <v>0.9601</v>
      </c>
      <c r="F518" s="9">
        <v>0.0062</v>
      </c>
      <c r="G518" s="9"/>
      <c r="H518" s="9"/>
      <c r="I518" s="9">
        <v>0.0019</v>
      </c>
      <c r="J518" s="9">
        <v>0.0044</v>
      </c>
      <c r="K518" s="9"/>
      <c r="L518" s="9">
        <v>0.0013</v>
      </c>
      <c r="M518" s="9"/>
      <c r="N518" s="9"/>
      <c r="O518" s="9"/>
      <c r="P518" s="9"/>
      <c r="Q518" s="9"/>
      <c r="R518" s="9"/>
      <c r="S518" s="9"/>
      <c r="T518" s="9"/>
      <c r="U518" s="9">
        <v>0.0261</v>
      </c>
      <c r="V518" s="9"/>
      <c r="W518" s="9"/>
      <c r="X518" s="9"/>
      <c r="Y518" s="9"/>
      <c r="Z518" s="9"/>
    </row>
    <row r="519" spans="1:26" ht="12.75">
      <c r="A519" s="135"/>
      <c r="B519" s="93"/>
      <c r="C519" s="98" t="s">
        <v>168</v>
      </c>
      <c r="D519" s="136">
        <f aca="true" t="shared" si="291" ref="D519:O519">$C518*D518</f>
        <v>0</v>
      </c>
      <c r="E519" s="136">
        <f t="shared" si="291"/>
        <v>60435.81474166666</v>
      </c>
      <c r="F519" s="136">
        <f t="shared" si="291"/>
        <v>390.2739833333333</v>
      </c>
      <c r="G519" s="136">
        <f t="shared" si="291"/>
        <v>0</v>
      </c>
      <c r="H519" s="136">
        <f t="shared" si="291"/>
        <v>0</v>
      </c>
      <c r="I519" s="136">
        <f t="shared" si="291"/>
        <v>119.60009166666666</v>
      </c>
      <c r="J519" s="136">
        <f t="shared" si="291"/>
        <v>276.96863333333334</v>
      </c>
      <c r="K519" s="136">
        <f t="shared" si="291"/>
        <v>0</v>
      </c>
      <c r="L519" s="136">
        <f t="shared" si="291"/>
        <v>81.83164166666666</v>
      </c>
      <c r="M519" s="136">
        <f t="shared" si="291"/>
        <v>0</v>
      </c>
      <c r="N519" s="136">
        <f t="shared" si="291"/>
        <v>0</v>
      </c>
      <c r="O519" s="136">
        <f t="shared" si="291"/>
        <v>0</v>
      </c>
      <c r="P519" s="136">
        <f>$C518*P518</f>
        <v>0</v>
      </c>
      <c r="Q519" s="136">
        <f>$C518*Q518</f>
        <v>0</v>
      </c>
      <c r="R519" s="136">
        <f aca="true" t="shared" si="292" ref="R519:Z519">$C518*R518</f>
        <v>0</v>
      </c>
      <c r="S519" s="136">
        <f t="shared" si="292"/>
        <v>0</v>
      </c>
      <c r="T519" s="136">
        <f t="shared" si="292"/>
        <v>0</v>
      </c>
      <c r="U519" s="136">
        <f t="shared" si="292"/>
        <v>1642.927575</v>
      </c>
      <c r="V519" s="136">
        <f t="shared" si="292"/>
        <v>0</v>
      </c>
      <c r="W519" s="136">
        <f t="shared" si="292"/>
        <v>0</v>
      </c>
      <c r="X519" s="136">
        <f t="shared" si="292"/>
        <v>0</v>
      </c>
      <c r="Y519" s="136">
        <f t="shared" si="292"/>
        <v>0</v>
      </c>
      <c r="Z519" s="136">
        <f t="shared" si="292"/>
        <v>0</v>
      </c>
    </row>
    <row r="520" spans="1:26" s="84" customFormat="1" ht="12.75">
      <c r="A520" s="61" t="s">
        <v>214</v>
      </c>
      <c r="B520" s="92">
        <v>2582695</v>
      </c>
      <c r="C520" s="98">
        <f>B520/12</f>
        <v>215224.58333333334</v>
      </c>
      <c r="D520" s="9"/>
      <c r="E520" s="9"/>
      <c r="F520" s="9">
        <v>0.3358</v>
      </c>
      <c r="G520" s="9">
        <v>0.3228</v>
      </c>
      <c r="H520" s="9"/>
      <c r="I520" s="9"/>
      <c r="J520" s="9"/>
      <c r="K520" s="9"/>
      <c r="L520" s="9">
        <v>0.1868</v>
      </c>
      <c r="M520" s="9"/>
      <c r="N520" s="9">
        <v>0.0602</v>
      </c>
      <c r="O520" s="9"/>
      <c r="P520" s="9">
        <v>0</v>
      </c>
      <c r="Q520" s="9">
        <v>0.0168</v>
      </c>
      <c r="R520" s="9"/>
      <c r="S520" s="9">
        <v>0.0018</v>
      </c>
      <c r="T520" s="9"/>
      <c r="U520" s="9">
        <v>0.0459</v>
      </c>
      <c r="V520" s="9"/>
      <c r="W520" s="9"/>
      <c r="X520" s="9">
        <v>0.0288</v>
      </c>
      <c r="Y520" s="9">
        <v>0.0011</v>
      </c>
      <c r="Z520" s="9">
        <v>0</v>
      </c>
    </row>
    <row r="521" spans="1:26" ht="12.75">
      <c r="A521" s="135"/>
      <c r="B521" s="93"/>
      <c r="C521" s="98" t="s">
        <v>168</v>
      </c>
      <c r="D521" s="136">
        <f aca="true" t="shared" si="293" ref="D521:Z521">$C520*D520</f>
        <v>0</v>
      </c>
      <c r="E521" s="136">
        <f t="shared" si="293"/>
        <v>0</v>
      </c>
      <c r="F521" s="136">
        <f t="shared" si="293"/>
        <v>72272.41508333334</v>
      </c>
      <c r="G521" s="136">
        <f t="shared" si="293"/>
        <v>69474.4955</v>
      </c>
      <c r="H521" s="136">
        <f t="shared" si="293"/>
        <v>0</v>
      </c>
      <c r="I521" s="136">
        <f t="shared" si="293"/>
        <v>0</v>
      </c>
      <c r="J521" s="136">
        <f t="shared" si="293"/>
        <v>0</v>
      </c>
      <c r="K521" s="136">
        <f t="shared" si="293"/>
        <v>0</v>
      </c>
      <c r="L521" s="136">
        <f t="shared" si="293"/>
        <v>40203.95216666667</v>
      </c>
      <c r="M521" s="136">
        <f t="shared" si="293"/>
        <v>0</v>
      </c>
      <c r="N521" s="136">
        <f t="shared" si="293"/>
        <v>12956.519916666666</v>
      </c>
      <c r="O521" s="136">
        <f t="shared" si="293"/>
        <v>0</v>
      </c>
      <c r="P521" s="136">
        <f t="shared" si="293"/>
        <v>0</v>
      </c>
      <c r="Q521" s="136">
        <f t="shared" si="293"/>
        <v>3615.773</v>
      </c>
      <c r="R521" s="136">
        <f t="shared" si="293"/>
        <v>0</v>
      </c>
      <c r="S521" s="136">
        <f t="shared" si="293"/>
        <v>387.40425</v>
      </c>
      <c r="T521" s="136">
        <f t="shared" si="293"/>
        <v>0</v>
      </c>
      <c r="U521" s="136">
        <f t="shared" si="293"/>
        <v>9878.808375</v>
      </c>
      <c r="V521" s="136">
        <f t="shared" si="293"/>
        <v>0</v>
      </c>
      <c r="W521" s="136">
        <f t="shared" si="293"/>
        <v>0</v>
      </c>
      <c r="X521" s="136">
        <f t="shared" si="293"/>
        <v>6198.468</v>
      </c>
      <c r="Y521" s="136">
        <f t="shared" si="293"/>
        <v>236.7470416666667</v>
      </c>
      <c r="Z521" s="136">
        <f t="shared" si="293"/>
        <v>0</v>
      </c>
    </row>
    <row r="522" spans="1:26" s="84" customFormat="1" ht="12.75">
      <c r="A522" s="61" t="s">
        <v>215</v>
      </c>
      <c r="B522" s="92">
        <v>5048585</v>
      </c>
      <c r="C522" s="98">
        <f>B522/12</f>
        <v>420715.4166666667</v>
      </c>
      <c r="D522" s="9"/>
      <c r="E522" s="9">
        <v>0.1416</v>
      </c>
      <c r="F522" s="9">
        <v>0.1288</v>
      </c>
      <c r="G522" s="9">
        <v>0.5858</v>
      </c>
      <c r="H522" s="9"/>
      <c r="I522" s="9"/>
      <c r="J522" s="9">
        <v>0.0072</v>
      </c>
      <c r="K522" s="9"/>
      <c r="L522" s="9">
        <v>0.0793</v>
      </c>
      <c r="M522" s="9"/>
      <c r="N522" s="9"/>
      <c r="O522" s="9"/>
      <c r="P522" s="9"/>
      <c r="Q522" s="9"/>
      <c r="R522" s="9"/>
      <c r="S522" s="9"/>
      <c r="T522" s="9"/>
      <c r="U522" s="9">
        <v>0.0573</v>
      </c>
      <c r="V522" s="9"/>
      <c r="W522" s="9"/>
      <c r="X522" s="9"/>
      <c r="Y522" s="9"/>
      <c r="Z522" s="9"/>
    </row>
    <row r="523" spans="1:26" ht="12.75">
      <c r="A523" s="135"/>
      <c r="B523" s="93"/>
      <c r="C523" s="98" t="s">
        <v>168</v>
      </c>
      <c r="D523" s="136">
        <f aca="true" t="shared" si="294" ref="D523:Z523">$C522*D522</f>
        <v>0</v>
      </c>
      <c r="E523" s="136">
        <f t="shared" si="294"/>
        <v>59573.30300000001</v>
      </c>
      <c r="F523" s="136">
        <f t="shared" si="294"/>
        <v>54188.14566666667</v>
      </c>
      <c r="G523" s="136">
        <f t="shared" si="294"/>
        <v>246455.09108333333</v>
      </c>
      <c r="H523" s="136">
        <f t="shared" si="294"/>
        <v>0</v>
      </c>
      <c r="I523" s="136">
        <f t="shared" si="294"/>
        <v>0</v>
      </c>
      <c r="J523" s="136">
        <f t="shared" si="294"/>
        <v>3029.151</v>
      </c>
      <c r="K523" s="136">
        <f t="shared" si="294"/>
        <v>0</v>
      </c>
      <c r="L523" s="136">
        <f t="shared" si="294"/>
        <v>33362.732541666664</v>
      </c>
      <c r="M523" s="136">
        <f t="shared" si="294"/>
        <v>0</v>
      </c>
      <c r="N523" s="136">
        <f t="shared" si="294"/>
        <v>0</v>
      </c>
      <c r="O523" s="136">
        <f t="shared" si="294"/>
        <v>0</v>
      </c>
      <c r="P523" s="136">
        <f t="shared" si="294"/>
        <v>0</v>
      </c>
      <c r="Q523" s="136">
        <f t="shared" si="294"/>
        <v>0</v>
      </c>
      <c r="R523" s="136">
        <f t="shared" si="294"/>
        <v>0</v>
      </c>
      <c r="S523" s="136">
        <f t="shared" si="294"/>
        <v>0</v>
      </c>
      <c r="T523" s="136">
        <f t="shared" si="294"/>
        <v>0</v>
      </c>
      <c r="U523" s="136">
        <f t="shared" si="294"/>
        <v>24106.993375</v>
      </c>
      <c r="V523" s="136">
        <f t="shared" si="294"/>
        <v>0</v>
      </c>
      <c r="W523" s="136">
        <f t="shared" si="294"/>
        <v>0</v>
      </c>
      <c r="X523" s="136">
        <f t="shared" si="294"/>
        <v>0</v>
      </c>
      <c r="Y523" s="136">
        <f t="shared" si="294"/>
        <v>0</v>
      </c>
      <c r="Z523" s="136">
        <f t="shared" si="294"/>
        <v>0</v>
      </c>
    </row>
    <row r="524" spans="1:26" s="84" customFormat="1" ht="12.75">
      <c r="A524" s="61" t="s">
        <v>173</v>
      </c>
      <c r="B524" s="92">
        <v>9249763</v>
      </c>
      <c r="C524" s="100">
        <f>B524/12</f>
        <v>770813.5833333334</v>
      </c>
      <c r="D524" s="9"/>
      <c r="E524" s="9">
        <v>0.8722</v>
      </c>
      <c r="F524" s="9">
        <v>0.0822</v>
      </c>
      <c r="G524" s="9">
        <v>0.0352</v>
      </c>
      <c r="H524" s="9"/>
      <c r="I524" s="9"/>
      <c r="J524" s="9"/>
      <c r="K524" s="9"/>
      <c r="L524" s="9">
        <v>0.0104</v>
      </c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>
      <c r="A525" s="135"/>
      <c r="B525" s="93"/>
      <c r="C525" s="98" t="s">
        <v>168</v>
      </c>
      <c r="D525" s="136">
        <f aca="true" t="shared" si="295" ref="D525:Z525">$C524*D524</f>
        <v>0</v>
      </c>
      <c r="E525" s="136">
        <f t="shared" si="295"/>
        <v>672303.6073833334</v>
      </c>
      <c r="F525" s="136">
        <f t="shared" si="295"/>
        <v>63360.87655</v>
      </c>
      <c r="G525" s="136">
        <f t="shared" si="295"/>
        <v>27132.638133333337</v>
      </c>
      <c r="H525" s="136">
        <f t="shared" si="295"/>
        <v>0</v>
      </c>
      <c r="I525" s="136">
        <f t="shared" si="295"/>
        <v>0</v>
      </c>
      <c r="J525" s="136">
        <f t="shared" si="295"/>
        <v>0</v>
      </c>
      <c r="K525" s="136">
        <f t="shared" si="295"/>
        <v>0</v>
      </c>
      <c r="L525" s="136">
        <f t="shared" si="295"/>
        <v>8016.461266666667</v>
      </c>
      <c r="M525" s="136">
        <f t="shared" si="295"/>
        <v>0</v>
      </c>
      <c r="N525" s="136">
        <f t="shared" si="295"/>
        <v>0</v>
      </c>
      <c r="O525" s="136">
        <f t="shared" si="295"/>
        <v>0</v>
      </c>
      <c r="P525" s="136">
        <f t="shared" si="295"/>
        <v>0</v>
      </c>
      <c r="Q525" s="136">
        <f t="shared" si="295"/>
        <v>0</v>
      </c>
      <c r="R525" s="136">
        <f t="shared" si="295"/>
        <v>0</v>
      </c>
      <c r="S525" s="136">
        <f t="shared" si="295"/>
        <v>0</v>
      </c>
      <c r="T525" s="136">
        <f t="shared" si="295"/>
        <v>0</v>
      </c>
      <c r="U525" s="136">
        <f t="shared" si="295"/>
        <v>0</v>
      </c>
      <c r="V525" s="136">
        <f t="shared" si="295"/>
        <v>0</v>
      </c>
      <c r="W525" s="136">
        <f t="shared" si="295"/>
        <v>0</v>
      </c>
      <c r="X525" s="136">
        <f t="shared" si="295"/>
        <v>0</v>
      </c>
      <c r="Y525" s="136">
        <f t="shared" si="295"/>
        <v>0</v>
      </c>
      <c r="Z525" s="136">
        <f t="shared" si="295"/>
        <v>0</v>
      </c>
    </row>
    <row r="526" spans="1:26" s="84" customFormat="1" ht="12.75">
      <c r="A526" s="61" t="s">
        <v>216</v>
      </c>
      <c r="B526" s="92">
        <v>484238</v>
      </c>
      <c r="C526" s="98">
        <f>B526/12</f>
        <v>40353.166666666664</v>
      </c>
      <c r="D526" s="68">
        <v>0.0166</v>
      </c>
      <c r="E526" s="68">
        <v>0.1416</v>
      </c>
      <c r="F526" s="68">
        <v>0.0573</v>
      </c>
      <c r="G526" s="68">
        <v>0.0788</v>
      </c>
      <c r="H526" s="68">
        <v>0.0422</v>
      </c>
      <c r="I526" s="68">
        <v>0.1331</v>
      </c>
      <c r="J526" s="68">
        <v>0.0211</v>
      </c>
      <c r="K526" s="68">
        <v>0.0329</v>
      </c>
      <c r="L526" s="68">
        <v>0.0175</v>
      </c>
      <c r="M526" s="68">
        <v>0.025</v>
      </c>
      <c r="N526" s="68">
        <v>0.1286</v>
      </c>
      <c r="O526" s="68">
        <v>0.0187</v>
      </c>
      <c r="P526" s="68">
        <v>0</v>
      </c>
      <c r="Q526" s="68">
        <v>0.0374</v>
      </c>
      <c r="R526" s="68">
        <v>0.019</v>
      </c>
      <c r="S526" s="68">
        <v>0.0044</v>
      </c>
      <c r="T526" s="68">
        <v>0.0534</v>
      </c>
      <c r="U526" s="68">
        <v>0.0189</v>
      </c>
      <c r="V526" s="68">
        <v>0.0399</v>
      </c>
      <c r="W526" s="68">
        <v>0.0484</v>
      </c>
      <c r="X526" s="68">
        <v>0.0626</v>
      </c>
      <c r="Y526" s="68">
        <v>0.0026</v>
      </c>
      <c r="Z526" s="9">
        <v>0</v>
      </c>
    </row>
    <row r="527" spans="1:26" ht="12.75">
      <c r="A527" s="135"/>
      <c r="B527" s="93"/>
      <c r="C527" s="98" t="s">
        <v>168</v>
      </c>
      <c r="D527" s="136">
        <f aca="true" t="shared" si="296" ref="D527:Z527">$C526*D526</f>
        <v>669.8625666666667</v>
      </c>
      <c r="E527" s="136">
        <f t="shared" si="296"/>
        <v>5714.0084</v>
      </c>
      <c r="F527" s="136">
        <f t="shared" si="296"/>
        <v>2312.23645</v>
      </c>
      <c r="G527" s="136">
        <f t="shared" si="296"/>
        <v>3179.829533333333</v>
      </c>
      <c r="H527" s="136">
        <f t="shared" si="296"/>
        <v>1702.9036333333333</v>
      </c>
      <c r="I527" s="136">
        <f t="shared" si="296"/>
        <v>5371.006483333333</v>
      </c>
      <c r="J527" s="136">
        <f t="shared" si="296"/>
        <v>851.4518166666667</v>
      </c>
      <c r="K527" s="136">
        <f t="shared" si="296"/>
        <v>1327.6191833333332</v>
      </c>
      <c r="L527" s="136">
        <f t="shared" si="296"/>
        <v>706.1804166666667</v>
      </c>
      <c r="M527" s="136">
        <f t="shared" si="296"/>
        <v>1008.8291666666667</v>
      </c>
      <c r="N527" s="136">
        <f t="shared" si="296"/>
        <v>5189.417233333333</v>
      </c>
      <c r="O527" s="136">
        <f t="shared" si="296"/>
        <v>754.6042166666667</v>
      </c>
      <c r="P527" s="136">
        <f t="shared" si="296"/>
        <v>0</v>
      </c>
      <c r="Q527" s="136">
        <f t="shared" si="296"/>
        <v>1509.2084333333335</v>
      </c>
      <c r="R527" s="136">
        <f t="shared" si="296"/>
        <v>766.7101666666666</v>
      </c>
      <c r="S527" s="136">
        <f t="shared" si="296"/>
        <v>177.55393333333333</v>
      </c>
      <c r="T527" s="136">
        <f t="shared" si="296"/>
        <v>2154.8591</v>
      </c>
      <c r="U527" s="136">
        <f t="shared" si="296"/>
        <v>762.67485</v>
      </c>
      <c r="V527" s="136">
        <f t="shared" si="296"/>
        <v>1610.09135</v>
      </c>
      <c r="W527" s="136">
        <f t="shared" si="296"/>
        <v>1953.0932666666665</v>
      </c>
      <c r="X527" s="136">
        <f t="shared" si="296"/>
        <v>2526.1082333333334</v>
      </c>
      <c r="Y527" s="136">
        <f t="shared" si="296"/>
        <v>104.91823333333332</v>
      </c>
      <c r="Z527" s="136">
        <f t="shared" si="296"/>
        <v>0</v>
      </c>
    </row>
    <row r="528" spans="1:26" s="84" customFormat="1" ht="12.75">
      <c r="A528" s="61" t="s">
        <v>264</v>
      </c>
      <c r="B528" s="92">
        <v>12537774</v>
      </c>
      <c r="C528" s="98">
        <f>B528/12</f>
        <v>1044814.5</v>
      </c>
      <c r="D528" s="9"/>
      <c r="E528" s="9">
        <v>0.3441</v>
      </c>
      <c r="F528" s="9">
        <v>0.0395</v>
      </c>
      <c r="G528" s="9">
        <v>0.371</v>
      </c>
      <c r="H528" s="9"/>
      <c r="I528" s="9"/>
      <c r="J528" s="9">
        <v>0.012</v>
      </c>
      <c r="K528" s="9"/>
      <c r="L528" s="9">
        <v>0.1043</v>
      </c>
      <c r="M528" s="9"/>
      <c r="N528" s="9">
        <v>0.062</v>
      </c>
      <c r="O528" s="9"/>
      <c r="P528" s="9">
        <v>0</v>
      </c>
      <c r="Q528" s="9">
        <v>0.0139</v>
      </c>
      <c r="R528" s="9"/>
      <c r="S528" s="9">
        <v>0.0014</v>
      </c>
      <c r="T528" s="9"/>
      <c r="U528" s="9">
        <v>0.031</v>
      </c>
      <c r="V528" s="9"/>
      <c r="W528" s="9"/>
      <c r="X528" s="9">
        <v>0.02</v>
      </c>
      <c r="Y528" s="9">
        <v>0.0008</v>
      </c>
      <c r="Z528" s="9">
        <v>0</v>
      </c>
    </row>
    <row r="529" spans="1:26" ht="12.75">
      <c r="A529" s="135"/>
      <c r="B529" s="93"/>
      <c r="C529" s="98" t="s">
        <v>168</v>
      </c>
      <c r="D529" s="136">
        <f aca="true" t="shared" si="297" ref="D529:Z529">$C528*D528</f>
        <v>0</v>
      </c>
      <c r="E529" s="136">
        <f t="shared" si="297"/>
        <v>359520.66945000004</v>
      </c>
      <c r="F529" s="136">
        <f t="shared" si="297"/>
        <v>41270.17275</v>
      </c>
      <c r="G529" s="136">
        <f t="shared" si="297"/>
        <v>387626.17949999997</v>
      </c>
      <c r="H529" s="136">
        <f t="shared" si="297"/>
        <v>0</v>
      </c>
      <c r="I529" s="136">
        <f t="shared" si="297"/>
        <v>0</v>
      </c>
      <c r="J529" s="136">
        <f t="shared" si="297"/>
        <v>12537.774</v>
      </c>
      <c r="K529" s="136">
        <f t="shared" si="297"/>
        <v>0</v>
      </c>
      <c r="L529" s="136">
        <f t="shared" si="297"/>
        <v>108974.15235</v>
      </c>
      <c r="M529" s="136">
        <f t="shared" si="297"/>
        <v>0</v>
      </c>
      <c r="N529" s="136">
        <f t="shared" si="297"/>
        <v>64778.498999999996</v>
      </c>
      <c r="O529" s="136">
        <f t="shared" si="297"/>
        <v>0</v>
      </c>
      <c r="P529" s="136">
        <f t="shared" si="297"/>
        <v>0</v>
      </c>
      <c r="Q529" s="136">
        <f t="shared" si="297"/>
        <v>14522.92155</v>
      </c>
      <c r="R529" s="136">
        <f t="shared" si="297"/>
        <v>0</v>
      </c>
      <c r="S529" s="136">
        <f t="shared" si="297"/>
        <v>1462.7403</v>
      </c>
      <c r="T529" s="136">
        <f t="shared" si="297"/>
        <v>0</v>
      </c>
      <c r="U529" s="136">
        <f t="shared" si="297"/>
        <v>32389.249499999998</v>
      </c>
      <c r="V529" s="136">
        <f t="shared" si="297"/>
        <v>0</v>
      </c>
      <c r="W529" s="136">
        <f t="shared" si="297"/>
        <v>0</v>
      </c>
      <c r="X529" s="136">
        <f t="shared" si="297"/>
        <v>20896.29</v>
      </c>
      <c r="Y529" s="136">
        <f t="shared" si="297"/>
        <v>835.8516000000001</v>
      </c>
      <c r="Z529" s="136">
        <f t="shared" si="297"/>
        <v>0</v>
      </c>
    </row>
    <row r="530" spans="1:26" s="84" customFormat="1" ht="12.75">
      <c r="A530" s="61" t="s">
        <v>265</v>
      </c>
      <c r="B530" s="92">
        <v>9050848</v>
      </c>
      <c r="C530" s="98">
        <f>B530/12</f>
        <v>754237.3333333334</v>
      </c>
      <c r="D530" s="9"/>
      <c r="E530" s="9">
        <v>0.883</v>
      </c>
      <c r="F530" s="9"/>
      <c r="G530" s="9">
        <v>0.0886</v>
      </c>
      <c r="H530" s="9"/>
      <c r="I530" s="9"/>
      <c r="J530" s="9">
        <v>0.0284</v>
      </c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>
      <c r="A531" s="135"/>
      <c r="B531" s="93"/>
      <c r="C531" s="98" t="s">
        <v>168</v>
      </c>
      <c r="D531" s="136">
        <f aca="true" t="shared" si="298" ref="D531:Z531">$C530*D530</f>
        <v>0</v>
      </c>
      <c r="E531" s="136">
        <f t="shared" si="298"/>
        <v>665991.5653333333</v>
      </c>
      <c r="F531" s="136">
        <f t="shared" si="298"/>
        <v>0</v>
      </c>
      <c r="G531" s="136">
        <f t="shared" si="298"/>
        <v>66825.42773333333</v>
      </c>
      <c r="H531" s="136">
        <f t="shared" si="298"/>
        <v>0</v>
      </c>
      <c r="I531" s="136">
        <f t="shared" si="298"/>
        <v>0</v>
      </c>
      <c r="J531" s="136">
        <f t="shared" si="298"/>
        <v>21420.34026666667</v>
      </c>
      <c r="K531" s="136">
        <f t="shared" si="298"/>
        <v>0</v>
      </c>
      <c r="L531" s="136">
        <f t="shared" si="298"/>
        <v>0</v>
      </c>
      <c r="M531" s="136">
        <f t="shared" si="298"/>
        <v>0</v>
      </c>
      <c r="N531" s="136">
        <f t="shared" si="298"/>
        <v>0</v>
      </c>
      <c r="O531" s="136">
        <f t="shared" si="298"/>
        <v>0</v>
      </c>
      <c r="P531" s="136">
        <f t="shared" si="298"/>
        <v>0</v>
      </c>
      <c r="Q531" s="136">
        <f t="shared" si="298"/>
        <v>0</v>
      </c>
      <c r="R531" s="136">
        <f t="shared" si="298"/>
        <v>0</v>
      </c>
      <c r="S531" s="136">
        <f t="shared" si="298"/>
        <v>0</v>
      </c>
      <c r="T531" s="136">
        <f t="shared" si="298"/>
        <v>0</v>
      </c>
      <c r="U531" s="136">
        <f t="shared" si="298"/>
        <v>0</v>
      </c>
      <c r="V531" s="136">
        <f t="shared" si="298"/>
        <v>0</v>
      </c>
      <c r="W531" s="136">
        <f t="shared" si="298"/>
        <v>0</v>
      </c>
      <c r="X531" s="136">
        <f t="shared" si="298"/>
        <v>0</v>
      </c>
      <c r="Y531" s="136">
        <f t="shared" si="298"/>
        <v>0</v>
      </c>
      <c r="Z531" s="136">
        <f t="shared" si="298"/>
        <v>0</v>
      </c>
    </row>
    <row r="532" spans="1:26" s="84" customFormat="1" ht="12.75">
      <c r="A532" s="61" t="s">
        <v>266</v>
      </c>
      <c r="B532" s="92">
        <v>15862183</v>
      </c>
      <c r="C532" s="98">
        <f>B532/12</f>
        <v>1321848.5833333333</v>
      </c>
      <c r="D532" s="9"/>
      <c r="E532" s="9">
        <v>0.8718</v>
      </c>
      <c r="F532" s="9"/>
      <c r="G532" s="9">
        <v>0.1006</v>
      </c>
      <c r="H532" s="9"/>
      <c r="I532" s="9"/>
      <c r="J532" s="9">
        <v>0.0276</v>
      </c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>
      <c r="A533" s="135"/>
      <c r="B533" s="93"/>
      <c r="C533" s="98" t="s">
        <v>168</v>
      </c>
      <c r="D533" s="136">
        <f aca="true" t="shared" si="299" ref="D533:Z533">$C532*D532</f>
        <v>0</v>
      </c>
      <c r="E533" s="136">
        <f t="shared" si="299"/>
        <v>1152387.59495</v>
      </c>
      <c r="F533" s="136">
        <f t="shared" si="299"/>
        <v>0</v>
      </c>
      <c r="G533" s="136">
        <f t="shared" si="299"/>
        <v>132977.9674833333</v>
      </c>
      <c r="H533" s="136">
        <f t="shared" si="299"/>
        <v>0</v>
      </c>
      <c r="I533" s="136">
        <f t="shared" si="299"/>
        <v>0</v>
      </c>
      <c r="J533" s="136">
        <f t="shared" si="299"/>
        <v>36483.020899999996</v>
      </c>
      <c r="K533" s="136">
        <f t="shared" si="299"/>
        <v>0</v>
      </c>
      <c r="L533" s="136">
        <f t="shared" si="299"/>
        <v>0</v>
      </c>
      <c r="M533" s="136">
        <f t="shared" si="299"/>
        <v>0</v>
      </c>
      <c r="N533" s="136">
        <f t="shared" si="299"/>
        <v>0</v>
      </c>
      <c r="O533" s="136">
        <f t="shared" si="299"/>
        <v>0</v>
      </c>
      <c r="P533" s="136">
        <f t="shared" si="299"/>
        <v>0</v>
      </c>
      <c r="Q533" s="136">
        <f t="shared" si="299"/>
        <v>0</v>
      </c>
      <c r="R533" s="136">
        <f t="shared" si="299"/>
        <v>0</v>
      </c>
      <c r="S533" s="136">
        <f t="shared" si="299"/>
        <v>0</v>
      </c>
      <c r="T533" s="136">
        <f t="shared" si="299"/>
        <v>0</v>
      </c>
      <c r="U533" s="136">
        <f t="shared" si="299"/>
        <v>0</v>
      </c>
      <c r="V533" s="136">
        <f t="shared" si="299"/>
        <v>0</v>
      </c>
      <c r="W533" s="136">
        <f t="shared" si="299"/>
        <v>0</v>
      </c>
      <c r="X533" s="136">
        <f t="shared" si="299"/>
        <v>0</v>
      </c>
      <c r="Y533" s="136">
        <f t="shared" si="299"/>
        <v>0</v>
      </c>
      <c r="Z533" s="136">
        <f t="shared" si="299"/>
        <v>0</v>
      </c>
    </row>
    <row r="534" spans="1:26" s="84" customFormat="1" ht="12.75">
      <c r="A534" s="61" t="s">
        <v>267</v>
      </c>
      <c r="B534" s="92">
        <v>1477763</v>
      </c>
      <c r="C534" s="98">
        <f>B534/12</f>
        <v>123146.91666666667</v>
      </c>
      <c r="D534" s="9"/>
      <c r="E534" s="9">
        <v>0.8997</v>
      </c>
      <c r="F534" s="9"/>
      <c r="G534" s="9"/>
      <c r="H534" s="9"/>
      <c r="I534" s="9"/>
      <c r="J534" s="9">
        <v>0.1003</v>
      </c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>
      <c r="A535" s="135"/>
      <c r="B535" s="93"/>
      <c r="C535" s="98" t="s">
        <v>168</v>
      </c>
      <c r="D535" s="136">
        <f aca="true" t="shared" si="300" ref="D535:Z535">$C534*D534</f>
        <v>0</v>
      </c>
      <c r="E535" s="136">
        <f t="shared" si="300"/>
        <v>110795.28092500001</v>
      </c>
      <c r="F535" s="136">
        <f t="shared" si="300"/>
        <v>0</v>
      </c>
      <c r="G535" s="136">
        <f t="shared" si="300"/>
        <v>0</v>
      </c>
      <c r="H535" s="136">
        <f t="shared" si="300"/>
        <v>0</v>
      </c>
      <c r="I535" s="136">
        <f t="shared" si="300"/>
        <v>0</v>
      </c>
      <c r="J535" s="136">
        <f t="shared" si="300"/>
        <v>12351.635741666667</v>
      </c>
      <c r="K535" s="136">
        <f t="shared" si="300"/>
        <v>0</v>
      </c>
      <c r="L535" s="136">
        <f t="shared" si="300"/>
        <v>0</v>
      </c>
      <c r="M535" s="136">
        <f t="shared" si="300"/>
        <v>0</v>
      </c>
      <c r="N535" s="136">
        <f t="shared" si="300"/>
        <v>0</v>
      </c>
      <c r="O535" s="136">
        <f t="shared" si="300"/>
        <v>0</v>
      </c>
      <c r="P535" s="136">
        <f t="shared" si="300"/>
        <v>0</v>
      </c>
      <c r="Q535" s="136">
        <f t="shared" si="300"/>
        <v>0</v>
      </c>
      <c r="R535" s="136">
        <f t="shared" si="300"/>
        <v>0</v>
      </c>
      <c r="S535" s="136">
        <f t="shared" si="300"/>
        <v>0</v>
      </c>
      <c r="T535" s="136">
        <f t="shared" si="300"/>
        <v>0</v>
      </c>
      <c r="U535" s="136">
        <f t="shared" si="300"/>
        <v>0</v>
      </c>
      <c r="V535" s="136">
        <f t="shared" si="300"/>
        <v>0</v>
      </c>
      <c r="W535" s="136">
        <f t="shared" si="300"/>
        <v>0</v>
      </c>
      <c r="X535" s="136">
        <f t="shared" si="300"/>
        <v>0</v>
      </c>
      <c r="Y535" s="136">
        <f t="shared" si="300"/>
        <v>0</v>
      </c>
      <c r="Z535" s="136">
        <f t="shared" si="300"/>
        <v>0</v>
      </c>
    </row>
    <row r="536" spans="1:26" s="84" customFormat="1" ht="12.75">
      <c r="A536" s="61" t="s">
        <v>268</v>
      </c>
      <c r="B536" s="92">
        <v>1285936</v>
      </c>
      <c r="C536" s="98">
        <f>B536/12</f>
        <v>107161.33333333333</v>
      </c>
      <c r="D536" s="9"/>
      <c r="E536" s="9">
        <v>0.9065</v>
      </c>
      <c r="F536" s="9"/>
      <c r="G536" s="9"/>
      <c r="H536" s="9"/>
      <c r="I536" s="9"/>
      <c r="J536" s="9">
        <v>0.0935</v>
      </c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>
      <c r="A537" s="135"/>
      <c r="B537" s="93"/>
      <c r="C537" s="98" t="s">
        <v>168</v>
      </c>
      <c r="D537" s="136">
        <f aca="true" t="shared" si="301" ref="D537:Z537">$C536*D536</f>
        <v>0</v>
      </c>
      <c r="E537" s="136">
        <f t="shared" si="301"/>
        <v>97141.74866666667</v>
      </c>
      <c r="F537" s="136">
        <f t="shared" si="301"/>
        <v>0</v>
      </c>
      <c r="G537" s="136">
        <f t="shared" si="301"/>
        <v>0</v>
      </c>
      <c r="H537" s="136">
        <f t="shared" si="301"/>
        <v>0</v>
      </c>
      <c r="I537" s="136">
        <f t="shared" si="301"/>
        <v>0</v>
      </c>
      <c r="J537" s="136">
        <f t="shared" si="301"/>
        <v>10019.584666666666</v>
      </c>
      <c r="K537" s="136">
        <f t="shared" si="301"/>
        <v>0</v>
      </c>
      <c r="L537" s="136">
        <f t="shared" si="301"/>
        <v>0</v>
      </c>
      <c r="M537" s="136">
        <f t="shared" si="301"/>
        <v>0</v>
      </c>
      <c r="N537" s="136">
        <f t="shared" si="301"/>
        <v>0</v>
      </c>
      <c r="O537" s="136">
        <f t="shared" si="301"/>
        <v>0</v>
      </c>
      <c r="P537" s="136">
        <f t="shared" si="301"/>
        <v>0</v>
      </c>
      <c r="Q537" s="136">
        <f t="shared" si="301"/>
        <v>0</v>
      </c>
      <c r="R537" s="136">
        <f t="shared" si="301"/>
        <v>0</v>
      </c>
      <c r="S537" s="136">
        <f t="shared" si="301"/>
        <v>0</v>
      </c>
      <c r="T537" s="136">
        <f t="shared" si="301"/>
        <v>0</v>
      </c>
      <c r="U537" s="136">
        <f t="shared" si="301"/>
        <v>0</v>
      </c>
      <c r="V537" s="136">
        <f t="shared" si="301"/>
        <v>0</v>
      </c>
      <c r="W537" s="136">
        <f t="shared" si="301"/>
        <v>0</v>
      </c>
      <c r="X537" s="136">
        <f t="shared" si="301"/>
        <v>0</v>
      </c>
      <c r="Y537" s="136">
        <f t="shared" si="301"/>
        <v>0</v>
      </c>
      <c r="Z537" s="136">
        <f t="shared" si="301"/>
        <v>0</v>
      </c>
    </row>
    <row r="538" spans="1:26" s="84" customFormat="1" ht="12.75">
      <c r="A538" s="61" t="s">
        <v>269</v>
      </c>
      <c r="B538" s="92">
        <v>1954622</v>
      </c>
      <c r="C538" s="98">
        <f>B538/12</f>
        <v>162885.16666666666</v>
      </c>
      <c r="D538" s="9"/>
      <c r="E538" s="9">
        <v>0.6966</v>
      </c>
      <c r="F538" s="9"/>
      <c r="G538" s="9">
        <v>0.2319</v>
      </c>
      <c r="H538" s="9"/>
      <c r="I538" s="9"/>
      <c r="J538" s="9"/>
      <c r="K538" s="9"/>
      <c r="L538" s="9"/>
      <c r="M538" s="9"/>
      <c r="N538" s="9"/>
      <c r="O538" s="9"/>
      <c r="P538" s="9">
        <v>0</v>
      </c>
      <c r="Q538" s="9"/>
      <c r="R538" s="9"/>
      <c r="S538" s="9"/>
      <c r="T538" s="9"/>
      <c r="U538" s="9">
        <v>0.0243</v>
      </c>
      <c r="V538" s="9"/>
      <c r="W538" s="9"/>
      <c r="X538" s="9">
        <v>0.0454</v>
      </c>
      <c r="Y538" s="9">
        <v>0.0018</v>
      </c>
      <c r="Z538" s="9">
        <v>0</v>
      </c>
    </row>
    <row r="539" spans="1:26" ht="12.75">
      <c r="A539" s="135"/>
      <c r="B539" s="93"/>
      <c r="C539" s="98" t="s">
        <v>168</v>
      </c>
      <c r="D539" s="136">
        <f aca="true" t="shared" si="302" ref="D539:Z539">$C538*D538</f>
        <v>0</v>
      </c>
      <c r="E539" s="136">
        <f t="shared" si="302"/>
        <v>113465.80709999999</v>
      </c>
      <c r="F539" s="136">
        <f t="shared" si="302"/>
        <v>0</v>
      </c>
      <c r="G539" s="136">
        <f t="shared" si="302"/>
        <v>37773.07015</v>
      </c>
      <c r="H539" s="136">
        <f t="shared" si="302"/>
        <v>0</v>
      </c>
      <c r="I539" s="136">
        <f t="shared" si="302"/>
        <v>0</v>
      </c>
      <c r="J539" s="136">
        <f t="shared" si="302"/>
        <v>0</v>
      </c>
      <c r="K539" s="136">
        <f t="shared" si="302"/>
        <v>0</v>
      </c>
      <c r="L539" s="136">
        <f t="shared" si="302"/>
        <v>0</v>
      </c>
      <c r="M539" s="136">
        <f t="shared" si="302"/>
        <v>0</v>
      </c>
      <c r="N539" s="136">
        <f t="shared" si="302"/>
        <v>0</v>
      </c>
      <c r="O539" s="136">
        <f t="shared" si="302"/>
        <v>0</v>
      </c>
      <c r="P539" s="136">
        <f t="shared" si="302"/>
        <v>0</v>
      </c>
      <c r="Q539" s="136">
        <f t="shared" si="302"/>
        <v>0</v>
      </c>
      <c r="R539" s="136">
        <f t="shared" si="302"/>
        <v>0</v>
      </c>
      <c r="S539" s="136">
        <f t="shared" si="302"/>
        <v>0</v>
      </c>
      <c r="T539" s="136">
        <f t="shared" si="302"/>
        <v>0</v>
      </c>
      <c r="U539" s="136">
        <f t="shared" si="302"/>
        <v>3958.1095499999997</v>
      </c>
      <c r="V539" s="136">
        <f t="shared" si="302"/>
        <v>0</v>
      </c>
      <c r="W539" s="136">
        <f t="shared" si="302"/>
        <v>0</v>
      </c>
      <c r="X539" s="136">
        <f t="shared" si="302"/>
        <v>7394.9865666666665</v>
      </c>
      <c r="Y539" s="136">
        <f t="shared" si="302"/>
        <v>293.19329999999997</v>
      </c>
      <c r="Z539" s="136">
        <f t="shared" si="302"/>
        <v>0</v>
      </c>
    </row>
    <row r="540" spans="1:26" s="84" customFormat="1" ht="12.75">
      <c r="A540" s="61" t="s">
        <v>270</v>
      </c>
      <c r="B540" s="92">
        <v>2491140</v>
      </c>
      <c r="C540" s="98">
        <f>B540/12</f>
        <v>207595</v>
      </c>
      <c r="D540" s="68">
        <v>0.0166</v>
      </c>
      <c r="E540" s="68">
        <v>0.1416</v>
      </c>
      <c r="F540" s="68">
        <v>0.0573</v>
      </c>
      <c r="G540" s="68">
        <v>0.0788</v>
      </c>
      <c r="H540" s="68">
        <v>0.0422</v>
      </c>
      <c r="I540" s="68">
        <v>0.1331</v>
      </c>
      <c r="J540" s="68">
        <v>0.0211</v>
      </c>
      <c r="K540" s="68">
        <v>0.0329</v>
      </c>
      <c r="L540" s="68">
        <v>0.0175</v>
      </c>
      <c r="M540" s="68">
        <v>0.025</v>
      </c>
      <c r="N540" s="68">
        <v>0.1286</v>
      </c>
      <c r="O540" s="68">
        <v>0.0187</v>
      </c>
      <c r="P540" s="68">
        <v>0</v>
      </c>
      <c r="Q540" s="68">
        <v>0.0374</v>
      </c>
      <c r="R540" s="68">
        <v>0.019</v>
      </c>
      <c r="S540" s="68">
        <v>0.0044</v>
      </c>
      <c r="T540" s="68">
        <v>0.0534</v>
      </c>
      <c r="U540" s="68">
        <v>0.0189</v>
      </c>
      <c r="V540" s="68">
        <v>0.0399</v>
      </c>
      <c r="W540" s="68">
        <v>0.0484</v>
      </c>
      <c r="X540" s="68">
        <v>0.0626</v>
      </c>
      <c r="Y540" s="68">
        <v>0.0026</v>
      </c>
      <c r="Z540" s="9">
        <v>0</v>
      </c>
    </row>
    <row r="541" spans="1:26" ht="12.75">
      <c r="A541" s="135"/>
      <c r="B541" s="93"/>
      <c r="C541" s="98" t="s">
        <v>168</v>
      </c>
      <c r="D541" s="136">
        <f aca="true" t="shared" si="303" ref="D541:Z541">$C540*D540</f>
        <v>3446.077</v>
      </c>
      <c r="E541" s="136">
        <f t="shared" si="303"/>
        <v>29395.452</v>
      </c>
      <c r="F541" s="136">
        <f t="shared" si="303"/>
        <v>11895.1935</v>
      </c>
      <c r="G541" s="136">
        <f t="shared" si="303"/>
        <v>16358.485999999999</v>
      </c>
      <c r="H541" s="136">
        <f t="shared" si="303"/>
        <v>8760.509</v>
      </c>
      <c r="I541" s="136">
        <f t="shared" si="303"/>
        <v>27630.8945</v>
      </c>
      <c r="J541" s="136">
        <f t="shared" si="303"/>
        <v>4380.2545</v>
      </c>
      <c r="K541" s="136">
        <f t="shared" si="303"/>
        <v>6829.8755</v>
      </c>
      <c r="L541" s="136">
        <f t="shared" si="303"/>
        <v>3632.9125000000004</v>
      </c>
      <c r="M541" s="136">
        <f t="shared" si="303"/>
        <v>5189.875</v>
      </c>
      <c r="N541" s="136">
        <f t="shared" si="303"/>
        <v>26696.716999999997</v>
      </c>
      <c r="O541" s="136">
        <f t="shared" si="303"/>
        <v>3882.0265000000004</v>
      </c>
      <c r="P541" s="136">
        <f t="shared" si="303"/>
        <v>0</v>
      </c>
      <c r="Q541" s="136">
        <f t="shared" si="303"/>
        <v>7764.053000000001</v>
      </c>
      <c r="R541" s="136">
        <f t="shared" si="303"/>
        <v>3944.305</v>
      </c>
      <c r="S541" s="136">
        <f t="shared" si="303"/>
        <v>913.418</v>
      </c>
      <c r="T541" s="136">
        <f t="shared" si="303"/>
        <v>11085.573</v>
      </c>
      <c r="U541" s="136">
        <f t="shared" si="303"/>
        <v>3923.5455</v>
      </c>
      <c r="V541" s="136">
        <f t="shared" si="303"/>
        <v>8283.0405</v>
      </c>
      <c r="W541" s="136">
        <f t="shared" si="303"/>
        <v>10047.598</v>
      </c>
      <c r="X541" s="136">
        <f t="shared" si="303"/>
        <v>12995.447</v>
      </c>
      <c r="Y541" s="136">
        <f t="shared" si="303"/>
        <v>539.747</v>
      </c>
      <c r="Z541" s="136">
        <f t="shared" si="303"/>
        <v>0</v>
      </c>
    </row>
    <row r="542" spans="1:26" s="84" customFormat="1" ht="12.75">
      <c r="A542" s="61" t="s">
        <v>271</v>
      </c>
      <c r="B542" s="92">
        <v>10919058</v>
      </c>
      <c r="C542" s="98">
        <f>B542/12</f>
        <v>909921.5</v>
      </c>
      <c r="D542" s="9"/>
      <c r="E542" s="9">
        <v>0.9374</v>
      </c>
      <c r="F542" s="9">
        <v>0.044</v>
      </c>
      <c r="G542" s="9">
        <v>0.0074</v>
      </c>
      <c r="H542" s="9"/>
      <c r="I542" s="9"/>
      <c r="J542" s="9"/>
      <c r="K542" s="9"/>
      <c r="L542" s="9">
        <v>0.0111</v>
      </c>
      <c r="M542" s="9"/>
      <c r="N542" s="9"/>
      <c r="O542" s="9"/>
      <c r="P542" s="9"/>
      <c r="Q542" s="9"/>
      <c r="R542" s="9"/>
      <c r="S542" s="9"/>
      <c r="T542" s="9"/>
      <c r="U542" s="9">
        <v>0.0001</v>
      </c>
      <c r="V542" s="9"/>
      <c r="W542" s="9"/>
      <c r="X542" s="9"/>
      <c r="Y542" s="9"/>
      <c r="Z542" s="9"/>
    </row>
    <row r="543" spans="1:26" ht="12.75">
      <c r="A543" s="135"/>
      <c r="B543" s="93"/>
      <c r="C543" s="98" t="s">
        <v>168</v>
      </c>
      <c r="D543" s="136">
        <f aca="true" t="shared" si="304" ref="D543:Z543">$C542*D542</f>
        <v>0</v>
      </c>
      <c r="E543" s="136">
        <f t="shared" si="304"/>
        <v>852960.4141</v>
      </c>
      <c r="F543" s="136">
        <f t="shared" si="304"/>
        <v>40036.545999999995</v>
      </c>
      <c r="G543" s="136">
        <f t="shared" si="304"/>
        <v>6733.4191</v>
      </c>
      <c r="H543" s="136">
        <f t="shared" si="304"/>
        <v>0</v>
      </c>
      <c r="I543" s="136">
        <f t="shared" si="304"/>
        <v>0</v>
      </c>
      <c r="J543" s="136">
        <f t="shared" si="304"/>
        <v>0</v>
      </c>
      <c r="K543" s="136">
        <f t="shared" si="304"/>
        <v>0</v>
      </c>
      <c r="L543" s="136">
        <f t="shared" si="304"/>
        <v>10100.12865</v>
      </c>
      <c r="M543" s="136">
        <f t="shared" si="304"/>
        <v>0</v>
      </c>
      <c r="N543" s="136">
        <f t="shared" si="304"/>
        <v>0</v>
      </c>
      <c r="O543" s="136">
        <f t="shared" si="304"/>
        <v>0</v>
      </c>
      <c r="P543" s="136">
        <f t="shared" si="304"/>
        <v>0</v>
      </c>
      <c r="Q543" s="136">
        <f t="shared" si="304"/>
        <v>0</v>
      </c>
      <c r="R543" s="136">
        <f t="shared" si="304"/>
        <v>0</v>
      </c>
      <c r="S543" s="136">
        <f t="shared" si="304"/>
        <v>0</v>
      </c>
      <c r="T543" s="136">
        <f t="shared" si="304"/>
        <v>0</v>
      </c>
      <c r="U543" s="136">
        <f t="shared" si="304"/>
        <v>90.99215000000001</v>
      </c>
      <c r="V543" s="136">
        <f t="shared" si="304"/>
        <v>0</v>
      </c>
      <c r="W543" s="136">
        <f t="shared" si="304"/>
        <v>0</v>
      </c>
      <c r="X543" s="136">
        <f t="shared" si="304"/>
        <v>0</v>
      </c>
      <c r="Y543" s="136">
        <f t="shared" si="304"/>
        <v>0</v>
      </c>
      <c r="Z543" s="136">
        <f t="shared" si="304"/>
        <v>0</v>
      </c>
    </row>
    <row r="544" spans="1:26" s="84" customFormat="1" ht="12.75">
      <c r="A544" s="61" t="s">
        <v>272</v>
      </c>
      <c r="B544" s="92">
        <v>5835059</v>
      </c>
      <c r="C544" s="98">
        <f>B544/12</f>
        <v>486254.9166666667</v>
      </c>
      <c r="D544" s="9"/>
      <c r="E544" s="9">
        <v>0.8997</v>
      </c>
      <c r="F544" s="9"/>
      <c r="G544" s="9"/>
      <c r="H544" s="9"/>
      <c r="I544" s="9"/>
      <c r="J544" s="9">
        <v>0.1003</v>
      </c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>
      <c r="A545" s="135"/>
      <c r="B545" s="93"/>
      <c r="C545" s="98" t="s">
        <v>168</v>
      </c>
      <c r="D545" s="136">
        <f aca="true" t="shared" si="305" ref="D545:Z545">$C544*D544</f>
        <v>0</v>
      </c>
      <c r="E545" s="136">
        <f t="shared" si="305"/>
        <v>437483.54852500005</v>
      </c>
      <c r="F545" s="136">
        <f t="shared" si="305"/>
        <v>0</v>
      </c>
      <c r="G545" s="136">
        <f t="shared" si="305"/>
        <v>0</v>
      </c>
      <c r="H545" s="136">
        <f t="shared" si="305"/>
        <v>0</v>
      </c>
      <c r="I545" s="136">
        <f t="shared" si="305"/>
        <v>0</v>
      </c>
      <c r="J545" s="136">
        <f t="shared" si="305"/>
        <v>48771.368141666666</v>
      </c>
      <c r="K545" s="136">
        <f t="shared" si="305"/>
        <v>0</v>
      </c>
      <c r="L545" s="136">
        <f t="shared" si="305"/>
        <v>0</v>
      </c>
      <c r="M545" s="136">
        <f t="shared" si="305"/>
        <v>0</v>
      </c>
      <c r="N545" s="136">
        <f t="shared" si="305"/>
        <v>0</v>
      </c>
      <c r="O545" s="136">
        <f t="shared" si="305"/>
        <v>0</v>
      </c>
      <c r="P545" s="136">
        <f t="shared" si="305"/>
        <v>0</v>
      </c>
      <c r="Q545" s="136">
        <f t="shared" si="305"/>
        <v>0</v>
      </c>
      <c r="R545" s="136">
        <f t="shared" si="305"/>
        <v>0</v>
      </c>
      <c r="S545" s="136">
        <f t="shared" si="305"/>
        <v>0</v>
      </c>
      <c r="T545" s="136">
        <f t="shared" si="305"/>
        <v>0</v>
      </c>
      <c r="U545" s="136">
        <f t="shared" si="305"/>
        <v>0</v>
      </c>
      <c r="V545" s="136">
        <f t="shared" si="305"/>
        <v>0</v>
      </c>
      <c r="W545" s="136">
        <f t="shared" si="305"/>
        <v>0</v>
      </c>
      <c r="X545" s="136">
        <f t="shared" si="305"/>
        <v>0</v>
      </c>
      <c r="Y545" s="136">
        <f t="shared" si="305"/>
        <v>0</v>
      </c>
      <c r="Z545" s="136">
        <f t="shared" si="305"/>
        <v>0</v>
      </c>
    </row>
    <row r="546" spans="1:26" s="84" customFormat="1" ht="12.75">
      <c r="A546" s="61" t="s">
        <v>273</v>
      </c>
      <c r="B546" s="92">
        <v>6164438</v>
      </c>
      <c r="C546" s="98">
        <f>B546/12</f>
        <v>513703.1666666667</v>
      </c>
      <c r="D546" s="9"/>
      <c r="E546" s="9"/>
      <c r="F546" s="9"/>
      <c r="G546" s="9">
        <v>0.6108</v>
      </c>
      <c r="H546" s="9"/>
      <c r="I546" s="9"/>
      <c r="J546" s="9"/>
      <c r="K546" s="9"/>
      <c r="L546" s="9">
        <v>0.2187</v>
      </c>
      <c r="M546" s="9"/>
      <c r="N546" s="9">
        <v>0.1397</v>
      </c>
      <c r="O546" s="9"/>
      <c r="P546" s="9"/>
      <c r="Q546" s="9"/>
      <c r="R546" s="9"/>
      <c r="S546" s="9"/>
      <c r="T546" s="9"/>
      <c r="U546" s="9">
        <v>0.0308</v>
      </c>
      <c r="V546" s="9"/>
      <c r="W546" s="9"/>
      <c r="X546" s="9"/>
      <c r="Y546" s="9"/>
      <c r="Z546" s="9"/>
    </row>
    <row r="547" spans="1:26" ht="12.75">
      <c r="A547" s="135"/>
      <c r="B547" s="93"/>
      <c r="C547" s="98" t="s">
        <v>168</v>
      </c>
      <c r="D547" s="136">
        <f aca="true" t="shared" si="306" ref="D547:Z547">$C546*D546</f>
        <v>0</v>
      </c>
      <c r="E547" s="136">
        <f t="shared" si="306"/>
        <v>0</v>
      </c>
      <c r="F547" s="136">
        <f t="shared" si="306"/>
        <v>0</v>
      </c>
      <c r="G547" s="136">
        <f t="shared" si="306"/>
        <v>313769.89420000004</v>
      </c>
      <c r="H547" s="136">
        <f t="shared" si="306"/>
        <v>0</v>
      </c>
      <c r="I547" s="136">
        <f t="shared" si="306"/>
        <v>0</v>
      </c>
      <c r="J547" s="136">
        <f t="shared" si="306"/>
        <v>0</v>
      </c>
      <c r="K547" s="136">
        <f t="shared" si="306"/>
        <v>0</v>
      </c>
      <c r="L547" s="136">
        <f t="shared" si="306"/>
        <v>112346.88255000001</v>
      </c>
      <c r="M547" s="136">
        <f t="shared" si="306"/>
        <v>0</v>
      </c>
      <c r="N547" s="136">
        <f t="shared" si="306"/>
        <v>71764.33238333333</v>
      </c>
      <c r="O547" s="136">
        <f t="shared" si="306"/>
        <v>0</v>
      </c>
      <c r="P547" s="136">
        <f t="shared" si="306"/>
        <v>0</v>
      </c>
      <c r="Q547" s="136">
        <f t="shared" si="306"/>
        <v>0</v>
      </c>
      <c r="R547" s="136">
        <f t="shared" si="306"/>
        <v>0</v>
      </c>
      <c r="S547" s="136">
        <f t="shared" si="306"/>
        <v>0</v>
      </c>
      <c r="T547" s="136">
        <f t="shared" si="306"/>
        <v>0</v>
      </c>
      <c r="U547" s="136">
        <f t="shared" si="306"/>
        <v>15822.057533333335</v>
      </c>
      <c r="V547" s="136">
        <f t="shared" si="306"/>
        <v>0</v>
      </c>
      <c r="W547" s="136">
        <f t="shared" si="306"/>
        <v>0</v>
      </c>
      <c r="X547" s="136">
        <f t="shared" si="306"/>
        <v>0</v>
      </c>
      <c r="Y547" s="136">
        <f t="shared" si="306"/>
        <v>0</v>
      </c>
      <c r="Z547" s="136">
        <f t="shared" si="306"/>
        <v>0</v>
      </c>
    </row>
    <row r="548" spans="1:26" s="84" customFormat="1" ht="12.75">
      <c r="A548" s="61" t="s">
        <v>274</v>
      </c>
      <c r="B548" s="92">
        <v>578766</v>
      </c>
      <c r="C548" s="98">
        <f>B548/12</f>
        <v>48230.5</v>
      </c>
      <c r="D548" s="9"/>
      <c r="E548" s="9">
        <v>0.9799</v>
      </c>
      <c r="F548" s="9"/>
      <c r="G548" s="9"/>
      <c r="H548" s="9"/>
      <c r="I548" s="9"/>
      <c r="J548" s="9"/>
      <c r="K548" s="9">
        <v>0.0201</v>
      </c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>
      <c r="A549" s="135"/>
      <c r="B549" s="93"/>
      <c r="C549" s="98" t="s">
        <v>168</v>
      </c>
      <c r="D549" s="136">
        <f aca="true" t="shared" si="307" ref="D549:Z549">$C548*D548</f>
        <v>0</v>
      </c>
      <c r="E549" s="136">
        <f t="shared" si="307"/>
        <v>47261.06695</v>
      </c>
      <c r="F549" s="136">
        <f t="shared" si="307"/>
        <v>0</v>
      </c>
      <c r="G549" s="136">
        <f t="shared" si="307"/>
        <v>0</v>
      </c>
      <c r="H549" s="136">
        <f t="shared" si="307"/>
        <v>0</v>
      </c>
      <c r="I549" s="136">
        <f t="shared" si="307"/>
        <v>0</v>
      </c>
      <c r="J549" s="136">
        <f t="shared" si="307"/>
        <v>0</v>
      </c>
      <c r="K549" s="136">
        <f t="shared" si="307"/>
        <v>969.43305</v>
      </c>
      <c r="L549" s="136">
        <f t="shared" si="307"/>
        <v>0</v>
      </c>
      <c r="M549" s="136">
        <f t="shared" si="307"/>
        <v>0</v>
      </c>
      <c r="N549" s="136">
        <f t="shared" si="307"/>
        <v>0</v>
      </c>
      <c r="O549" s="136">
        <f t="shared" si="307"/>
        <v>0</v>
      </c>
      <c r="P549" s="136">
        <f t="shared" si="307"/>
        <v>0</v>
      </c>
      <c r="Q549" s="136">
        <f t="shared" si="307"/>
        <v>0</v>
      </c>
      <c r="R549" s="136">
        <f t="shared" si="307"/>
        <v>0</v>
      </c>
      <c r="S549" s="136">
        <f t="shared" si="307"/>
        <v>0</v>
      </c>
      <c r="T549" s="136">
        <f t="shared" si="307"/>
        <v>0</v>
      </c>
      <c r="U549" s="136">
        <f t="shared" si="307"/>
        <v>0</v>
      </c>
      <c r="V549" s="136">
        <f t="shared" si="307"/>
        <v>0</v>
      </c>
      <c r="W549" s="136">
        <f t="shared" si="307"/>
        <v>0</v>
      </c>
      <c r="X549" s="136">
        <f t="shared" si="307"/>
        <v>0</v>
      </c>
      <c r="Y549" s="136">
        <f t="shared" si="307"/>
        <v>0</v>
      </c>
      <c r="Z549" s="136">
        <f t="shared" si="307"/>
        <v>0</v>
      </c>
    </row>
    <row r="550" spans="1:26" s="84" customFormat="1" ht="12.75">
      <c r="A550" s="61" t="s">
        <v>306</v>
      </c>
      <c r="B550" s="92">
        <v>-2951633</v>
      </c>
      <c r="C550" s="98">
        <f>B550/12</f>
        <v>-245969.41666666666</v>
      </c>
      <c r="D550" s="68">
        <v>0.0166</v>
      </c>
      <c r="E550" s="68">
        <v>0.1416</v>
      </c>
      <c r="F550" s="68">
        <v>0.0573</v>
      </c>
      <c r="G550" s="68">
        <v>0.0788</v>
      </c>
      <c r="H550" s="68">
        <v>0.0422</v>
      </c>
      <c r="I550" s="68">
        <v>0.1331</v>
      </c>
      <c r="J550" s="68">
        <v>0.0211</v>
      </c>
      <c r="K550" s="68">
        <v>0.0329</v>
      </c>
      <c r="L550" s="68">
        <v>0.0175</v>
      </c>
      <c r="M550" s="68">
        <v>0.025</v>
      </c>
      <c r="N550" s="68">
        <v>0.1286</v>
      </c>
      <c r="O550" s="68">
        <v>0.0187</v>
      </c>
      <c r="P550" s="68">
        <v>0</v>
      </c>
      <c r="Q550" s="68">
        <v>0.0374</v>
      </c>
      <c r="R550" s="68">
        <v>0.019</v>
      </c>
      <c r="S550" s="68">
        <v>0.0044</v>
      </c>
      <c r="T550" s="68">
        <v>0.0534</v>
      </c>
      <c r="U550" s="68">
        <v>0.0189</v>
      </c>
      <c r="V550" s="68">
        <v>0.0399</v>
      </c>
      <c r="W550" s="68">
        <v>0.0484</v>
      </c>
      <c r="X550" s="68">
        <v>0.0626</v>
      </c>
      <c r="Y550" s="68">
        <v>0.0026</v>
      </c>
      <c r="Z550" s="9">
        <v>0</v>
      </c>
    </row>
    <row r="551" spans="1:26" ht="12.75">
      <c r="A551" s="135"/>
      <c r="B551" s="93"/>
      <c r="C551" s="98" t="s">
        <v>168</v>
      </c>
      <c r="D551" s="136">
        <f aca="true" t="shared" si="308" ref="D551:Z551">$C550*D550</f>
        <v>-4083.0923166666666</v>
      </c>
      <c r="E551" s="136">
        <f t="shared" si="308"/>
        <v>-34829.2694</v>
      </c>
      <c r="F551" s="136">
        <f t="shared" si="308"/>
        <v>-14094.047574999999</v>
      </c>
      <c r="G551" s="136">
        <f t="shared" si="308"/>
        <v>-19382.390033333333</v>
      </c>
      <c r="H551" s="136">
        <f t="shared" si="308"/>
        <v>-10379.909383333334</v>
      </c>
      <c r="I551" s="136">
        <f t="shared" si="308"/>
        <v>-32738.52935833333</v>
      </c>
      <c r="J551" s="136">
        <f t="shared" si="308"/>
        <v>-5189.954691666667</v>
      </c>
      <c r="K551" s="136">
        <f t="shared" si="308"/>
        <v>-8092.393808333332</v>
      </c>
      <c r="L551" s="136">
        <f t="shared" si="308"/>
        <v>-4304.464791666667</v>
      </c>
      <c r="M551" s="136">
        <f t="shared" si="308"/>
        <v>-6149.235416666666</v>
      </c>
      <c r="N551" s="136">
        <f t="shared" si="308"/>
        <v>-31631.66698333333</v>
      </c>
      <c r="O551" s="136">
        <f t="shared" si="308"/>
        <v>-4599.6280916666665</v>
      </c>
      <c r="P551" s="136">
        <f t="shared" si="308"/>
        <v>0</v>
      </c>
      <c r="Q551" s="136">
        <f t="shared" si="308"/>
        <v>-9199.256183333333</v>
      </c>
      <c r="R551" s="136">
        <f t="shared" si="308"/>
        <v>-4673.4189166666665</v>
      </c>
      <c r="S551" s="136">
        <f t="shared" si="308"/>
        <v>-1082.2654333333332</v>
      </c>
      <c r="T551" s="136">
        <f t="shared" si="308"/>
        <v>-13134.76685</v>
      </c>
      <c r="U551" s="136">
        <f t="shared" si="308"/>
        <v>-4648.821975</v>
      </c>
      <c r="V551" s="136">
        <f t="shared" si="308"/>
        <v>-9814.179725</v>
      </c>
      <c r="W551" s="136">
        <f t="shared" si="308"/>
        <v>-11904.919766666666</v>
      </c>
      <c r="X551" s="136">
        <f t="shared" si="308"/>
        <v>-15397.685483333333</v>
      </c>
      <c r="Y551" s="136">
        <f t="shared" si="308"/>
        <v>-639.5204833333332</v>
      </c>
      <c r="Z551" s="136">
        <f t="shared" si="308"/>
        <v>0</v>
      </c>
    </row>
    <row r="552" spans="1:26" s="84" customFormat="1" ht="12.75">
      <c r="A552" s="61" t="s">
        <v>307</v>
      </c>
      <c r="B552" s="92">
        <f>-2457609/2</f>
        <v>-1228804.5</v>
      </c>
      <c r="C552" s="98">
        <f>B552/12</f>
        <v>-102400.375</v>
      </c>
      <c r="D552" s="68">
        <v>0.0166</v>
      </c>
      <c r="E552" s="68">
        <v>0.1416</v>
      </c>
      <c r="F552" s="68">
        <v>0.0573</v>
      </c>
      <c r="G552" s="68">
        <v>0.0788</v>
      </c>
      <c r="H552" s="68">
        <v>0.0422</v>
      </c>
      <c r="I552" s="68">
        <v>0.1331</v>
      </c>
      <c r="J552" s="68">
        <v>0.0211</v>
      </c>
      <c r="K552" s="68">
        <v>0.0329</v>
      </c>
      <c r="L552" s="68">
        <v>0.0175</v>
      </c>
      <c r="M552" s="68">
        <v>0.025</v>
      </c>
      <c r="N552" s="68">
        <v>0.1286</v>
      </c>
      <c r="O552" s="68">
        <v>0.0187</v>
      </c>
      <c r="P552" s="68">
        <v>0</v>
      </c>
      <c r="Q552" s="68">
        <v>0.0374</v>
      </c>
      <c r="R552" s="68">
        <v>0.019</v>
      </c>
      <c r="S552" s="68">
        <v>0.0044</v>
      </c>
      <c r="T552" s="68">
        <v>0.0534</v>
      </c>
      <c r="U552" s="68">
        <v>0.0189</v>
      </c>
      <c r="V552" s="68">
        <v>0.0399</v>
      </c>
      <c r="W552" s="68">
        <v>0.0484</v>
      </c>
      <c r="X552" s="68">
        <v>0.0626</v>
      </c>
      <c r="Y552" s="68">
        <v>0.0026</v>
      </c>
      <c r="Z552" s="9">
        <v>0</v>
      </c>
    </row>
    <row r="553" spans="1:26" ht="12.75">
      <c r="A553" s="135"/>
      <c r="B553" s="93"/>
      <c r="C553" s="98" t="s">
        <v>168</v>
      </c>
      <c r="D553" s="136">
        <f aca="true" t="shared" si="309" ref="D553:Z553">$C552*D552</f>
        <v>-1699.846225</v>
      </c>
      <c r="E553" s="136">
        <f t="shared" si="309"/>
        <v>-14499.893100000001</v>
      </c>
      <c r="F553" s="136">
        <f t="shared" si="309"/>
        <v>-5867.5414875</v>
      </c>
      <c r="G553" s="136">
        <f t="shared" si="309"/>
        <v>-8069.149549999999</v>
      </c>
      <c r="H553" s="136">
        <f t="shared" si="309"/>
        <v>-4321.295825</v>
      </c>
      <c r="I553" s="136">
        <f t="shared" si="309"/>
        <v>-13629.4899125</v>
      </c>
      <c r="J553" s="136">
        <f t="shared" si="309"/>
        <v>-2160.6479125</v>
      </c>
      <c r="K553" s="136">
        <f t="shared" si="309"/>
        <v>-3368.9723375</v>
      </c>
      <c r="L553" s="136">
        <f t="shared" si="309"/>
        <v>-1792.0065625000002</v>
      </c>
      <c r="M553" s="136">
        <f t="shared" si="309"/>
        <v>-2560.009375</v>
      </c>
      <c r="N553" s="136">
        <f t="shared" si="309"/>
        <v>-13168.688225</v>
      </c>
      <c r="O553" s="136">
        <f t="shared" si="309"/>
        <v>-1914.8870125</v>
      </c>
      <c r="P553" s="136">
        <f t="shared" si="309"/>
        <v>0</v>
      </c>
      <c r="Q553" s="136">
        <f t="shared" si="309"/>
        <v>-3829.774025</v>
      </c>
      <c r="R553" s="136">
        <f t="shared" si="309"/>
        <v>-1945.607125</v>
      </c>
      <c r="S553" s="136">
        <f t="shared" si="309"/>
        <v>-450.56165000000004</v>
      </c>
      <c r="T553" s="136">
        <f t="shared" si="309"/>
        <v>-5468.180025000001</v>
      </c>
      <c r="U553" s="136">
        <f t="shared" si="309"/>
        <v>-1935.3670875</v>
      </c>
      <c r="V553" s="136">
        <f t="shared" si="309"/>
        <v>-4085.7749624999997</v>
      </c>
      <c r="W553" s="136">
        <f t="shared" si="309"/>
        <v>-4956.17815</v>
      </c>
      <c r="X553" s="136">
        <f t="shared" si="309"/>
        <v>-6410.263475000001</v>
      </c>
      <c r="Y553" s="136">
        <f t="shared" si="309"/>
        <v>-266.240975</v>
      </c>
      <c r="Z553" s="136">
        <f t="shared" si="309"/>
        <v>0</v>
      </c>
    </row>
    <row r="554" spans="1:26" s="84" customFormat="1" ht="12.75">
      <c r="A554" s="61" t="s">
        <v>314</v>
      </c>
      <c r="B554" s="92">
        <f>-2457609/2</f>
        <v>-1228804.5</v>
      </c>
      <c r="C554" s="98">
        <f>B554/12</f>
        <v>-102400.375</v>
      </c>
      <c r="D554" s="9"/>
      <c r="E554" s="9"/>
      <c r="F554" s="9">
        <v>0.9794</v>
      </c>
      <c r="G554" s="9"/>
      <c r="H554" s="9"/>
      <c r="I554" s="9"/>
      <c r="J554" s="9"/>
      <c r="K554" s="9">
        <v>0.0054</v>
      </c>
      <c r="L554" s="9"/>
      <c r="M554" s="9"/>
      <c r="N554" s="9">
        <v>0.0133</v>
      </c>
      <c r="O554" s="9">
        <v>0.0019</v>
      </c>
      <c r="P554" s="9"/>
      <c r="Q554" s="9"/>
      <c r="R554" s="9"/>
      <c r="S554" s="9"/>
      <c r="T554" s="9"/>
      <c r="U554" s="9"/>
      <c r="V554" s="9">
        <v>0</v>
      </c>
      <c r="W554" s="9"/>
      <c r="X554" s="9"/>
      <c r="Y554" s="9"/>
      <c r="Z554" s="9"/>
    </row>
    <row r="555" spans="1:26" ht="12.75">
      <c r="A555" s="135"/>
      <c r="B555" s="93"/>
      <c r="C555" s="98" t="s">
        <v>168</v>
      </c>
      <c r="D555" s="136">
        <f aca="true" t="shared" si="310" ref="D555:Z555">$C554*D554</f>
        <v>0</v>
      </c>
      <c r="E555" s="136">
        <f t="shared" si="310"/>
        <v>0</v>
      </c>
      <c r="F555" s="136">
        <f t="shared" si="310"/>
        <v>-100290.92727500001</v>
      </c>
      <c r="G555" s="136">
        <f t="shared" si="310"/>
        <v>0</v>
      </c>
      <c r="H555" s="136">
        <f t="shared" si="310"/>
        <v>0</v>
      </c>
      <c r="I555" s="136">
        <f t="shared" si="310"/>
        <v>0</v>
      </c>
      <c r="J555" s="136">
        <f t="shared" si="310"/>
        <v>0</v>
      </c>
      <c r="K555" s="136">
        <f t="shared" si="310"/>
        <v>-552.962025</v>
      </c>
      <c r="L555" s="136">
        <f t="shared" si="310"/>
        <v>0</v>
      </c>
      <c r="M555" s="136">
        <f t="shared" si="310"/>
        <v>0</v>
      </c>
      <c r="N555" s="136">
        <f t="shared" si="310"/>
        <v>-1361.9249875</v>
      </c>
      <c r="O555" s="136">
        <f t="shared" si="310"/>
        <v>-194.5607125</v>
      </c>
      <c r="P555" s="136">
        <f t="shared" si="310"/>
        <v>0</v>
      </c>
      <c r="Q555" s="136">
        <f t="shared" si="310"/>
        <v>0</v>
      </c>
      <c r="R555" s="136">
        <f t="shared" si="310"/>
        <v>0</v>
      </c>
      <c r="S555" s="136">
        <f t="shared" si="310"/>
        <v>0</v>
      </c>
      <c r="T555" s="136">
        <f t="shared" si="310"/>
        <v>0</v>
      </c>
      <c r="U555" s="136">
        <f t="shared" si="310"/>
        <v>0</v>
      </c>
      <c r="V555" s="136">
        <f t="shared" si="310"/>
        <v>0</v>
      </c>
      <c r="W555" s="136">
        <f t="shared" si="310"/>
        <v>0</v>
      </c>
      <c r="X555" s="136">
        <f t="shared" si="310"/>
        <v>0</v>
      </c>
      <c r="Y555" s="136">
        <f t="shared" si="310"/>
        <v>0</v>
      </c>
      <c r="Z555" s="136">
        <f t="shared" si="310"/>
        <v>0</v>
      </c>
    </row>
    <row r="556" spans="1:26" s="84" customFormat="1" ht="12.75">
      <c r="A556" s="61" t="s">
        <v>308</v>
      </c>
      <c r="B556" s="92">
        <v>1123049</v>
      </c>
      <c r="C556" s="98">
        <f>B556/12</f>
        <v>93587.41666666667</v>
      </c>
      <c r="D556" s="68">
        <v>0.0166</v>
      </c>
      <c r="E556" s="68">
        <v>0.1416</v>
      </c>
      <c r="F556" s="68">
        <v>0.0573</v>
      </c>
      <c r="G556" s="68">
        <v>0.0788</v>
      </c>
      <c r="H556" s="68">
        <v>0.0422</v>
      </c>
      <c r="I556" s="68">
        <v>0.1331</v>
      </c>
      <c r="J556" s="68">
        <v>0.0211</v>
      </c>
      <c r="K556" s="68">
        <v>0.0329</v>
      </c>
      <c r="L556" s="68">
        <v>0.0175</v>
      </c>
      <c r="M556" s="68">
        <v>0.025</v>
      </c>
      <c r="N556" s="68">
        <v>0.1286</v>
      </c>
      <c r="O556" s="68">
        <v>0.0187</v>
      </c>
      <c r="P556" s="68">
        <v>0</v>
      </c>
      <c r="Q556" s="68">
        <v>0.0374</v>
      </c>
      <c r="R556" s="68">
        <v>0.019</v>
      </c>
      <c r="S556" s="68">
        <v>0.0044</v>
      </c>
      <c r="T556" s="68">
        <v>0.0534</v>
      </c>
      <c r="U556" s="68">
        <v>0.0189</v>
      </c>
      <c r="V556" s="68">
        <v>0.0399</v>
      </c>
      <c r="W556" s="68">
        <v>0.0484</v>
      </c>
      <c r="X556" s="68">
        <v>0.0626</v>
      </c>
      <c r="Y556" s="68">
        <v>0.0026</v>
      </c>
      <c r="Z556" s="9">
        <v>0</v>
      </c>
    </row>
    <row r="557" spans="1:26" ht="12.75">
      <c r="A557" s="135"/>
      <c r="B557" s="93"/>
      <c r="C557" s="98" t="s">
        <v>168</v>
      </c>
      <c r="D557" s="136">
        <f aca="true" t="shared" si="311" ref="D557:Z557">$C556*D556</f>
        <v>1553.5511166666668</v>
      </c>
      <c r="E557" s="136">
        <f t="shared" si="311"/>
        <v>13251.978200000001</v>
      </c>
      <c r="F557" s="136">
        <f t="shared" si="311"/>
        <v>5362.558975</v>
      </c>
      <c r="G557" s="136">
        <f t="shared" si="311"/>
        <v>7374.688433333334</v>
      </c>
      <c r="H557" s="136">
        <f t="shared" si="311"/>
        <v>3949.3889833333337</v>
      </c>
      <c r="I557" s="136">
        <f t="shared" si="311"/>
        <v>12456.485158333333</v>
      </c>
      <c r="J557" s="136">
        <f t="shared" si="311"/>
        <v>1974.6944916666669</v>
      </c>
      <c r="K557" s="136">
        <f t="shared" si="311"/>
        <v>3079.0260083333333</v>
      </c>
      <c r="L557" s="136">
        <f t="shared" si="311"/>
        <v>1637.7797916666668</v>
      </c>
      <c r="M557" s="136">
        <f t="shared" si="311"/>
        <v>2339.6854166666667</v>
      </c>
      <c r="N557" s="136">
        <f t="shared" si="311"/>
        <v>12035.341783333333</v>
      </c>
      <c r="O557" s="136">
        <f t="shared" si="311"/>
        <v>1750.084691666667</v>
      </c>
      <c r="P557" s="136">
        <f t="shared" si="311"/>
        <v>0</v>
      </c>
      <c r="Q557" s="136">
        <f t="shared" si="311"/>
        <v>3500.169383333334</v>
      </c>
      <c r="R557" s="136">
        <f t="shared" si="311"/>
        <v>1778.1609166666667</v>
      </c>
      <c r="S557" s="136">
        <f t="shared" si="311"/>
        <v>411.7846333333334</v>
      </c>
      <c r="T557" s="136">
        <f t="shared" si="311"/>
        <v>4997.568050000001</v>
      </c>
      <c r="U557" s="136">
        <f t="shared" si="311"/>
        <v>1768.802175</v>
      </c>
      <c r="V557" s="136">
        <f t="shared" si="311"/>
        <v>3734.137925</v>
      </c>
      <c r="W557" s="136">
        <f t="shared" si="311"/>
        <v>4529.630966666667</v>
      </c>
      <c r="X557" s="136">
        <f t="shared" si="311"/>
        <v>5858.572283333334</v>
      </c>
      <c r="Y557" s="136">
        <f t="shared" si="311"/>
        <v>243.32728333333333</v>
      </c>
      <c r="Z557" s="136">
        <f t="shared" si="311"/>
        <v>0</v>
      </c>
    </row>
    <row r="558" spans="1:26" s="84" customFormat="1" ht="12.75">
      <c r="A558" s="61" t="s">
        <v>309</v>
      </c>
      <c r="B558" s="92">
        <v>639453</v>
      </c>
      <c r="C558" s="98">
        <f>B558/12</f>
        <v>53287.75</v>
      </c>
      <c r="D558" s="9"/>
      <c r="E558" s="9"/>
      <c r="F558" s="9">
        <v>1</v>
      </c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>
      <c r="A559" s="135"/>
      <c r="B559" s="93"/>
      <c r="C559" s="98" t="s">
        <v>168</v>
      </c>
      <c r="D559" s="136">
        <f aca="true" t="shared" si="312" ref="D559:Z559">$C558*D558</f>
        <v>0</v>
      </c>
      <c r="E559" s="136">
        <f t="shared" si="312"/>
        <v>0</v>
      </c>
      <c r="F559" s="136">
        <f t="shared" si="312"/>
        <v>53287.75</v>
      </c>
      <c r="G559" s="136">
        <f t="shared" si="312"/>
        <v>0</v>
      </c>
      <c r="H559" s="136">
        <f t="shared" si="312"/>
        <v>0</v>
      </c>
      <c r="I559" s="136">
        <f t="shared" si="312"/>
        <v>0</v>
      </c>
      <c r="J559" s="136">
        <f t="shared" si="312"/>
        <v>0</v>
      </c>
      <c r="K559" s="136">
        <f t="shared" si="312"/>
        <v>0</v>
      </c>
      <c r="L559" s="136">
        <f t="shared" si="312"/>
        <v>0</v>
      </c>
      <c r="M559" s="136">
        <f t="shared" si="312"/>
        <v>0</v>
      </c>
      <c r="N559" s="136">
        <f t="shared" si="312"/>
        <v>0</v>
      </c>
      <c r="O559" s="136">
        <f t="shared" si="312"/>
        <v>0</v>
      </c>
      <c r="P559" s="136">
        <f t="shared" si="312"/>
        <v>0</v>
      </c>
      <c r="Q559" s="136">
        <f t="shared" si="312"/>
        <v>0</v>
      </c>
      <c r="R559" s="136">
        <f t="shared" si="312"/>
        <v>0</v>
      </c>
      <c r="S559" s="136">
        <f t="shared" si="312"/>
        <v>0</v>
      </c>
      <c r="T559" s="136">
        <f t="shared" si="312"/>
        <v>0</v>
      </c>
      <c r="U559" s="136">
        <f t="shared" si="312"/>
        <v>0</v>
      </c>
      <c r="V559" s="136">
        <f t="shared" si="312"/>
        <v>0</v>
      </c>
      <c r="W559" s="136">
        <f t="shared" si="312"/>
        <v>0</v>
      </c>
      <c r="X559" s="136">
        <f t="shared" si="312"/>
        <v>0</v>
      </c>
      <c r="Y559" s="136">
        <f t="shared" si="312"/>
        <v>0</v>
      </c>
      <c r="Z559" s="136">
        <f t="shared" si="312"/>
        <v>0</v>
      </c>
    </row>
    <row r="560" spans="1:26" s="84" customFormat="1" ht="12.75">
      <c r="A560" s="61" t="s">
        <v>310</v>
      </c>
      <c r="B560" s="131">
        <f>10117997/2</f>
        <v>5058998.5</v>
      </c>
      <c r="C560" s="98">
        <f>B560/12</f>
        <v>421583.2083333333</v>
      </c>
      <c r="D560" s="68">
        <v>0.0166</v>
      </c>
      <c r="E560" s="68">
        <v>0.1416</v>
      </c>
      <c r="F560" s="68">
        <v>0.0573</v>
      </c>
      <c r="G560" s="68">
        <v>0.0788</v>
      </c>
      <c r="H560" s="68">
        <v>0.0422</v>
      </c>
      <c r="I560" s="68">
        <v>0.1331</v>
      </c>
      <c r="J560" s="68">
        <v>0.0211</v>
      </c>
      <c r="K560" s="68">
        <v>0.0329</v>
      </c>
      <c r="L560" s="68">
        <v>0.0175</v>
      </c>
      <c r="M560" s="68">
        <v>0.025</v>
      </c>
      <c r="N560" s="68">
        <v>0.1286</v>
      </c>
      <c r="O560" s="68">
        <v>0.0187</v>
      </c>
      <c r="P560" s="68">
        <v>0</v>
      </c>
      <c r="Q560" s="68">
        <v>0.0374</v>
      </c>
      <c r="R560" s="68">
        <v>0.019</v>
      </c>
      <c r="S560" s="68">
        <v>0.0044</v>
      </c>
      <c r="T560" s="68">
        <v>0.0534</v>
      </c>
      <c r="U560" s="68">
        <v>0.0189</v>
      </c>
      <c r="V560" s="68">
        <v>0.0399</v>
      </c>
      <c r="W560" s="68">
        <v>0.0484</v>
      </c>
      <c r="X560" s="68">
        <v>0.0626</v>
      </c>
      <c r="Y560" s="68">
        <v>0.0026</v>
      </c>
      <c r="Z560" s="9">
        <v>0</v>
      </c>
    </row>
    <row r="561" spans="1:26" ht="12.75">
      <c r="A561" s="135"/>
      <c r="B561" s="93"/>
      <c r="C561" s="98" t="s">
        <v>168</v>
      </c>
      <c r="D561" s="136">
        <f aca="true" t="shared" si="313" ref="D561:Z561">$C560*D560</f>
        <v>6998.281258333333</v>
      </c>
      <c r="E561" s="136">
        <f t="shared" si="313"/>
        <v>59696.1823</v>
      </c>
      <c r="F561" s="136">
        <f t="shared" si="313"/>
        <v>24156.717837499997</v>
      </c>
      <c r="G561" s="136">
        <f t="shared" si="313"/>
        <v>33220.75681666666</v>
      </c>
      <c r="H561" s="136">
        <f t="shared" si="313"/>
        <v>17790.811391666666</v>
      </c>
      <c r="I561" s="136">
        <f t="shared" si="313"/>
        <v>56112.725029166664</v>
      </c>
      <c r="J561" s="136">
        <f t="shared" si="313"/>
        <v>8895.405695833333</v>
      </c>
      <c r="K561" s="136">
        <f t="shared" si="313"/>
        <v>13870.087554166665</v>
      </c>
      <c r="L561" s="136">
        <f t="shared" si="313"/>
        <v>7377.706145833334</v>
      </c>
      <c r="M561" s="136">
        <f t="shared" si="313"/>
        <v>10539.580208333333</v>
      </c>
      <c r="N561" s="136">
        <f t="shared" si="313"/>
        <v>54215.60059166666</v>
      </c>
      <c r="O561" s="136">
        <f t="shared" si="313"/>
        <v>7883.6059958333335</v>
      </c>
      <c r="P561" s="136">
        <f t="shared" si="313"/>
        <v>0</v>
      </c>
      <c r="Q561" s="136">
        <f t="shared" si="313"/>
        <v>15767.211991666667</v>
      </c>
      <c r="R561" s="136">
        <f t="shared" si="313"/>
        <v>8010.080958333333</v>
      </c>
      <c r="S561" s="136">
        <f t="shared" si="313"/>
        <v>1854.9661166666667</v>
      </c>
      <c r="T561" s="136">
        <f t="shared" si="313"/>
        <v>22512.543325</v>
      </c>
      <c r="U561" s="136">
        <f t="shared" si="313"/>
        <v>7967.9226375</v>
      </c>
      <c r="V561" s="136">
        <f t="shared" si="313"/>
        <v>16821.1700125</v>
      </c>
      <c r="W561" s="136">
        <f t="shared" si="313"/>
        <v>20404.62728333333</v>
      </c>
      <c r="X561" s="136">
        <f t="shared" si="313"/>
        <v>26391.108841666668</v>
      </c>
      <c r="Y561" s="136">
        <f t="shared" si="313"/>
        <v>1096.1163416666666</v>
      </c>
      <c r="Z561" s="136">
        <f t="shared" si="313"/>
        <v>0</v>
      </c>
    </row>
    <row r="562" spans="1:26" s="84" customFormat="1" ht="12.75">
      <c r="A562" s="61" t="s">
        <v>315</v>
      </c>
      <c r="B562" s="131">
        <f>10117997/2</f>
        <v>5058998.5</v>
      </c>
      <c r="C562" s="98">
        <f>B562/12</f>
        <v>421583.2083333333</v>
      </c>
      <c r="D562" s="9"/>
      <c r="E562" s="9">
        <v>0</v>
      </c>
      <c r="F562" s="9">
        <v>0.5505</v>
      </c>
      <c r="G562" s="9">
        <v>0.0277</v>
      </c>
      <c r="H562" s="9">
        <v>0</v>
      </c>
      <c r="I562" s="9"/>
      <c r="J562" s="9">
        <v>0.0084</v>
      </c>
      <c r="K562" s="9">
        <v>0.0206</v>
      </c>
      <c r="L562" s="9"/>
      <c r="M562" s="9"/>
      <c r="N562" s="9">
        <v>0.0576</v>
      </c>
      <c r="O562" s="9">
        <v>0.0072</v>
      </c>
      <c r="P562" s="9"/>
      <c r="Q562" s="9"/>
      <c r="R562" s="9"/>
      <c r="S562" s="9"/>
      <c r="T562" s="9"/>
      <c r="U562" s="9"/>
      <c r="V562" s="9">
        <v>0.328</v>
      </c>
      <c r="W562" s="9"/>
      <c r="X562" s="9"/>
      <c r="Y562" s="9"/>
      <c r="Z562" s="9"/>
    </row>
    <row r="563" spans="1:26" ht="12.75">
      <c r="A563" s="135"/>
      <c r="B563" s="93"/>
      <c r="C563" s="98" t="s">
        <v>168</v>
      </c>
      <c r="D563" s="136">
        <f>$C562*D562</f>
        <v>0</v>
      </c>
      <c r="E563" s="136">
        <f>$C562*E562</f>
        <v>0</v>
      </c>
      <c r="F563" s="136">
        <f aca="true" t="shared" si="314" ref="F563:Z563">$C562*F562</f>
        <v>232081.55618749998</v>
      </c>
      <c r="G563" s="136">
        <f t="shared" si="314"/>
        <v>11677.854870833333</v>
      </c>
      <c r="H563" s="136">
        <f t="shared" si="314"/>
        <v>0</v>
      </c>
      <c r="I563" s="136">
        <f t="shared" si="314"/>
        <v>0</v>
      </c>
      <c r="J563" s="136">
        <f t="shared" si="314"/>
        <v>3541.2989499999994</v>
      </c>
      <c r="K563" s="136">
        <f t="shared" si="314"/>
        <v>8684.614091666666</v>
      </c>
      <c r="L563" s="136">
        <f t="shared" si="314"/>
        <v>0</v>
      </c>
      <c r="M563" s="136">
        <f t="shared" si="314"/>
        <v>0</v>
      </c>
      <c r="N563" s="136">
        <f t="shared" si="314"/>
        <v>24283.192799999997</v>
      </c>
      <c r="O563" s="136">
        <f t="shared" si="314"/>
        <v>3035.3990999999996</v>
      </c>
      <c r="P563" s="136">
        <f t="shared" si="314"/>
        <v>0</v>
      </c>
      <c r="Q563" s="136">
        <f t="shared" si="314"/>
        <v>0</v>
      </c>
      <c r="R563" s="136">
        <f t="shared" si="314"/>
        <v>0</v>
      </c>
      <c r="S563" s="136">
        <f t="shared" si="314"/>
        <v>0</v>
      </c>
      <c r="T563" s="136">
        <f t="shared" si="314"/>
        <v>0</v>
      </c>
      <c r="U563" s="136">
        <f t="shared" si="314"/>
        <v>0</v>
      </c>
      <c r="V563" s="136">
        <f t="shared" si="314"/>
        <v>138279.29233333335</v>
      </c>
      <c r="W563" s="136">
        <f t="shared" si="314"/>
        <v>0</v>
      </c>
      <c r="X563" s="136">
        <f t="shared" si="314"/>
        <v>0</v>
      </c>
      <c r="Y563" s="136">
        <f t="shared" si="314"/>
        <v>0</v>
      </c>
      <c r="Z563" s="136">
        <f t="shared" si="314"/>
        <v>0</v>
      </c>
    </row>
    <row r="564" spans="1:26" s="84" customFormat="1" ht="12.75">
      <c r="A564" s="61" t="s">
        <v>311</v>
      </c>
      <c r="B564" s="92">
        <v>7019322</v>
      </c>
      <c r="C564" s="98">
        <f>B564/12</f>
        <v>584943.5</v>
      </c>
      <c r="D564" s="9"/>
      <c r="E564" s="9">
        <v>0.9367</v>
      </c>
      <c r="F564" s="9"/>
      <c r="G564" s="9">
        <v>0.0299</v>
      </c>
      <c r="H564" s="9"/>
      <c r="I564" s="9">
        <v>0.0207</v>
      </c>
      <c r="J564" s="9"/>
      <c r="K564" s="9"/>
      <c r="L564" s="9"/>
      <c r="M564" s="9"/>
      <c r="N564" s="9"/>
      <c r="O564" s="9"/>
      <c r="P564" s="9">
        <v>0</v>
      </c>
      <c r="Q564" s="9"/>
      <c r="R564" s="9"/>
      <c r="S564" s="9"/>
      <c r="T564" s="9"/>
      <c r="U564" s="9">
        <v>0.0031</v>
      </c>
      <c r="V564" s="9"/>
      <c r="W564" s="9"/>
      <c r="X564" s="9">
        <v>0.0092</v>
      </c>
      <c r="Y564" s="9">
        <v>0.0004</v>
      </c>
      <c r="Z564" s="9">
        <v>0</v>
      </c>
    </row>
    <row r="565" spans="1:26" ht="12.75">
      <c r="A565" s="135"/>
      <c r="B565" s="93"/>
      <c r="C565" s="98" t="s">
        <v>168</v>
      </c>
      <c r="D565" s="136">
        <f aca="true" t="shared" si="315" ref="D565:Z565">$C564*D564</f>
        <v>0</v>
      </c>
      <c r="E565" s="136">
        <f t="shared" si="315"/>
        <v>547916.5764499999</v>
      </c>
      <c r="F565" s="136">
        <f t="shared" si="315"/>
        <v>0</v>
      </c>
      <c r="G565" s="136">
        <f t="shared" si="315"/>
        <v>17489.81065</v>
      </c>
      <c r="H565" s="136">
        <f t="shared" si="315"/>
        <v>0</v>
      </c>
      <c r="I565" s="136">
        <f t="shared" si="315"/>
        <v>12108.33045</v>
      </c>
      <c r="J565" s="136">
        <f t="shared" si="315"/>
        <v>0</v>
      </c>
      <c r="K565" s="136">
        <f t="shared" si="315"/>
        <v>0</v>
      </c>
      <c r="L565" s="136">
        <f t="shared" si="315"/>
        <v>0</v>
      </c>
      <c r="M565" s="136">
        <f t="shared" si="315"/>
        <v>0</v>
      </c>
      <c r="N565" s="136">
        <f t="shared" si="315"/>
        <v>0</v>
      </c>
      <c r="O565" s="136">
        <f t="shared" si="315"/>
        <v>0</v>
      </c>
      <c r="P565" s="136">
        <f t="shared" si="315"/>
        <v>0</v>
      </c>
      <c r="Q565" s="136">
        <f t="shared" si="315"/>
        <v>0</v>
      </c>
      <c r="R565" s="136">
        <f t="shared" si="315"/>
        <v>0</v>
      </c>
      <c r="S565" s="136">
        <f t="shared" si="315"/>
        <v>0</v>
      </c>
      <c r="T565" s="136">
        <f t="shared" si="315"/>
        <v>0</v>
      </c>
      <c r="U565" s="136">
        <f t="shared" si="315"/>
        <v>1813.32485</v>
      </c>
      <c r="V565" s="136">
        <f t="shared" si="315"/>
        <v>0</v>
      </c>
      <c r="W565" s="136">
        <f t="shared" si="315"/>
        <v>0</v>
      </c>
      <c r="X565" s="136">
        <f t="shared" si="315"/>
        <v>5381.4802</v>
      </c>
      <c r="Y565" s="136">
        <f t="shared" si="315"/>
        <v>233.97740000000002</v>
      </c>
      <c r="Z565" s="136">
        <f t="shared" si="315"/>
        <v>0</v>
      </c>
    </row>
    <row r="566" spans="1:26" s="84" customFormat="1" ht="12.75">
      <c r="A566" s="61" t="s">
        <v>312</v>
      </c>
      <c r="B566" s="92">
        <v>8998234</v>
      </c>
      <c r="C566" s="98">
        <f>B566/12</f>
        <v>749852.8333333334</v>
      </c>
      <c r="D566" s="68">
        <v>0.0166</v>
      </c>
      <c r="E566" s="68">
        <v>0.1416</v>
      </c>
      <c r="F566" s="68">
        <v>0.0573</v>
      </c>
      <c r="G566" s="68">
        <v>0.0788</v>
      </c>
      <c r="H566" s="68">
        <v>0.0422</v>
      </c>
      <c r="I566" s="68">
        <v>0.1331</v>
      </c>
      <c r="J566" s="68">
        <v>0.0211</v>
      </c>
      <c r="K566" s="68">
        <v>0.0329</v>
      </c>
      <c r="L566" s="68">
        <v>0.0175</v>
      </c>
      <c r="M566" s="68">
        <v>0.025</v>
      </c>
      <c r="N566" s="68">
        <v>0.1286</v>
      </c>
      <c r="O566" s="68">
        <v>0.0187</v>
      </c>
      <c r="P566" s="68">
        <v>0</v>
      </c>
      <c r="Q566" s="68">
        <v>0.0374</v>
      </c>
      <c r="R566" s="68">
        <v>0.019</v>
      </c>
      <c r="S566" s="68">
        <v>0.0044</v>
      </c>
      <c r="T566" s="68">
        <v>0.0534</v>
      </c>
      <c r="U566" s="68">
        <v>0.0189</v>
      </c>
      <c r="V566" s="68">
        <v>0.0399</v>
      </c>
      <c r="W566" s="68">
        <v>0.0484</v>
      </c>
      <c r="X566" s="68">
        <v>0.0626</v>
      </c>
      <c r="Y566" s="68">
        <v>0.0026</v>
      </c>
      <c r="Z566" s="9">
        <v>0</v>
      </c>
    </row>
    <row r="567" spans="1:26" ht="12.75">
      <c r="A567" s="135"/>
      <c r="B567" s="93"/>
      <c r="C567" s="98" t="s">
        <v>168</v>
      </c>
      <c r="D567" s="136">
        <f aca="true" t="shared" si="316" ref="D567:Z567">$C566*D566</f>
        <v>12447.557033333334</v>
      </c>
      <c r="E567" s="136">
        <f t="shared" si="316"/>
        <v>106179.1612</v>
      </c>
      <c r="F567" s="136">
        <f t="shared" si="316"/>
        <v>42966.56735</v>
      </c>
      <c r="G567" s="136">
        <f t="shared" si="316"/>
        <v>59088.40326666667</v>
      </c>
      <c r="H567" s="136">
        <f t="shared" si="316"/>
        <v>31643.78956666667</v>
      </c>
      <c r="I567" s="136">
        <f t="shared" si="316"/>
        <v>99805.41211666667</v>
      </c>
      <c r="J567" s="136">
        <f t="shared" si="316"/>
        <v>15821.894783333335</v>
      </c>
      <c r="K567" s="136">
        <f t="shared" si="316"/>
        <v>24670.158216666667</v>
      </c>
      <c r="L567" s="136">
        <f t="shared" si="316"/>
        <v>13122.424583333335</v>
      </c>
      <c r="M567" s="136">
        <f t="shared" si="316"/>
        <v>18746.320833333335</v>
      </c>
      <c r="N567" s="136">
        <f t="shared" si="316"/>
        <v>96431.07436666667</v>
      </c>
      <c r="O567" s="136">
        <f t="shared" si="316"/>
        <v>14022.247983333335</v>
      </c>
      <c r="P567" s="136">
        <f t="shared" si="316"/>
        <v>0</v>
      </c>
      <c r="Q567" s="136">
        <f t="shared" si="316"/>
        <v>28044.49596666667</v>
      </c>
      <c r="R567" s="136">
        <f t="shared" si="316"/>
        <v>14247.203833333333</v>
      </c>
      <c r="S567" s="136">
        <f t="shared" si="316"/>
        <v>3299.352466666667</v>
      </c>
      <c r="T567" s="136">
        <f t="shared" si="316"/>
        <v>40042.1413</v>
      </c>
      <c r="U567" s="136">
        <f t="shared" si="316"/>
        <v>14172.218550000001</v>
      </c>
      <c r="V567" s="136">
        <f t="shared" si="316"/>
        <v>29919.12805</v>
      </c>
      <c r="W567" s="136">
        <f t="shared" si="316"/>
        <v>36292.877133333335</v>
      </c>
      <c r="X567" s="136">
        <f t="shared" si="316"/>
        <v>46940.78736666667</v>
      </c>
      <c r="Y567" s="136">
        <f t="shared" si="316"/>
        <v>1949.6173666666666</v>
      </c>
      <c r="Z567" s="136">
        <f t="shared" si="316"/>
        <v>0</v>
      </c>
    </row>
    <row r="568" spans="1:26" s="84" customFormat="1" ht="12.75">
      <c r="A568" s="61" t="s">
        <v>313</v>
      </c>
      <c r="B568" s="92">
        <v>7030717</v>
      </c>
      <c r="C568" s="98">
        <f>B568/12</f>
        <v>585893.0833333334</v>
      </c>
      <c r="D568" s="9">
        <v>0.0041</v>
      </c>
      <c r="E568" s="9">
        <v>0.8729</v>
      </c>
      <c r="F568" s="9"/>
      <c r="G568" s="9"/>
      <c r="H568" s="9">
        <v>0.0103</v>
      </c>
      <c r="I568" s="9">
        <v>0.0339</v>
      </c>
      <c r="J568" s="9">
        <v>0.0123</v>
      </c>
      <c r="K568" s="9"/>
      <c r="L568" s="9">
        <v>0.0146</v>
      </c>
      <c r="M568" s="9">
        <v>0.0054</v>
      </c>
      <c r="N568" s="9"/>
      <c r="O568" s="9"/>
      <c r="P568" s="9">
        <v>0</v>
      </c>
      <c r="Q568" s="9">
        <v>0.009</v>
      </c>
      <c r="R568" s="9"/>
      <c r="S568" s="9">
        <v>0.0009</v>
      </c>
      <c r="T568" s="9">
        <v>0.0118</v>
      </c>
      <c r="U568" s="9"/>
      <c r="V568" s="9">
        <v>0.0094</v>
      </c>
      <c r="W568" s="9"/>
      <c r="X568" s="9">
        <v>0.0148</v>
      </c>
      <c r="Y568" s="9">
        <v>0.0006</v>
      </c>
      <c r="Z568" s="9">
        <v>0</v>
      </c>
    </row>
    <row r="569" spans="1:26" ht="12.75">
      <c r="A569" s="135"/>
      <c r="B569" s="93"/>
      <c r="C569" s="98" t="s">
        <v>168</v>
      </c>
      <c r="D569" s="136">
        <f aca="true" t="shared" si="317" ref="D569:Z569">$C568*D568</f>
        <v>2402.161641666667</v>
      </c>
      <c r="E569" s="136">
        <f t="shared" si="317"/>
        <v>511426.0724416667</v>
      </c>
      <c r="F569" s="136">
        <f t="shared" si="317"/>
        <v>0</v>
      </c>
      <c r="G569" s="136">
        <f t="shared" si="317"/>
        <v>0</v>
      </c>
      <c r="H569" s="136">
        <f t="shared" si="317"/>
        <v>6034.698758333334</v>
      </c>
      <c r="I569" s="136">
        <f t="shared" si="317"/>
        <v>19861.775525</v>
      </c>
      <c r="J569" s="136">
        <f t="shared" si="317"/>
        <v>7206.484925000001</v>
      </c>
      <c r="K569" s="136">
        <f t="shared" si="317"/>
        <v>0</v>
      </c>
      <c r="L569" s="136">
        <f t="shared" si="317"/>
        <v>8554.039016666668</v>
      </c>
      <c r="M569" s="136">
        <f t="shared" si="317"/>
        <v>3163.8226500000005</v>
      </c>
      <c r="N569" s="136">
        <f t="shared" si="317"/>
        <v>0</v>
      </c>
      <c r="O569" s="136">
        <f t="shared" si="317"/>
        <v>0</v>
      </c>
      <c r="P569" s="136">
        <f t="shared" si="317"/>
        <v>0</v>
      </c>
      <c r="Q569" s="136">
        <f t="shared" si="317"/>
        <v>5273.0377499999995</v>
      </c>
      <c r="R569" s="136">
        <f t="shared" si="317"/>
        <v>0</v>
      </c>
      <c r="S569" s="136">
        <f t="shared" si="317"/>
        <v>527.303775</v>
      </c>
      <c r="T569" s="136">
        <f t="shared" si="317"/>
        <v>6913.5383833333335</v>
      </c>
      <c r="U569" s="136">
        <f t="shared" si="317"/>
        <v>0</v>
      </c>
      <c r="V569" s="136">
        <f t="shared" si="317"/>
        <v>5507.394983333334</v>
      </c>
      <c r="W569" s="136">
        <f t="shared" si="317"/>
        <v>0</v>
      </c>
      <c r="X569" s="136">
        <f t="shared" si="317"/>
        <v>8671.217633333334</v>
      </c>
      <c r="Y569" s="136">
        <f t="shared" si="317"/>
        <v>351.53585</v>
      </c>
      <c r="Z569" s="136">
        <f t="shared" si="317"/>
        <v>0</v>
      </c>
    </row>
    <row r="570" spans="1:26" s="84" customFormat="1" ht="12.75">
      <c r="A570" s="63" t="s">
        <v>316</v>
      </c>
      <c r="B570" s="92">
        <v>-503136</v>
      </c>
      <c r="C570" s="98">
        <f>B570/12</f>
        <v>-41928</v>
      </c>
      <c r="D570" s="9"/>
      <c r="E570" s="9">
        <v>0.8997</v>
      </c>
      <c r="F570" s="9"/>
      <c r="G570" s="9"/>
      <c r="H570" s="9"/>
      <c r="I570" s="9"/>
      <c r="J570" s="9">
        <v>0.1003</v>
      </c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>
      <c r="A571" s="135"/>
      <c r="B571" s="93"/>
      <c r="C571" s="98" t="s">
        <v>168</v>
      </c>
      <c r="D571" s="133">
        <f aca="true" t="shared" si="318" ref="D571:Z571">$C570*D570</f>
        <v>0</v>
      </c>
      <c r="E571" s="133">
        <f t="shared" si="318"/>
        <v>-37722.621600000006</v>
      </c>
      <c r="F571" s="133">
        <f t="shared" si="318"/>
        <v>0</v>
      </c>
      <c r="G571" s="133">
        <f t="shared" si="318"/>
        <v>0</v>
      </c>
      <c r="H571" s="133">
        <f t="shared" si="318"/>
        <v>0</v>
      </c>
      <c r="I571" s="133">
        <f t="shared" si="318"/>
        <v>0</v>
      </c>
      <c r="J571" s="133">
        <f t="shared" si="318"/>
        <v>-4205.3784</v>
      </c>
      <c r="K571" s="133">
        <f t="shared" si="318"/>
        <v>0</v>
      </c>
      <c r="L571" s="133">
        <f t="shared" si="318"/>
        <v>0</v>
      </c>
      <c r="M571" s="133">
        <f t="shared" si="318"/>
        <v>0</v>
      </c>
      <c r="N571" s="133">
        <f t="shared" si="318"/>
        <v>0</v>
      </c>
      <c r="O571" s="133">
        <f t="shared" si="318"/>
        <v>0</v>
      </c>
      <c r="P571" s="133">
        <f t="shared" si="318"/>
        <v>0</v>
      </c>
      <c r="Q571" s="133">
        <f t="shared" si="318"/>
        <v>0</v>
      </c>
      <c r="R571" s="133">
        <f t="shared" si="318"/>
        <v>0</v>
      </c>
      <c r="S571" s="133">
        <f t="shared" si="318"/>
        <v>0</v>
      </c>
      <c r="T571" s="133">
        <f t="shared" si="318"/>
        <v>0</v>
      </c>
      <c r="U571" s="133">
        <f t="shared" si="318"/>
        <v>0</v>
      </c>
      <c r="V571" s="133">
        <f t="shared" si="318"/>
        <v>0</v>
      </c>
      <c r="W571" s="133">
        <f t="shared" si="318"/>
        <v>0</v>
      </c>
      <c r="X571" s="133">
        <f t="shared" si="318"/>
        <v>0</v>
      </c>
      <c r="Y571" s="133">
        <f t="shared" si="318"/>
        <v>0</v>
      </c>
      <c r="Z571" s="133">
        <f t="shared" si="318"/>
        <v>0</v>
      </c>
    </row>
    <row r="572" spans="1:26" s="84" customFormat="1" ht="12.75">
      <c r="A572" s="61" t="s">
        <v>325</v>
      </c>
      <c r="B572" s="92">
        <v>71750</v>
      </c>
      <c r="C572" s="97">
        <f>B572/12</f>
        <v>5979.166666666667</v>
      </c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16">
        <v>0.753</v>
      </c>
      <c r="O572" s="62"/>
      <c r="P572" s="62"/>
      <c r="Q572" s="62"/>
      <c r="R572" s="62"/>
      <c r="S572" s="62"/>
      <c r="T572" s="62"/>
      <c r="U572" s="62"/>
      <c r="V572" s="16">
        <v>0.247</v>
      </c>
      <c r="W572" s="62"/>
      <c r="X572" s="62"/>
      <c r="Y572" s="62"/>
      <c r="Z572" s="62"/>
    </row>
    <row r="573" spans="1:26" ht="12.75">
      <c r="A573" s="135"/>
      <c r="B573" s="93"/>
      <c r="C573" s="99" t="s">
        <v>168</v>
      </c>
      <c r="D573" s="136">
        <f aca="true" t="shared" si="319" ref="D573:Z573">$C572*D572</f>
        <v>0</v>
      </c>
      <c r="E573" s="136">
        <f t="shared" si="319"/>
        <v>0</v>
      </c>
      <c r="F573" s="136">
        <f t="shared" si="319"/>
        <v>0</v>
      </c>
      <c r="G573" s="136">
        <f t="shared" si="319"/>
        <v>0</v>
      </c>
      <c r="H573" s="136">
        <f t="shared" si="319"/>
        <v>0</v>
      </c>
      <c r="I573" s="136">
        <f t="shared" si="319"/>
        <v>0</v>
      </c>
      <c r="J573" s="136">
        <f t="shared" si="319"/>
        <v>0</v>
      </c>
      <c r="K573" s="136">
        <f t="shared" si="319"/>
        <v>0</v>
      </c>
      <c r="L573" s="136">
        <f t="shared" si="319"/>
        <v>0</v>
      </c>
      <c r="M573" s="136">
        <f t="shared" si="319"/>
        <v>0</v>
      </c>
      <c r="N573" s="136">
        <f t="shared" si="319"/>
        <v>4502.3125</v>
      </c>
      <c r="O573" s="136">
        <f t="shared" si="319"/>
        <v>0</v>
      </c>
      <c r="P573" s="136">
        <f t="shared" si="319"/>
        <v>0</v>
      </c>
      <c r="Q573" s="136">
        <f t="shared" si="319"/>
        <v>0</v>
      </c>
      <c r="R573" s="136">
        <f t="shared" si="319"/>
        <v>0</v>
      </c>
      <c r="S573" s="136">
        <f t="shared" si="319"/>
        <v>0</v>
      </c>
      <c r="T573" s="136">
        <f t="shared" si="319"/>
        <v>0</v>
      </c>
      <c r="U573" s="136">
        <f t="shared" si="319"/>
        <v>0</v>
      </c>
      <c r="V573" s="136">
        <f t="shared" si="319"/>
        <v>1476.8541666666667</v>
      </c>
      <c r="W573" s="136">
        <f t="shared" si="319"/>
        <v>0</v>
      </c>
      <c r="X573" s="136">
        <f t="shared" si="319"/>
        <v>0</v>
      </c>
      <c r="Y573" s="136">
        <f t="shared" si="319"/>
        <v>0</v>
      </c>
      <c r="Z573" s="136">
        <f t="shared" si="319"/>
        <v>0</v>
      </c>
    </row>
    <row r="574" spans="1:26" s="84" customFormat="1" ht="12.75">
      <c r="A574" s="28" t="s">
        <v>326</v>
      </c>
      <c r="B574" s="92">
        <v>3670194</v>
      </c>
      <c r="C574" s="97">
        <f>B574/12</f>
        <v>305849.5</v>
      </c>
      <c r="D574" s="68">
        <v>0.0071</v>
      </c>
      <c r="E574" s="68">
        <v>0.7517</v>
      </c>
      <c r="F574" s="68">
        <v>0.0125</v>
      </c>
      <c r="G574" s="68"/>
      <c r="H574" s="68">
        <v>0.0181</v>
      </c>
      <c r="I574" s="68">
        <v>0.0592</v>
      </c>
      <c r="J574" s="68">
        <v>0.0086</v>
      </c>
      <c r="K574" s="68"/>
      <c r="L574" s="68">
        <v>0.0123</v>
      </c>
      <c r="M574" s="68">
        <v>0.0095</v>
      </c>
      <c r="N574" s="68">
        <v>0.039</v>
      </c>
      <c r="O574" s="68"/>
      <c r="P574" s="68">
        <v>0</v>
      </c>
      <c r="Q574" s="68">
        <v>0.0158</v>
      </c>
      <c r="R574" s="68"/>
      <c r="S574" s="68">
        <v>0.0015</v>
      </c>
      <c r="T574" s="68">
        <v>0.0208</v>
      </c>
      <c r="U574" s="68"/>
      <c r="V574" s="68">
        <v>0.0166</v>
      </c>
      <c r="W574" s="68"/>
      <c r="X574" s="68">
        <v>0.0263</v>
      </c>
      <c r="Y574" s="68">
        <v>0.001</v>
      </c>
      <c r="Z574" s="9">
        <v>0</v>
      </c>
    </row>
    <row r="575" spans="1:26" ht="12.75">
      <c r="A575" s="134"/>
      <c r="B575" s="93"/>
      <c r="C575" s="99" t="s">
        <v>168</v>
      </c>
      <c r="D575" s="133">
        <f aca="true" t="shared" si="320" ref="D575:Z575">$C574*D574</f>
        <v>2171.53145</v>
      </c>
      <c r="E575" s="133">
        <f t="shared" si="320"/>
        <v>229907.06915000002</v>
      </c>
      <c r="F575" s="133">
        <f t="shared" si="320"/>
        <v>3823.11875</v>
      </c>
      <c r="G575" s="133">
        <f t="shared" si="320"/>
        <v>0</v>
      </c>
      <c r="H575" s="133">
        <f t="shared" si="320"/>
        <v>5535.875950000001</v>
      </c>
      <c r="I575" s="133">
        <f t="shared" si="320"/>
        <v>18106.2904</v>
      </c>
      <c r="J575" s="133">
        <f t="shared" si="320"/>
        <v>2630.3057</v>
      </c>
      <c r="K575" s="133">
        <f t="shared" si="320"/>
        <v>0</v>
      </c>
      <c r="L575" s="133">
        <f t="shared" si="320"/>
        <v>3761.94885</v>
      </c>
      <c r="M575" s="133">
        <f t="shared" si="320"/>
        <v>2905.5702499999998</v>
      </c>
      <c r="N575" s="133">
        <f t="shared" si="320"/>
        <v>11928.1305</v>
      </c>
      <c r="O575" s="133">
        <f t="shared" si="320"/>
        <v>0</v>
      </c>
      <c r="P575" s="133">
        <f t="shared" si="320"/>
        <v>0</v>
      </c>
      <c r="Q575" s="133">
        <f t="shared" si="320"/>
        <v>4832.422100000001</v>
      </c>
      <c r="R575" s="133">
        <f t="shared" si="320"/>
        <v>0</v>
      </c>
      <c r="S575" s="133">
        <f t="shared" si="320"/>
        <v>458.77425</v>
      </c>
      <c r="T575" s="133">
        <f t="shared" si="320"/>
        <v>6361.669599999999</v>
      </c>
      <c r="U575" s="133">
        <f t="shared" si="320"/>
        <v>0</v>
      </c>
      <c r="V575" s="133">
        <f t="shared" si="320"/>
        <v>5077.1017</v>
      </c>
      <c r="W575" s="133">
        <f t="shared" si="320"/>
        <v>0</v>
      </c>
      <c r="X575" s="133">
        <f t="shared" si="320"/>
        <v>8043.84185</v>
      </c>
      <c r="Y575" s="133">
        <f t="shared" si="320"/>
        <v>305.84950000000003</v>
      </c>
      <c r="Z575" s="133">
        <f t="shared" si="320"/>
        <v>0</v>
      </c>
    </row>
    <row r="576" spans="1:26" s="84" customFormat="1" ht="12.75">
      <c r="A576" s="61" t="s">
        <v>327</v>
      </c>
      <c r="B576" s="92">
        <f>2774716/2</f>
        <v>1387358</v>
      </c>
      <c r="C576" s="97">
        <f>B576/12</f>
        <v>115613.16666666667</v>
      </c>
      <c r="D576" s="68">
        <v>0.0166</v>
      </c>
      <c r="E576" s="68">
        <v>0.1416</v>
      </c>
      <c r="F576" s="68">
        <v>0.0573</v>
      </c>
      <c r="G576" s="68">
        <v>0.0788</v>
      </c>
      <c r="H576" s="68">
        <v>0.0422</v>
      </c>
      <c r="I576" s="68">
        <v>0.1331</v>
      </c>
      <c r="J576" s="68">
        <v>0.0211</v>
      </c>
      <c r="K576" s="68">
        <v>0.0329</v>
      </c>
      <c r="L576" s="68">
        <v>0.0175</v>
      </c>
      <c r="M576" s="68">
        <v>0.025</v>
      </c>
      <c r="N576" s="68">
        <v>0.1286</v>
      </c>
      <c r="O576" s="68">
        <v>0.0187</v>
      </c>
      <c r="P576" s="68">
        <v>0</v>
      </c>
      <c r="Q576" s="68">
        <v>0.0374</v>
      </c>
      <c r="R576" s="68">
        <v>0.019</v>
      </c>
      <c r="S576" s="68">
        <v>0.0044</v>
      </c>
      <c r="T576" s="68">
        <v>0.0534</v>
      </c>
      <c r="U576" s="68">
        <v>0.0189</v>
      </c>
      <c r="V576" s="68">
        <v>0.0399</v>
      </c>
      <c r="W576" s="68">
        <v>0.0484</v>
      </c>
      <c r="X576" s="68">
        <v>0.0626</v>
      </c>
      <c r="Y576" s="68">
        <v>0.0026</v>
      </c>
      <c r="Z576" s="9">
        <v>0</v>
      </c>
    </row>
    <row r="577" spans="1:26" ht="12.75">
      <c r="A577" s="135"/>
      <c r="B577" s="93"/>
      <c r="C577" s="99" t="s">
        <v>168</v>
      </c>
      <c r="D577" s="136">
        <f aca="true" t="shared" si="321" ref="D577:Z577">$C576*D576</f>
        <v>1919.1785666666667</v>
      </c>
      <c r="E577" s="136">
        <f t="shared" si="321"/>
        <v>16370.824400000001</v>
      </c>
      <c r="F577" s="136">
        <f t="shared" si="321"/>
        <v>6624.63445</v>
      </c>
      <c r="G577" s="136">
        <f t="shared" si="321"/>
        <v>9110.317533333333</v>
      </c>
      <c r="H577" s="136">
        <f t="shared" si="321"/>
        <v>4878.875633333334</v>
      </c>
      <c r="I577" s="136">
        <f t="shared" si="321"/>
        <v>15388.112483333334</v>
      </c>
      <c r="J577" s="136">
        <f t="shared" si="321"/>
        <v>2439.437816666667</v>
      </c>
      <c r="K577" s="136">
        <f t="shared" si="321"/>
        <v>3803.6731833333333</v>
      </c>
      <c r="L577" s="136">
        <f t="shared" si="321"/>
        <v>2023.230416666667</v>
      </c>
      <c r="M577" s="136">
        <f t="shared" si="321"/>
        <v>2890.329166666667</v>
      </c>
      <c r="N577" s="136">
        <f t="shared" si="321"/>
        <v>14867.853233333333</v>
      </c>
      <c r="O577" s="136">
        <f t="shared" si="321"/>
        <v>2161.9662166666667</v>
      </c>
      <c r="P577" s="136">
        <f t="shared" si="321"/>
        <v>0</v>
      </c>
      <c r="Q577" s="136">
        <f t="shared" si="321"/>
        <v>4323.932433333333</v>
      </c>
      <c r="R577" s="136">
        <f t="shared" si="321"/>
        <v>2196.650166666667</v>
      </c>
      <c r="S577" s="136">
        <f t="shared" si="321"/>
        <v>508.69793333333337</v>
      </c>
      <c r="T577" s="136">
        <f t="shared" si="321"/>
        <v>6173.743100000001</v>
      </c>
      <c r="U577" s="136">
        <f t="shared" si="321"/>
        <v>2185.08885</v>
      </c>
      <c r="V577" s="136">
        <f t="shared" si="321"/>
        <v>4612.96535</v>
      </c>
      <c r="W577" s="136">
        <f t="shared" si="321"/>
        <v>5595.677266666667</v>
      </c>
      <c r="X577" s="136">
        <f t="shared" si="321"/>
        <v>7237.384233333334</v>
      </c>
      <c r="Y577" s="136">
        <f t="shared" si="321"/>
        <v>300.5942333333333</v>
      </c>
      <c r="Z577" s="136">
        <f t="shared" si="321"/>
        <v>0</v>
      </c>
    </row>
    <row r="578" spans="1:26" s="84" customFormat="1" ht="12.75">
      <c r="A578" s="61" t="s">
        <v>329</v>
      </c>
      <c r="B578" s="92">
        <f>2774716/2</f>
        <v>1387358</v>
      </c>
      <c r="C578" s="97">
        <f>B578/12</f>
        <v>115613.16666666667</v>
      </c>
      <c r="D578" s="62"/>
      <c r="E578" s="77">
        <v>1</v>
      </c>
      <c r="F578" s="62"/>
      <c r="G578" s="62"/>
      <c r="H578" s="62"/>
      <c r="I578" s="62"/>
      <c r="J578" s="62"/>
      <c r="K578" s="62"/>
      <c r="L578" s="62"/>
      <c r="M578" s="62"/>
      <c r="N578" s="16"/>
      <c r="O578" s="62"/>
      <c r="P578" s="62"/>
      <c r="Q578" s="62"/>
      <c r="R578" s="62"/>
      <c r="S578" s="62"/>
      <c r="T578" s="62"/>
      <c r="U578" s="62"/>
      <c r="V578" s="16"/>
      <c r="W578" s="62"/>
      <c r="X578" s="62"/>
      <c r="Y578" s="62"/>
      <c r="Z578" s="62"/>
    </row>
    <row r="579" spans="1:26" ht="12.75">
      <c r="A579" s="135"/>
      <c r="B579" s="93"/>
      <c r="C579" s="99" t="s">
        <v>168</v>
      </c>
      <c r="D579" s="136">
        <f aca="true" t="shared" si="322" ref="D579:Z579">$C578*D578</f>
        <v>0</v>
      </c>
      <c r="E579" s="136">
        <f t="shared" si="322"/>
        <v>115613.16666666667</v>
      </c>
      <c r="F579" s="136">
        <f t="shared" si="322"/>
        <v>0</v>
      </c>
      <c r="G579" s="136">
        <f t="shared" si="322"/>
        <v>0</v>
      </c>
      <c r="H579" s="136">
        <f t="shared" si="322"/>
        <v>0</v>
      </c>
      <c r="I579" s="136">
        <f t="shared" si="322"/>
        <v>0</v>
      </c>
      <c r="J579" s="136">
        <f t="shared" si="322"/>
        <v>0</v>
      </c>
      <c r="K579" s="136">
        <f t="shared" si="322"/>
        <v>0</v>
      </c>
      <c r="L579" s="136">
        <f t="shared" si="322"/>
        <v>0</v>
      </c>
      <c r="M579" s="136">
        <f t="shared" si="322"/>
        <v>0</v>
      </c>
      <c r="N579" s="136">
        <f t="shared" si="322"/>
        <v>0</v>
      </c>
      <c r="O579" s="136">
        <f t="shared" si="322"/>
        <v>0</v>
      </c>
      <c r="P579" s="136">
        <f t="shared" si="322"/>
        <v>0</v>
      </c>
      <c r="Q579" s="136">
        <f t="shared" si="322"/>
        <v>0</v>
      </c>
      <c r="R579" s="136">
        <f t="shared" si="322"/>
        <v>0</v>
      </c>
      <c r="S579" s="136">
        <f t="shared" si="322"/>
        <v>0</v>
      </c>
      <c r="T579" s="136">
        <f t="shared" si="322"/>
        <v>0</v>
      </c>
      <c r="U579" s="136">
        <f t="shared" si="322"/>
        <v>0</v>
      </c>
      <c r="V579" s="136">
        <f t="shared" si="322"/>
        <v>0</v>
      </c>
      <c r="W579" s="136">
        <f t="shared" si="322"/>
        <v>0</v>
      </c>
      <c r="X579" s="136">
        <f t="shared" si="322"/>
        <v>0</v>
      </c>
      <c r="Y579" s="136">
        <f t="shared" si="322"/>
        <v>0</v>
      </c>
      <c r="Z579" s="136">
        <f t="shared" si="322"/>
        <v>0</v>
      </c>
    </row>
    <row r="580" spans="1:26" s="84" customFormat="1" ht="12.75">
      <c r="A580" s="61" t="s">
        <v>328</v>
      </c>
      <c r="B580" s="92">
        <f>2159068/2</f>
        <v>1079534</v>
      </c>
      <c r="C580" s="97">
        <f>B580/12</f>
        <v>89961.16666666667</v>
      </c>
      <c r="D580" s="68">
        <v>0.0166</v>
      </c>
      <c r="E580" s="68">
        <v>0.1416</v>
      </c>
      <c r="F580" s="68">
        <v>0.0573</v>
      </c>
      <c r="G580" s="68">
        <v>0.0788</v>
      </c>
      <c r="H580" s="68">
        <v>0.0422</v>
      </c>
      <c r="I580" s="68">
        <v>0.1331</v>
      </c>
      <c r="J580" s="68">
        <v>0.0211</v>
      </c>
      <c r="K580" s="68">
        <v>0.0329</v>
      </c>
      <c r="L580" s="68">
        <v>0.0175</v>
      </c>
      <c r="M580" s="68">
        <v>0.025</v>
      </c>
      <c r="N580" s="68">
        <v>0.1286</v>
      </c>
      <c r="O580" s="68">
        <v>0.0187</v>
      </c>
      <c r="P580" s="68">
        <v>0</v>
      </c>
      <c r="Q580" s="68">
        <v>0.0374</v>
      </c>
      <c r="R580" s="68">
        <v>0.019</v>
      </c>
      <c r="S580" s="68">
        <v>0.0044</v>
      </c>
      <c r="T580" s="68">
        <v>0.0534</v>
      </c>
      <c r="U580" s="68">
        <v>0.0189</v>
      </c>
      <c r="V580" s="68">
        <v>0.0399</v>
      </c>
      <c r="W580" s="68">
        <v>0.0484</v>
      </c>
      <c r="X580" s="68">
        <v>0.0626</v>
      </c>
      <c r="Y580" s="68">
        <v>0.0026</v>
      </c>
      <c r="Z580" s="9">
        <v>0</v>
      </c>
    </row>
    <row r="581" spans="1:26" ht="12.75">
      <c r="A581" s="135"/>
      <c r="B581" s="93"/>
      <c r="C581" s="99" t="s">
        <v>168</v>
      </c>
      <c r="D581" s="136">
        <f aca="true" t="shared" si="323" ref="D581:Z581">$C580*D580</f>
        <v>1493.3553666666667</v>
      </c>
      <c r="E581" s="136">
        <f t="shared" si="323"/>
        <v>12738.5012</v>
      </c>
      <c r="F581" s="136">
        <f t="shared" si="323"/>
        <v>5154.77485</v>
      </c>
      <c r="G581" s="136">
        <f t="shared" si="323"/>
        <v>7088.939933333333</v>
      </c>
      <c r="H581" s="136">
        <f t="shared" si="323"/>
        <v>3796.3612333333335</v>
      </c>
      <c r="I581" s="136">
        <f t="shared" si="323"/>
        <v>11973.831283333333</v>
      </c>
      <c r="J581" s="136">
        <f t="shared" si="323"/>
        <v>1898.1806166666668</v>
      </c>
      <c r="K581" s="136">
        <f t="shared" si="323"/>
        <v>2959.7223833333333</v>
      </c>
      <c r="L581" s="136">
        <f t="shared" si="323"/>
        <v>1574.320416666667</v>
      </c>
      <c r="M581" s="136">
        <f t="shared" si="323"/>
        <v>2249.0291666666667</v>
      </c>
      <c r="N581" s="136">
        <f t="shared" si="323"/>
        <v>11569.006033333333</v>
      </c>
      <c r="O581" s="136">
        <f t="shared" si="323"/>
        <v>1682.2738166666668</v>
      </c>
      <c r="P581" s="136">
        <f t="shared" si="323"/>
        <v>0</v>
      </c>
      <c r="Q581" s="136">
        <f t="shared" si="323"/>
        <v>3364.5476333333336</v>
      </c>
      <c r="R581" s="136">
        <f t="shared" si="323"/>
        <v>1709.2621666666666</v>
      </c>
      <c r="S581" s="136">
        <f t="shared" si="323"/>
        <v>395.8291333333334</v>
      </c>
      <c r="T581" s="136">
        <f t="shared" si="323"/>
        <v>4803.9263</v>
      </c>
      <c r="U581" s="136">
        <f t="shared" si="323"/>
        <v>1700.2660500000002</v>
      </c>
      <c r="V581" s="136">
        <f t="shared" si="323"/>
        <v>3589.45055</v>
      </c>
      <c r="W581" s="136">
        <f t="shared" si="323"/>
        <v>4354.120466666667</v>
      </c>
      <c r="X581" s="136">
        <f t="shared" si="323"/>
        <v>5631.569033333334</v>
      </c>
      <c r="Y581" s="136">
        <f t="shared" si="323"/>
        <v>233.89903333333334</v>
      </c>
      <c r="Z581" s="136">
        <f t="shared" si="323"/>
        <v>0</v>
      </c>
    </row>
    <row r="582" spans="1:26" s="84" customFormat="1" ht="12.75">
      <c r="A582" s="61" t="s">
        <v>330</v>
      </c>
      <c r="B582" s="92">
        <f>2159068/2</f>
        <v>1079534</v>
      </c>
      <c r="C582" s="97">
        <f>B582/12</f>
        <v>89961.16666666667</v>
      </c>
      <c r="D582" s="59"/>
      <c r="E582" s="77">
        <v>1</v>
      </c>
      <c r="F582" s="62"/>
      <c r="G582" s="62"/>
      <c r="H582" s="62"/>
      <c r="I582" s="62"/>
      <c r="J582" s="62"/>
      <c r="K582" s="62"/>
      <c r="L582" s="62"/>
      <c r="M582" s="62"/>
      <c r="N582" s="16"/>
      <c r="O582" s="62"/>
      <c r="P582" s="62"/>
      <c r="Q582" s="62"/>
      <c r="R582" s="62"/>
      <c r="S582" s="62"/>
      <c r="T582" s="62"/>
      <c r="U582" s="62"/>
      <c r="V582" s="16"/>
      <c r="W582" s="62"/>
      <c r="X582" s="62"/>
      <c r="Y582" s="62"/>
      <c r="Z582" s="62"/>
    </row>
    <row r="583" spans="1:26" ht="12.75">
      <c r="A583" s="135"/>
      <c r="B583" s="93"/>
      <c r="C583" s="99" t="s">
        <v>168</v>
      </c>
      <c r="D583" s="137">
        <f aca="true" t="shared" si="324" ref="D583:Z583">$C582*D582</f>
        <v>0</v>
      </c>
      <c r="E583" s="133">
        <f t="shared" si="324"/>
        <v>89961.16666666667</v>
      </c>
      <c r="F583" s="133">
        <f t="shared" si="324"/>
        <v>0</v>
      </c>
      <c r="G583" s="133">
        <f t="shared" si="324"/>
        <v>0</v>
      </c>
      <c r="H583" s="133">
        <f t="shared" si="324"/>
        <v>0</v>
      </c>
      <c r="I583" s="133">
        <f t="shared" si="324"/>
        <v>0</v>
      </c>
      <c r="J583" s="133">
        <f t="shared" si="324"/>
        <v>0</v>
      </c>
      <c r="K583" s="133">
        <f t="shared" si="324"/>
        <v>0</v>
      </c>
      <c r="L583" s="133">
        <f t="shared" si="324"/>
        <v>0</v>
      </c>
      <c r="M583" s="133">
        <f t="shared" si="324"/>
        <v>0</v>
      </c>
      <c r="N583" s="133">
        <f t="shared" si="324"/>
        <v>0</v>
      </c>
      <c r="O583" s="133">
        <f t="shared" si="324"/>
        <v>0</v>
      </c>
      <c r="P583" s="133">
        <f t="shared" si="324"/>
        <v>0</v>
      </c>
      <c r="Q583" s="133">
        <f t="shared" si="324"/>
        <v>0</v>
      </c>
      <c r="R583" s="133">
        <f t="shared" si="324"/>
        <v>0</v>
      </c>
      <c r="S583" s="133">
        <f t="shared" si="324"/>
        <v>0</v>
      </c>
      <c r="T583" s="133">
        <f t="shared" si="324"/>
        <v>0</v>
      </c>
      <c r="U583" s="133">
        <f t="shared" si="324"/>
        <v>0</v>
      </c>
      <c r="V583" s="133">
        <f t="shared" si="324"/>
        <v>0</v>
      </c>
      <c r="W583" s="133">
        <f t="shared" si="324"/>
        <v>0</v>
      </c>
      <c r="X583" s="133">
        <f t="shared" si="324"/>
        <v>0</v>
      </c>
      <c r="Y583" s="133">
        <f t="shared" si="324"/>
        <v>0</v>
      </c>
      <c r="Z583" s="133">
        <f t="shared" si="324"/>
        <v>0</v>
      </c>
    </row>
    <row r="584" spans="1:26" s="84" customFormat="1" ht="12.75">
      <c r="A584" s="61" t="s">
        <v>419</v>
      </c>
      <c r="B584" s="92">
        <f>8045448/2</f>
        <v>4022724</v>
      </c>
      <c r="C584" s="97">
        <f>B584/12</f>
        <v>335227</v>
      </c>
      <c r="D584" s="59"/>
      <c r="E584" s="77">
        <v>1</v>
      </c>
      <c r="F584" s="62"/>
      <c r="G584" s="62"/>
      <c r="H584" s="62"/>
      <c r="I584" s="62"/>
      <c r="J584" s="62"/>
      <c r="K584" s="62"/>
      <c r="L584" s="62"/>
      <c r="M584" s="62"/>
      <c r="N584" s="16"/>
      <c r="O584" s="62"/>
      <c r="P584" s="62"/>
      <c r="Q584" s="62"/>
      <c r="R584" s="62"/>
      <c r="S584" s="62"/>
      <c r="T584" s="62"/>
      <c r="U584" s="62"/>
      <c r="V584" s="16"/>
      <c r="W584" s="62"/>
      <c r="X584" s="62"/>
      <c r="Y584" s="62"/>
      <c r="Z584" s="62"/>
    </row>
    <row r="585" spans="1:26" ht="12.75">
      <c r="A585" s="135"/>
      <c r="B585" s="93"/>
      <c r="C585" s="99" t="s">
        <v>168</v>
      </c>
      <c r="D585" s="137">
        <f aca="true" t="shared" si="325" ref="D585:Z585">$C584*D584</f>
        <v>0</v>
      </c>
      <c r="E585" s="133">
        <f t="shared" si="325"/>
        <v>335227</v>
      </c>
      <c r="F585" s="133">
        <f t="shared" si="325"/>
        <v>0</v>
      </c>
      <c r="G585" s="133">
        <f t="shared" si="325"/>
        <v>0</v>
      </c>
      <c r="H585" s="133">
        <f t="shared" si="325"/>
        <v>0</v>
      </c>
      <c r="I585" s="133">
        <f t="shared" si="325"/>
        <v>0</v>
      </c>
      <c r="J585" s="133">
        <f t="shared" si="325"/>
        <v>0</v>
      </c>
      <c r="K585" s="133">
        <f t="shared" si="325"/>
        <v>0</v>
      </c>
      <c r="L585" s="133">
        <f t="shared" si="325"/>
        <v>0</v>
      </c>
      <c r="M585" s="133">
        <f t="shared" si="325"/>
        <v>0</v>
      </c>
      <c r="N585" s="133">
        <f t="shared" si="325"/>
        <v>0</v>
      </c>
      <c r="O585" s="133">
        <f t="shared" si="325"/>
        <v>0</v>
      </c>
      <c r="P585" s="133">
        <f t="shared" si="325"/>
        <v>0</v>
      </c>
      <c r="Q585" s="133">
        <f t="shared" si="325"/>
        <v>0</v>
      </c>
      <c r="R585" s="133">
        <f t="shared" si="325"/>
        <v>0</v>
      </c>
      <c r="S585" s="133">
        <f t="shared" si="325"/>
        <v>0</v>
      </c>
      <c r="T585" s="133">
        <f t="shared" si="325"/>
        <v>0</v>
      </c>
      <c r="U585" s="133">
        <f t="shared" si="325"/>
        <v>0</v>
      </c>
      <c r="V585" s="133">
        <f t="shared" si="325"/>
        <v>0</v>
      </c>
      <c r="W585" s="133">
        <f t="shared" si="325"/>
        <v>0</v>
      </c>
      <c r="X585" s="133">
        <f t="shared" si="325"/>
        <v>0</v>
      </c>
      <c r="Y585" s="133">
        <f t="shared" si="325"/>
        <v>0</v>
      </c>
      <c r="Z585" s="133">
        <f t="shared" si="325"/>
        <v>0</v>
      </c>
    </row>
    <row r="586" spans="1:26" s="84" customFormat="1" ht="12.75">
      <c r="A586" s="61" t="s">
        <v>414</v>
      </c>
      <c r="B586" s="92">
        <f>8045448/2</f>
        <v>4022724</v>
      </c>
      <c r="C586" s="97">
        <f>B586/12</f>
        <v>335227</v>
      </c>
      <c r="D586" s="68">
        <v>0.0166</v>
      </c>
      <c r="E586" s="68">
        <v>0.1416</v>
      </c>
      <c r="F586" s="68">
        <v>0.0573</v>
      </c>
      <c r="G586" s="68">
        <v>0.0788</v>
      </c>
      <c r="H586" s="68">
        <v>0.0422</v>
      </c>
      <c r="I586" s="68">
        <v>0.1331</v>
      </c>
      <c r="J586" s="68">
        <v>0.0211</v>
      </c>
      <c r="K586" s="68">
        <v>0.0329</v>
      </c>
      <c r="L586" s="68">
        <v>0.0175</v>
      </c>
      <c r="M586" s="68">
        <v>0.025</v>
      </c>
      <c r="N586" s="68">
        <v>0.1286</v>
      </c>
      <c r="O586" s="68">
        <v>0.0187</v>
      </c>
      <c r="P586" s="68">
        <v>0</v>
      </c>
      <c r="Q586" s="68">
        <v>0.0374</v>
      </c>
      <c r="R586" s="68">
        <v>0.019</v>
      </c>
      <c r="S586" s="68">
        <v>0.0044</v>
      </c>
      <c r="T586" s="68">
        <v>0.0534</v>
      </c>
      <c r="U586" s="68">
        <v>0.0189</v>
      </c>
      <c r="V586" s="68">
        <v>0.0399</v>
      </c>
      <c r="W586" s="68">
        <v>0.0484</v>
      </c>
      <c r="X586" s="68">
        <v>0.0626</v>
      </c>
      <c r="Y586" s="68">
        <v>0.0026</v>
      </c>
      <c r="Z586" s="9">
        <v>0</v>
      </c>
    </row>
    <row r="587" spans="1:26" ht="12.75">
      <c r="A587" s="135"/>
      <c r="B587" s="93"/>
      <c r="C587" s="99" t="s">
        <v>168</v>
      </c>
      <c r="D587" s="137">
        <f aca="true" t="shared" si="326" ref="D587:Z587">$C586*D586</f>
        <v>5564.7682</v>
      </c>
      <c r="E587" s="133">
        <f t="shared" si="326"/>
        <v>47468.1432</v>
      </c>
      <c r="F587" s="133">
        <f t="shared" si="326"/>
        <v>19208.5071</v>
      </c>
      <c r="G587" s="133">
        <f t="shared" si="326"/>
        <v>26415.8876</v>
      </c>
      <c r="H587" s="133">
        <f t="shared" si="326"/>
        <v>14146.5794</v>
      </c>
      <c r="I587" s="133">
        <f t="shared" si="326"/>
        <v>44618.7137</v>
      </c>
      <c r="J587" s="133">
        <f t="shared" si="326"/>
        <v>7073.2897</v>
      </c>
      <c r="K587" s="133">
        <f t="shared" si="326"/>
        <v>11028.9683</v>
      </c>
      <c r="L587" s="133">
        <f t="shared" si="326"/>
        <v>5866.472500000001</v>
      </c>
      <c r="M587" s="133">
        <f t="shared" si="326"/>
        <v>8380.675000000001</v>
      </c>
      <c r="N587" s="133">
        <f t="shared" si="326"/>
        <v>43110.1922</v>
      </c>
      <c r="O587" s="133">
        <f t="shared" si="326"/>
        <v>6268.744900000001</v>
      </c>
      <c r="P587" s="133">
        <f t="shared" si="326"/>
        <v>0</v>
      </c>
      <c r="Q587" s="133">
        <f t="shared" si="326"/>
        <v>12537.489800000001</v>
      </c>
      <c r="R587" s="133">
        <f t="shared" si="326"/>
        <v>6369.313</v>
      </c>
      <c r="S587" s="133">
        <f t="shared" si="326"/>
        <v>1474.9988</v>
      </c>
      <c r="T587" s="133">
        <f t="shared" si="326"/>
        <v>17901.1218</v>
      </c>
      <c r="U587" s="133">
        <f t="shared" si="326"/>
        <v>6335.7903</v>
      </c>
      <c r="V587" s="133">
        <f t="shared" si="326"/>
        <v>13375.557299999999</v>
      </c>
      <c r="W587" s="133">
        <f t="shared" si="326"/>
        <v>16224.986799999999</v>
      </c>
      <c r="X587" s="133">
        <f t="shared" si="326"/>
        <v>20985.2102</v>
      </c>
      <c r="Y587" s="133">
        <f t="shared" si="326"/>
        <v>871.5902</v>
      </c>
      <c r="Z587" s="133">
        <f t="shared" si="326"/>
        <v>0</v>
      </c>
    </row>
    <row r="588" spans="1:26" s="84" customFormat="1" ht="12.75">
      <c r="A588" s="61" t="s">
        <v>420</v>
      </c>
      <c r="B588" s="92">
        <f>1174872/2</f>
        <v>587436</v>
      </c>
      <c r="C588" s="97">
        <f>B588/12</f>
        <v>48953</v>
      </c>
      <c r="D588" s="59"/>
      <c r="E588" s="77">
        <v>1</v>
      </c>
      <c r="F588" s="62"/>
      <c r="G588" s="62"/>
      <c r="H588" s="62"/>
      <c r="I588" s="62"/>
      <c r="J588" s="62"/>
      <c r="K588" s="62"/>
      <c r="L588" s="62"/>
      <c r="M588" s="62"/>
      <c r="N588" s="16"/>
      <c r="O588" s="62"/>
      <c r="P588" s="62"/>
      <c r="Q588" s="62"/>
      <c r="R588" s="62"/>
      <c r="S588" s="62"/>
      <c r="T588" s="62"/>
      <c r="U588" s="62"/>
      <c r="V588" s="16"/>
      <c r="W588" s="62"/>
      <c r="X588" s="62"/>
      <c r="Y588" s="62"/>
      <c r="Z588" s="62"/>
    </row>
    <row r="589" spans="1:26" ht="12.75">
      <c r="A589" s="135"/>
      <c r="B589" s="93"/>
      <c r="C589" s="99" t="s">
        <v>168</v>
      </c>
      <c r="D589" s="137">
        <f aca="true" t="shared" si="327" ref="D589:Z589">$C588*D588</f>
        <v>0</v>
      </c>
      <c r="E589" s="133">
        <f t="shared" si="327"/>
        <v>48953</v>
      </c>
      <c r="F589" s="133">
        <f t="shared" si="327"/>
        <v>0</v>
      </c>
      <c r="G589" s="133">
        <f t="shared" si="327"/>
        <v>0</v>
      </c>
      <c r="H589" s="133">
        <f t="shared" si="327"/>
        <v>0</v>
      </c>
      <c r="I589" s="133">
        <f t="shared" si="327"/>
        <v>0</v>
      </c>
      <c r="J589" s="133">
        <f t="shared" si="327"/>
        <v>0</v>
      </c>
      <c r="K589" s="133">
        <f t="shared" si="327"/>
        <v>0</v>
      </c>
      <c r="L589" s="133">
        <f t="shared" si="327"/>
        <v>0</v>
      </c>
      <c r="M589" s="133">
        <f t="shared" si="327"/>
        <v>0</v>
      </c>
      <c r="N589" s="133">
        <f t="shared" si="327"/>
        <v>0</v>
      </c>
      <c r="O589" s="133">
        <f t="shared" si="327"/>
        <v>0</v>
      </c>
      <c r="P589" s="133">
        <f t="shared" si="327"/>
        <v>0</v>
      </c>
      <c r="Q589" s="133">
        <f t="shared" si="327"/>
        <v>0</v>
      </c>
      <c r="R589" s="133">
        <f t="shared" si="327"/>
        <v>0</v>
      </c>
      <c r="S589" s="133">
        <f t="shared" si="327"/>
        <v>0</v>
      </c>
      <c r="T589" s="133">
        <f t="shared" si="327"/>
        <v>0</v>
      </c>
      <c r="U589" s="133">
        <f t="shared" si="327"/>
        <v>0</v>
      </c>
      <c r="V589" s="133">
        <f t="shared" si="327"/>
        <v>0</v>
      </c>
      <c r="W589" s="133">
        <f t="shared" si="327"/>
        <v>0</v>
      </c>
      <c r="X589" s="133">
        <f t="shared" si="327"/>
        <v>0</v>
      </c>
      <c r="Y589" s="133">
        <f t="shared" si="327"/>
        <v>0</v>
      </c>
      <c r="Z589" s="133">
        <f t="shared" si="327"/>
        <v>0</v>
      </c>
    </row>
    <row r="590" spans="1:26" s="84" customFormat="1" ht="12.75">
      <c r="A590" s="61" t="s">
        <v>418</v>
      </c>
      <c r="B590" s="92">
        <f>1174872/2</f>
        <v>587436</v>
      </c>
      <c r="C590" s="97">
        <f>B590/12</f>
        <v>48953</v>
      </c>
      <c r="D590" s="68">
        <v>0.0166</v>
      </c>
      <c r="E590" s="68">
        <v>0.1416</v>
      </c>
      <c r="F590" s="68">
        <v>0.0573</v>
      </c>
      <c r="G590" s="68">
        <v>0.0788</v>
      </c>
      <c r="H590" s="68">
        <v>0.0422</v>
      </c>
      <c r="I590" s="68">
        <v>0.1331</v>
      </c>
      <c r="J590" s="68">
        <v>0.0211</v>
      </c>
      <c r="K590" s="68">
        <v>0.0329</v>
      </c>
      <c r="L590" s="68">
        <v>0.0175</v>
      </c>
      <c r="M590" s="68">
        <v>0.025</v>
      </c>
      <c r="N590" s="68">
        <v>0.1286</v>
      </c>
      <c r="O590" s="68">
        <v>0.0187</v>
      </c>
      <c r="P590" s="68">
        <v>0</v>
      </c>
      <c r="Q590" s="68">
        <v>0.0374</v>
      </c>
      <c r="R590" s="68">
        <v>0.019</v>
      </c>
      <c r="S590" s="68">
        <v>0.0044</v>
      </c>
      <c r="T590" s="68">
        <v>0.0534</v>
      </c>
      <c r="U590" s="68">
        <v>0.0189</v>
      </c>
      <c r="V590" s="68">
        <v>0.0399</v>
      </c>
      <c r="W590" s="68">
        <v>0.0484</v>
      </c>
      <c r="X590" s="68">
        <v>0.0626</v>
      </c>
      <c r="Y590" s="68">
        <v>0.0026</v>
      </c>
      <c r="Z590" s="9">
        <v>0</v>
      </c>
    </row>
    <row r="591" spans="1:26" ht="12.75">
      <c r="A591" s="135"/>
      <c r="B591" s="93"/>
      <c r="C591" s="99" t="s">
        <v>168</v>
      </c>
      <c r="D591" s="137">
        <f aca="true" t="shared" si="328" ref="D591:Z591">$C590*D590</f>
        <v>812.6198</v>
      </c>
      <c r="E591" s="133">
        <f t="shared" si="328"/>
        <v>6931.7448</v>
      </c>
      <c r="F591" s="133">
        <f t="shared" si="328"/>
        <v>2805.0069</v>
      </c>
      <c r="G591" s="133">
        <f t="shared" si="328"/>
        <v>3857.4963999999995</v>
      </c>
      <c r="H591" s="133">
        <f t="shared" si="328"/>
        <v>2065.8166</v>
      </c>
      <c r="I591" s="133">
        <f t="shared" si="328"/>
        <v>6515.6443</v>
      </c>
      <c r="J591" s="133">
        <f t="shared" si="328"/>
        <v>1032.9083</v>
      </c>
      <c r="K591" s="133">
        <f t="shared" si="328"/>
        <v>1610.5537</v>
      </c>
      <c r="L591" s="133">
        <f t="shared" si="328"/>
        <v>856.6775000000001</v>
      </c>
      <c r="M591" s="133">
        <f t="shared" si="328"/>
        <v>1223.825</v>
      </c>
      <c r="N591" s="133">
        <f t="shared" si="328"/>
        <v>6295.355799999999</v>
      </c>
      <c r="O591" s="133">
        <f t="shared" si="328"/>
        <v>915.4211</v>
      </c>
      <c r="P591" s="133">
        <f t="shared" si="328"/>
        <v>0</v>
      </c>
      <c r="Q591" s="133">
        <f t="shared" si="328"/>
        <v>1830.8422</v>
      </c>
      <c r="R591" s="133">
        <f t="shared" si="328"/>
        <v>930.107</v>
      </c>
      <c r="S591" s="133">
        <f t="shared" si="328"/>
        <v>215.3932</v>
      </c>
      <c r="T591" s="133">
        <f t="shared" si="328"/>
        <v>2614.0902</v>
      </c>
      <c r="U591" s="133">
        <f t="shared" si="328"/>
        <v>925.2117</v>
      </c>
      <c r="V591" s="133">
        <f t="shared" si="328"/>
        <v>1953.2247</v>
      </c>
      <c r="W591" s="133">
        <f t="shared" si="328"/>
        <v>2369.3251999999998</v>
      </c>
      <c r="X591" s="133">
        <f t="shared" si="328"/>
        <v>3064.4578</v>
      </c>
      <c r="Y591" s="133">
        <f t="shared" si="328"/>
        <v>127.2778</v>
      </c>
      <c r="Z591" s="133">
        <f t="shared" si="328"/>
        <v>0</v>
      </c>
    </row>
    <row r="592" spans="1:26" s="84" customFormat="1" ht="12.75">
      <c r="A592" s="25" t="s">
        <v>51</v>
      </c>
      <c r="B592" s="58">
        <f>SUM(B474:B590)</f>
        <v>209443599</v>
      </c>
      <c r="C592" s="58">
        <f>SUM(C474:C590)</f>
        <v>17453633.25</v>
      </c>
      <c r="D592" s="18">
        <f>D475+D477+D479+D481+D483+D485+D487+D489+D491+D493+D495+D497+D499+D501+D503+D505+D507+D509+D511+D513+D515+D517+D519+D521+D523+D525+D527+D529+D531+D533+D535+D537+D539+D541+D543+D545+D547+D549+D551+D553+D555+D557+D559+D561+D563+D565+D567+D569+D571+D573+D575+D577+D581+D579+D583+D585+D589+D587+D591</f>
        <v>58989.73255833334</v>
      </c>
      <c r="E592" s="18">
        <f aca="true" t="shared" si="329" ref="E592:Z592">E475+E477+E479+E481+E483+E485+E487+E489+E491+E493+E495+E497+E499+E501+E503+E505+E507+E509+E511+E513+E515+E517+E519+E521+E523+E525+E527+E529+E531+E533+E535+E537+E539+E541+E543+E545+E547+E549+E551+E553+E555+E557+E559+E561+E563+E565+E567+E569+E571+E573+E575+E577+E581+E579+E583+E585+E589+E587+E591</f>
        <v>11116126.798283331</v>
      </c>
      <c r="F592" s="18">
        <f t="shared" si="329"/>
        <v>841336.6072125002</v>
      </c>
      <c r="G592" s="18">
        <f t="shared" si="329"/>
        <v>1723284.3291291664</v>
      </c>
      <c r="H592" s="18">
        <f t="shared" si="329"/>
        <v>150085.23544166665</v>
      </c>
      <c r="I592" s="18">
        <f t="shared" si="329"/>
        <v>592676.3129250001</v>
      </c>
      <c r="J592" s="18">
        <f t="shared" si="329"/>
        <v>280512.0859500001</v>
      </c>
      <c r="K592" s="18">
        <f t="shared" si="329"/>
        <v>178068.21596666667</v>
      </c>
      <c r="L592" s="18">
        <f t="shared" si="329"/>
        <v>394936.8302333333</v>
      </c>
      <c r="M592" s="18">
        <f t="shared" si="329"/>
        <v>88021.25956666667</v>
      </c>
      <c r="N592" s="18">
        <f t="shared" si="329"/>
        <v>648801.2239958334</v>
      </c>
      <c r="O592" s="18">
        <f t="shared" si="329"/>
        <v>64140.834654166676</v>
      </c>
      <c r="P592" s="18">
        <f t="shared" si="329"/>
        <v>0</v>
      </c>
      <c r="Q592" s="18">
        <f t="shared" si="329"/>
        <v>150844.14693333337</v>
      </c>
      <c r="R592" s="18">
        <f t="shared" si="329"/>
        <v>62283.418666666665</v>
      </c>
      <c r="S592" s="18">
        <f t="shared" si="329"/>
        <v>17259.75110833333</v>
      </c>
      <c r="T592" s="18">
        <f t="shared" si="329"/>
        <v>188324.39518333334</v>
      </c>
      <c r="U592" s="18">
        <f t="shared" si="329"/>
        <v>170948.52898333335</v>
      </c>
      <c r="V592" s="18">
        <f t="shared" si="329"/>
        <v>295760.8221333334</v>
      </c>
      <c r="W592" s="18">
        <f t="shared" si="329"/>
        <v>158658.81386666666</v>
      </c>
      <c r="X592" s="18">
        <f t="shared" si="329"/>
        <v>261793.7583833333</v>
      </c>
      <c r="Y592" s="18">
        <f t="shared" si="329"/>
        <v>10780.148825</v>
      </c>
      <c r="Z592" s="18">
        <f t="shared" si="329"/>
        <v>0</v>
      </c>
    </row>
    <row r="593" spans="1:26" s="84" customFormat="1" ht="12.75">
      <c r="A593" s="25"/>
      <c r="B593" s="58"/>
      <c r="C593" s="5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s="84" customFormat="1" ht="12.75">
      <c r="A594" s="25"/>
      <c r="B594" s="58"/>
      <c r="C594" s="5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s="84" customFormat="1" ht="12.75" thickBot="1">
      <c r="A595" s="34" t="s">
        <v>134</v>
      </c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spans="1:26" s="84" customFormat="1" ht="12.75" thickBot="1">
      <c r="A596" s="26" t="s">
        <v>2</v>
      </c>
      <c r="B596" s="1" t="s">
        <v>3</v>
      </c>
      <c r="C596" s="4" t="s">
        <v>4</v>
      </c>
      <c r="D596" s="139" t="s">
        <v>5</v>
      </c>
      <c r="E596" s="140"/>
      <c r="F596" s="140"/>
      <c r="G596" s="140"/>
      <c r="H596" s="140"/>
      <c r="I596" s="140"/>
      <c r="J596" s="140"/>
      <c r="K596" s="140"/>
      <c r="L596" s="140"/>
      <c r="M596" s="140"/>
      <c r="N596" s="140"/>
      <c r="O596" s="140"/>
      <c r="P596" s="140"/>
      <c r="Q596" s="140"/>
      <c r="R596" s="140"/>
      <c r="S596" s="140"/>
      <c r="T596" s="140"/>
      <c r="U596" s="140"/>
      <c r="V596" s="140"/>
      <c r="W596" s="140"/>
      <c r="X596" s="140"/>
      <c r="Y596" s="140"/>
      <c r="Z596" s="75"/>
    </row>
    <row r="597" spans="1:26" s="84" customFormat="1" ht="12.75">
      <c r="A597" s="27" t="s">
        <v>6</v>
      </c>
      <c r="B597" s="6" t="s">
        <v>7</v>
      </c>
      <c r="C597" s="7" t="s">
        <v>7</v>
      </c>
      <c r="D597" s="12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33"/>
      <c r="Z597" s="6" t="s">
        <v>8</v>
      </c>
    </row>
    <row r="598" spans="1:26" s="84" customFormat="1" ht="12.75">
      <c r="A598" s="27" t="s">
        <v>9</v>
      </c>
      <c r="B598" s="6" t="s">
        <v>10</v>
      </c>
      <c r="C598" s="7" t="s">
        <v>10</v>
      </c>
      <c r="D598" s="5" t="s">
        <v>11</v>
      </c>
      <c r="E598" s="6" t="s">
        <v>12</v>
      </c>
      <c r="F598" s="6" t="s">
        <v>13</v>
      </c>
      <c r="G598" s="6" t="s">
        <v>14</v>
      </c>
      <c r="H598" s="6" t="s">
        <v>15</v>
      </c>
      <c r="I598" s="6" t="s">
        <v>16</v>
      </c>
      <c r="J598" s="6" t="s">
        <v>17</v>
      </c>
      <c r="K598" s="6" t="s">
        <v>18</v>
      </c>
      <c r="L598" s="6" t="s">
        <v>19</v>
      </c>
      <c r="M598" s="6" t="s">
        <v>20</v>
      </c>
      <c r="N598" s="6" t="s">
        <v>21</v>
      </c>
      <c r="O598" s="6" t="s">
        <v>178</v>
      </c>
      <c r="P598" s="6" t="s">
        <v>22</v>
      </c>
      <c r="Q598" s="6" t="s">
        <v>23</v>
      </c>
      <c r="R598" s="6" t="s">
        <v>24</v>
      </c>
      <c r="S598" s="6" t="s">
        <v>25</v>
      </c>
      <c r="T598" s="6" t="s">
        <v>26</v>
      </c>
      <c r="U598" s="6" t="s">
        <v>27</v>
      </c>
      <c r="V598" s="6" t="s">
        <v>28</v>
      </c>
      <c r="W598" s="6" t="s">
        <v>29</v>
      </c>
      <c r="X598" s="6" t="s">
        <v>30</v>
      </c>
      <c r="Y598" s="6" t="s">
        <v>31</v>
      </c>
      <c r="Z598" s="6" t="s">
        <v>32</v>
      </c>
    </row>
    <row r="599" spans="1:26" s="84" customFormat="1" ht="12.75">
      <c r="A599" s="27"/>
      <c r="B599" s="6"/>
      <c r="C599" s="7" t="s">
        <v>389</v>
      </c>
      <c r="D599" s="10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s="84" customFormat="1" ht="12.75">
      <c r="A600" s="28" t="s">
        <v>135</v>
      </c>
      <c r="B600" s="87">
        <v>573924.9971731997</v>
      </c>
      <c r="C600" s="19">
        <f>B600/12</f>
        <v>47827.08309776664</v>
      </c>
      <c r="D600" s="9">
        <v>0.8987</v>
      </c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>
        <v>0.0948</v>
      </c>
      <c r="R600" s="9"/>
      <c r="S600" s="9">
        <v>0.0065</v>
      </c>
      <c r="T600" s="9"/>
      <c r="U600" s="9"/>
      <c r="V600" s="9"/>
      <c r="W600" s="9"/>
      <c r="X600" s="9"/>
      <c r="Y600" s="9"/>
      <c r="Z600" s="9"/>
    </row>
    <row r="601" spans="1:26" s="84" customFormat="1" ht="12.75">
      <c r="A601" s="29"/>
      <c r="B601" s="20"/>
      <c r="C601" s="17"/>
      <c r="D601" s="11">
        <f aca="true" t="shared" si="330" ref="D601:Z601">$C600*D600</f>
        <v>42982.199579962886</v>
      </c>
      <c r="E601" s="11">
        <f t="shared" si="330"/>
        <v>0</v>
      </c>
      <c r="F601" s="11">
        <f t="shared" si="330"/>
        <v>0</v>
      </c>
      <c r="G601" s="11">
        <f t="shared" si="330"/>
        <v>0</v>
      </c>
      <c r="H601" s="11">
        <f t="shared" si="330"/>
        <v>0</v>
      </c>
      <c r="I601" s="11">
        <f t="shared" si="330"/>
        <v>0</v>
      </c>
      <c r="J601" s="11">
        <f t="shared" si="330"/>
        <v>0</v>
      </c>
      <c r="K601" s="11">
        <f t="shared" si="330"/>
        <v>0</v>
      </c>
      <c r="L601" s="11">
        <f t="shared" si="330"/>
        <v>0</v>
      </c>
      <c r="M601" s="11">
        <f t="shared" si="330"/>
        <v>0</v>
      </c>
      <c r="N601" s="11">
        <f t="shared" si="330"/>
        <v>0</v>
      </c>
      <c r="O601" s="11">
        <f>$C600*O600</f>
        <v>0</v>
      </c>
      <c r="P601" s="11">
        <f t="shared" si="330"/>
        <v>0</v>
      </c>
      <c r="Q601" s="11">
        <f t="shared" si="330"/>
        <v>4534.007477668278</v>
      </c>
      <c r="R601" s="11">
        <f t="shared" si="330"/>
        <v>0</v>
      </c>
      <c r="S601" s="11">
        <f t="shared" si="330"/>
        <v>310.87604013548315</v>
      </c>
      <c r="T601" s="11">
        <f t="shared" si="330"/>
        <v>0</v>
      </c>
      <c r="U601" s="11">
        <f t="shared" si="330"/>
        <v>0</v>
      </c>
      <c r="V601" s="11">
        <f t="shared" si="330"/>
        <v>0</v>
      </c>
      <c r="W601" s="11">
        <f t="shared" si="330"/>
        <v>0</v>
      </c>
      <c r="X601" s="11">
        <f t="shared" si="330"/>
        <v>0</v>
      </c>
      <c r="Y601" s="11">
        <f t="shared" si="330"/>
        <v>0</v>
      </c>
      <c r="Z601" s="11">
        <f t="shared" si="330"/>
        <v>0</v>
      </c>
    </row>
    <row r="602" spans="1:26" s="84" customFormat="1" ht="12.75">
      <c r="A602" s="28" t="s">
        <v>136</v>
      </c>
      <c r="B602" s="87">
        <v>877862.2568914361</v>
      </c>
      <c r="C602" s="19">
        <f>B602/12</f>
        <v>73155.18807428634</v>
      </c>
      <c r="D602" s="9">
        <v>0.9146</v>
      </c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>
        <v>0.0831</v>
      </c>
      <c r="Y602" s="9">
        <v>0.0023</v>
      </c>
      <c r="Z602" s="9">
        <v>0</v>
      </c>
    </row>
    <row r="603" spans="1:26" s="84" customFormat="1" ht="12.75">
      <c r="A603" s="29"/>
      <c r="B603" s="20"/>
      <c r="C603" s="17"/>
      <c r="D603" s="11">
        <f aca="true" t="shared" si="331" ref="D603:Z603">$C602*D602</f>
        <v>66907.73501274228</v>
      </c>
      <c r="E603" s="11">
        <f t="shared" si="331"/>
        <v>0</v>
      </c>
      <c r="F603" s="11">
        <f t="shared" si="331"/>
        <v>0</v>
      </c>
      <c r="G603" s="11">
        <f t="shared" si="331"/>
        <v>0</v>
      </c>
      <c r="H603" s="11">
        <f t="shared" si="331"/>
        <v>0</v>
      </c>
      <c r="I603" s="11">
        <f t="shared" si="331"/>
        <v>0</v>
      </c>
      <c r="J603" s="11">
        <f t="shared" si="331"/>
        <v>0</v>
      </c>
      <c r="K603" s="11">
        <f t="shared" si="331"/>
        <v>0</v>
      </c>
      <c r="L603" s="11">
        <f t="shared" si="331"/>
        <v>0</v>
      </c>
      <c r="M603" s="11">
        <f t="shared" si="331"/>
        <v>0</v>
      </c>
      <c r="N603" s="11">
        <f t="shared" si="331"/>
        <v>0</v>
      </c>
      <c r="O603" s="11">
        <f>$C602*O602</f>
        <v>0</v>
      </c>
      <c r="P603" s="11">
        <f t="shared" si="331"/>
        <v>0</v>
      </c>
      <c r="Q603" s="11">
        <f t="shared" si="331"/>
        <v>0</v>
      </c>
      <c r="R603" s="11">
        <f t="shared" si="331"/>
        <v>0</v>
      </c>
      <c r="S603" s="11">
        <f t="shared" si="331"/>
        <v>0</v>
      </c>
      <c r="T603" s="11">
        <f t="shared" si="331"/>
        <v>0</v>
      </c>
      <c r="U603" s="11">
        <f t="shared" si="331"/>
        <v>0</v>
      </c>
      <c r="V603" s="11">
        <f t="shared" si="331"/>
        <v>0</v>
      </c>
      <c r="W603" s="11">
        <f t="shared" si="331"/>
        <v>0</v>
      </c>
      <c r="X603" s="11">
        <f t="shared" si="331"/>
        <v>6079.196128973194</v>
      </c>
      <c r="Y603" s="11">
        <f t="shared" si="331"/>
        <v>168.2569325708586</v>
      </c>
      <c r="Z603" s="11">
        <f t="shared" si="331"/>
        <v>0</v>
      </c>
    </row>
    <row r="604" spans="1:26" s="84" customFormat="1" ht="12.75">
      <c r="A604" s="28" t="s">
        <v>137</v>
      </c>
      <c r="B604" s="87">
        <v>1496891.6236747215</v>
      </c>
      <c r="C604" s="19">
        <f>B604/12</f>
        <v>124740.96863956012</v>
      </c>
      <c r="D604" s="9">
        <v>0.6523</v>
      </c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38"/>
      <c r="P604" s="38"/>
      <c r="Q604" s="38">
        <v>0.2587</v>
      </c>
      <c r="R604" s="9"/>
      <c r="S604" s="38">
        <v>0.0255</v>
      </c>
      <c r="T604" s="9"/>
      <c r="U604" s="9"/>
      <c r="V604" s="9"/>
      <c r="W604" s="9"/>
      <c r="X604" s="38">
        <v>0.0635</v>
      </c>
      <c r="Y604" s="9"/>
      <c r="Z604" s="9"/>
    </row>
    <row r="605" spans="1:26" s="84" customFormat="1" ht="12.75">
      <c r="A605" s="30"/>
      <c r="B605" s="18"/>
      <c r="C605" s="39"/>
      <c r="D605" s="11">
        <f aca="true" t="shared" si="332" ref="D605:Z605">$C604*D604</f>
        <v>81368.53384358506</v>
      </c>
      <c r="E605" s="11">
        <f t="shared" si="332"/>
        <v>0</v>
      </c>
      <c r="F605" s="11">
        <f t="shared" si="332"/>
        <v>0</v>
      </c>
      <c r="G605" s="11">
        <f t="shared" si="332"/>
        <v>0</v>
      </c>
      <c r="H605" s="11">
        <f t="shared" si="332"/>
        <v>0</v>
      </c>
      <c r="I605" s="11">
        <f t="shared" si="332"/>
        <v>0</v>
      </c>
      <c r="J605" s="11">
        <f t="shared" si="332"/>
        <v>0</v>
      </c>
      <c r="K605" s="11">
        <f t="shared" si="332"/>
        <v>0</v>
      </c>
      <c r="L605" s="11">
        <f t="shared" si="332"/>
        <v>0</v>
      </c>
      <c r="M605" s="11">
        <f t="shared" si="332"/>
        <v>0</v>
      </c>
      <c r="N605" s="11">
        <f t="shared" si="332"/>
        <v>0</v>
      </c>
      <c r="O605" s="11">
        <f>$C604*O604</f>
        <v>0</v>
      </c>
      <c r="P605" s="11">
        <f t="shared" si="332"/>
        <v>0</v>
      </c>
      <c r="Q605" s="11">
        <f t="shared" si="332"/>
        <v>32270.488587054202</v>
      </c>
      <c r="R605" s="11">
        <f t="shared" si="332"/>
        <v>0</v>
      </c>
      <c r="S605" s="11">
        <f t="shared" si="332"/>
        <v>3180.894700308783</v>
      </c>
      <c r="T605" s="11">
        <f t="shared" si="332"/>
        <v>0</v>
      </c>
      <c r="U605" s="11">
        <f t="shared" si="332"/>
        <v>0</v>
      </c>
      <c r="V605" s="11">
        <f t="shared" si="332"/>
        <v>0</v>
      </c>
      <c r="W605" s="11">
        <f t="shared" si="332"/>
        <v>0</v>
      </c>
      <c r="X605" s="11">
        <f t="shared" si="332"/>
        <v>7921.051508612068</v>
      </c>
      <c r="Y605" s="11">
        <f t="shared" si="332"/>
        <v>0</v>
      </c>
      <c r="Z605" s="11">
        <f t="shared" si="332"/>
        <v>0</v>
      </c>
    </row>
    <row r="606" spans="1:26" s="84" customFormat="1" ht="12.75">
      <c r="A606" s="28" t="s">
        <v>138</v>
      </c>
      <c r="B606" s="87">
        <v>2998498.3202487496</v>
      </c>
      <c r="C606" s="19">
        <f>B606/12</f>
        <v>249874.86002072913</v>
      </c>
      <c r="D606" s="68">
        <v>0.0166</v>
      </c>
      <c r="E606" s="68">
        <v>0.1416</v>
      </c>
      <c r="F606" s="68">
        <v>0.0573</v>
      </c>
      <c r="G606" s="68">
        <v>0.0788</v>
      </c>
      <c r="H606" s="68">
        <v>0.0422</v>
      </c>
      <c r="I606" s="68">
        <v>0.1331</v>
      </c>
      <c r="J606" s="68">
        <v>0.0211</v>
      </c>
      <c r="K606" s="68">
        <v>0.0329</v>
      </c>
      <c r="L606" s="68">
        <v>0.0175</v>
      </c>
      <c r="M606" s="68">
        <v>0.025</v>
      </c>
      <c r="N606" s="68">
        <v>0.1286</v>
      </c>
      <c r="O606" s="68">
        <v>0.0187</v>
      </c>
      <c r="P606" s="68">
        <v>0</v>
      </c>
      <c r="Q606" s="68">
        <v>0.0374</v>
      </c>
      <c r="R606" s="68">
        <v>0.019</v>
      </c>
      <c r="S606" s="68">
        <v>0.0044</v>
      </c>
      <c r="T606" s="68">
        <v>0.0534</v>
      </c>
      <c r="U606" s="68">
        <v>0.0189</v>
      </c>
      <c r="V606" s="68">
        <v>0.0399</v>
      </c>
      <c r="W606" s="68">
        <v>0.0484</v>
      </c>
      <c r="X606" s="68">
        <v>0.0626</v>
      </c>
      <c r="Y606" s="68">
        <v>0.0026</v>
      </c>
      <c r="Z606" s="9">
        <v>0</v>
      </c>
    </row>
    <row r="607" spans="1:26" s="84" customFormat="1" ht="12.75">
      <c r="A607" s="30"/>
      <c r="B607" s="18"/>
      <c r="C607" s="39"/>
      <c r="D607" s="78">
        <f aca="true" t="shared" si="333" ref="D607:O607">$C606*D606</f>
        <v>4147.922676344104</v>
      </c>
      <c r="E607" s="78">
        <f t="shared" si="333"/>
        <v>35382.280178935245</v>
      </c>
      <c r="F607" s="78">
        <f t="shared" si="333"/>
        <v>14317.829479187778</v>
      </c>
      <c r="G607" s="78">
        <f t="shared" si="333"/>
        <v>19690.138969633455</v>
      </c>
      <c r="H607" s="78">
        <f t="shared" si="333"/>
        <v>10544.71909287477</v>
      </c>
      <c r="I607" s="78">
        <f t="shared" si="333"/>
        <v>33258.343868759046</v>
      </c>
      <c r="J607" s="78">
        <f t="shared" si="333"/>
        <v>5272.359546437385</v>
      </c>
      <c r="K607" s="78">
        <f t="shared" si="333"/>
        <v>8220.882894681989</v>
      </c>
      <c r="L607" s="78">
        <f t="shared" si="333"/>
        <v>4372.81005036276</v>
      </c>
      <c r="M607" s="78">
        <f t="shared" si="333"/>
        <v>6246.8715005182285</v>
      </c>
      <c r="N607" s="78">
        <f t="shared" si="333"/>
        <v>32133.906998665763</v>
      </c>
      <c r="O607" s="78">
        <f t="shared" si="333"/>
        <v>4672.659882387635</v>
      </c>
      <c r="P607" s="78">
        <f aca="true" t="shared" si="334" ref="P607:Z607">$C606*P606</f>
        <v>0</v>
      </c>
      <c r="Q607" s="78">
        <f t="shared" si="334"/>
        <v>9345.31976477527</v>
      </c>
      <c r="R607" s="78">
        <f t="shared" si="334"/>
        <v>4747.622340393853</v>
      </c>
      <c r="S607" s="78">
        <f t="shared" si="334"/>
        <v>1099.4493840912082</v>
      </c>
      <c r="T607" s="78">
        <f t="shared" si="334"/>
        <v>13343.317525106937</v>
      </c>
      <c r="U607" s="78">
        <f t="shared" si="334"/>
        <v>4722.63485439178</v>
      </c>
      <c r="V607" s="78">
        <f t="shared" si="334"/>
        <v>9970.006914827092</v>
      </c>
      <c r="W607" s="78">
        <f t="shared" si="334"/>
        <v>12093.94322500329</v>
      </c>
      <c r="X607" s="78">
        <f t="shared" si="334"/>
        <v>15642.166237297644</v>
      </c>
      <c r="Y607" s="78">
        <f t="shared" si="334"/>
        <v>649.6746360538957</v>
      </c>
      <c r="Z607" s="78">
        <f t="shared" si="334"/>
        <v>0</v>
      </c>
    </row>
    <row r="608" spans="1:26" s="84" customFormat="1" ht="12.75">
      <c r="A608" s="28" t="s">
        <v>139</v>
      </c>
      <c r="B608" s="87">
        <v>2138039.714964505</v>
      </c>
      <c r="C608" s="19">
        <f>B608/12</f>
        <v>178169.97624704207</v>
      </c>
      <c r="D608" s="38">
        <v>0.6523</v>
      </c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>
        <v>0.2587</v>
      </c>
      <c r="R608" s="38"/>
      <c r="S608" s="38">
        <v>0.0255</v>
      </c>
      <c r="T608" s="38"/>
      <c r="U608" s="38"/>
      <c r="V608" s="38"/>
      <c r="W608" s="38"/>
      <c r="X608" s="38">
        <v>0.0635</v>
      </c>
      <c r="Y608" s="38"/>
      <c r="Z608" s="38"/>
    </row>
    <row r="609" spans="1:26" s="84" customFormat="1" ht="12.75">
      <c r="A609" s="29"/>
      <c r="B609" s="20"/>
      <c r="C609" s="17"/>
      <c r="D609" s="11">
        <f aca="true" t="shared" si="335" ref="D609:Z609">$C608*D608</f>
        <v>116220.27550594554</v>
      </c>
      <c r="E609" s="11">
        <f t="shared" si="335"/>
        <v>0</v>
      </c>
      <c r="F609" s="11">
        <f t="shared" si="335"/>
        <v>0</v>
      </c>
      <c r="G609" s="11">
        <f t="shared" si="335"/>
        <v>0</v>
      </c>
      <c r="H609" s="11">
        <f t="shared" si="335"/>
        <v>0</v>
      </c>
      <c r="I609" s="11">
        <f t="shared" si="335"/>
        <v>0</v>
      </c>
      <c r="J609" s="11">
        <f t="shared" si="335"/>
        <v>0</v>
      </c>
      <c r="K609" s="11">
        <f t="shared" si="335"/>
        <v>0</v>
      </c>
      <c r="L609" s="11">
        <f t="shared" si="335"/>
        <v>0</v>
      </c>
      <c r="M609" s="11">
        <f t="shared" si="335"/>
        <v>0</v>
      </c>
      <c r="N609" s="11">
        <f t="shared" si="335"/>
        <v>0</v>
      </c>
      <c r="O609" s="11">
        <f>$C608*O608</f>
        <v>0</v>
      </c>
      <c r="P609" s="11">
        <f t="shared" si="335"/>
        <v>0</v>
      </c>
      <c r="Q609" s="11">
        <f t="shared" si="335"/>
        <v>46092.57285510978</v>
      </c>
      <c r="R609" s="11">
        <f t="shared" si="335"/>
        <v>0</v>
      </c>
      <c r="S609" s="11">
        <f t="shared" si="335"/>
        <v>4543.3343942995725</v>
      </c>
      <c r="T609" s="11">
        <f t="shared" si="335"/>
        <v>0</v>
      </c>
      <c r="U609" s="11">
        <f t="shared" si="335"/>
        <v>0</v>
      </c>
      <c r="V609" s="11">
        <f t="shared" si="335"/>
        <v>0</v>
      </c>
      <c r="W609" s="11">
        <f t="shared" si="335"/>
        <v>0</v>
      </c>
      <c r="X609" s="11">
        <f t="shared" si="335"/>
        <v>11313.79349168717</v>
      </c>
      <c r="Y609" s="11">
        <f t="shared" si="335"/>
        <v>0</v>
      </c>
      <c r="Z609" s="11">
        <f t="shared" si="335"/>
        <v>0</v>
      </c>
    </row>
    <row r="610" spans="1:26" s="84" customFormat="1" ht="12.75">
      <c r="A610" s="28" t="s">
        <v>250</v>
      </c>
      <c r="B610" s="87">
        <v>534416.276932945</v>
      </c>
      <c r="C610" s="19">
        <f>B610/12</f>
        <v>44534.689744412084</v>
      </c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>
        <v>0</v>
      </c>
      <c r="Q610" s="38">
        <v>0.1303</v>
      </c>
      <c r="R610" s="38"/>
      <c r="S610" s="38">
        <v>0.012</v>
      </c>
      <c r="T610" s="38">
        <v>0.5193</v>
      </c>
      <c r="U610" s="38"/>
      <c r="V610" s="38">
        <v>0.0058</v>
      </c>
      <c r="W610" s="38"/>
      <c r="X610" s="38">
        <v>0.3199</v>
      </c>
      <c r="Y610" s="38">
        <v>0.0127</v>
      </c>
      <c r="Z610" s="38">
        <v>0</v>
      </c>
    </row>
    <row r="611" spans="1:26" s="84" customFormat="1" ht="12.75">
      <c r="A611" s="29"/>
      <c r="B611" s="20"/>
      <c r="C611" s="17"/>
      <c r="D611" s="11">
        <f aca="true" t="shared" si="336" ref="D611:N611">$C610*D610</f>
        <v>0</v>
      </c>
      <c r="E611" s="11">
        <f t="shared" si="336"/>
        <v>0</v>
      </c>
      <c r="F611" s="11">
        <f t="shared" si="336"/>
        <v>0</v>
      </c>
      <c r="G611" s="11">
        <f t="shared" si="336"/>
        <v>0</v>
      </c>
      <c r="H611" s="11">
        <f t="shared" si="336"/>
        <v>0</v>
      </c>
      <c r="I611" s="11">
        <f t="shared" si="336"/>
        <v>0</v>
      </c>
      <c r="J611" s="11">
        <f t="shared" si="336"/>
        <v>0</v>
      </c>
      <c r="K611" s="11">
        <f t="shared" si="336"/>
        <v>0</v>
      </c>
      <c r="L611" s="11">
        <f t="shared" si="336"/>
        <v>0</v>
      </c>
      <c r="M611" s="11">
        <f t="shared" si="336"/>
        <v>0</v>
      </c>
      <c r="N611" s="11">
        <f t="shared" si="336"/>
        <v>0</v>
      </c>
      <c r="O611" s="11">
        <f aca="true" t="shared" si="337" ref="O611:Z611">$C610*O610</f>
        <v>0</v>
      </c>
      <c r="P611" s="11">
        <f t="shared" si="337"/>
        <v>0</v>
      </c>
      <c r="Q611" s="11">
        <f t="shared" si="337"/>
        <v>5802.870073696895</v>
      </c>
      <c r="R611" s="11">
        <f t="shared" si="337"/>
        <v>0</v>
      </c>
      <c r="S611" s="11">
        <f t="shared" si="337"/>
        <v>534.416276932945</v>
      </c>
      <c r="T611" s="11">
        <f t="shared" si="337"/>
        <v>23126.864384273194</v>
      </c>
      <c r="U611" s="11">
        <f t="shared" si="337"/>
        <v>0</v>
      </c>
      <c r="V611" s="11">
        <f t="shared" si="337"/>
        <v>258.3012005175901</v>
      </c>
      <c r="W611" s="11">
        <f t="shared" si="337"/>
        <v>0</v>
      </c>
      <c r="X611" s="11">
        <f t="shared" si="337"/>
        <v>14246.647249237427</v>
      </c>
      <c r="Y611" s="11">
        <f t="shared" si="337"/>
        <v>565.5905597540334</v>
      </c>
      <c r="Z611" s="11">
        <f t="shared" si="337"/>
        <v>0</v>
      </c>
    </row>
    <row r="612" spans="1:26" s="84" customFormat="1" ht="12.75">
      <c r="A612" s="28" t="s">
        <v>305</v>
      </c>
      <c r="B612" s="87">
        <v>1670930.7289826246</v>
      </c>
      <c r="C612" s="19">
        <f>B612/12</f>
        <v>139244.22741521872</v>
      </c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>
        <v>0</v>
      </c>
      <c r="Q612" s="38">
        <v>0.1303</v>
      </c>
      <c r="R612" s="38"/>
      <c r="S612" s="38">
        <v>0.012</v>
      </c>
      <c r="T612" s="38">
        <v>0.5193</v>
      </c>
      <c r="U612" s="38"/>
      <c r="V612" s="38">
        <v>0.0058</v>
      </c>
      <c r="W612" s="38"/>
      <c r="X612" s="38">
        <v>0.3199</v>
      </c>
      <c r="Y612" s="38">
        <v>0.0127</v>
      </c>
      <c r="Z612" s="38">
        <v>0</v>
      </c>
    </row>
    <row r="613" spans="1:26" s="84" customFormat="1" ht="12.75">
      <c r="A613" s="29"/>
      <c r="B613" s="20"/>
      <c r="C613" s="17"/>
      <c r="D613" s="11">
        <f aca="true" t="shared" si="338" ref="D613:N613">$C612*D612</f>
        <v>0</v>
      </c>
      <c r="E613" s="11">
        <f t="shared" si="338"/>
        <v>0</v>
      </c>
      <c r="F613" s="11">
        <f t="shared" si="338"/>
        <v>0</v>
      </c>
      <c r="G613" s="11">
        <f t="shared" si="338"/>
        <v>0</v>
      </c>
      <c r="H613" s="11">
        <f t="shared" si="338"/>
        <v>0</v>
      </c>
      <c r="I613" s="11">
        <f t="shared" si="338"/>
        <v>0</v>
      </c>
      <c r="J613" s="11">
        <f t="shared" si="338"/>
        <v>0</v>
      </c>
      <c r="K613" s="11">
        <f t="shared" si="338"/>
        <v>0</v>
      </c>
      <c r="L613" s="11">
        <f t="shared" si="338"/>
        <v>0</v>
      </c>
      <c r="M613" s="11">
        <f t="shared" si="338"/>
        <v>0</v>
      </c>
      <c r="N613" s="11">
        <f t="shared" si="338"/>
        <v>0</v>
      </c>
      <c r="O613" s="11">
        <f aca="true" t="shared" si="339" ref="O613:Z613">$C612*O612</f>
        <v>0</v>
      </c>
      <c r="P613" s="11">
        <f t="shared" si="339"/>
        <v>0</v>
      </c>
      <c r="Q613" s="11">
        <f t="shared" si="339"/>
        <v>18143.522832202998</v>
      </c>
      <c r="R613" s="11">
        <f t="shared" si="339"/>
        <v>0</v>
      </c>
      <c r="S613" s="11">
        <f t="shared" si="339"/>
        <v>1670.9307289826247</v>
      </c>
      <c r="T613" s="11">
        <f t="shared" si="339"/>
        <v>72309.52729672307</v>
      </c>
      <c r="U613" s="11">
        <f t="shared" si="339"/>
        <v>0</v>
      </c>
      <c r="V613" s="11">
        <f t="shared" si="339"/>
        <v>807.6165190082685</v>
      </c>
      <c r="W613" s="11">
        <f t="shared" si="339"/>
        <v>0</v>
      </c>
      <c r="X613" s="11">
        <f t="shared" si="339"/>
        <v>44544.22835012847</v>
      </c>
      <c r="Y613" s="11">
        <f t="shared" si="339"/>
        <v>1768.4016881732775</v>
      </c>
      <c r="Z613" s="11">
        <f t="shared" si="339"/>
        <v>0</v>
      </c>
    </row>
    <row r="614" spans="1:26" s="84" customFormat="1" ht="12.75">
      <c r="A614" s="28" t="s">
        <v>299</v>
      </c>
      <c r="B614" s="87">
        <v>1980620.0920913997</v>
      </c>
      <c r="C614" s="19">
        <f>B614/12</f>
        <v>165051.67434094998</v>
      </c>
      <c r="D614" s="38">
        <v>0.8921</v>
      </c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>
        <v>0</v>
      </c>
      <c r="Q614" s="38">
        <v>0.0476</v>
      </c>
      <c r="R614" s="38"/>
      <c r="S614" s="38"/>
      <c r="T614" s="38"/>
      <c r="U614" s="38"/>
      <c r="V614" s="38"/>
      <c r="W614" s="38"/>
      <c r="X614" s="38">
        <v>0.058</v>
      </c>
      <c r="Y614" s="38">
        <v>0.0023</v>
      </c>
      <c r="Z614" s="38">
        <v>0</v>
      </c>
    </row>
    <row r="615" spans="1:26" s="84" customFormat="1" ht="12.75">
      <c r="A615" s="29"/>
      <c r="B615" s="20"/>
      <c r="C615" s="17"/>
      <c r="D615" s="11">
        <f aca="true" t="shared" si="340" ref="D615:Z615">$C614*D614</f>
        <v>147242.5986795615</v>
      </c>
      <c r="E615" s="11">
        <f t="shared" si="340"/>
        <v>0</v>
      </c>
      <c r="F615" s="11">
        <f t="shared" si="340"/>
        <v>0</v>
      </c>
      <c r="G615" s="11">
        <f t="shared" si="340"/>
        <v>0</v>
      </c>
      <c r="H615" s="11">
        <f t="shared" si="340"/>
        <v>0</v>
      </c>
      <c r="I615" s="11">
        <f t="shared" si="340"/>
        <v>0</v>
      </c>
      <c r="J615" s="11">
        <f t="shared" si="340"/>
        <v>0</v>
      </c>
      <c r="K615" s="11">
        <f t="shared" si="340"/>
        <v>0</v>
      </c>
      <c r="L615" s="11">
        <f t="shared" si="340"/>
        <v>0</v>
      </c>
      <c r="M615" s="11">
        <f t="shared" si="340"/>
        <v>0</v>
      </c>
      <c r="N615" s="11">
        <f t="shared" si="340"/>
        <v>0</v>
      </c>
      <c r="O615" s="11">
        <f t="shared" si="340"/>
        <v>0</v>
      </c>
      <c r="P615" s="11">
        <f t="shared" si="340"/>
        <v>0</v>
      </c>
      <c r="Q615" s="11">
        <f t="shared" si="340"/>
        <v>7856.459698629219</v>
      </c>
      <c r="R615" s="11">
        <f t="shared" si="340"/>
        <v>0</v>
      </c>
      <c r="S615" s="11">
        <f t="shared" si="340"/>
        <v>0</v>
      </c>
      <c r="T615" s="11">
        <f t="shared" si="340"/>
        <v>0</v>
      </c>
      <c r="U615" s="11">
        <f t="shared" si="340"/>
        <v>0</v>
      </c>
      <c r="V615" s="11">
        <f t="shared" si="340"/>
        <v>0</v>
      </c>
      <c r="W615" s="11">
        <f t="shared" si="340"/>
        <v>0</v>
      </c>
      <c r="X615" s="11">
        <f t="shared" si="340"/>
        <v>9572.9971117751</v>
      </c>
      <c r="Y615" s="11">
        <f t="shared" si="340"/>
        <v>379.6188509841849</v>
      </c>
      <c r="Z615" s="11">
        <f t="shared" si="340"/>
        <v>0</v>
      </c>
    </row>
    <row r="616" spans="1:26" s="84" customFormat="1" ht="12.75">
      <c r="A616" s="25" t="s">
        <v>51</v>
      </c>
      <c r="B616" s="15">
        <f>SUM(B600:B614)</f>
        <v>12271184.01095958</v>
      </c>
      <c r="C616" s="59">
        <f>SUM(C600:C614)</f>
        <v>1022598.6675799651</v>
      </c>
      <c r="D616" s="15">
        <f>D601+D603+D605+D607+D609+D611+D613+D615</f>
        <v>458869.2652981414</v>
      </c>
      <c r="E616" s="15">
        <f aca="true" t="shared" si="341" ref="E616:Z616">E601+E603+E605+E607+E609+E611+E613+E615</f>
        <v>35382.280178935245</v>
      </c>
      <c r="F616" s="15">
        <f t="shared" si="341"/>
        <v>14317.829479187778</v>
      </c>
      <c r="G616" s="15">
        <f t="shared" si="341"/>
        <v>19690.138969633455</v>
      </c>
      <c r="H616" s="15">
        <f t="shared" si="341"/>
        <v>10544.71909287477</v>
      </c>
      <c r="I616" s="15">
        <f t="shared" si="341"/>
        <v>33258.343868759046</v>
      </c>
      <c r="J616" s="15">
        <f t="shared" si="341"/>
        <v>5272.359546437385</v>
      </c>
      <c r="K616" s="15">
        <f t="shared" si="341"/>
        <v>8220.882894681989</v>
      </c>
      <c r="L616" s="15">
        <f t="shared" si="341"/>
        <v>4372.81005036276</v>
      </c>
      <c r="M616" s="15">
        <f t="shared" si="341"/>
        <v>6246.8715005182285</v>
      </c>
      <c r="N616" s="15">
        <f t="shared" si="341"/>
        <v>32133.906998665763</v>
      </c>
      <c r="O616" s="15">
        <f t="shared" si="341"/>
        <v>4672.659882387635</v>
      </c>
      <c r="P616" s="15">
        <f t="shared" si="341"/>
        <v>0</v>
      </c>
      <c r="Q616" s="15">
        <f t="shared" si="341"/>
        <v>124045.24128913663</v>
      </c>
      <c r="R616" s="15">
        <f t="shared" si="341"/>
        <v>4747.622340393853</v>
      </c>
      <c r="S616" s="15">
        <f t="shared" si="341"/>
        <v>11339.901524750616</v>
      </c>
      <c r="T616" s="15">
        <f t="shared" si="341"/>
        <v>108779.7092061032</v>
      </c>
      <c r="U616" s="15">
        <f t="shared" si="341"/>
        <v>4722.63485439178</v>
      </c>
      <c r="V616" s="15">
        <f t="shared" si="341"/>
        <v>11035.92463435295</v>
      </c>
      <c r="W616" s="15">
        <f t="shared" si="341"/>
        <v>12093.94322500329</v>
      </c>
      <c r="X616" s="15">
        <f t="shared" si="341"/>
        <v>109320.08007771107</v>
      </c>
      <c r="Y616" s="15">
        <f t="shared" si="341"/>
        <v>3531.5426675362505</v>
      </c>
      <c r="Z616" s="15">
        <f t="shared" si="341"/>
        <v>0</v>
      </c>
    </row>
    <row r="617" spans="1:26" s="84" customFormat="1" ht="12.75">
      <c r="A617" s="50"/>
      <c r="B617" s="52"/>
      <c r="C617" s="52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s="84" customFormat="1" ht="12.75">
      <c r="A618" s="50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s="84" customFormat="1" ht="12.75" thickBot="1">
      <c r="A619" s="34" t="s">
        <v>140</v>
      </c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spans="1:26" s="84" customFormat="1" ht="12.75" thickBot="1">
      <c r="A620" s="26" t="s">
        <v>2</v>
      </c>
      <c r="B620" s="1" t="s">
        <v>3</v>
      </c>
      <c r="C620" s="4" t="s">
        <v>4</v>
      </c>
      <c r="D620" s="139" t="s">
        <v>5</v>
      </c>
      <c r="E620" s="140"/>
      <c r="F620" s="140"/>
      <c r="G620" s="140"/>
      <c r="H620" s="140"/>
      <c r="I620" s="140"/>
      <c r="J620" s="140"/>
      <c r="K620" s="140"/>
      <c r="L620" s="140"/>
      <c r="M620" s="140"/>
      <c r="N620" s="140"/>
      <c r="O620" s="140"/>
      <c r="P620" s="140"/>
      <c r="Q620" s="140"/>
      <c r="R620" s="140"/>
      <c r="S620" s="140"/>
      <c r="T620" s="140"/>
      <c r="U620" s="140"/>
      <c r="V620" s="140"/>
      <c r="W620" s="140"/>
      <c r="X620" s="140"/>
      <c r="Y620" s="140"/>
      <c r="Z620" s="75"/>
    </row>
    <row r="621" spans="1:26" s="84" customFormat="1" ht="12.75">
      <c r="A621" s="27" t="s">
        <v>6</v>
      </c>
      <c r="B621" s="6" t="s">
        <v>7</v>
      </c>
      <c r="C621" s="7" t="s">
        <v>7</v>
      </c>
      <c r="D621" s="12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33"/>
      <c r="Z621" s="6" t="s">
        <v>8</v>
      </c>
    </row>
    <row r="622" spans="1:26" s="84" customFormat="1" ht="12.75">
      <c r="A622" s="27" t="s">
        <v>9</v>
      </c>
      <c r="B622" s="6" t="s">
        <v>10</v>
      </c>
      <c r="C622" s="7" t="s">
        <v>10</v>
      </c>
      <c r="D622" s="5" t="s">
        <v>11</v>
      </c>
      <c r="E622" s="6" t="s">
        <v>12</v>
      </c>
      <c r="F622" s="6" t="s">
        <v>13</v>
      </c>
      <c r="G622" s="6" t="s">
        <v>14</v>
      </c>
      <c r="H622" s="6" t="s">
        <v>15</v>
      </c>
      <c r="I622" s="6" t="s">
        <v>16</v>
      </c>
      <c r="J622" s="6" t="s">
        <v>17</v>
      </c>
      <c r="K622" s="6" t="s">
        <v>18</v>
      </c>
      <c r="L622" s="6" t="s">
        <v>19</v>
      </c>
      <c r="M622" s="6" t="s">
        <v>20</v>
      </c>
      <c r="N622" s="6" t="s">
        <v>21</v>
      </c>
      <c r="O622" s="6" t="s">
        <v>178</v>
      </c>
      <c r="P622" s="6" t="s">
        <v>22</v>
      </c>
      <c r="Q622" s="6" t="s">
        <v>23</v>
      </c>
      <c r="R622" s="6" t="s">
        <v>24</v>
      </c>
      <c r="S622" s="6" t="s">
        <v>25</v>
      </c>
      <c r="T622" s="6" t="s">
        <v>26</v>
      </c>
      <c r="U622" s="6" t="s">
        <v>27</v>
      </c>
      <c r="V622" s="6" t="s">
        <v>28</v>
      </c>
      <c r="W622" s="6" t="s">
        <v>29</v>
      </c>
      <c r="X622" s="6" t="s">
        <v>30</v>
      </c>
      <c r="Y622" s="6" t="s">
        <v>31</v>
      </c>
      <c r="Z622" s="6" t="s">
        <v>32</v>
      </c>
    </row>
    <row r="623" spans="1:26" s="84" customFormat="1" ht="12.75">
      <c r="A623" s="27"/>
      <c r="B623" s="6"/>
      <c r="C623" s="7" t="s">
        <v>389</v>
      </c>
      <c r="D623" s="10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s="84" customFormat="1" ht="12.75">
      <c r="A624" s="28" t="s">
        <v>141</v>
      </c>
      <c r="B624" s="87">
        <v>1703349.283356791</v>
      </c>
      <c r="C624" s="19">
        <f>B624/12</f>
        <v>141945.77361306592</v>
      </c>
      <c r="D624" s="9"/>
      <c r="E624" s="9"/>
      <c r="F624" s="9"/>
      <c r="G624" s="9"/>
      <c r="H624" s="9"/>
      <c r="I624" s="9"/>
      <c r="J624" s="9"/>
      <c r="K624" s="9"/>
      <c r="L624" s="9"/>
      <c r="M624" s="9">
        <v>0.845</v>
      </c>
      <c r="N624" s="9"/>
      <c r="O624" s="9"/>
      <c r="P624" s="9"/>
      <c r="Q624" s="9"/>
      <c r="R624" s="9"/>
      <c r="S624" s="9"/>
      <c r="T624" s="9">
        <v>0.155</v>
      </c>
      <c r="U624" s="9"/>
      <c r="V624" s="9"/>
      <c r="W624" s="9"/>
      <c r="X624" s="9"/>
      <c r="Y624" s="9"/>
      <c r="Z624" s="9"/>
    </row>
    <row r="625" spans="1:26" s="84" customFormat="1" ht="12.75">
      <c r="A625" s="29"/>
      <c r="B625" s="20"/>
      <c r="C625" s="17"/>
      <c r="D625" s="11">
        <f aca="true" t="shared" si="342" ref="D625:Z625">$C624*D624</f>
        <v>0</v>
      </c>
      <c r="E625" s="11">
        <f t="shared" si="342"/>
        <v>0</v>
      </c>
      <c r="F625" s="11">
        <f t="shared" si="342"/>
        <v>0</v>
      </c>
      <c r="G625" s="11">
        <f t="shared" si="342"/>
        <v>0</v>
      </c>
      <c r="H625" s="11">
        <f t="shared" si="342"/>
        <v>0</v>
      </c>
      <c r="I625" s="11">
        <f t="shared" si="342"/>
        <v>0</v>
      </c>
      <c r="J625" s="11">
        <f t="shared" si="342"/>
        <v>0</v>
      </c>
      <c r="K625" s="11">
        <f t="shared" si="342"/>
        <v>0</v>
      </c>
      <c r="L625" s="11">
        <f t="shared" si="342"/>
        <v>0</v>
      </c>
      <c r="M625" s="11">
        <f t="shared" si="342"/>
        <v>119944.1787030407</v>
      </c>
      <c r="N625" s="11">
        <f t="shared" si="342"/>
        <v>0</v>
      </c>
      <c r="O625" s="11">
        <f>$C624*O624</f>
        <v>0</v>
      </c>
      <c r="P625" s="11">
        <f t="shared" si="342"/>
        <v>0</v>
      </c>
      <c r="Q625" s="11">
        <f t="shared" si="342"/>
        <v>0</v>
      </c>
      <c r="R625" s="11">
        <f t="shared" si="342"/>
        <v>0</v>
      </c>
      <c r="S625" s="11">
        <f t="shared" si="342"/>
        <v>0</v>
      </c>
      <c r="T625" s="11">
        <f t="shared" si="342"/>
        <v>22001.59491002522</v>
      </c>
      <c r="U625" s="11">
        <f t="shared" si="342"/>
        <v>0</v>
      </c>
      <c r="V625" s="11">
        <f t="shared" si="342"/>
        <v>0</v>
      </c>
      <c r="W625" s="11">
        <f t="shared" si="342"/>
        <v>0</v>
      </c>
      <c r="X625" s="11">
        <f t="shared" si="342"/>
        <v>0</v>
      </c>
      <c r="Y625" s="11">
        <f t="shared" si="342"/>
        <v>0</v>
      </c>
      <c r="Z625" s="11">
        <f t="shared" si="342"/>
        <v>0</v>
      </c>
    </row>
    <row r="626" spans="1:26" s="84" customFormat="1" ht="12.75">
      <c r="A626" s="28" t="s">
        <v>142</v>
      </c>
      <c r="B626" s="87">
        <v>25760.077193618064</v>
      </c>
      <c r="C626" s="19">
        <f>B626/12</f>
        <v>2146.673099468172</v>
      </c>
      <c r="D626" s="68">
        <v>0.0166</v>
      </c>
      <c r="E626" s="68">
        <v>0.1416</v>
      </c>
      <c r="F626" s="68">
        <v>0.0573</v>
      </c>
      <c r="G626" s="68">
        <v>0.0788</v>
      </c>
      <c r="H626" s="68">
        <v>0.0422</v>
      </c>
      <c r="I626" s="68">
        <v>0.1331</v>
      </c>
      <c r="J626" s="68">
        <v>0.0211</v>
      </c>
      <c r="K626" s="68">
        <v>0.0329</v>
      </c>
      <c r="L626" s="68">
        <v>0.0175</v>
      </c>
      <c r="M626" s="68">
        <v>0.025</v>
      </c>
      <c r="N626" s="68">
        <v>0.1286</v>
      </c>
      <c r="O626" s="68">
        <v>0.0187</v>
      </c>
      <c r="P626" s="68">
        <v>0</v>
      </c>
      <c r="Q626" s="68">
        <v>0.0374</v>
      </c>
      <c r="R626" s="68">
        <v>0.019</v>
      </c>
      <c r="S626" s="68">
        <v>0.0044</v>
      </c>
      <c r="T626" s="68">
        <v>0.0534</v>
      </c>
      <c r="U626" s="68">
        <v>0.0189</v>
      </c>
      <c r="V626" s="68">
        <v>0.0399</v>
      </c>
      <c r="W626" s="68">
        <v>0.0484</v>
      </c>
      <c r="X626" s="68">
        <v>0.0626</v>
      </c>
      <c r="Y626" s="68">
        <v>0.0026</v>
      </c>
      <c r="Z626" s="9">
        <v>0</v>
      </c>
    </row>
    <row r="627" spans="1:26" s="84" customFormat="1" ht="12.75">
      <c r="A627" s="29"/>
      <c r="B627" s="20"/>
      <c r="C627" s="17"/>
      <c r="D627" s="11">
        <f aca="true" t="shared" si="343" ref="D627:O627">$C626*D626</f>
        <v>35.634773451171654</v>
      </c>
      <c r="E627" s="11">
        <f t="shared" si="343"/>
        <v>303.9689108846932</v>
      </c>
      <c r="F627" s="11">
        <f t="shared" si="343"/>
        <v>123.00436859952625</v>
      </c>
      <c r="G627" s="11">
        <f t="shared" si="343"/>
        <v>169.15784023809195</v>
      </c>
      <c r="H627" s="11">
        <f t="shared" si="343"/>
        <v>90.58960479755686</v>
      </c>
      <c r="I627" s="11">
        <f t="shared" si="343"/>
        <v>285.7221895392137</v>
      </c>
      <c r="J627" s="11">
        <f t="shared" si="343"/>
        <v>45.29480239877843</v>
      </c>
      <c r="K627" s="11">
        <f t="shared" si="343"/>
        <v>70.62554497250285</v>
      </c>
      <c r="L627" s="11">
        <f t="shared" si="343"/>
        <v>37.566779240693016</v>
      </c>
      <c r="M627" s="11">
        <f t="shared" si="343"/>
        <v>53.66682748670431</v>
      </c>
      <c r="N627" s="11">
        <f t="shared" si="343"/>
        <v>276.0621605916069</v>
      </c>
      <c r="O627" s="11">
        <f t="shared" si="343"/>
        <v>40.14278696005482</v>
      </c>
      <c r="P627" s="11">
        <f aca="true" t="shared" si="344" ref="P627:Z627">$C626*P626</f>
        <v>0</v>
      </c>
      <c r="Q627" s="11">
        <f t="shared" si="344"/>
        <v>80.28557392010964</v>
      </c>
      <c r="R627" s="11">
        <f t="shared" si="344"/>
        <v>40.78678888989527</v>
      </c>
      <c r="S627" s="11">
        <f t="shared" si="344"/>
        <v>9.445361637659957</v>
      </c>
      <c r="T627" s="11">
        <f t="shared" si="344"/>
        <v>114.6323435116004</v>
      </c>
      <c r="U627" s="11">
        <f t="shared" si="344"/>
        <v>40.57212157994845</v>
      </c>
      <c r="V627" s="11">
        <f t="shared" si="344"/>
        <v>85.65225666878005</v>
      </c>
      <c r="W627" s="11">
        <f t="shared" si="344"/>
        <v>103.89897801425953</v>
      </c>
      <c r="X627" s="11">
        <f t="shared" si="344"/>
        <v>134.38173602670759</v>
      </c>
      <c r="Y627" s="11">
        <f t="shared" si="344"/>
        <v>5.581350058617247</v>
      </c>
      <c r="Z627" s="11">
        <f t="shared" si="344"/>
        <v>0</v>
      </c>
    </row>
    <row r="628" spans="1:26" s="84" customFormat="1" ht="12.75">
      <c r="A628" s="28" t="s">
        <v>143</v>
      </c>
      <c r="B628" s="87">
        <v>598258.9812503062</v>
      </c>
      <c r="C628" s="19">
        <f>B628/12</f>
        <v>49854.91510419219</v>
      </c>
      <c r="D628" s="68">
        <v>0.0166</v>
      </c>
      <c r="E628" s="68">
        <v>0.1416</v>
      </c>
      <c r="F628" s="68">
        <v>0.0573</v>
      </c>
      <c r="G628" s="68">
        <v>0.0788</v>
      </c>
      <c r="H628" s="68">
        <v>0.0422</v>
      </c>
      <c r="I628" s="68">
        <v>0.1331</v>
      </c>
      <c r="J628" s="68">
        <v>0.0211</v>
      </c>
      <c r="K628" s="68">
        <v>0.0329</v>
      </c>
      <c r="L628" s="68">
        <v>0.0175</v>
      </c>
      <c r="M628" s="68">
        <v>0.025</v>
      </c>
      <c r="N628" s="68">
        <v>0.1286</v>
      </c>
      <c r="O628" s="68">
        <v>0.0187</v>
      </c>
      <c r="P628" s="68">
        <v>0</v>
      </c>
      <c r="Q628" s="68">
        <v>0.0374</v>
      </c>
      <c r="R628" s="68">
        <v>0.019</v>
      </c>
      <c r="S628" s="68">
        <v>0.0044</v>
      </c>
      <c r="T628" s="68">
        <v>0.0534</v>
      </c>
      <c r="U628" s="68">
        <v>0.0189</v>
      </c>
      <c r="V628" s="68">
        <v>0.0399</v>
      </c>
      <c r="W628" s="68">
        <v>0.0484</v>
      </c>
      <c r="X628" s="68">
        <v>0.0626</v>
      </c>
      <c r="Y628" s="68">
        <v>0.0026</v>
      </c>
      <c r="Z628" s="9">
        <v>0</v>
      </c>
    </row>
    <row r="629" spans="1:26" s="84" customFormat="1" ht="12.75">
      <c r="A629" s="29"/>
      <c r="B629" s="20"/>
      <c r="C629" s="17"/>
      <c r="D629" s="11">
        <f aca="true" t="shared" si="345" ref="D629:O629">$C628*D628</f>
        <v>827.5915907295903</v>
      </c>
      <c r="E629" s="11">
        <f t="shared" si="345"/>
        <v>7059.455978753614</v>
      </c>
      <c r="F629" s="11">
        <f t="shared" si="345"/>
        <v>2856.686635470212</v>
      </c>
      <c r="G629" s="11">
        <f t="shared" si="345"/>
        <v>3928.567310210344</v>
      </c>
      <c r="H629" s="11">
        <f t="shared" si="345"/>
        <v>2103.8774173969105</v>
      </c>
      <c r="I629" s="11">
        <f t="shared" si="345"/>
        <v>6635.6892003679795</v>
      </c>
      <c r="J629" s="11">
        <f t="shared" si="345"/>
        <v>1051.9387086984552</v>
      </c>
      <c r="K629" s="11">
        <f t="shared" si="345"/>
        <v>1640.2267069279228</v>
      </c>
      <c r="L629" s="11">
        <f t="shared" si="345"/>
        <v>872.4610143233633</v>
      </c>
      <c r="M629" s="11">
        <f t="shared" si="345"/>
        <v>1246.3728776048047</v>
      </c>
      <c r="N629" s="11">
        <f t="shared" si="345"/>
        <v>6411.342082399115</v>
      </c>
      <c r="O629" s="11">
        <f t="shared" si="345"/>
        <v>932.286912448394</v>
      </c>
      <c r="P629" s="11">
        <f aca="true" t="shared" si="346" ref="P629:Z629">$C628*P628</f>
        <v>0</v>
      </c>
      <c r="Q629" s="11">
        <f t="shared" si="346"/>
        <v>1864.573824896788</v>
      </c>
      <c r="R629" s="11">
        <f t="shared" si="346"/>
        <v>947.2433869796515</v>
      </c>
      <c r="S629" s="11">
        <f t="shared" si="346"/>
        <v>219.36162645844564</v>
      </c>
      <c r="T629" s="11">
        <f t="shared" si="346"/>
        <v>2662.252466563863</v>
      </c>
      <c r="U629" s="11">
        <f t="shared" si="346"/>
        <v>942.2578954692324</v>
      </c>
      <c r="V629" s="11">
        <f t="shared" si="346"/>
        <v>1989.2111126572681</v>
      </c>
      <c r="W629" s="11">
        <f t="shared" si="346"/>
        <v>2412.977891042902</v>
      </c>
      <c r="X629" s="11">
        <f t="shared" si="346"/>
        <v>3120.917685522431</v>
      </c>
      <c r="Y629" s="11">
        <f t="shared" si="346"/>
        <v>129.62277927089968</v>
      </c>
      <c r="Z629" s="11">
        <f t="shared" si="346"/>
        <v>0</v>
      </c>
    </row>
    <row r="630" spans="1:26" s="84" customFormat="1" ht="12.75">
      <c r="A630" s="28" t="s">
        <v>156</v>
      </c>
      <c r="B630" s="87">
        <v>1277434.788582825</v>
      </c>
      <c r="C630" s="19">
        <f>B630/12</f>
        <v>106452.89904856875</v>
      </c>
      <c r="D630" s="9"/>
      <c r="E630" s="9"/>
      <c r="F630" s="9"/>
      <c r="G630" s="9"/>
      <c r="H630" s="9"/>
      <c r="I630" s="9"/>
      <c r="J630" s="9"/>
      <c r="K630" s="9"/>
      <c r="L630" s="9"/>
      <c r="M630" s="9">
        <v>0.9706</v>
      </c>
      <c r="N630" s="9"/>
      <c r="O630" s="9"/>
      <c r="P630" s="9"/>
      <c r="Q630" s="9"/>
      <c r="R630" s="9"/>
      <c r="S630" s="9"/>
      <c r="T630" s="9">
        <v>0.0294</v>
      </c>
      <c r="U630" s="9"/>
      <c r="V630" s="9"/>
      <c r="W630" s="9"/>
      <c r="X630" s="9"/>
      <c r="Y630" s="9"/>
      <c r="Z630" s="9"/>
    </row>
    <row r="631" spans="1:26" s="84" customFormat="1" ht="12.75">
      <c r="A631" s="29"/>
      <c r="B631" s="20"/>
      <c r="C631" s="17"/>
      <c r="D631" s="11">
        <f aca="true" t="shared" si="347" ref="D631:Z631">$C630*D630</f>
        <v>0</v>
      </c>
      <c r="E631" s="11">
        <f t="shared" si="347"/>
        <v>0</v>
      </c>
      <c r="F631" s="11">
        <f t="shared" si="347"/>
        <v>0</v>
      </c>
      <c r="G631" s="11">
        <f t="shared" si="347"/>
        <v>0</v>
      </c>
      <c r="H631" s="11">
        <f t="shared" si="347"/>
        <v>0</v>
      </c>
      <c r="I631" s="11">
        <f t="shared" si="347"/>
        <v>0</v>
      </c>
      <c r="J631" s="11">
        <f t="shared" si="347"/>
        <v>0</v>
      </c>
      <c r="K631" s="11">
        <f t="shared" si="347"/>
        <v>0</v>
      </c>
      <c r="L631" s="11">
        <f t="shared" si="347"/>
        <v>0</v>
      </c>
      <c r="M631" s="11">
        <f t="shared" si="347"/>
        <v>103323.18381654084</v>
      </c>
      <c r="N631" s="11">
        <f t="shared" si="347"/>
        <v>0</v>
      </c>
      <c r="O631" s="11">
        <f t="shared" si="347"/>
        <v>0</v>
      </c>
      <c r="P631" s="11">
        <f t="shared" si="347"/>
        <v>0</v>
      </c>
      <c r="Q631" s="11">
        <f t="shared" si="347"/>
        <v>0</v>
      </c>
      <c r="R631" s="11">
        <f t="shared" si="347"/>
        <v>0</v>
      </c>
      <c r="S631" s="11">
        <f t="shared" si="347"/>
        <v>0</v>
      </c>
      <c r="T631" s="11">
        <f t="shared" si="347"/>
        <v>3129.715232027921</v>
      </c>
      <c r="U631" s="11">
        <f t="shared" si="347"/>
        <v>0</v>
      </c>
      <c r="V631" s="11">
        <f t="shared" si="347"/>
        <v>0</v>
      </c>
      <c r="W631" s="11">
        <f t="shared" si="347"/>
        <v>0</v>
      </c>
      <c r="X631" s="11">
        <f t="shared" si="347"/>
        <v>0</v>
      </c>
      <c r="Y631" s="11">
        <f t="shared" si="347"/>
        <v>0</v>
      </c>
      <c r="Z631" s="11">
        <f t="shared" si="347"/>
        <v>0</v>
      </c>
    </row>
    <row r="632" spans="1:26" s="84" customFormat="1" ht="12.75">
      <c r="A632" s="35" t="s">
        <v>249</v>
      </c>
      <c r="B632" s="87">
        <v>864133.5942562146</v>
      </c>
      <c r="C632" s="49">
        <f>B632/12</f>
        <v>72011.13285468455</v>
      </c>
      <c r="D632" s="70"/>
      <c r="E632" s="70"/>
      <c r="F632" s="70"/>
      <c r="G632" s="70"/>
      <c r="H632" s="70"/>
      <c r="I632" s="70"/>
      <c r="J632" s="70"/>
      <c r="K632" s="70"/>
      <c r="L632" s="70"/>
      <c r="M632" s="70">
        <v>0.7206</v>
      </c>
      <c r="N632" s="70"/>
      <c r="O632" s="70"/>
      <c r="P632" s="70"/>
      <c r="Q632" s="70"/>
      <c r="R632" s="70"/>
      <c r="S632" s="70"/>
      <c r="T632" s="70">
        <v>0.2794</v>
      </c>
      <c r="U632" s="70"/>
      <c r="V632" s="70"/>
      <c r="W632" s="70"/>
      <c r="X632" s="70"/>
      <c r="Y632" s="70"/>
      <c r="Z632" s="70"/>
    </row>
    <row r="633" spans="1:26" s="84" customFormat="1" ht="12.75">
      <c r="A633" s="47"/>
      <c r="B633" s="60"/>
      <c r="C633" s="48"/>
      <c r="D633" s="69">
        <f aca="true" t="shared" si="348" ref="D633:Z633">$C632*D632</f>
        <v>0</v>
      </c>
      <c r="E633" s="69">
        <f t="shared" si="348"/>
        <v>0</v>
      </c>
      <c r="F633" s="69">
        <f t="shared" si="348"/>
        <v>0</v>
      </c>
      <c r="G633" s="69">
        <f t="shared" si="348"/>
        <v>0</v>
      </c>
      <c r="H633" s="69">
        <f t="shared" si="348"/>
        <v>0</v>
      </c>
      <c r="I633" s="69">
        <f t="shared" si="348"/>
        <v>0</v>
      </c>
      <c r="J633" s="69">
        <f t="shared" si="348"/>
        <v>0</v>
      </c>
      <c r="K633" s="69">
        <f t="shared" si="348"/>
        <v>0</v>
      </c>
      <c r="L633" s="69">
        <f t="shared" si="348"/>
        <v>0</v>
      </c>
      <c r="M633" s="69">
        <f t="shared" si="348"/>
        <v>51891.22233508569</v>
      </c>
      <c r="N633" s="69">
        <f t="shared" si="348"/>
        <v>0</v>
      </c>
      <c r="O633" s="69">
        <f t="shared" si="348"/>
        <v>0</v>
      </c>
      <c r="P633" s="69">
        <f t="shared" si="348"/>
        <v>0</v>
      </c>
      <c r="Q633" s="69">
        <f t="shared" si="348"/>
        <v>0</v>
      </c>
      <c r="R633" s="69">
        <f t="shared" si="348"/>
        <v>0</v>
      </c>
      <c r="S633" s="69">
        <f t="shared" si="348"/>
        <v>0</v>
      </c>
      <c r="T633" s="69">
        <f t="shared" si="348"/>
        <v>20119.91051959886</v>
      </c>
      <c r="U633" s="69">
        <f t="shared" si="348"/>
        <v>0</v>
      </c>
      <c r="V633" s="69">
        <f t="shared" si="348"/>
        <v>0</v>
      </c>
      <c r="W633" s="69">
        <f t="shared" si="348"/>
        <v>0</v>
      </c>
      <c r="X633" s="69">
        <f t="shared" si="348"/>
        <v>0</v>
      </c>
      <c r="Y633" s="69">
        <f t="shared" si="348"/>
        <v>0</v>
      </c>
      <c r="Z633" s="69">
        <f t="shared" si="348"/>
        <v>0</v>
      </c>
    </row>
    <row r="634" spans="1:26" s="84" customFormat="1" ht="12.75">
      <c r="A634" s="25" t="s">
        <v>51</v>
      </c>
      <c r="B634" s="15">
        <f>SUM(B624:B632)</f>
        <v>4468936.724639755</v>
      </c>
      <c r="C634" s="15">
        <f>SUM(C624:C632)</f>
        <v>372411.39371997956</v>
      </c>
      <c r="D634" s="15">
        <f>D625+D627+D629+D631+D633</f>
        <v>863.226364180762</v>
      </c>
      <c r="E634" s="15">
        <f aca="true" t="shared" si="349" ref="E634:Z634">E625+E627+E629+E631+E633</f>
        <v>7363.424889638307</v>
      </c>
      <c r="F634" s="15">
        <f t="shared" si="349"/>
        <v>2979.691004069738</v>
      </c>
      <c r="G634" s="15">
        <f t="shared" si="349"/>
        <v>4097.725150448437</v>
      </c>
      <c r="H634" s="15">
        <f t="shared" si="349"/>
        <v>2194.4670221944675</v>
      </c>
      <c r="I634" s="15">
        <f t="shared" si="349"/>
        <v>6921.411389907194</v>
      </c>
      <c r="J634" s="15">
        <f t="shared" si="349"/>
        <v>1097.2335110972338</v>
      </c>
      <c r="K634" s="15">
        <f t="shared" si="349"/>
        <v>1710.8522519004257</v>
      </c>
      <c r="L634" s="15">
        <f t="shared" si="349"/>
        <v>910.0277935640563</v>
      </c>
      <c r="M634" s="15">
        <f t="shared" si="349"/>
        <v>276458.62455975875</v>
      </c>
      <c r="N634" s="15">
        <f t="shared" si="349"/>
        <v>6687.404242990721</v>
      </c>
      <c r="O634" s="15">
        <f t="shared" si="349"/>
        <v>972.4296994084489</v>
      </c>
      <c r="P634" s="15">
        <f t="shared" si="349"/>
        <v>0</v>
      </c>
      <c r="Q634" s="15">
        <f t="shared" si="349"/>
        <v>1944.8593988168977</v>
      </c>
      <c r="R634" s="15">
        <f t="shared" si="349"/>
        <v>988.0301758695468</v>
      </c>
      <c r="S634" s="15">
        <f t="shared" si="349"/>
        <v>228.8069880961056</v>
      </c>
      <c r="T634" s="15">
        <f t="shared" si="349"/>
        <v>48028.10547172746</v>
      </c>
      <c r="U634" s="15">
        <f t="shared" si="349"/>
        <v>982.8300170491808</v>
      </c>
      <c r="V634" s="15">
        <f t="shared" si="349"/>
        <v>2074.863369326048</v>
      </c>
      <c r="W634" s="15">
        <f t="shared" si="349"/>
        <v>2516.8768690571615</v>
      </c>
      <c r="X634" s="15">
        <f t="shared" si="349"/>
        <v>3255.2994215491385</v>
      </c>
      <c r="Y634" s="15">
        <f t="shared" si="349"/>
        <v>135.20412932951695</v>
      </c>
      <c r="Z634" s="15">
        <f t="shared" si="349"/>
        <v>0</v>
      </c>
    </row>
    <row r="635" spans="1:26" s="84" customFormat="1" ht="12.75">
      <c r="A635" s="50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s="84" customFormat="1" ht="12.75">
      <c r="A636" s="50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s="84" customFormat="1" ht="12.75" thickBot="1">
      <c r="A637" s="25" t="s">
        <v>144</v>
      </c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spans="1:26" s="84" customFormat="1" ht="12.75" thickBot="1">
      <c r="A638" s="26" t="s">
        <v>2</v>
      </c>
      <c r="B638" s="1" t="s">
        <v>3</v>
      </c>
      <c r="C638" s="4" t="s">
        <v>4</v>
      </c>
      <c r="D638" s="139" t="s">
        <v>5</v>
      </c>
      <c r="E638" s="140"/>
      <c r="F638" s="140"/>
      <c r="G638" s="140"/>
      <c r="H638" s="140"/>
      <c r="I638" s="140"/>
      <c r="J638" s="140"/>
      <c r="K638" s="140"/>
      <c r="L638" s="140"/>
      <c r="M638" s="140"/>
      <c r="N638" s="140"/>
      <c r="O638" s="140"/>
      <c r="P638" s="140"/>
      <c r="Q638" s="140"/>
      <c r="R638" s="140"/>
      <c r="S638" s="140"/>
      <c r="T638" s="140"/>
      <c r="U638" s="140"/>
      <c r="V638" s="140"/>
      <c r="W638" s="140"/>
      <c r="X638" s="140"/>
      <c r="Y638" s="140"/>
      <c r="Z638" s="75"/>
    </row>
    <row r="639" spans="1:26" s="84" customFormat="1" ht="12.75">
      <c r="A639" s="27" t="s">
        <v>6</v>
      </c>
      <c r="B639" s="6" t="s">
        <v>7</v>
      </c>
      <c r="C639" s="7" t="s">
        <v>7</v>
      </c>
      <c r="D639" s="12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33"/>
      <c r="Z639" s="6" t="s">
        <v>8</v>
      </c>
    </row>
    <row r="640" spans="1:26" s="84" customFormat="1" ht="12.75">
      <c r="A640" s="27" t="s">
        <v>9</v>
      </c>
      <c r="B640" s="6" t="s">
        <v>10</v>
      </c>
      <c r="C640" s="7" t="s">
        <v>10</v>
      </c>
      <c r="D640" s="5" t="s">
        <v>11</v>
      </c>
      <c r="E640" s="6" t="s">
        <v>12</v>
      </c>
      <c r="F640" s="6" t="s">
        <v>13</v>
      </c>
      <c r="G640" s="6" t="s">
        <v>14</v>
      </c>
      <c r="H640" s="6" t="s">
        <v>15</v>
      </c>
      <c r="I640" s="6" t="s">
        <v>16</v>
      </c>
      <c r="J640" s="6" t="s">
        <v>17</v>
      </c>
      <c r="K640" s="6" t="s">
        <v>18</v>
      </c>
      <c r="L640" s="6" t="s">
        <v>19</v>
      </c>
      <c r="M640" s="6" t="s">
        <v>20</v>
      </c>
      <c r="N640" s="6" t="s">
        <v>21</v>
      </c>
      <c r="O640" s="6" t="s">
        <v>178</v>
      </c>
      <c r="P640" s="6" t="s">
        <v>22</v>
      </c>
      <c r="Q640" s="6" t="s">
        <v>23</v>
      </c>
      <c r="R640" s="6" t="s">
        <v>24</v>
      </c>
      <c r="S640" s="6" t="s">
        <v>25</v>
      </c>
      <c r="T640" s="6" t="s">
        <v>26</v>
      </c>
      <c r="U640" s="6" t="s">
        <v>27</v>
      </c>
      <c r="V640" s="6" t="s">
        <v>28</v>
      </c>
      <c r="W640" s="6" t="s">
        <v>29</v>
      </c>
      <c r="X640" s="6" t="s">
        <v>30</v>
      </c>
      <c r="Y640" s="6" t="s">
        <v>31</v>
      </c>
      <c r="Z640" s="6" t="s">
        <v>32</v>
      </c>
    </row>
    <row r="641" spans="1:26" s="84" customFormat="1" ht="12.75">
      <c r="A641" s="27"/>
      <c r="B641" s="6"/>
      <c r="C641" s="7" t="s">
        <v>389</v>
      </c>
      <c r="D641" s="10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s="84" customFormat="1" ht="12.75">
      <c r="A642" s="28" t="s">
        <v>145</v>
      </c>
      <c r="B642" s="87">
        <v>3134707.5921195913</v>
      </c>
      <c r="C642" s="88">
        <f aca="true" t="shared" si="350" ref="C642:C660">B642/12</f>
        <v>261225.6326766326</v>
      </c>
      <c r="D642" s="9">
        <v>0.0178</v>
      </c>
      <c r="E642" s="9"/>
      <c r="F642" s="9"/>
      <c r="G642" s="9"/>
      <c r="H642" s="9">
        <v>0.2654</v>
      </c>
      <c r="I642" s="9"/>
      <c r="J642" s="9"/>
      <c r="K642" s="9"/>
      <c r="L642" s="9"/>
      <c r="M642" s="9">
        <v>0.0325</v>
      </c>
      <c r="N642" s="9"/>
      <c r="O642" s="9"/>
      <c r="P642" s="9"/>
      <c r="Q642" s="9">
        <v>0.0267</v>
      </c>
      <c r="R642" s="9">
        <v>0.0116</v>
      </c>
      <c r="S642" s="9">
        <v>0.0025</v>
      </c>
      <c r="T642" s="9">
        <v>0.048</v>
      </c>
      <c r="U642" s="9"/>
      <c r="V642" s="9">
        <v>0.525</v>
      </c>
      <c r="W642" s="9">
        <v>0.0323</v>
      </c>
      <c r="X642" s="9">
        <v>0.0382</v>
      </c>
      <c r="Y642" s="9"/>
      <c r="Z642" s="9">
        <v>0</v>
      </c>
    </row>
    <row r="643" spans="1:26" s="84" customFormat="1" ht="12.75">
      <c r="A643" s="29"/>
      <c r="B643" s="18"/>
      <c r="C643" s="19"/>
      <c r="D643" s="11">
        <f aca="true" t="shared" si="351" ref="D643:Z643">$C642*D642</f>
        <v>4649.81626164406</v>
      </c>
      <c r="E643" s="11">
        <f t="shared" si="351"/>
        <v>0</v>
      </c>
      <c r="F643" s="11">
        <f t="shared" si="351"/>
        <v>0</v>
      </c>
      <c r="G643" s="11">
        <f t="shared" si="351"/>
        <v>0</v>
      </c>
      <c r="H643" s="11">
        <f t="shared" si="351"/>
        <v>69329.2829123783</v>
      </c>
      <c r="I643" s="11">
        <f t="shared" si="351"/>
        <v>0</v>
      </c>
      <c r="J643" s="11">
        <f t="shared" si="351"/>
        <v>0</v>
      </c>
      <c r="K643" s="11">
        <f t="shared" si="351"/>
        <v>0</v>
      </c>
      <c r="L643" s="11">
        <f t="shared" si="351"/>
        <v>0</v>
      </c>
      <c r="M643" s="11">
        <f t="shared" si="351"/>
        <v>8489.833061990561</v>
      </c>
      <c r="N643" s="11">
        <f t="shared" si="351"/>
        <v>0</v>
      </c>
      <c r="O643" s="11">
        <f>$C642*O642</f>
        <v>0</v>
      </c>
      <c r="P643" s="11">
        <f t="shared" si="351"/>
        <v>0</v>
      </c>
      <c r="Q643" s="11">
        <f t="shared" si="351"/>
        <v>6974.724392466091</v>
      </c>
      <c r="R643" s="11">
        <f t="shared" si="351"/>
        <v>3030.217339048938</v>
      </c>
      <c r="S643" s="11">
        <f t="shared" si="351"/>
        <v>653.0640816915816</v>
      </c>
      <c r="T643" s="11">
        <f t="shared" si="351"/>
        <v>12538.830368478366</v>
      </c>
      <c r="U643" s="11">
        <f t="shared" si="351"/>
        <v>0</v>
      </c>
      <c r="V643" s="11">
        <f t="shared" si="351"/>
        <v>137143.4571552321</v>
      </c>
      <c r="W643" s="11">
        <f t="shared" si="351"/>
        <v>8437.587935455234</v>
      </c>
      <c r="X643" s="11">
        <f t="shared" si="351"/>
        <v>9978.819168247364</v>
      </c>
      <c r="Y643" s="11">
        <f t="shared" si="351"/>
        <v>0</v>
      </c>
      <c r="Z643" s="11">
        <f t="shared" si="351"/>
        <v>0</v>
      </c>
    </row>
    <row r="644" spans="1:26" s="84" customFormat="1" ht="12.75">
      <c r="A644" s="28" t="s">
        <v>146</v>
      </c>
      <c r="B644" s="87">
        <v>298285.56879587617</v>
      </c>
      <c r="C644" s="88">
        <f t="shared" si="350"/>
        <v>24857.13073298968</v>
      </c>
      <c r="D644" s="68">
        <v>0.0166</v>
      </c>
      <c r="E644" s="68">
        <v>0.1416</v>
      </c>
      <c r="F644" s="68">
        <v>0.0573</v>
      </c>
      <c r="G644" s="68">
        <v>0.0788</v>
      </c>
      <c r="H644" s="68">
        <v>0.0422</v>
      </c>
      <c r="I644" s="68">
        <v>0.1331</v>
      </c>
      <c r="J644" s="68">
        <v>0.0211</v>
      </c>
      <c r="K644" s="68">
        <v>0.0329</v>
      </c>
      <c r="L644" s="68">
        <v>0.0175</v>
      </c>
      <c r="M644" s="68">
        <v>0.025</v>
      </c>
      <c r="N644" s="68">
        <v>0.1286</v>
      </c>
      <c r="O644" s="68">
        <v>0.0187</v>
      </c>
      <c r="P644" s="68">
        <v>0</v>
      </c>
      <c r="Q644" s="68">
        <v>0.0374</v>
      </c>
      <c r="R644" s="68">
        <v>0.019</v>
      </c>
      <c r="S644" s="68">
        <v>0.0044</v>
      </c>
      <c r="T644" s="68">
        <v>0.0534</v>
      </c>
      <c r="U644" s="68">
        <v>0.0189</v>
      </c>
      <c r="V644" s="68">
        <v>0.0399</v>
      </c>
      <c r="W644" s="68">
        <v>0.0484</v>
      </c>
      <c r="X644" s="68">
        <v>0.0626</v>
      </c>
      <c r="Y644" s="68">
        <v>0.0026</v>
      </c>
      <c r="Z644" s="9">
        <v>0</v>
      </c>
    </row>
    <row r="645" spans="1:26" s="84" customFormat="1" ht="12.75">
      <c r="A645" s="29"/>
      <c r="B645" s="18"/>
      <c r="C645" s="19"/>
      <c r="D645" s="11">
        <f aca="true" t="shared" si="352" ref="D645:O645">$C644*D644</f>
        <v>412.6283701676287</v>
      </c>
      <c r="E645" s="11">
        <f t="shared" si="352"/>
        <v>3519.769711791339</v>
      </c>
      <c r="F645" s="11">
        <f t="shared" si="352"/>
        <v>1424.3135910003086</v>
      </c>
      <c r="G645" s="11">
        <f t="shared" si="352"/>
        <v>1958.7419017595867</v>
      </c>
      <c r="H645" s="11">
        <f t="shared" si="352"/>
        <v>1048.9709169321645</v>
      </c>
      <c r="I645" s="11">
        <f t="shared" si="352"/>
        <v>3308.4841005609264</v>
      </c>
      <c r="J645" s="11">
        <f t="shared" si="352"/>
        <v>524.4854584660823</v>
      </c>
      <c r="K645" s="11">
        <f t="shared" si="352"/>
        <v>817.7996011153605</v>
      </c>
      <c r="L645" s="11">
        <f t="shared" si="352"/>
        <v>434.99978782731944</v>
      </c>
      <c r="M645" s="11">
        <f t="shared" si="352"/>
        <v>621.428268324742</v>
      </c>
      <c r="N645" s="11">
        <f t="shared" si="352"/>
        <v>3196.627012262473</v>
      </c>
      <c r="O645" s="11">
        <f t="shared" si="352"/>
        <v>464.82834470690705</v>
      </c>
      <c r="P645" s="11">
        <f aca="true" t="shared" si="353" ref="P645:Z645">$C644*P644</f>
        <v>0</v>
      </c>
      <c r="Q645" s="11">
        <f t="shared" si="353"/>
        <v>929.6566894138141</v>
      </c>
      <c r="R645" s="11">
        <f t="shared" si="353"/>
        <v>472.2854839268039</v>
      </c>
      <c r="S645" s="11">
        <f t="shared" si="353"/>
        <v>109.37137522515461</v>
      </c>
      <c r="T645" s="11">
        <f t="shared" si="353"/>
        <v>1327.370781141649</v>
      </c>
      <c r="U645" s="11">
        <f t="shared" si="353"/>
        <v>469.799770853505</v>
      </c>
      <c r="V645" s="11">
        <f t="shared" si="353"/>
        <v>991.7995162462882</v>
      </c>
      <c r="W645" s="11">
        <f t="shared" si="353"/>
        <v>1203.0851274767006</v>
      </c>
      <c r="X645" s="11">
        <f t="shared" si="353"/>
        <v>1556.056383885154</v>
      </c>
      <c r="Y645" s="11">
        <f t="shared" si="353"/>
        <v>64.62853990577317</v>
      </c>
      <c r="Z645" s="11">
        <f t="shared" si="353"/>
        <v>0</v>
      </c>
    </row>
    <row r="646" spans="1:26" s="84" customFormat="1" ht="12.75">
      <c r="A646" s="28" t="s">
        <v>147</v>
      </c>
      <c r="B646" s="87">
        <v>298285.56879587617</v>
      </c>
      <c r="C646" s="88">
        <f t="shared" si="350"/>
        <v>24857.13073298968</v>
      </c>
      <c r="D646" s="68">
        <v>0.0166</v>
      </c>
      <c r="E646" s="68">
        <v>0.1416</v>
      </c>
      <c r="F646" s="68">
        <v>0.0573</v>
      </c>
      <c r="G646" s="68">
        <v>0.0788</v>
      </c>
      <c r="H646" s="68">
        <v>0.0422</v>
      </c>
      <c r="I646" s="68">
        <v>0.1331</v>
      </c>
      <c r="J646" s="68">
        <v>0.0211</v>
      </c>
      <c r="K646" s="68">
        <v>0.0329</v>
      </c>
      <c r="L646" s="68">
        <v>0.0175</v>
      </c>
      <c r="M646" s="68">
        <v>0.025</v>
      </c>
      <c r="N646" s="68">
        <v>0.1286</v>
      </c>
      <c r="O646" s="68">
        <v>0.0187</v>
      </c>
      <c r="P646" s="68">
        <v>0</v>
      </c>
      <c r="Q646" s="68">
        <v>0.0374</v>
      </c>
      <c r="R646" s="68">
        <v>0.019</v>
      </c>
      <c r="S646" s="68">
        <v>0.0044</v>
      </c>
      <c r="T646" s="68">
        <v>0.0534</v>
      </c>
      <c r="U646" s="68">
        <v>0.0189</v>
      </c>
      <c r="V646" s="68">
        <v>0.0399</v>
      </c>
      <c r="W646" s="68">
        <v>0.0484</v>
      </c>
      <c r="X646" s="68">
        <v>0.0626</v>
      </c>
      <c r="Y646" s="68">
        <v>0.0026</v>
      </c>
      <c r="Z646" s="9">
        <v>0</v>
      </c>
    </row>
    <row r="647" spans="1:26" s="84" customFormat="1" ht="12.75">
      <c r="A647" s="29"/>
      <c r="B647" s="18"/>
      <c r="C647" s="19"/>
      <c r="D647" s="11">
        <f aca="true" t="shared" si="354" ref="D647:O647">$C646*D646</f>
        <v>412.6283701676287</v>
      </c>
      <c r="E647" s="11">
        <f t="shared" si="354"/>
        <v>3519.769711791339</v>
      </c>
      <c r="F647" s="11">
        <f t="shared" si="354"/>
        <v>1424.3135910003086</v>
      </c>
      <c r="G647" s="11">
        <f t="shared" si="354"/>
        <v>1958.7419017595867</v>
      </c>
      <c r="H647" s="11">
        <f t="shared" si="354"/>
        <v>1048.9709169321645</v>
      </c>
      <c r="I647" s="11">
        <f t="shared" si="354"/>
        <v>3308.4841005609264</v>
      </c>
      <c r="J647" s="11">
        <f t="shared" si="354"/>
        <v>524.4854584660823</v>
      </c>
      <c r="K647" s="11">
        <f t="shared" si="354"/>
        <v>817.7996011153605</v>
      </c>
      <c r="L647" s="11">
        <f t="shared" si="354"/>
        <v>434.99978782731944</v>
      </c>
      <c r="M647" s="11">
        <f t="shared" si="354"/>
        <v>621.428268324742</v>
      </c>
      <c r="N647" s="11">
        <f t="shared" si="354"/>
        <v>3196.627012262473</v>
      </c>
      <c r="O647" s="11">
        <f t="shared" si="354"/>
        <v>464.82834470690705</v>
      </c>
      <c r="P647" s="11">
        <f aca="true" t="shared" si="355" ref="P647:Z647">$C646*P646</f>
        <v>0</v>
      </c>
      <c r="Q647" s="11">
        <f t="shared" si="355"/>
        <v>929.6566894138141</v>
      </c>
      <c r="R647" s="11">
        <f t="shared" si="355"/>
        <v>472.2854839268039</v>
      </c>
      <c r="S647" s="11">
        <f t="shared" si="355"/>
        <v>109.37137522515461</v>
      </c>
      <c r="T647" s="11">
        <f t="shared" si="355"/>
        <v>1327.370781141649</v>
      </c>
      <c r="U647" s="11">
        <f t="shared" si="355"/>
        <v>469.799770853505</v>
      </c>
      <c r="V647" s="11">
        <f t="shared" si="355"/>
        <v>991.7995162462882</v>
      </c>
      <c r="W647" s="11">
        <f t="shared" si="355"/>
        <v>1203.0851274767006</v>
      </c>
      <c r="X647" s="11">
        <f t="shared" si="355"/>
        <v>1556.056383885154</v>
      </c>
      <c r="Y647" s="11">
        <f t="shared" si="355"/>
        <v>64.62853990577317</v>
      </c>
      <c r="Z647" s="11">
        <f t="shared" si="355"/>
        <v>0</v>
      </c>
    </row>
    <row r="648" spans="1:26" s="84" customFormat="1" ht="12.75">
      <c r="A648" s="28" t="s">
        <v>148</v>
      </c>
      <c r="B648" s="87">
        <v>298285.56879587617</v>
      </c>
      <c r="C648" s="88">
        <f t="shared" si="350"/>
        <v>24857.13073298968</v>
      </c>
      <c r="D648" s="68">
        <v>0.0166</v>
      </c>
      <c r="E648" s="68">
        <v>0.1416</v>
      </c>
      <c r="F648" s="68">
        <v>0.0573</v>
      </c>
      <c r="G648" s="68">
        <v>0.0788</v>
      </c>
      <c r="H648" s="68">
        <v>0.0422</v>
      </c>
      <c r="I648" s="68">
        <v>0.1331</v>
      </c>
      <c r="J648" s="68">
        <v>0.0211</v>
      </c>
      <c r="K648" s="68">
        <v>0.0329</v>
      </c>
      <c r="L648" s="68">
        <v>0.0175</v>
      </c>
      <c r="M648" s="68">
        <v>0.025</v>
      </c>
      <c r="N648" s="68">
        <v>0.1286</v>
      </c>
      <c r="O648" s="68">
        <v>0.0187</v>
      </c>
      <c r="P648" s="68">
        <v>0</v>
      </c>
      <c r="Q648" s="68">
        <v>0.0374</v>
      </c>
      <c r="R648" s="68">
        <v>0.019</v>
      </c>
      <c r="S648" s="68">
        <v>0.0044</v>
      </c>
      <c r="T648" s="68">
        <v>0.0534</v>
      </c>
      <c r="U648" s="68">
        <v>0.0189</v>
      </c>
      <c r="V648" s="68">
        <v>0.0399</v>
      </c>
      <c r="W648" s="68">
        <v>0.0484</v>
      </c>
      <c r="X648" s="68">
        <v>0.0626</v>
      </c>
      <c r="Y648" s="68">
        <v>0.0026</v>
      </c>
      <c r="Z648" s="9">
        <v>0</v>
      </c>
    </row>
    <row r="649" spans="1:26" s="84" customFormat="1" ht="12.75">
      <c r="A649" s="29"/>
      <c r="B649" s="20"/>
      <c r="C649" s="19"/>
      <c r="D649" s="11">
        <f aca="true" t="shared" si="356" ref="D649:O649">$C648*D648</f>
        <v>412.6283701676287</v>
      </c>
      <c r="E649" s="11">
        <f t="shared" si="356"/>
        <v>3519.769711791339</v>
      </c>
      <c r="F649" s="11">
        <f t="shared" si="356"/>
        <v>1424.3135910003086</v>
      </c>
      <c r="G649" s="11">
        <f t="shared" si="356"/>
        <v>1958.7419017595867</v>
      </c>
      <c r="H649" s="11">
        <f t="shared" si="356"/>
        <v>1048.9709169321645</v>
      </c>
      <c r="I649" s="11">
        <f t="shared" si="356"/>
        <v>3308.4841005609264</v>
      </c>
      <c r="J649" s="11">
        <f t="shared" si="356"/>
        <v>524.4854584660823</v>
      </c>
      <c r="K649" s="11">
        <f t="shared" si="356"/>
        <v>817.7996011153605</v>
      </c>
      <c r="L649" s="11">
        <f t="shared" si="356"/>
        <v>434.99978782731944</v>
      </c>
      <c r="M649" s="11">
        <f t="shared" si="356"/>
        <v>621.428268324742</v>
      </c>
      <c r="N649" s="11">
        <f t="shared" si="356"/>
        <v>3196.627012262473</v>
      </c>
      <c r="O649" s="11">
        <f t="shared" si="356"/>
        <v>464.82834470690705</v>
      </c>
      <c r="P649" s="11">
        <f aca="true" t="shared" si="357" ref="P649:Z649">$C648*P648</f>
        <v>0</v>
      </c>
      <c r="Q649" s="11">
        <f t="shared" si="357"/>
        <v>929.6566894138141</v>
      </c>
      <c r="R649" s="11">
        <f t="shared" si="357"/>
        <v>472.2854839268039</v>
      </c>
      <c r="S649" s="11">
        <f t="shared" si="357"/>
        <v>109.37137522515461</v>
      </c>
      <c r="T649" s="11">
        <f t="shared" si="357"/>
        <v>1327.370781141649</v>
      </c>
      <c r="U649" s="11">
        <f t="shared" si="357"/>
        <v>469.799770853505</v>
      </c>
      <c r="V649" s="11">
        <f t="shared" si="357"/>
        <v>991.7995162462882</v>
      </c>
      <c r="W649" s="11">
        <f t="shared" si="357"/>
        <v>1203.0851274767006</v>
      </c>
      <c r="X649" s="11">
        <f t="shared" si="357"/>
        <v>1556.056383885154</v>
      </c>
      <c r="Y649" s="11">
        <f t="shared" si="357"/>
        <v>64.62853990577317</v>
      </c>
      <c r="Z649" s="11">
        <f t="shared" si="357"/>
        <v>0</v>
      </c>
    </row>
    <row r="650" spans="1:26" s="84" customFormat="1" ht="12.75">
      <c r="A650" s="28" t="s">
        <v>149</v>
      </c>
      <c r="B650" s="87">
        <v>301089.5538150973</v>
      </c>
      <c r="C650" s="19">
        <f t="shared" si="350"/>
        <v>25090.79615125811</v>
      </c>
      <c r="D650" s="68">
        <v>0.0166</v>
      </c>
      <c r="E650" s="68">
        <v>0.1416</v>
      </c>
      <c r="F650" s="68">
        <v>0.0573</v>
      </c>
      <c r="G650" s="68">
        <v>0.0788</v>
      </c>
      <c r="H650" s="68">
        <v>0.0422</v>
      </c>
      <c r="I650" s="68">
        <v>0.1331</v>
      </c>
      <c r="J650" s="68">
        <v>0.0211</v>
      </c>
      <c r="K650" s="68">
        <v>0.0329</v>
      </c>
      <c r="L650" s="68">
        <v>0.0175</v>
      </c>
      <c r="M650" s="68">
        <v>0.025</v>
      </c>
      <c r="N650" s="68">
        <v>0.1286</v>
      </c>
      <c r="O650" s="68">
        <v>0.0187</v>
      </c>
      <c r="P650" s="68">
        <v>0</v>
      </c>
      <c r="Q650" s="68">
        <v>0.0374</v>
      </c>
      <c r="R650" s="68">
        <v>0.019</v>
      </c>
      <c r="S650" s="68">
        <v>0.0044</v>
      </c>
      <c r="T650" s="68">
        <v>0.0534</v>
      </c>
      <c r="U650" s="68">
        <v>0.0189</v>
      </c>
      <c r="V650" s="68">
        <v>0.0399</v>
      </c>
      <c r="W650" s="68">
        <v>0.0484</v>
      </c>
      <c r="X650" s="68">
        <v>0.0626</v>
      </c>
      <c r="Y650" s="68">
        <v>0.0026</v>
      </c>
      <c r="Z650" s="9">
        <v>0</v>
      </c>
    </row>
    <row r="651" spans="1:26" s="84" customFormat="1" ht="12.75">
      <c r="A651" s="29"/>
      <c r="B651" s="18"/>
      <c r="C651" s="19"/>
      <c r="D651" s="11">
        <f aca="true" t="shared" si="358" ref="D651:O651">$C650*D650</f>
        <v>416.5072161108846</v>
      </c>
      <c r="E651" s="11">
        <f t="shared" si="358"/>
        <v>3552.8567350181484</v>
      </c>
      <c r="F651" s="11">
        <f t="shared" si="358"/>
        <v>1437.7026194670896</v>
      </c>
      <c r="G651" s="11">
        <f t="shared" si="358"/>
        <v>1977.154736719139</v>
      </c>
      <c r="H651" s="11">
        <f t="shared" si="358"/>
        <v>1058.8315975830922</v>
      </c>
      <c r="I651" s="11">
        <f t="shared" si="358"/>
        <v>3339.5849677324545</v>
      </c>
      <c r="J651" s="11">
        <f t="shared" si="358"/>
        <v>529.4157987915461</v>
      </c>
      <c r="K651" s="11">
        <f t="shared" si="358"/>
        <v>825.4871933763918</v>
      </c>
      <c r="L651" s="11">
        <f t="shared" si="358"/>
        <v>439.088932647017</v>
      </c>
      <c r="M651" s="11">
        <f t="shared" si="358"/>
        <v>627.2699037814527</v>
      </c>
      <c r="N651" s="11">
        <f t="shared" si="358"/>
        <v>3226.6763850517927</v>
      </c>
      <c r="O651" s="11">
        <f t="shared" si="358"/>
        <v>469.1978880285267</v>
      </c>
      <c r="P651" s="11">
        <f aca="true" t="shared" si="359" ref="P651:Z651">$C650*P650</f>
        <v>0</v>
      </c>
      <c r="Q651" s="11">
        <f t="shared" si="359"/>
        <v>938.3957760570534</v>
      </c>
      <c r="R651" s="11">
        <f t="shared" si="359"/>
        <v>476.72512687390406</v>
      </c>
      <c r="S651" s="11">
        <f t="shared" si="359"/>
        <v>110.39950306553568</v>
      </c>
      <c r="T651" s="11">
        <f t="shared" si="359"/>
        <v>1339.848514477183</v>
      </c>
      <c r="U651" s="11">
        <f t="shared" si="359"/>
        <v>474.21604725877825</v>
      </c>
      <c r="V651" s="11">
        <f t="shared" si="359"/>
        <v>1001.1227664351985</v>
      </c>
      <c r="W651" s="11">
        <f t="shared" si="359"/>
        <v>1214.3945337208925</v>
      </c>
      <c r="X651" s="11">
        <f t="shared" si="359"/>
        <v>1570.6838390687578</v>
      </c>
      <c r="Y651" s="11">
        <f t="shared" si="359"/>
        <v>65.23606999327109</v>
      </c>
      <c r="Z651" s="11">
        <f t="shared" si="359"/>
        <v>0</v>
      </c>
    </row>
    <row r="652" spans="1:26" s="84" customFormat="1" ht="12.75">
      <c r="A652" s="28" t="s">
        <v>150</v>
      </c>
      <c r="B652" s="87">
        <v>2547380.8753605974</v>
      </c>
      <c r="C652" s="88">
        <f t="shared" si="350"/>
        <v>212281.7396133831</v>
      </c>
      <c r="D652" s="9"/>
      <c r="E652" s="9"/>
      <c r="F652" s="9">
        <v>0.0168</v>
      </c>
      <c r="G652" s="9"/>
      <c r="H652" s="9">
        <v>0.0183</v>
      </c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>
        <v>0.9649</v>
      </c>
      <c r="W652" s="9"/>
      <c r="X652" s="9"/>
      <c r="Y652" s="9"/>
      <c r="Z652" s="9"/>
    </row>
    <row r="653" spans="1:26" s="84" customFormat="1" ht="12.75">
      <c r="A653" s="29"/>
      <c r="B653" s="18"/>
      <c r="C653" s="19"/>
      <c r="D653" s="11">
        <f aca="true" t="shared" si="360" ref="D653:Z653">$C652*D652</f>
        <v>0</v>
      </c>
      <c r="E653" s="11">
        <f t="shared" si="360"/>
        <v>0</v>
      </c>
      <c r="F653" s="11">
        <f t="shared" si="360"/>
        <v>3566.333225504836</v>
      </c>
      <c r="G653" s="11">
        <f t="shared" si="360"/>
        <v>0</v>
      </c>
      <c r="H653" s="11">
        <f t="shared" si="360"/>
        <v>3884.7558349249107</v>
      </c>
      <c r="I653" s="11">
        <f t="shared" si="360"/>
        <v>0</v>
      </c>
      <c r="J653" s="11">
        <f t="shared" si="360"/>
        <v>0</v>
      </c>
      <c r="K653" s="11">
        <f t="shared" si="360"/>
        <v>0</v>
      </c>
      <c r="L653" s="11">
        <f t="shared" si="360"/>
        <v>0</v>
      </c>
      <c r="M653" s="11">
        <f t="shared" si="360"/>
        <v>0</v>
      </c>
      <c r="N653" s="11">
        <f t="shared" si="360"/>
        <v>0</v>
      </c>
      <c r="O653" s="11">
        <f>$C652*O652</f>
        <v>0</v>
      </c>
      <c r="P653" s="11">
        <f t="shared" si="360"/>
        <v>0</v>
      </c>
      <c r="Q653" s="11">
        <f t="shared" si="360"/>
        <v>0</v>
      </c>
      <c r="R653" s="11">
        <f t="shared" si="360"/>
        <v>0</v>
      </c>
      <c r="S653" s="11">
        <f t="shared" si="360"/>
        <v>0</v>
      </c>
      <c r="T653" s="11">
        <f t="shared" si="360"/>
        <v>0</v>
      </c>
      <c r="U653" s="11">
        <f t="shared" si="360"/>
        <v>0</v>
      </c>
      <c r="V653" s="11">
        <f t="shared" si="360"/>
        <v>204830.65055295336</v>
      </c>
      <c r="W653" s="11">
        <f t="shared" si="360"/>
        <v>0</v>
      </c>
      <c r="X653" s="11">
        <f t="shared" si="360"/>
        <v>0</v>
      </c>
      <c r="Y653" s="11">
        <f t="shared" si="360"/>
        <v>0</v>
      </c>
      <c r="Z653" s="11">
        <f t="shared" si="360"/>
        <v>0</v>
      </c>
    </row>
    <row r="654" spans="1:26" s="84" customFormat="1" ht="12.75">
      <c r="A654" s="28" t="s">
        <v>151</v>
      </c>
      <c r="B654" s="87">
        <v>4740719.309722814</v>
      </c>
      <c r="C654" s="88">
        <f t="shared" si="350"/>
        <v>395059.94247690117</v>
      </c>
      <c r="D654" s="9"/>
      <c r="E654" s="9"/>
      <c r="F654" s="9">
        <v>0.0354</v>
      </c>
      <c r="G654" s="9"/>
      <c r="H654" s="9">
        <v>0.0731</v>
      </c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>
        <v>0.8915</v>
      </c>
      <c r="W654" s="9"/>
      <c r="X654" s="9"/>
      <c r="Y654" s="9"/>
      <c r="Z654" s="9"/>
    </row>
    <row r="655" spans="1:26" s="84" customFormat="1" ht="12.75">
      <c r="A655" s="29"/>
      <c r="B655" s="18"/>
      <c r="C655" s="19"/>
      <c r="D655" s="11">
        <f aca="true" t="shared" si="361" ref="D655:Z655">$C654*D654</f>
        <v>0</v>
      </c>
      <c r="E655" s="11">
        <f t="shared" si="361"/>
        <v>0</v>
      </c>
      <c r="F655" s="11">
        <f t="shared" si="361"/>
        <v>13985.121963682303</v>
      </c>
      <c r="G655" s="11">
        <f t="shared" si="361"/>
        <v>0</v>
      </c>
      <c r="H655" s="11">
        <f t="shared" si="361"/>
        <v>28878.881795061476</v>
      </c>
      <c r="I655" s="11">
        <f t="shared" si="361"/>
        <v>0</v>
      </c>
      <c r="J655" s="11">
        <f t="shared" si="361"/>
        <v>0</v>
      </c>
      <c r="K655" s="11">
        <f t="shared" si="361"/>
        <v>0</v>
      </c>
      <c r="L655" s="11">
        <f t="shared" si="361"/>
        <v>0</v>
      </c>
      <c r="M655" s="11">
        <f t="shared" si="361"/>
        <v>0</v>
      </c>
      <c r="N655" s="11">
        <f t="shared" si="361"/>
        <v>0</v>
      </c>
      <c r="O655" s="11">
        <f>$C654*O654</f>
        <v>0</v>
      </c>
      <c r="P655" s="11">
        <f t="shared" si="361"/>
        <v>0</v>
      </c>
      <c r="Q655" s="11">
        <f t="shared" si="361"/>
        <v>0</v>
      </c>
      <c r="R655" s="11">
        <f t="shared" si="361"/>
        <v>0</v>
      </c>
      <c r="S655" s="11">
        <f t="shared" si="361"/>
        <v>0</v>
      </c>
      <c r="T655" s="11">
        <f t="shared" si="361"/>
        <v>0</v>
      </c>
      <c r="U655" s="11">
        <f t="shared" si="361"/>
        <v>0</v>
      </c>
      <c r="V655" s="11">
        <f t="shared" si="361"/>
        <v>352195.93871815735</v>
      </c>
      <c r="W655" s="11">
        <f t="shared" si="361"/>
        <v>0</v>
      </c>
      <c r="X655" s="11">
        <f t="shared" si="361"/>
        <v>0</v>
      </c>
      <c r="Y655" s="11">
        <f t="shared" si="361"/>
        <v>0</v>
      </c>
      <c r="Z655" s="11">
        <f t="shared" si="361"/>
        <v>0</v>
      </c>
    </row>
    <row r="656" spans="1:26" s="84" customFormat="1" ht="12.75">
      <c r="A656" s="28" t="s">
        <v>152</v>
      </c>
      <c r="B656" s="87">
        <v>8942284.710949514</v>
      </c>
      <c r="C656" s="88">
        <f t="shared" si="350"/>
        <v>745190.3925791262</v>
      </c>
      <c r="D656" s="9">
        <v>0.0077</v>
      </c>
      <c r="E656" s="9"/>
      <c r="F656" s="9"/>
      <c r="G656" s="9"/>
      <c r="H656" s="9">
        <v>0.1676</v>
      </c>
      <c r="I656" s="9"/>
      <c r="J656" s="9"/>
      <c r="K656" s="9"/>
      <c r="L656" s="9"/>
      <c r="M656" s="9">
        <v>0.0122</v>
      </c>
      <c r="N656" s="9"/>
      <c r="O656" s="9"/>
      <c r="P656" s="9"/>
      <c r="Q656" s="9">
        <v>0.0139</v>
      </c>
      <c r="R656" s="9">
        <v>0.0059</v>
      </c>
      <c r="S656" s="9">
        <v>0.0013</v>
      </c>
      <c r="T656" s="9">
        <v>0.021</v>
      </c>
      <c r="U656" s="9"/>
      <c r="V656" s="9">
        <v>0.7486</v>
      </c>
      <c r="W656" s="9"/>
      <c r="X656" s="9">
        <v>0.021</v>
      </c>
      <c r="Y656" s="9">
        <v>0.0008</v>
      </c>
      <c r="Z656" s="9"/>
    </row>
    <row r="657" spans="1:26" s="84" customFormat="1" ht="12.75">
      <c r="A657" s="29"/>
      <c r="B657" s="18"/>
      <c r="C657" s="19"/>
      <c r="D657" s="11">
        <f aca="true" t="shared" si="362" ref="D657:Z657">$C656*D656</f>
        <v>5737.966022859272</v>
      </c>
      <c r="E657" s="11">
        <f t="shared" si="362"/>
        <v>0</v>
      </c>
      <c r="F657" s="11">
        <f t="shared" si="362"/>
        <v>0</v>
      </c>
      <c r="G657" s="11">
        <f t="shared" si="362"/>
        <v>0</v>
      </c>
      <c r="H657" s="11">
        <f t="shared" si="362"/>
        <v>124893.90979626155</v>
      </c>
      <c r="I657" s="11">
        <f t="shared" si="362"/>
        <v>0</v>
      </c>
      <c r="J657" s="11">
        <f t="shared" si="362"/>
        <v>0</v>
      </c>
      <c r="K657" s="11">
        <f t="shared" si="362"/>
        <v>0</v>
      </c>
      <c r="L657" s="11">
        <f t="shared" si="362"/>
        <v>0</v>
      </c>
      <c r="M657" s="11">
        <f t="shared" si="362"/>
        <v>9091.32278946534</v>
      </c>
      <c r="N657" s="11">
        <f t="shared" si="362"/>
        <v>0</v>
      </c>
      <c r="O657" s="11">
        <f>$C656*O656</f>
        <v>0</v>
      </c>
      <c r="P657" s="11">
        <f t="shared" si="362"/>
        <v>0</v>
      </c>
      <c r="Q657" s="11">
        <f t="shared" si="362"/>
        <v>10358.146456849852</v>
      </c>
      <c r="R657" s="11">
        <f t="shared" si="362"/>
        <v>4396.623316216845</v>
      </c>
      <c r="S657" s="11">
        <f t="shared" si="362"/>
        <v>968.747510352864</v>
      </c>
      <c r="T657" s="11">
        <f t="shared" si="362"/>
        <v>15648.99824416165</v>
      </c>
      <c r="U657" s="11">
        <f t="shared" si="362"/>
        <v>0</v>
      </c>
      <c r="V657" s="11">
        <f t="shared" si="362"/>
        <v>557849.5278847339</v>
      </c>
      <c r="W657" s="11">
        <f t="shared" si="362"/>
        <v>0</v>
      </c>
      <c r="X657" s="11">
        <f t="shared" si="362"/>
        <v>15648.99824416165</v>
      </c>
      <c r="Y657" s="11">
        <f t="shared" si="362"/>
        <v>596.152314063301</v>
      </c>
      <c r="Z657" s="11">
        <f t="shared" si="362"/>
        <v>0</v>
      </c>
    </row>
    <row r="658" spans="1:26" s="84" customFormat="1" ht="12.75">
      <c r="A658" s="28" t="s">
        <v>153</v>
      </c>
      <c r="B658" s="87">
        <v>797882.8493701373</v>
      </c>
      <c r="C658" s="88">
        <f t="shared" si="350"/>
        <v>66490.23744751145</v>
      </c>
      <c r="D658" s="9"/>
      <c r="E658" s="9"/>
      <c r="F658" s="9"/>
      <c r="G658" s="9"/>
      <c r="H658" s="9">
        <v>0.3057</v>
      </c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>
        <v>0.6943</v>
      </c>
      <c r="W658" s="9"/>
      <c r="X658" s="9"/>
      <c r="Y658" s="9"/>
      <c r="Z658" s="9"/>
    </row>
    <row r="659" spans="1:26" s="84" customFormat="1" ht="12.75">
      <c r="A659" s="29"/>
      <c r="B659" s="18"/>
      <c r="C659" s="19"/>
      <c r="D659" s="11">
        <f aca="true" t="shared" si="363" ref="D659:Z659">$C658*D658</f>
        <v>0</v>
      </c>
      <c r="E659" s="11">
        <f t="shared" si="363"/>
        <v>0</v>
      </c>
      <c r="F659" s="11">
        <f t="shared" si="363"/>
        <v>0</v>
      </c>
      <c r="G659" s="11">
        <f t="shared" si="363"/>
        <v>0</v>
      </c>
      <c r="H659" s="11">
        <f t="shared" si="363"/>
        <v>20326.06558770425</v>
      </c>
      <c r="I659" s="11">
        <f t="shared" si="363"/>
        <v>0</v>
      </c>
      <c r="J659" s="11">
        <f t="shared" si="363"/>
        <v>0</v>
      </c>
      <c r="K659" s="11">
        <f t="shared" si="363"/>
        <v>0</v>
      </c>
      <c r="L659" s="11">
        <f t="shared" si="363"/>
        <v>0</v>
      </c>
      <c r="M659" s="11">
        <f t="shared" si="363"/>
        <v>0</v>
      </c>
      <c r="N659" s="11">
        <f t="shared" si="363"/>
        <v>0</v>
      </c>
      <c r="O659" s="11">
        <f>$C658*O658</f>
        <v>0</v>
      </c>
      <c r="P659" s="11">
        <f t="shared" si="363"/>
        <v>0</v>
      </c>
      <c r="Q659" s="11">
        <f t="shared" si="363"/>
        <v>0</v>
      </c>
      <c r="R659" s="11">
        <f t="shared" si="363"/>
        <v>0</v>
      </c>
      <c r="S659" s="11">
        <f t="shared" si="363"/>
        <v>0</v>
      </c>
      <c r="T659" s="11">
        <f t="shared" si="363"/>
        <v>0</v>
      </c>
      <c r="U659" s="11">
        <f t="shared" si="363"/>
        <v>0</v>
      </c>
      <c r="V659" s="11">
        <f t="shared" si="363"/>
        <v>46164.171859807204</v>
      </c>
      <c r="W659" s="11">
        <f t="shared" si="363"/>
        <v>0</v>
      </c>
      <c r="X659" s="11">
        <f t="shared" si="363"/>
        <v>0</v>
      </c>
      <c r="Y659" s="11">
        <f t="shared" si="363"/>
        <v>0</v>
      </c>
      <c r="Z659" s="11">
        <f t="shared" si="363"/>
        <v>0</v>
      </c>
    </row>
    <row r="660" spans="1:26" s="84" customFormat="1" ht="12.75">
      <c r="A660" s="28" t="s">
        <v>157</v>
      </c>
      <c r="B660" s="87">
        <v>3137950.4270358607</v>
      </c>
      <c r="C660" s="37">
        <f t="shared" si="350"/>
        <v>261495.86891965507</v>
      </c>
      <c r="D660" s="9"/>
      <c r="E660" s="9"/>
      <c r="F660" s="9">
        <v>0.0567</v>
      </c>
      <c r="G660" s="9"/>
      <c r="H660" s="9">
        <v>0.2968</v>
      </c>
      <c r="I660" s="9"/>
      <c r="J660" s="9"/>
      <c r="K660" s="9"/>
      <c r="L660" s="9"/>
      <c r="M660" s="9"/>
      <c r="N660" s="67">
        <v>0.1091</v>
      </c>
      <c r="O660" s="9"/>
      <c r="P660" s="9"/>
      <c r="Q660" s="9"/>
      <c r="R660" s="9"/>
      <c r="S660" s="9"/>
      <c r="T660" s="9"/>
      <c r="U660" s="9"/>
      <c r="V660" s="9">
        <v>0.5374</v>
      </c>
      <c r="W660" s="9"/>
      <c r="X660" s="9"/>
      <c r="Y660" s="9"/>
      <c r="Z660" s="9"/>
    </row>
    <row r="661" spans="1:26" s="84" customFormat="1" ht="12.75">
      <c r="A661" s="29"/>
      <c r="B661" s="20"/>
      <c r="C661" s="17"/>
      <c r="D661" s="11">
        <f aca="true" t="shared" si="364" ref="D661:Z661">$C660*D660</f>
        <v>0</v>
      </c>
      <c r="E661" s="11">
        <f t="shared" si="364"/>
        <v>0</v>
      </c>
      <c r="F661" s="11">
        <f>$C660*F660</f>
        <v>14826.815767744443</v>
      </c>
      <c r="G661" s="11">
        <f t="shared" si="364"/>
        <v>0</v>
      </c>
      <c r="H661" s="11">
        <f t="shared" si="364"/>
        <v>77611.97389535363</v>
      </c>
      <c r="I661" s="11">
        <f t="shared" si="364"/>
        <v>0</v>
      </c>
      <c r="J661" s="11">
        <f t="shared" si="364"/>
        <v>0</v>
      </c>
      <c r="K661" s="11">
        <f t="shared" si="364"/>
        <v>0</v>
      </c>
      <c r="L661" s="11">
        <f t="shared" si="364"/>
        <v>0</v>
      </c>
      <c r="M661" s="11">
        <f t="shared" si="364"/>
        <v>0</v>
      </c>
      <c r="N661" s="11">
        <f>N660*C660</f>
        <v>28529.19929913437</v>
      </c>
      <c r="O661" s="11">
        <f>$C660*O660</f>
        <v>0</v>
      </c>
      <c r="P661" s="11">
        <f t="shared" si="364"/>
        <v>0</v>
      </c>
      <c r="Q661" s="11">
        <f t="shared" si="364"/>
        <v>0</v>
      </c>
      <c r="R661" s="11">
        <f t="shared" si="364"/>
        <v>0</v>
      </c>
      <c r="S661" s="11">
        <f t="shared" si="364"/>
        <v>0</v>
      </c>
      <c r="T661" s="11">
        <f t="shared" si="364"/>
        <v>0</v>
      </c>
      <c r="U661" s="11">
        <f t="shared" si="364"/>
        <v>0</v>
      </c>
      <c r="V661" s="11">
        <f t="shared" si="364"/>
        <v>140527.87995742264</v>
      </c>
      <c r="W661" s="11">
        <f t="shared" si="364"/>
        <v>0</v>
      </c>
      <c r="X661" s="11">
        <f t="shared" si="364"/>
        <v>0</v>
      </c>
      <c r="Y661" s="11">
        <f t="shared" si="364"/>
        <v>0</v>
      </c>
      <c r="Z661" s="11">
        <f t="shared" si="364"/>
        <v>0</v>
      </c>
    </row>
    <row r="662" spans="1:26" s="84" customFormat="1" ht="12.75">
      <c r="A662" s="28" t="s">
        <v>192</v>
      </c>
      <c r="B662" s="87">
        <v>4940963.185344469</v>
      </c>
      <c r="C662" s="37">
        <f>B662/12</f>
        <v>411746.93211203907</v>
      </c>
      <c r="D662" s="9"/>
      <c r="E662" s="9"/>
      <c r="F662" s="9"/>
      <c r="G662" s="9"/>
      <c r="H662" s="9">
        <v>0.1933</v>
      </c>
      <c r="I662" s="9"/>
      <c r="J662" s="9"/>
      <c r="K662" s="9"/>
      <c r="L662" s="9"/>
      <c r="M662" s="9"/>
      <c r="N662" s="67">
        <v>0.17</v>
      </c>
      <c r="O662" s="9"/>
      <c r="P662" s="9"/>
      <c r="Q662" s="9"/>
      <c r="R662" s="9"/>
      <c r="S662" s="9"/>
      <c r="T662" s="9"/>
      <c r="U662" s="9"/>
      <c r="V662" s="9">
        <v>0.6367</v>
      </c>
      <c r="W662" s="9"/>
      <c r="X662" s="9"/>
      <c r="Y662" s="9"/>
      <c r="Z662" s="9"/>
    </row>
    <row r="663" spans="1:26" s="84" customFormat="1" ht="12.75">
      <c r="A663" s="29"/>
      <c r="B663" s="20"/>
      <c r="C663" s="17"/>
      <c r="D663" s="11">
        <f aca="true" t="shared" si="365" ref="D663:M663">$C662*D662</f>
        <v>0</v>
      </c>
      <c r="E663" s="11">
        <f t="shared" si="365"/>
        <v>0</v>
      </c>
      <c r="F663" s="11">
        <f t="shared" si="365"/>
        <v>0</v>
      </c>
      <c r="G663" s="11">
        <f t="shared" si="365"/>
        <v>0</v>
      </c>
      <c r="H663" s="11">
        <f t="shared" si="365"/>
        <v>79590.68197725715</v>
      </c>
      <c r="I663" s="11">
        <f t="shared" si="365"/>
        <v>0</v>
      </c>
      <c r="J663" s="11">
        <f t="shared" si="365"/>
        <v>0</v>
      </c>
      <c r="K663" s="11">
        <f t="shared" si="365"/>
        <v>0</v>
      </c>
      <c r="L663" s="11">
        <f t="shared" si="365"/>
        <v>0</v>
      </c>
      <c r="M663" s="11">
        <f t="shared" si="365"/>
        <v>0</v>
      </c>
      <c r="N663" s="11">
        <f>N662*C662</f>
        <v>69996.97845904664</v>
      </c>
      <c r="O663" s="11">
        <f aca="true" t="shared" si="366" ref="O663:Z663">$C662*O662</f>
        <v>0</v>
      </c>
      <c r="P663" s="11">
        <f t="shared" si="366"/>
        <v>0</v>
      </c>
      <c r="Q663" s="11">
        <f t="shared" si="366"/>
        <v>0</v>
      </c>
      <c r="R663" s="11">
        <f t="shared" si="366"/>
        <v>0</v>
      </c>
      <c r="S663" s="11">
        <f t="shared" si="366"/>
        <v>0</v>
      </c>
      <c r="T663" s="11">
        <f t="shared" si="366"/>
        <v>0</v>
      </c>
      <c r="U663" s="11">
        <f t="shared" si="366"/>
        <v>0</v>
      </c>
      <c r="V663" s="11">
        <f t="shared" si="366"/>
        <v>262159.2716757353</v>
      </c>
      <c r="W663" s="11">
        <f t="shared" si="366"/>
        <v>0</v>
      </c>
      <c r="X663" s="11">
        <f t="shared" si="366"/>
        <v>0</v>
      </c>
      <c r="Y663" s="11">
        <f t="shared" si="366"/>
        <v>0</v>
      </c>
      <c r="Z663" s="11">
        <f t="shared" si="366"/>
        <v>0</v>
      </c>
    </row>
    <row r="664" spans="1:26" s="84" customFormat="1" ht="12.75">
      <c r="A664" s="28" t="s">
        <v>191</v>
      </c>
      <c r="B664" s="87">
        <v>8418975.291469742</v>
      </c>
      <c r="C664" s="37">
        <f>B664/12</f>
        <v>701581.2742891451</v>
      </c>
      <c r="D664" s="9"/>
      <c r="E664" s="9"/>
      <c r="F664" s="9">
        <v>0.0474</v>
      </c>
      <c r="G664" s="9"/>
      <c r="H664" s="9"/>
      <c r="I664" s="9"/>
      <c r="J664" s="9"/>
      <c r="K664" s="9"/>
      <c r="L664" s="9"/>
      <c r="M664" s="9"/>
      <c r="N664" s="67"/>
      <c r="O664" s="9"/>
      <c r="P664" s="9"/>
      <c r="Q664" s="9"/>
      <c r="R664" s="9"/>
      <c r="S664" s="9"/>
      <c r="T664" s="9"/>
      <c r="U664" s="9"/>
      <c r="V664" s="9">
        <v>0.9526</v>
      </c>
      <c r="W664" s="9"/>
      <c r="X664" s="9"/>
      <c r="Y664" s="9"/>
      <c r="Z664" s="9"/>
    </row>
    <row r="665" spans="1:26" s="84" customFormat="1" ht="12.75">
      <c r="A665" s="29"/>
      <c r="B665" s="20"/>
      <c r="C665" s="17"/>
      <c r="D665" s="11">
        <f aca="true" t="shared" si="367" ref="D665:M665">$C664*D664</f>
        <v>0</v>
      </c>
      <c r="E665" s="11">
        <f t="shared" si="367"/>
        <v>0</v>
      </c>
      <c r="F665" s="11">
        <f t="shared" si="367"/>
        <v>33254.952401305476</v>
      </c>
      <c r="G665" s="11">
        <f t="shared" si="367"/>
        <v>0</v>
      </c>
      <c r="H665" s="11">
        <f t="shared" si="367"/>
        <v>0</v>
      </c>
      <c r="I665" s="11">
        <f t="shared" si="367"/>
        <v>0</v>
      </c>
      <c r="J665" s="11">
        <f t="shared" si="367"/>
        <v>0</v>
      </c>
      <c r="K665" s="11">
        <f t="shared" si="367"/>
        <v>0</v>
      </c>
      <c r="L665" s="11">
        <f t="shared" si="367"/>
        <v>0</v>
      </c>
      <c r="M665" s="11">
        <f t="shared" si="367"/>
        <v>0</v>
      </c>
      <c r="N665" s="11">
        <f>N664*C664</f>
        <v>0</v>
      </c>
      <c r="O665" s="11">
        <f aca="true" t="shared" si="368" ref="O665:Z665">$C664*O664</f>
        <v>0</v>
      </c>
      <c r="P665" s="11">
        <f t="shared" si="368"/>
        <v>0</v>
      </c>
      <c r="Q665" s="11">
        <f t="shared" si="368"/>
        <v>0</v>
      </c>
      <c r="R665" s="11">
        <f t="shared" si="368"/>
        <v>0</v>
      </c>
      <c r="S665" s="11">
        <f t="shared" si="368"/>
        <v>0</v>
      </c>
      <c r="T665" s="11">
        <f t="shared" si="368"/>
        <v>0</v>
      </c>
      <c r="U665" s="11">
        <f t="shared" si="368"/>
        <v>0</v>
      </c>
      <c r="V665" s="11">
        <f t="shared" si="368"/>
        <v>668326.3218878397</v>
      </c>
      <c r="W665" s="11">
        <f t="shared" si="368"/>
        <v>0</v>
      </c>
      <c r="X665" s="11">
        <f t="shared" si="368"/>
        <v>0</v>
      </c>
      <c r="Y665" s="11">
        <f t="shared" si="368"/>
        <v>0</v>
      </c>
      <c r="Z665" s="11">
        <f t="shared" si="368"/>
        <v>0</v>
      </c>
    </row>
    <row r="666" spans="1:26" s="84" customFormat="1" ht="12.75">
      <c r="A666" s="28" t="s">
        <v>251</v>
      </c>
      <c r="B666" s="87">
        <v>1414659.4505070918</v>
      </c>
      <c r="C666" s="37">
        <f>B666/12</f>
        <v>117888.28754225765</v>
      </c>
      <c r="D666" s="9"/>
      <c r="E666" s="9"/>
      <c r="F666" s="9"/>
      <c r="G666" s="9"/>
      <c r="H666" s="9">
        <v>0.3305</v>
      </c>
      <c r="I666" s="9"/>
      <c r="J666" s="9"/>
      <c r="K666" s="9"/>
      <c r="L666" s="9"/>
      <c r="M666" s="9">
        <v>0.0138</v>
      </c>
      <c r="N666" s="67"/>
      <c r="O666" s="9"/>
      <c r="P666" s="9"/>
      <c r="Q666" s="9"/>
      <c r="R666" s="9"/>
      <c r="S666" s="9"/>
      <c r="T666" s="9">
        <v>0.0135</v>
      </c>
      <c r="U666" s="9"/>
      <c r="V666" s="9">
        <v>0.6422</v>
      </c>
      <c r="W666" s="9"/>
      <c r="X666" s="9"/>
      <c r="Y666" s="9"/>
      <c r="Z666" s="9"/>
    </row>
    <row r="667" spans="1:26" s="84" customFormat="1" ht="12.75">
      <c r="A667" s="29"/>
      <c r="B667" s="20"/>
      <c r="C667" s="17"/>
      <c r="D667" s="11">
        <f aca="true" t="shared" si="369" ref="D667:M667">$C666*D666</f>
        <v>0</v>
      </c>
      <c r="E667" s="11">
        <f t="shared" si="369"/>
        <v>0</v>
      </c>
      <c r="F667" s="11">
        <f t="shared" si="369"/>
        <v>0</v>
      </c>
      <c r="G667" s="11">
        <f t="shared" si="369"/>
        <v>0</v>
      </c>
      <c r="H667" s="11">
        <f t="shared" si="369"/>
        <v>38962.07903271615</v>
      </c>
      <c r="I667" s="11">
        <f t="shared" si="369"/>
        <v>0</v>
      </c>
      <c r="J667" s="11">
        <f t="shared" si="369"/>
        <v>0</v>
      </c>
      <c r="K667" s="11">
        <f t="shared" si="369"/>
        <v>0</v>
      </c>
      <c r="L667" s="11">
        <f t="shared" si="369"/>
        <v>0</v>
      </c>
      <c r="M667" s="11">
        <f t="shared" si="369"/>
        <v>1626.8583680831555</v>
      </c>
      <c r="N667" s="11">
        <f>N666*C666</f>
        <v>0</v>
      </c>
      <c r="O667" s="11">
        <f aca="true" t="shared" si="370" ref="O667:Z667">$C666*O666</f>
        <v>0</v>
      </c>
      <c r="P667" s="11">
        <f t="shared" si="370"/>
        <v>0</v>
      </c>
      <c r="Q667" s="11">
        <f t="shared" si="370"/>
        <v>0</v>
      </c>
      <c r="R667" s="11">
        <f t="shared" si="370"/>
        <v>0</v>
      </c>
      <c r="S667" s="11">
        <f t="shared" si="370"/>
        <v>0</v>
      </c>
      <c r="T667" s="11">
        <f t="shared" si="370"/>
        <v>1591.4918818204783</v>
      </c>
      <c r="U667" s="11">
        <f t="shared" si="370"/>
        <v>0</v>
      </c>
      <c r="V667" s="11">
        <f t="shared" si="370"/>
        <v>75707.85825963785</v>
      </c>
      <c r="W667" s="11">
        <f t="shared" si="370"/>
        <v>0</v>
      </c>
      <c r="X667" s="11">
        <f t="shared" si="370"/>
        <v>0</v>
      </c>
      <c r="Y667" s="11">
        <f t="shared" si="370"/>
        <v>0</v>
      </c>
      <c r="Z667" s="11">
        <f t="shared" si="370"/>
        <v>0</v>
      </c>
    </row>
    <row r="668" spans="1:26" s="84" customFormat="1" ht="12.75">
      <c r="A668" s="25" t="s">
        <v>51</v>
      </c>
      <c r="B668" s="15">
        <f>SUM(B642:B666)</f>
        <v>39271469.952082545</v>
      </c>
      <c r="C668" s="15">
        <f>SUM(C642:C666)</f>
        <v>3272622.496006878</v>
      </c>
      <c r="D668" s="15">
        <f>D643+D645+D647+D649+D651+D653+D655+D657+D659+D661+D663+D665+D667</f>
        <v>12042.174611117101</v>
      </c>
      <c r="E668" s="15">
        <f aca="true" t="shared" si="371" ref="E668:Z668">E643+E645+E647+E649+E651+E653+E655+E657+E659+E661+E663+E665+E667</f>
        <v>14112.165870392164</v>
      </c>
      <c r="F668" s="15">
        <f t="shared" si="371"/>
        <v>71343.86675070507</v>
      </c>
      <c r="G668" s="15">
        <f t="shared" si="371"/>
        <v>7853.380441997899</v>
      </c>
      <c r="H668" s="15">
        <f t="shared" si="371"/>
        <v>447683.375180037</v>
      </c>
      <c r="I668" s="15">
        <f t="shared" si="371"/>
        <v>13265.037269415234</v>
      </c>
      <c r="J668" s="15">
        <f t="shared" si="371"/>
        <v>2102.872174189793</v>
      </c>
      <c r="K668" s="15">
        <f t="shared" si="371"/>
        <v>3278.8859967224735</v>
      </c>
      <c r="L668" s="15">
        <f t="shared" si="371"/>
        <v>1744.0882961289753</v>
      </c>
      <c r="M668" s="15">
        <f t="shared" si="371"/>
        <v>21699.56892829473</v>
      </c>
      <c r="N668" s="15">
        <f t="shared" si="371"/>
        <v>111342.73518002022</v>
      </c>
      <c r="O668" s="15">
        <f t="shared" si="371"/>
        <v>1863.6829221492478</v>
      </c>
      <c r="P668" s="15">
        <f t="shared" si="371"/>
        <v>0</v>
      </c>
      <c r="Q668" s="15">
        <f t="shared" si="371"/>
        <v>21060.23669361444</v>
      </c>
      <c r="R668" s="15">
        <f t="shared" si="371"/>
        <v>9320.422233920097</v>
      </c>
      <c r="S668" s="15">
        <f t="shared" si="371"/>
        <v>2060.325220785445</v>
      </c>
      <c r="T668" s="15">
        <f t="shared" si="371"/>
        <v>35101.281352362625</v>
      </c>
      <c r="U668" s="15">
        <f t="shared" si="371"/>
        <v>1883.6153598192932</v>
      </c>
      <c r="V668" s="15">
        <f t="shared" si="371"/>
        <v>2448881.5992666935</v>
      </c>
      <c r="W668" s="15">
        <f t="shared" si="371"/>
        <v>13261.23785160623</v>
      </c>
      <c r="X668" s="15">
        <f t="shared" si="371"/>
        <v>31866.670403133234</v>
      </c>
      <c r="Y668" s="15">
        <f t="shared" si="371"/>
        <v>855.2740037738915</v>
      </c>
      <c r="Z668" s="15">
        <f t="shared" si="371"/>
        <v>0</v>
      </c>
    </row>
    <row r="669" spans="1:26" s="84" customFormat="1" ht="12.75">
      <c r="A669" s="50"/>
      <c r="B669" s="52"/>
      <c r="C669" s="52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s="84" customFormat="1" ht="12.75" thickBot="1">
      <c r="A670" s="34" t="s">
        <v>338</v>
      </c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spans="1:26" s="84" customFormat="1" ht="12.75" thickBot="1">
      <c r="A671" s="26" t="s">
        <v>2</v>
      </c>
      <c r="B671" s="1" t="s">
        <v>3</v>
      </c>
      <c r="C671" s="4" t="s">
        <v>4</v>
      </c>
      <c r="D671" s="139" t="s">
        <v>5</v>
      </c>
      <c r="E671" s="140"/>
      <c r="F671" s="140"/>
      <c r="G671" s="140"/>
      <c r="H671" s="140"/>
      <c r="I671" s="140"/>
      <c r="J671" s="140"/>
      <c r="K671" s="140"/>
      <c r="L671" s="140"/>
      <c r="M671" s="140"/>
      <c r="N671" s="140"/>
      <c r="O671" s="140"/>
      <c r="P671" s="140"/>
      <c r="Q671" s="140"/>
      <c r="R671" s="140"/>
      <c r="S671" s="140"/>
      <c r="T671" s="140"/>
      <c r="U671" s="140"/>
      <c r="V671" s="140"/>
      <c r="W671" s="140"/>
      <c r="X671" s="140"/>
      <c r="Y671" s="140"/>
      <c r="Z671" s="75"/>
    </row>
    <row r="672" spans="1:26" s="84" customFormat="1" ht="12.75">
      <c r="A672" s="27" t="s">
        <v>6</v>
      </c>
      <c r="B672" s="6" t="s">
        <v>7</v>
      </c>
      <c r="C672" s="7" t="s">
        <v>7</v>
      </c>
      <c r="D672" s="12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33"/>
      <c r="Z672" s="6" t="s">
        <v>8</v>
      </c>
    </row>
    <row r="673" spans="1:26" s="84" customFormat="1" ht="12.75">
      <c r="A673" s="27" t="s">
        <v>9</v>
      </c>
      <c r="B673" s="6" t="s">
        <v>10</v>
      </c>
      <c r="C673" s="7" t="s">
        <v>10</v>
      </c>
      <c r="D673" s="5" t="s">
        <v>11</v>
      </c>
      <c r="E673" s="6" t="s">
        <v>12</v>
      </c>
      <c r="F673" s="6" t="s">
        <v>13</v>
      </c>
      <c r="G673" s="6" t="s">
        <v>14</v>
      </c>
      <c r="H673" s="6" t="s">
        <v>15</v>
      </c>
      <c r="I673" s="6" t="s">
        <v>16</v>
      </c>
      <c r="J673" s="6" t="s">
        <v>17</v>
      </c>
      <c r="K673" s="6" t="s">
        <v>18</v>
      </c>
      <c r="L673" s="6" t="s">
        <v>19</v>
      </c>
      <c r="M673" s="6" t="s">
        <v>20</v>
      </c>
      <c r="N673" s="6" t="s">
        <v>21</v>
      </c>
      <c r="O673" s="6" t="s">
        <v>178</v>
      </c>
      <c r="P673" s="6" t="s">
        <v>22</v>
      </c>
      <c r="Q673" s="6" t="s">
        <v>23</v>
      </c>
      <c r="R673" s="6" t="s">
        <v>24</v>
      </c>
      <c r="S673" s="6" t="s">
        <v>25</v>
      </c>
      <c r="T673" s="6" t="s">
        <v>26</v>
      </c>
      <c r="U673" s="6" t="s">
        <v>27</v>
      </c>
      <c r="V673" s="6" t="s">
        <v>28</v>
      </c>
      <c r="W673" s="6" t="s">
        <v>29</v>
      </c>
      <c r="X673" s="6" t="s">
        <v>30</v>
      </c>
      <c r="Y673" s="6" t="s">
        <v>31</v>
      </c>
      <c r="Z673" s="6" t="s">
        <v>32</v>
      </c>
    </row>
    <row r="674" spans="1:26" s="84" customFormat="1" ht="12.75">
      <c r="A674" s="27"/>
      <c r="B674" s="6"/>
      <c r="C674" s="7" t="s">
        <v>389</v>
      </c>
      <c r="D674" s="10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s="84" customFormat="1" ht="12.75">
      <c r="A675" s="28" t="s">
        <v>154</v>
      </c>
      <c r="B675" s="37">
        <v>41230621.762959</v>
      </c>
      <c r="C675" s="37">
        <f>B675/12</f>
        <v>3435885.1469132504</v>
      </c>
      <c r="D675" s="14"/>
      <c r="E675" s="14"/>
      <c r="F675" s="9">
        <v>0.0674</v>
      </c>
      <c r="G675" s="38"/>
      <c r="H675" s="14"/>
      <c r="I675" s="14"/>
      <c r="J675" s="14"/>
      <c r="K675" s="14"/>
      <c r="L675" s="9">
        <v>0.9326</v>
      </c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s="84" customFormat="1" ht="12.75">
      <c r="A676" s="27"/>
      <c r="B676" s="6"/>
      <c r="C676" s="7"/>
      <c r="D676" s="11">
        <f aca="true" t="shared" si="372" ref="D676:Z676">$C675*D675</f>
        <v>0</v>
      </c>
      <c r="E676" s="11">
        <f t="shared" si="372"/>
        <v>0</v>
      </c>
      <c r="F676" s="11">
        <f t="shared" si="372"/>
        <v>231578.65890195308</v>
      </c>
      <c r="G676" s="11">
        <f t="shared" si="372"/>
        <v>0</v>
      </c>
      <c r="H676" s="11">
        <f t="shared" si="372"/>
        <v>0</v>
      </c>
      <c r="I676" s="11">
        <f t="shared" si="372"/>
        <v>0</v>
      </c>
      <c r="J676" s="11">
        <f t="shared" si="372"/>
        <v>0</v>
      </c>
      <c r="K676" s="11">
        <f t="shared" si="372"/>
        <v>0</v>
      </c>
      <c r="L676" s="11">
        <f t="shared" si="372"/>
        <v>3204306.4880112973</v>
      </c>
      <c r="M676" s="11">
        <f t="shared" si="372"/>
        <v>0</v>
      </c>
      <c r="N676" s="11">
        <f t="shared" si="372"/>
        <v>0</v>
      </c>
      <c r="O676" s="11">
        <f>$C675*O675</f>
        <v>0</v>
      </c>
      <c r="P676" s="11">
        <f t="shared" si="372"/>
        <v>0</v>
      </c>
      <c r="Q676" s="11">
        <f t="shared" si="372"/>
        <v>0</v>
      </c>
      <c r="R676" s="11">
        <f t="shared" si="372"/>
        <v>0</v>
      </c>
      <c r="S676" s="11">
        <f t="shared" si="372"/>
        <v>0</v>
      </c>
      <c r="T676" s="11">
        <f t="shared" si="372"/>
        <v>0</v>
      </c>
      <c r="U676" s="11">
        <f t="shared" si="372"/>
        <v>0</v>
      </c>
      <c r="V676" s="11">
        <f t="shared" si="372"/>
        <v>0</v>
      </c>
      <c r="W676" s="11">
        <f t="shared" si="372"/>
        <v>0</v>
      </c>
      <c r="X676" s="11">
        <f t="shared" si="372"/>
        <v>0</v>
      </c>
      <c r="Y676" s="11">
        <f t="shared" si="372"/>
        <v>0</v>
      </c>
      <c r="Z676" s="11">
        <f t="shared" si="372"/>
        <v>0</v>
      </c>
    </row>
    <row r="677" spans="1:26" s="84" customFormat="1" ht="12.75">
      <c r="A677" s="28" t="s">
        <v>155</v>
      </c>
      <c r="B677" s="56">
        <v>971415.5058285217</v>
      </c>
      <c r="C677" s="37">
        <f>B677/12</f>
        <v>80951.2921523768</v>
      </c>
      <c r="D677" s="9"/>
      <c r="E677" s="9"/>
      <c r="F677" s="9">
        <v>0.9698</v>
      </c>
      <c r="G677" s="9"/>
      <c r="H677" s="9"/>
      <c r="I677" s="9"/>
      <c r="J677" s="9"/>
      <c r="K677" s="9"/>
      <c r="L677" s="9">
        <v>0.0302</v>
      </c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s="84" customFormat="1" ht="12.75">
      <c r="A678" s="29"/>
      <c r="B678" s="20"/>
      <c r="C678" s="17"/>
      <c r="D678" s="11">
        <f aca="true" t="shared" si="373" ref="D678:Z678">$C677*D677</f>
        <v>0</v>
      </c>
      <c r="E678" s="11">
        <f t="shared" si="373"/>
        <v>0</v>
      </c>
      <c r="F678" s="11">
        <f t="shared" si="373"/>
        <v>78506.56312937502</v>
      </c>
      <c r="G678" s="11">
        <f t="shared" si="373"/>
        <v>0</v>
      </c>
      <c r="H678" s="11">
        <f t="shared" si="373"/>
        <v>0</v>
      </c>
      <c r="I678" s="11">
        <f t="shared" si="373"/>
        <v>0</v>
      </c>
      <c r="J678" s="11">
        <f t="shared" si="373"/>
        <v>0</v>
      </c>
      <c r="K678" s="11">
        <f t="shared" si="373"/>
        <v>0</v>
      </c>
      <c r="L678" s="11">
        <f t="shared" si="373"/>
        <v>2444.7290230017793</v>
      </c>
      <c r="M678" s="11">
        <f t="shared" si="373"/>
        <v>0</v>
      </c>
      <c r="N678" s="11">
        <f t="shared" si="373"/>
        <v>0</v>
      </c>
      <c r="O678" s="11">
        <f>$C677*O677</f>
        <v>0</v>
      </c>
      <c r="P678" s="11">
        <f t="shared" si="373"/>
        <v>0</v>
      </c>
      <c r="Q678" s="11">
        <f t="shared" si="373"/>
        <v>0</v>
      </c>
      <c r="R678" s="11">
        <f t="shared" si="373"/>
        <v>0</v>
      </c>
      <c r="S678" s="11">
        <f t="shared" si="373"/>
        <v>0</v>
      </c>
      <c r="T678" s="11">
        <f t="shared" si="373"/>
        <v>0</v>
      </c>
      <c r="U678" s="11">
        <f t="shared" si="373"/>
        <v>0</v>
      </c>
      <c r="V678" s="11">
        <f t="shared" si="373"/>
        <v>0</v>
      </c>
      <c r="W678" s="11">
        <f t="shared" si="373"/>
        <v>0</v>
      </c>
      <c r="X678" s="11">
        <f t="shared" si="373"/>
        <v>0</v>
      </c>
      <c r="Y678" s="11">
        <f t="shared" si="373"/>
        <v>0</v>
      </c>
      <c r="Z678" s="11">
        <f t="shared" si="373"/>
        <v>0</v>
      </c>
    </row>
    <row r="679" spans="1:26" s="84" customFormat="1" ht="12.75">
      <c r="A679" s="25" t="s">
        <v>51</v>
      </c>
      <c r="B679" s="15">
        <f>SUM(B675:B677)</f>
        <v>42202037.268787526</v>
      </c>
      <c r="C679" s="15">
        <f>SUM(C675:C677)</f>
        <v>3516836.4390656273</v>
      </c>
      <c r="D679" s="15"/>
      <c r="E679" s="15"/>
      <c r="F679" s="15">
        <f>F676+F678</f>
        <v>310085.2220313281</v>
      </c>
      <c r="G679" s="15"/>
      <c r="H679" s="15"/>
      <c r="I679" s="15"/>
      <c r="J679" s="15"/>
      <c r="K679" s="15"/>
      <c r="L679" s="15">
        <f>L676+L678</f>
        <v>3206751.217034299</v>
      </c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s="84" customFormat="1" ht="12.75">
      <c r="A680" s="50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s="84" customFormat="1" ht="12.75" thickBot="1">
      <c r="A681" s="34" t="s">
        <v>286</v>
      </c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spans="1:26" s="84" customFormat="1" ht="12.75" thickBot="1">
      <c r="A682" s="26" t="s">
        <v>2</v>
      </c>
      <c r="B682" s="1" t="s">
        <v>3</v>
      </c>
      <c r="C682" s="4" t="s">
        <v>4</v>
      </c>
      <c r="D682" s="139" t="s">
        <v>5</v>
      </c>
      <c r="E682" s="140"/>
      <c r="F682" s="140"/>
      <c r="G682" s="140"/>
      <c r="H682" s="140"/>
      <c r="I682" s="140"/>
      <c r="J682" s="140"/>
      <c r="K682" s="140"/>
      <c r="L682" s="140"/>
      <c r="M682" s="140"/>
      <c r="N682" s="140"/>
      <c r="O682" s="140"/>
      <c r="P682" s="140"/>
      <c r="Q682" s="140"/>
      <c r="R682" s="140"/>
      <c r="S682" s="140"/>
      <c r="T682" s="140"/>
      <c r="U682" s="140"/>
      <c r="V682" s="140"/>
      <c r="W682" s="140"/>
      <c r="X682" s="140"/>
      <c r="Y682" s="140"/>
      <c r="Z682" s="75"/>
    </row>
    <row r="683" spans="1:26" s="84" customFormat="1" ht="12.75">
      <c r="A683" s="27" t="s">
        <v>6</v>
      </c>
      <c r="B683" s="6" t="s">
        <v>7</v>
      </c>
      <c r="C683" s="7" t="s">
        <v>7</v>
      </c>
      <c r="D683" s="12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33"/>
      <c r="Z683" s="6" t="s">
        <v>8</v>
      </c>
    </row>
    <row r="684" spans="1:26" s="84" customFormat="1" ht="12.75">
      <c r="A684" s="27" t="s">
        <v>9</v>
      </c>
      <c r="B684" s="6" t="s">
        <v>10</v>
      </c>
      <c r="C684" s="7" t="s">
        <v>10</v>
      </c>
      <c r="D684" s="5" t="s">
        <v>11</v>
      </c>
      <c r="E684" s="6" t="s">
        <v>12</v>
      </c>
      <c r="F684" s="6" t="s">
        <v>13</v>
      </c>
      <c r="G684" s="6" t="s">
        <v>14</v>
      </c>
      <c r="H684" s="6" t="s">
        <v>15</v>
      </c>
      <c r="I684" s="6" t="s">
        <v>16</v>
      </c>
      <c r="J684" s="6" t="s">
        <v>17</v>
      </c>
      <c r="K684" s="6" t="s">
        <v>18</v>
      </c>
      <c r="L684" s="6" t="s">
        <v>19</v>
      </c>
      <c r="M684" s="6" t="s">
        <v>20</v>
      </c>
      <c r="N684" s="6" t="s">
        <v>21</v>
      </c>
      <c r="O684" s="6" t="s">
        <v>178</v>
      </c>
      <c r="P684" s="6" t="s">
        <v>22</v>
      </c>
      <c r="Q684" s="6" t="s">
        <v>23</v>
      </c>
      <c r="R684" s="6" t="s">
        <v>24</v>
      </c>
      <c r="S684" s="6" t="s">
        <v>25</v>
      </c>
      <c r="T684" s="6" t="s">
        <v>26</v>
      </c>
      <c r="U684" s="6" t="s">
        <v>27</v>
      </c>
      <c r="V684" s="6" t="s">
        <v>28</v>
      </c>
      <c r="W684" s="6" t="s">
        <v>29</v>
      </c>
      <c r="X684" s="6" t="s">
        <v>30</v>
      </c>
      <c r="Y684" s="6" t="s">
        <v>31</v>
      </c>
      <c r="Z684" s="6" t="s">
        <v>32</v>
      </c>
    </row>
    <row r="685" spans="1:26" s="84" customFormat="1" ht="12.75">
      <c r="A685" s="27"/>
      <c r="B685" s="6"/>
      <c r="C685" s="7" t="s">
        <v>389</v>
      </c>
      <c r="D685" s="10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s="84" customFormat="1" ht="12.75">
      <c r="A686" s="51" t="s">
        <v>287</v>
      </c>
      <c r="B686" s="56">
        <v>41381371</v>
      </c>
      <c r="C686" s="37">
        <f>B686/12</f>
        <v>3448447.5833333335</v>
      </c>
      <c r="D686" s="41"/>
      <c r="E686" s="72">
        <v>0.0413</v>
      </c>
      <c r="F686" s="9">
        <v>0.0223</v>
      </c>
      <c r="G686" s="38">
        <v>0.0008</v>
      </c>
      <c r="H686" s="41"/>
      <c r="I686" s="41">
        <v>0.9299</v>
      </c>
      <c r="J686" s="41">
        <v>0.0041</v>
      </c>
      <c r="K686" s="41"/>
      <c r="L686" s="9"/>
      <c r="M686" s="41"/>
      <c r="N686" s="41">
        <v>0.0016</v>
      </c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s="84" customFormat="1" ht="12.75">
      <c r="A687" s="51"/>
      <c r="B687" s="45"/>
      <c r="C687" s="18"/>
      <c r="D687" s="58"/>
      <c r="E687" s="58">
        <f>$C686*E686</f>
        <v>142420.8851916667</v>
      </c>
      <c r="F687" s="58">
        <f>$C686*F686</f>
        <v>76900.38110833334</v>
      </c>
      <c r="G687" s="58">
        <f>$C686*G686</f>
        <v>2758.7580666666668</v>
      </c>
      <c r="H687" s="58"/>
      <c r="I687" s="58">
        <f>$C686*I686</f>
        <v>3206711.407741667</v>
      </c>
      <c r="J687" s="58">
        <f>$C686*J686</f>
        <v>14138.635091666669</v>
      </c>
      <c r="K687" s="58"/>
      <c r="L687" s="58"/>
      <c r="M687" s="58"/>
      <c r="N687" s="58">
        <f>$C686*N686</f>
        <v>5517.5161333333335</v>
      </c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spans="1:26" s="84" customFormat="1" ht="12.75">
      <c r="A688" s="82" t="s">
        <v>51</v>
      </c>
      <c r="B688" s="62">
        <f>SUM(B686:B686)</f>
        <v>41381371</v>
      </c>
      <c r="C688" s="62">
        <f>SUM(C686:C686)</f>
        <v>3448447.5833333335</v>
      </c>
      <c r="D688" s="83"/>
      <c r="E688" s="83">
        <f>E687</f>
        <v>142420.8851916667</v>
      </c>
      <c r="F688" s="83">
        <f>F687</f>
        <v>76900.38110833334</v>
      </c>
      <c r="G688" s="83">
        <f>G687</f>
        <v>2758.7580666666668</v>
      </c>
      <c r="H688" s="83"/>
      <c r="I688" s="83">
        <f>I687</f>
        <v>3206711.407741667</v>
      </c>
      <c r="J688" s="83">
        <f>J687</f>
        <v>14138.635091666669</v>
      </c>
      <c r="K688" s="83"/>
      <c r="L688" s="83"/>
      <c r="M688" s="83"/>
      <c r="N688" s="83">
        <f>N687</f>
        <v>5517.5161333333335</v>
      </c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</row>
    <row r="689" spans="1:26" s="84" customFormat="1" ht="12.75">
      <c r="A689" s="2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s="84" customFormat="1" ht="12.75" thickBot="1">
      <c r="A690" s="34" t="s">
        <v>339</v>
      </c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spans="1:26" s="84" customFormat="1" ht="12.75" thickBot="1">
      <c r="A691" s="26" t="s">
        <v>2</v>
      </c>
      <c r="B691" s="1" t="s">
        <v>3</v>
      </c>
      <c r="C691" s="4" t="s">
        <v>4</v>
      </c>
      <c r="D691" s="139" t="s">
        <v>5</v>
      </c>
      <c r="E691" s="140"/>
      <c r="F691" s="140"/>
      <c r="G691" s="140"/>
      <c r="H691" s="140"/>
      <c r="I691" s="140"/>
      <c r="J691" s="140"/>
      <c r="K691" s="140"/>
      <c r="L691" s="140"/>
      <c r="M691" s="140"/>
      <c r="N691" s="140"/>
      <c r="O691" s="140"/>
      <c r="P691" s="140"/>
      <c r="Q691" s="140"/>
      <c r="R691" s="140"/>
      <c r="S691" s="140"/>
      <c r="T691" s="140"/>
      <c r="U691" s="140"/>
      <c r="V691" s="140"/>
      <c r="W691" s="140"/>
      <c r="X691" s="140"/>
      <c r="Y691" s="140"/>
      <c r="Z691" s="75"/>
    </row>
    <row r="692" spans="1:26" s="84" customFormat="1" ht="12.75">
      <c r="A692" s="27" t="s">
        <v>6</v>
      </c>
      <c r="B692" s="6" t="s">
        <v>7</v>
      </c>
      <c r="C692" s="7" t="s">
        <v>7</v>
      </c>
      <c r="D692" s="12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33"/>
      <c r="Z692" s="6" t="s">
        <v>8</v>
      </c>
    </row>
    <row r="693" spans="1:26" s="84" customFormat="1" ht="12.75">
      <c r="A693" s="27" t="s">
        <v>9</v>
      </c>
      <c r="B693" s="6" t="s">
        <v>10</v>
      </c>
      <c r="C693" s="7" t="s">
        <v>10</v>
      </c>
      <c r="D693" s="5" t="s">
        <v>11</v>
      </c>
      <c r="E693" s="6" t="s">
        <v>12</v>
      </c>
      <c r="F693" s="6" t="s">
        <v>13</v>
      </c>
      <c r="G693" s="6" t="s">
        <v>14</v>
      </c>
      <c r="H693" s="6" t="s">
        <v>15</v>
      </c>
      <c r="I693" s="6" t="s">
        <v>16</v>
      </c>
      <c r="J693" s="6" t="s">
        <v>17</v>
      </c>
      <c r="K693" s="6" t="s">
        <v>18</v>
      </c>
      <c r="L693" s="6" t="s">
        <v>19</v>
      </c>
      <c r="M693" s="6" t="s">
        <v>20</v>
      </c>
      <c r="N693" s="6" t="s">
        <v>21</v>
      </c>
      <c r="O693" s="6" t="s">
        <v>178</v>
      </c>
      <c r="P693" s="6" t="s">
        <v>22</v>
      </c>
      <c r="Q693" s="6" t="s">
        <v>23</v>
      </c>
      <c r="R693" s="6" t="s">
        <v>24</v>
      </c>
      <c r="S693" s="6" t="s">
        <v>25</v>
      </c>
      <c r="T693" s="6" t="s">
        <v>26</v>
      </c>
      <c r="U693" s="6" t="s">
        <v>27</v>
      </c>
      <c r="V693" s="6" t="s">
        <v>28</v>
      </c>
      <c r="W693" s="6" t="s">
        <v>29</v>
      </c>
      <c r="X693" s="6" t="s">
        <v>30</v>
      </c>
      <c r="Y693" s="6" t="s">
        <v>31</v>
      </c>
      <c r="Z693" s="6" t="s">
        <v>32</v>
      </c>
    </row>
    <row r="694" spans="1:26" s="84" customFormat="1" ht="12.75">
      <c r="A694" s="27"/>
      <c r="B694" s="6"/>
      <c r="C694" s="7" t="s">
        <v>390</v>
      </c>
      <c r="D694" s="12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s="84" customFormat="1" ht="12.75">
      <c r="A695" s="89" t="s">
        <v>340</v>
      </c>
      <c r="B695" s="56">
        <v>1273748</v>
      </c>
      <c r="C695" s="37">
        <f>B695/12</f>
        <v>106145.66666666667</v>
      </c>
      <c r="D695" s="16"/>
      <c r="E695" s="67"/>
      <c r="F695" s="9"/>
      <c r="G695" s="9"/>
      <c r="H695" s="16"/>
      <c r="I695" s="16"/>
      <c r="J695" s="16"/>
      <c r="K695" s="16"/>
      <c r="L695" s="9"/>
      <c r="M695" s="16"/>
      <c r="N695" s="16"/>
      <c r="O695" s="16"/>
      <c r="P695" s="16"/>
      <c r="Q695" s="16">
        <v>0.3598</v>
      </c>
      <c r="R695" s="16"/>
      <c r="S695" s="16">
        <v>0.0576</v>
      </c>
      <c r="T695" s="16"/>
      <c r="U695" s="16"/>
      <c r="V695" s="16"/>
      <c r="W695" s="16"/>
      <c r="X695" s="16">
        <v>0.5527</v>
      </c>
      <c r="Y695" s="16">
        <v>0.0299</v>
      </c>
      <c r="Z695" s="16">
        <v>0</v>
      </c>
    </row>
    <row r="696" spans="1:26" s="84" customFormat="1" ht="12.75">
      <c r="A696" s="51"/>
      <c r="B696" s="45"/>
      <c r="C696" s="18"/>
      <c r="D696" s="58">
        <f>$C695*D695</f>
        <v>0</v>
      </c>
      <c r="E696" s="58">
        <f aca="true" t="shared" si="374" ref="E696:Z696">$C695*E695</f>
        <v>0</v>
      </c>
      <c r="F696" s="58">
        <f t="shared" si="374"/>
        <v>0</v>
      </c>
      <c r="G696" s="58">
        <f t="shared" si="374"/>
        <v>0</v>
      </c>
      <c r="H696" s="58">
        <f t="shared" si="374"/>
        <v>0</v>
      </c>
      <c r="I696" s="58">
        <f t="shared" si="374"/>
        <v>0</v>
      </c>
      <c r="J696" s="58">
        <f t="shared" si="374"/>
        <v>0</v>
      </c>
      <c r="K696" s="58">
        <f t="shared" si="374"/>
        <v>0</v>
      </c>
      <c r="L696" s="58">
        <f t="shared" si="374"/>
        <v>0</v>
      </c>
      <c r="M696" s="58">
        <f t="shared" si="374"/>
        <v>0</v>
      </c>
      <c r="N696" s="58">
        <f t="shared" si="374"/>
        <v>0</v>
      </c>
      <c r="O696" s="58">
        <f t="shared" si="374"/>
        <v>0</v>
      </c>
      <c r="P696" s="58">
        <f t="shared" si="374"/>
        <v>0</v>
      </c>
      <c r="Q696" s="58">
        <f t="shared" si="374"/>
        <v>38191.21086666667</v>
      </c>
      <c r="R696" s="58">
        <f t="shared" si="374"/>
        <v>0</v>
      </c>
      <c r="S696" s="58">
        <f t="shared" si="374"/>
        <v>6113.9904</v>
      </c>
      <c r="T696" s="58">
        <f t="shared" si="374"/>
        <v>0</v>
      </c>
      <c r="U696" s="58">
        <f t="shared" si="374"/>
        <v>0</v>
      </c>
      <c r="V696" s="58">
        <f t="shared" si="374"/>
        <v>0</v>
      </c>
      <c r="W696" s="58">
        <f t="shared" si="374"/>
        <v>0</v>
      </c>
      <c r="X696" s="58">
        <f t="shared" si="374"/>
        <v>58666.70996666667</v>
      </c>
      <c r="Y696" s="58">
        <f t="shared" si="374"/>
        <v>3173.7554333333333</v>
      </c>
      <c r="Z696" s="58">
        <f t="shared" si="374"/>
        <v>0</v>
      </c>
    </row>
    <row r="697" spans="1:26" s="84" customFormat="1" ht="12.75">
      <c r="A697" s="89" t="s">
        <v>341</v>
      </c>
      <c r="B697" s="127">
        <v>646180</v>
      </c>
      <c r="C697" s="37">
        <f>B697/12</f>
        <v>53848.333333333336</v>
      </c>
      <c r="D697" s="16"/>
      <c r="E697" s="67"/>
      <c r="F697" s="9"/>
      <c r="G697" s="9"/>
      <c r="H697" s="16"/>
      <c r="I697" s="16"/>
      <c r="J697" s="16"/>
      <c r="K697" s="16"/>
      <c r="L697" s="9"/>
      <c r="M697" s="16"/>
      <c r="N697" s="16"/>
      <c r="O697" s="16"/>
      <c r="P697" s="16"/>
      <c r="Q697" s="16">
        <v>0.6243</v>
      </c>
      <c r="R697" s="16"/>
      <c r="S697" s="16">
        <v>0.0303</v>
      </c>
      <c r="T697" s="16"/>
      <c r="U697" s="16"/>
      <c r="V697" s="16"/>
      <c r="W697" s="16"/>
      <c r="X697" s="16">
        <v>0.3308</v>
      </c>
      <c r="Y697" s="16">
        <v>0.0146</v>
      </c>
      <c r="Z697" s="16">
        <v>0</v>
      </c>
    </row>
    <row r="698" spans="1:26" s="84" customFormat="1" ht="12.75">
      <c r="A698" s="51"/>
      <c r="B698" s="45"/>
      <c r="C698" s="18"/>
      <c r="D698" s="58">
        <f aca="true" t="shared" si="375" ref="D698:Z698">$C697*D697</f>
        <v>0</v>
      </c>
      <c r="E698" s="58">
        <f t="shared" si="375"/>
        <v>0</v>
      </c>
      <c r="F698" s="58">
        <f t="shared" si="375"/>
        <v>0</v>
      </c>
      <c r="G698" s="58">
        <f t="shared" si="375"/>
        <v>0</v>
      </c>
      <c r="H698" s="58">
        <f t="shared" si="375"/>
        <v>0</v>
      </c>
      <c r="I698" s="58">
        <f t="shared" si="375"/>
        <v>0</v>
      </c>
      <c r="J698" s="58">
        <f t="shared" si="375"/>
        <v>0</v>
      </c>
      <c r="K698" s="58">
        <f t="shared" si="375"/>
        <v>0</v>
      </c>
      <c r="L698" s="58">
        <f t="shared" si="375"/>
        <v>0</v>
      </c>
      <c r="M698" s="58">
        <f t="shared" si="375"/>
        <v>0</v>
      </c>
      <c r="N698" s="58">
        <f t="shared" si="375"/>
        <v>0</v>
      </c>
      <c r="O698" s="58">
        <f t="shared" si="375"/>
        <v>0</v>
      </c>
      <c r="P698" s="58">
        <f t="shared" si="375"/>
        <v>0</v>
      </c>
      <c r="Q698" s="58">
        <f t="shared" si="375"/>
        <v>33617.5145</v>
      </c>
      <c r="R698" s="58">
        <f t="shared" si="375"/>
        <v>0</v>
      </c>
      <c r="S698" s="58">
        <f t="shared" si="375"/>
        <v>1631.6045000000001</v>
      </c>
      <c r="T698" s="58">
        <f t="shared" si="375"/>
        <v>0</v>
      </c>
      <c r="U698" s="58">
        <f t="shared" si="375"/>
        <v>0</v>
      </c>
      <c r="V698" s="58">
        <f t="shared" si="375"/>
        <v>0</v>
      </c>
      <c r="W698" s="58">
        <f t="shared" si="375"/>
        <v>0</v>
      </c>
      <c r="X698" s="58">
        <f t="shared" si="375"/>
        <v>17813.028666666665</v>
      </c>
      <c r="Y698" s="58">
        <f t="shared" si="375"/>
        <v>786.1856666666667</v>
      </c>
      <c r="Z698" s="58">
        <f t="shared" si="375"/>
        <v>0</v>
      </c>
    </row>
    <row r="699" spans="1:26" s="84" customFormat="1" ht="12.75">
      <c r="A699" s="89" t="s">
        <v>342</v>
      </c>
      <c r="B699" s="127">
        <v>846872</v>
      </c>
      <c r="C699" s="37">
        <f>B699/12</f>
        <v>70572.66666666667</v>
      </c>
      <c r="D699" s="16">
        <v>0.0245</v>
      </c>
      <c r="E699" s="67"/>
      <c r="F699" s="9"/>
      <c r="G699" s="9"/>
      <c r="H699" s="16"/>
      <c r="I699" s="16"/>
      <c r="J699" s="16"/>
      <c r="K699" s="16"/>
      <c r="L699" s="9"/>
      <c r="M699" s="16"/>
      <c r="N699" s="16"/>
      <c r="O699" s="16"/>
      <c r="P699" s="16"/>
      <c r="Q699" s="16">
        <v>0.9755</v>
      </c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s="84" customFormat="1" ht="12.75">
      <c r="A700" s="51"/>
      <c r="B700" s="45"/>
      <c r="C700" s="18"/>
      <c r="D700" s="58">
        <f aca="true" t="shared" si="376" ref="D700:Z700">$C699*D699</f>
        <v>1729.0303333333336</v>
      </c>
      <c r="E700" s="58">
        <f t="shared" si="376"/>
        <v>0</v>
      </c>
      <c r="F700" s="58">
        <f t="shared" si="376"/>
        <v>0</v>
      </c>
      <c r="G700" s="58">
        <f t="shared" si="376"/>
        <v>0</v>
      </c>
      <c r="H700" s="58">
        <f t="shared" si="376"/>
        <v>0</v>
      </c>
      <c r="I700" s="58">
        <f t="shared" si="376"/>
        <v>0</v>
      </c>
      <c r="J700" s="58">
        <f t="shared" si="376"/>
        <v>0</v>
      </c>
      <c r="K700" s="58">
        <f t="shared" si="376"/>
        <v>0</v>
      </c>
      <c r="L700" s="58">
        <f t="shared" si="376"/>
        <v>0</v>
      </c>
      <c r="M700" s="58">
        <f t="shared" si="376"/>
        <v>0</v>
      </c>
      <c r="N700" s="58">
        <f t="shared" si="376"/>
        <v>0</v>
      </c>
      <c r="O700" s="58">
        <f t="shared" si="376"/>
        <v>0</v>
      </c>
      <c r="P700" s="58">
        <f t="shared" si="376"/>
        <v>0</v>
      </c>
      <c r="Q700" s="58">
        <f t="shared" si="376"/>
        <v>68843.63633333334</v>
      </c>
      <c r="R700" s="58">
        <f t="shared" si="376"/>
        <v>0</v>
      </c>
      <c r="S700" s="58">
        <f t="shared" si="376"/>
        <v>0</v>
      </c>
      <c r="T700" s="58">
        <f t="shared" si="376"/>
        <v>0</v>
      </c>
      <c r="U700" s="58">
        <f t="shared" si="376"/>
        <v>0</v>
      </c>
      <c r="V700" s="58">
        <f t="shared" si="376"/>
        <v>0</v>
      </c>
      <c r="W700" s="58">
        <f t="shared" si="376"/>
        <v>0</v>
      </c>
      <c r="X700" s="58">
        <f t="shared" si="376"/>
        <v>0</v>
      </c>
      <c r="Y700" s="58">
        <f t="shared" si="376"/>
        <v>0</v>
      </c>
      <c r="Z700" s="58">
        <f t="shared" si="376"/>
        <v>0</v>
      </c>
    </row>
    <row r="701" spans="1:26" s="84" customFormat="1" ht="12.75">
      <c r="A701" s="89" t="s">
        <v>343</v>
      </c>
      <c r="B701" s="127">
        <v>18839128</v>
      </c>
      <c r="C701" s="37">
        <f>B701/12</f>
        <v>1569927.3333333333</v>
      </c>
      <c r="D701" s="16"/>
      <c r="E701" s="67"/>
      <c r="F701" s="9"/>
      <c r="G701" s="9"/>
      <c r="H701" s="16"/>
      <c r="I701" s="16"/>
      <c r="J701" s="16"/>
      <c r="K701" s="16"/>
      <c r="L701" s="9"/>
      <c r="M701" s="16"/>
      <c r="N701" s="16"/>
      <c r="O701" s="16"/>
      <c r="P701" s="16">
        <v>0</v>
      </c>
      <c r="Q701" s="16">
        <v>0.3704</v>
      </c>
      <c r="R701" s="16"/>
      <c r="S701" s="16">
        <v>0.244</v>
      </c>
      <c r="T701" s="16"/>
      <c r="U701" s="16"/>
      <c r="V701" s="16"/>
      <c r="W701" s="16"/>
      <c r="X701" s="16">
        <v>0.3708</v>
      </c>
      <c r="Y701" s="16">
        <v>0.0148</v>
      </c>
      <c r="Z701" s="16">
        <v>0</v>
      </c>
    </row>
    <row r="702" spans="1:26" s="84" customFormat="1" ht="12.75">
      <c r="A702" s="51"/>
      <c r="B702" s="45"/>
      <c r="C702" s="18"/>
      <c r="D702" s="58">
        <f aca="true" t="shared" si="377" ref="D702:Z702">$C701*D701</f>
        <v>0</v>
      </c>
      <c r="E702" s="58">
        <f t="shared" si="377"/>
        <v>0</v>
      </c>
      <c r="F702" s="58">
        <f t="shared" si="377"/>
        <v>0</v>
      </c>
      <c r="G702" s="58">
        <f t="shared" si="377"/>
        <v>0</v>
      </c>
      <c r="H702" s="58">
        <f t="shared" si="377"/>
        <v>0</v>
      </c>
      <c r="I702" s="58">
        <f t="shared" si="377"/>
        <v>0</v>
      </c>
      <c r="J702" s="58">
        <f t="shared" si="377"/>
        <v>0</v>
      </c>
      <c r="K702" s="58">
        <f t="shared" si="377"/>
        <v>0</v>
      </c>
      <c r="L702" s="58">
        <f t="shared" si="377"/>
        <v>0</v>
      </c>
      <c r="M702" s="58">
        <f t="shared" si="377"/>
        <v>0</v>
      </c>
      <c r="N702" s="58">
        <f t="shared" si="377"/>
        <v>0</v>
      </c>
      <c r="O702" s="58">
        <f t="shared" si="377"/>
        <v>0</v>
      </c>
      <c r="P702" s="58">
        <f t="shared" si="377"/>
        <v>0</v>
      </c>
      <c r="Q702" s="58">
        <f t="shared" si="377"/>
        <v>581501.0842666667</v>
      </c>
      <c r="R702" s="58">
        <f t="shared" si="377"/>
        <v>0</v>
      </c>
      <c r="S702" s="58">
        <f t="shared" si="377"/>
        <v>383062.2693333333</v>
      </c>
      <c r="T702" s="58">
        <f t="shared" si="377"/>
        <v>0</v>
      </c>
      <c r="U702" s="58">
        <f t="shared" si="377"/>
        <v>0</v>
      </c>
      <c r="V702" s="58">
        <f t="shared" si="377"/>
        <v>0</v>
      </c>
      <c r="W702" s="58">
        <f t="shared" si="377"/>
        <v>0</v>
      </c>
      <c r="X702" s="58">
        <f t="shared" si="377"/>
        <v>582129.0552</v>
      </c>
      <c r="Y702" s="58">
        <f t="shared" si="377"/>
        <v>23234.924533333335</v>
      </c>
      <c r="Z702" s="58">
        <f t="shared" si="377"/>
        <v>0</v>
      </c>
    </row>
    <row r="703" spans="1:26" s="84" customFormat="1" ht="12.75">
      <c r="A703" s="90" t="s">
        <v>344</v>
      </c>
      <c r="B703" s="56">
        <v>0</v>
      </c>
      <c r="C703" s="37">
        <f>B703/12</f>
        <v>0</v>
      </c>
      <c r="D703" s="16"/>
      <c r="E703" s="67"/>
      <c r="F703" s="9"/>
      <c r="G703" s="9"/>
      <c r="H703" s="16"/>
      <c r="I703" s="16"/>
      <c r="J703" s="16"/>
      <c r="K703" s="16"/>
      <c r="L703" s="9"/>
      <c r="M703" s="16"/>
      <c r="N703" s="16"/>
      <c r="O703" s="16"/>
      <c r="P703" s="16"/>
      <c r="Q703" s="16"/>
      <c r="R703" s="16"/>
      <c r="S703" s="16"/>
      <c r="T703" s="16"/>
      <c r="U703" s="16">
        <v>1</v>
      </c>
      <c r="V703" s="16"/>
      <c r="W703" s="16"/>
      <c r="X703" s="16"/>
      <c r="Y703" s="16"/>
      <c r="Z703" s="16"/>
    </row>
    <row r="704" spans="1:26" s="84" customFormat="1" ht="12.75">
      <c r="A704" s="51"/>
      <c r="B704" s="45"/>
      <c r="C704" s="18"/>
      <c r="D704" s="58">
        <f aca="true" t="shared" si="378" ref="D704:Z704">$C703*D703</f>
        <v>0</v>
      </c>
      <c r="E704" s="58">
        <f t="shared" si="378"/>
        <v>0</v>
      </c>
      <c r="F704" s="58">
        <f t="shared" si="378"/>
        <v>0</v>
      </c>
      <c r="G704" s="58">
        <f t="shared" si="378"/>
        <v>0</v>
      </c>
      <c r="H704" s="58">
        <f t="shared" si="378"/>
        <v>0</v>
      </c>
      <c r="I704" s="58">
        <f t="shared" si="378"/>
        <v>0</v>
      </c>
      <c r="J704" s="58">
        <f t="shared" si="378"/>
        <v>0</v>
      </c>
      <c r="K704" s="58">
        <f t="shared" si="378"/>
        <v>0</v>
      </c>
      <c r="L704" s="58">
        <f t="shared" si="378"/>
        <v>0</v>
      </c>
      <c r="M704" s="58">
        <f t="shared" si="378"/>
        <v>0</v>
      </c>
      <c r="N704" s="58">
        <f t="shared" si="378"/>
        <v>0</v>
      </c>
      <c r="O704" s="58">
        <f t="shared" si="378"/>
        <v>0</v>
      </c>
      <c r="P704" s="58">
        <f t="shared" si="378"/>
        <v>0</v>
      </c>
      <c r="Q704" s="58">
        <f t="shared" si="378"/>
        <v>0</v>
      </c>
      <c r="R704" s="58">
        <f t="shared" si="378"/>
        <v>0</v>
      </c>
      <c r="S704" s="58">
        <f t="shared" si="378"/>
        <v>0</v>
      </c>
      <c r="T704" s="58">
        <f t="shared" si="378"/>
        <v>0</v>
      </c>
      <c r="U704" s="58">
        <f t="shared" si="378"/>
        <v>0</v>
      </c>
      <c r="V704" s="58">
        <f t="shared" si="378"/>
        <v>0</v>
      </c>
      <c r="W704" s="58">
        <f t="shared" si="378"/>
        <v>0</v>
      </c>
      <c r="X704" s="58">
        <f t="shared" si="378"/>
        <v>0</v>
      </c>
      <c r="Y704" s="58">
        <f t="shared" si="378"/>
        <v>0</v>
      </c>
      <c r="Z704" s="58">
        <f t="shared" si="378"/>
        <v>0</v>
      </c>
    </row>
    <row r="705" spans="1:26" s="84" customFormat="1" ht="12.75">
      <c r="A705" s="82" t="s">
        <v>51</v>
      </c>
      <c r="B705" s="62">
        <f>SUM(B695:B704)</f>
        <v>21605928</v>
      </c>
      <c r="C705" s="62">
        <f>SUM(C695:C703)</f>
        <v>1800494</v>
      </c>
      <c r="D705" s="83">
        <f>D696+D698+D700+D702+D704</f>
        <v>1729.0303333333336</v>
      </c>
      <c r="E705" s="83">
        <f aca="true" t="shared" si="379" ref="E705:Z705">E696+E698+E700+E702+E704</f>
        <v>0</v>
      </c>
      <c r="F705" s="83">
        <f t="shared" si="379"/>
        <v>0</v>
      </c>
      <c r="G705" s="83">
        <f t="shared" si="379"/>
        <v>0</v>
      </c>
      <c r="H705" s="83">
        <f t="shared" si="379"/>
        <v>0</v>
      </c>
      <c r="I705" s="83">
        <f t="shared" si="379"/>
        <v>0</v>
      </c>
      <c r="J705" s="83">
        <f t="shared" si="379"/>
        <v>0</v>
      </c>
      <c r="K705" s="83">
        <f t="shared" si="379"/>
        <v>0</v>
      </c>
      <c r="L705" s="83">
        <f t="shared" si="379"/>
        <v>0</v>
      </c>
      <c r="M705" s="83">
        <f t="shared" si="379"/>
        <v>0</v>
      </c>
      <c r="N705" s="83">
        <f t="shared" si="379"/>
        <v>0</v>
      </c>
      <c r="O705" s="83">
        <f t="shared" si="379"/>
        <v>0</v>
      </c>
      <c r="P705" s="83">
        <f t="shared" si="379"/>
        <v>0</v>
      </c>
      <c r="Q705" s="83">
        <f t="shared" si="379"/>
        <v>722153.4459666667</v>
      </c>
      <c r="R705" s="83">
        <f t="shared" si="379"/>
        <v>0</v>
      </c>
      <c r="S705" s="83">
        <f t="shared" si="379"/>
        <v>390807.8642333333</v>
      </c>
      <c r="T705" s="83">
        <f t="shared" si="379"/>
        <v>0</v>
      </c>
      <c r="U705" s="83">
        <f t="shared" si="379"/>
        <v>0</v>
      </c>
      <c r="V705" s="83">
        <f t="shared" si="379"/>
        <v>0</v>
      </c>
      <c r="W705" s="83">
        <f t="shared" si="379"/>
        <v>0</v>
      </c>
      <c r="X705" s="83">
        <f t="shared" si="379"/>
        <v>658608.7938333333</v>
      </c>
      <c r="Y705" s="83">
        <f t="shared" si="379"/>
        <v>27194.865633333335</v>
      </c>
      <c r="Z705" s="83">
        <f t="shared" si="379"/>
        <v>0</v>
      </c>
    </row>
    <row r="706" spans="1:26" s="84" customFormat="1" ht="12.75">
      <c r="A706" s="2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s="84" customFormat="1" ht="12.75" thickBot="1">
      <c r="A707" s="34" t="s">
        <v>348</v>
      </c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spans="1:26" s="84" customFormat="1" ht="12.75" thickBot="1">
      <c r="A708" s="26" t="s">
        <v>2</v>
      </c>
      <c r="B708" s="1" t="s">
        <v>3</v>
      </c>
      <c r="C708" s="4" t="s">
        <v>4</v>
      </c>
      <c r="D708" s="139" t="s">
        <v>5</v>
      </c>
      <c r="E708" s="140"/>
      <c r="F708" s="140"/>
      <c r="G708" s="140"/>
      <c r="H708" s="140"/>
      <c r="I708" s="140"/>
      <c r="J708" s="140"/>
      <c r="K708" s="140"/>
      <c r="L708" s="140"/>
      <c r="M708" s="140"/>
      <c r="N708" s="140"/>
      <c r="O708" s="140"/>
      <c r="P708" s="140"/>
      <c r="Q708" s="140"/>
      <c r="R708" s="140"/>
      <c r="S708" s="140"/>
      <c r="T708" s="140"/>
      <c r="U708" s="140"/>
      <c r="V708" s="140"/>
      <c r="W708" s="140"/>
      <c r="X708" s="140"/>
      <c r="Y708" s="140"/>
      <c r="Z708" s="75"/>
    </row>
    <row r="709" spans="1:26" s="84" customFormat="1" ht="12.75">
      <c r="A709" s="27" t="s">
        <v>6</v>
      </c>
      <c r="B709" s="6" t="s">
        <v>7</v>
      </c>
      <c r="C709" s="7" t="s">
        <v>7</v>
      </c>
      <c r="D709" s="12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33"/>
      <c r="Z709" s="6" t="s">
        <v>8</v>
      </c>
    </row>
    <row r="710" spans="1:26" s="84" customFormat="1" ht="12.75">
      <c r="A710" s="27" t="s">
        <v>9</v>
      </c>
      <c r="B710" s="6" t="s">
        <v>10</v>
      </c>
      <c r="C710" s="7" t="s">
        <v>10</v>
      </c>
      <c r="D710" s="5" t="s">
        <v>11</v>
      </c>
      <c r="E710" s="6" t="s">
        <v>12</v>
      </c>
      <c r="F710" s="6" t="s">
        <v>13</v>
      </c>
      <c r="G710" s="6" t="s">
        <v>14</v>
      </c>
      <c r="H710" s="6" t="s">
        <v>15</v>
      </c>
      <c r="I710" s="6" t="s">
        <v>16</v>
      </c>
      <c r="J710" s="6" t="s">
        <v>17</v>
      </c>
      <c r="K710" s="6" t="s">
        <v>18</v>
      </c>
      <c r="L710" s="6" t="s">
        <v>19</v>
      </c>
      <c r="M710" s="6" t="s">
        <v>20</v>
      </c>
      <c r="N710" s="6" t="s">
        <v>21</v>
      </c>
      <c r="O710" s="6" t="s">
        <v>178</v>
      </c>
      <c r="P710" s="6" t="s">
        <v>22</v>
      </c>
      <c r="Q710" s="6" t="s">
        <v>23</v>
      </c>
      <c r="R710" s="6" t="s">
        <v>24</v>
      </c>
      <c r="S710" s="6" t="s">
        <v>25</v>
      </c>
      <c r="T710" s="6" t="s">
        <v>26</v>
      </c>
      <c r="U710" s="6" t="s">
        <v>27</v>
      </c>
      <c r="V710" s="6" t="s">
        <v>28</v>
      </c>
      <c r="W710" s="6" t="s">
        <v>29</v>
      </c>
      <c r="X710" s="6" t="s">
        <v>30</v>
      </c>
      <c r="Y710" s="6" t="s">
        <v>31</v>
      </c>
      <c r="Z710" s="6" t="s">
        <v>32</v>
      </c>
    </row>
    <row r="711" spans="1:26" s="84" customFormat="1" ht="12.75">
      <c r="A711" s="27"/>
      <c r="B711" s="6"/>
      <c r="C711" s="7" t="s">
        <v>390</v>
      </c>
      <c r="D711" s="12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s="84" customFormat="1" ht="12.75">
      <c r="A712" s="89" t="s">
        <v>349</v>
      </c>
      <c r="B712" s="56">
        <v>1790520</v>
      </c>
      <c r="C712" s="37">
        <f>B712/12</f>
        <v>149210</v>
      </c>
      <c r="D712" s="16">
        <v>0.0675</v>
      </c>
      <c r="E712" s="67"/>
      <c r="F712" s="9">
        <v>0.04</v>
      </c>
      <c r="G712" s="9"/>
      <c r="H712" s="16"/>
      <c r="I712" s="16"/>
      <c r="J712" s="16"/>
      <c r="K712" s="16"/>
      <c r="L712" s="9"/>
      <c r="M712" s="16">
        <v>0.0916</v>
      </c>
      <c r="N712" s="16"/>
      <c r="O712" s="16"/>
      <c r="P712" s="16"/>
      <c r="Q712" s="16">
        <v>0.1696</v>
      </c>
      <c r="R712" s="16">
        <v>0.106</v>
      </c>
      <c r="S712" s="16">
        <v>0.017</v>
      </c>
      <c r="T712" s="16">
        <v>0.1912</v>
      </c>
      <c r="U712" s="16"/>
      <c r="V712" s="16"/>
      <c r="W712" s="16">
        <f>8.55%</f>
        <v>0.0855</v>
      </c>
      <c r="X712" s="16">
        <v>0.2282</v>
      </c>
      <c r="Y712" s="16">
        <v>0.0034</v>
      </c>
      <c r="Z712" s="16">
        <v>0</v>
      </c>
    </row>
    <row r="713" spans="1:26" s="84" customFormat="1" ht="12.75">
      <c r="A713" s="51"/>
      <c r="B713" s="45"/>
      <c r="C713" s="18"/>
      <c r="D713" s="58">
        <f>$C712*D712</f>
        <v>10071.675000000001</v>
      </c>
      <c r="E713" s="58">
        <f aca="true" t="shared" si="380" ref="E713:Z713">$C712*E712</f>
        <v>0</v>
      </c>
      <c r="F713" s="58">
        <f t="shared" si="380"/>
        <v>5968.400000000001</v>
      </c>
      <c r="G713" s="58">
        <f t="shared" si="380"/>
        <v>0</v>
      </c>
      <c r="H713" s="58">
        <f t="shared" si="380"/>
        <v>0</v>
      </c>
      <c r="I713" s="58">
        <f t="shared" si="380"/>
        <v>0</v>
      </c>
      <c r="J713" s="58">
        <f t="shared" si="380"/>
        <v>0</v>
      </c>
      <c r="K713" s="58">
        <f t="shared" si="380"/>
        <v>0</v>
      </c>
      <c r="L713" s="58">
        <f t="shared" si="380"/>
        <v>0</v>
      </c>
      <c r="M713" s="58">
        <f t="shared" si="380"/>
        <v>13667.636</v>
      </c>
      <c r="N713" s="58">
        <f t="shared" si="380"/>
        <v>0</v>
      </c>
      <c r="O713" s="58">
        <f t="shared" si="380"/>
        <v>0</v>
      </c>
      <c r="P713" s="58">
        <f t="shared" si="380"/>
        <v>0</v>
      </c>
      <c r="Q713" s="58">
        <f t="shared" si="380"/>
        <v>25306.016</v>
      </c>
      <c r="R713" s="58">
        <f t="shared" si="380"/>
        <v>15816.26</v>
      </c>
      <c r="S713" s="58">
        <f t="shared" si="380"/>
        <v>2536.57</v>
      </c>
      <c r="T713" s="58">
        <f t="shared" si="380"/>
        <v>28528.952</v>
      </c>
      <c r="U713" s="58">
        <f t="shared" si="380"/>
        <v>0</v>
      </c>
      <c r="V713" s="58">
        <f t="shared" si="380"/>
        <v>0</v>
      </c>
      <c r="W713" s="58">
        <f t="shared" si="380"/>
        <v>12757.455000000002</v>
      </c>
      <c r="X713" s="58">
        <f t="shared" si="380"/>
        <v>34049.722</v>
      </c>
      <c r="Y713" s="58">
        <f t="shared" si="380"/>
        <v>507.31399999999996</v>
      </c>
      <c r="Z713" s="58">
        <f t="shared" si="380"/>
        <v>0</v>
      </c>
    </row>
    <row r="714" spans="1:26" s="84" customFormat="1" ht="12.75">
      <c r="A714" s="89" t="s">
        <v>350</v>
      </c>
      <c r="B714" s="56">
        <v>0</v>
      </c>
      <c r="C714" s="37">
        <f>B714/12</f>
        <v>0</v>
      </c>
      <c r="D714" s="68">
        <v>0.0166</v>
      </c>
      <c r="E714" s="68">
        <v>0.1416</v>
      </c>
      <c r="F714" s="68">
        <v>0.0573</v>
      </c>
      <c r="G714" s="68">
        <v>0.0788</v>
      </c>
      <c r="H714" s="68">
        <v>0.0422</v>
      </c>
      <c r="I714" s="68">
        <v>0.1331</v>
      </c>
      <c r="J714" s="68">
        <v>0.0211</v>
      </c>
      <c r="K714" s="68">
        <v>0.0329</v>
      </c>
      <c r="L714" s="68">
        <v>0.0175</v>
      </c>
      <c r="M714" s="68">
        <v>0.025</v>
      </c>
      <c r="N714" s="68">
        <v>0.1286</v>
      </c>
      <c r="O714" s="68">
        <v>0.0187</v>
      </c>
      <c r="P714" s="68">
        <v>0</v>
      </c>
      <c r="Q714" s="68">
        <v>0.0374</v>
      </c>
      <c r="R714" s="68">
        <v>0.019</v>
      </c>
      <c r="S714" s="68">
        <v>0.0044</v>
      </c>
      <c r="T714" s="68">
        <v>0.0534</v>
      </c>
      <c r="U714" s="68">
        <v>0.0189</v>
      </c>
      <c r="V714" s="68">
        <v>0.0399</v>
      </c>
      <c r="W714" s="68">
        <v>0.0484</v>
      </c>
      <c r="X714" s="68">
        <v>0.0626</v>
      </c>
      <c r="Y714" s="68">
        <v>0.0026</v>
      </c>
      <c r="Z714" s="9">
        <v>0</v>
      </c>
    </row>
    <row r="715" spans="1:26" s="84" customFormat="1" ht="12.75">
      <c r="A715" s="51"/>
      <c r="B715" s="45"/>
      <c r="C715" s="18"/>
      <c r="D715" s="58">
        <f>$C714*D714</f>
        <v>0</v>
      </c>
      <c r="E715" s="58">
        <f aca="true" t="shared" si="381" ref="E715:Z715">$C714*E714</f>
        <v>0</v>
      </c>
      <c r="F715" s="58">
        <f t="shared" si="381"/>
        <v>0</v>
      </c>
      <c r="G715" s="58">
        <f t="shared" si="381"/>
        <v>0</v>
      </c>
      <c r="H715" s="58">
        <f t="shared" si="381"/>
        <v>0</v>
      </c>
      <c r="I715" s="58">
        <f t="shared" si="381"/>
        <v>0</v>
      </c>
      <c r="J715" s="58">
        <f t="shared" si="381"/>
        <v>0</v>
      </c>
      <c r="K715" s="58">
        <f t="shared" si="381"/>
        <v>0</v>
      </c>
      <c r="L715" s="58">
        <f t="shared" si="381"/>
        <v>0</v>
      </c>
      <c r="M715" s="58">
        <f t="shared" si="381"/>
        <v>0</v>
      </c>
      <c r="N715" s="58">
        <f t="shared" si="381"/>
        <v>0</v>
      </c>
      <c r="O715" s="58">
        <f t="shared" si="381"/>
        <v>0</v>
      </c>
      <c r="P715" s="58">
        <f t="shared" si="381"/>
        <v>0</v>
      </c>
      <c r="Q715" s="58">
        <f t="shared" si="381"/>
        <v>0</v>
      </c>
      <c r="R715" s="58">
        <f t="shared" si="381"/>
        <v>0</v>
      </c>
      <c r="S715" s="58">
        <f t="shared" si="381"/>
        <v>0</v>
      </c>
      <c r="T715" s="58">
        <f t="shared" si="381"/>
        <v>0</v>
      </c>
      <c r="U715" s="58">
        <f t="shared" si="381"/>
        <v>0</v>
      </c>
      <c r="V715" s="58">
        <f t="shared" si="381"/>
        <v>0</v>
      </c>
      <c r="W715" s="58">
        <f t="shared" si="381"/>
        <v>0</v>
      </c>
      <c r="X715" s="58">
        <f t="shared" si="381"/>
        <v>0</v>
      </c>
      <c r="Y715" s="58">
        <f t="shared" si="381"/>
        <v>0</v>
      </c>
      <c r="Z715" s="58">
        <f t="shared" si="381"/>
        <v>0</v>
      </c>
    </row>
    <row r="716" spans="1:26" s="84" customFormat="1" ht="12.75">
      <c r="A716" s="89" t="s">
        <v>351</v>
      </c>
      <c r="B716" s="56">
        <v>0</v>
      </c>
      <c r="C716" s="37">
        <f>B716/12</f>
        <v>0</v>
      </c>
      <c r="D716" s="68">
        <v>0.0166</v>
      </c>
      <c r="E716" s="68">
        <v>0.1416</v>
      </c>
      <c r="F716" s="68">
        <v>0.0573</v>
      </c>
      <c r="G716" s="68">
        <v>0.0788</v>
      </c>
      <c r="H716" s="68">
        <v>0.0422</v>
      </c>
      <c r="I716" s="68">
        <v>0.1331</v>
      </c>
      <c r="J716" s="68">
        <v>0.0211</v>
      </c>
      <c r="K716" s="68">
        <v>0.0329</v>
      </c>
      <c r="L716" s="68">
        <v>0.0175</v>
      </c>
      <c r="M716" s="68">
        <v>0.025</v>
      </c>
      <c r="N716" s="68">
        <v>0.1286</v>
      </c>
      <c r="O716" s="68">
        <v>0.0187</v>
      </c>
      <c r="P716" s="68">
        <v>0</v>
      </c>
      <c r="Q716" s="68">
        <v>0.0374</v>
      </c>
      <c r="R716" s="68">
        <v>0.019</v>
      </c>
      <c r="S716" s="68">
        <v>0.0044</v>
      </c>
      <c r="T716" s="68">
        <v>0.0534</v>
      </c>
      <c r="U716" s="68">
        <v>0.0189</v>
      </c>
      <c r="V716" s="68">
        <v>0.0399</v>
      </c>
      <c r="W716" s="68">
        <v>0.0484</v>
      </c>
      <c r="X716" s="68">
        <v>0.0626</v>
      </c>
      <c r="Y716" s="68">
        <v>0.0026</v>
      </c>
      <c r="Z716" s="9">
        <v>0</v>
      </c>
    </row>
    <row r="717" spans="1:26" s="84" customFormat="1" ht="12.75">
      <c r="A717" s="51"/>
      <c r="B717" s="45"/>
      <c r="C717" s="18"/>
      <c r="D717" s="58">
        <f>$C716*D716</f>
        <v>0</v>
      </c>
      <c r="E717" s="58">
        <f aca="true" t="shared" si="382" ref="E717:Z717">$C716*E716</f>
        <v>0</v>
      </c>
      <c r="F717" s="58">
        <f t="shared" si="382"/>
        <v>0</v>
      </c>
      <c r="G717" s="58">
        <f t="shared" si="382"/>
        <v>0</v>
      </c>
      <c r="H717" s="58">
        <f t="shared" si="382"/>
        <v>0</v>
      </c>
      <c r="I717" s="58">
        <f t="shared" si="382"/>
        <v>0</v>
      </c>
      <c r="J717" s="58">
        <f t="shared" si="382"/>
        <v>0</v>
      </c>
      <c r="K717" s="58">
        <f t="shared" si="382"/>
        <v>0</v>
      </c>
      <c r="L717" s="58">
        <f t="shared" si="382"/>
        <v>0</v>
      </c>
      <c r="M717" s="58">
        <f t="shared" si="382"/>
        <v>0</v>
      </c>
      <c r="N717" s="58">
        <f t="shared" si="382"/>
        <v>0</v>
      </c>
      <c r="O717" s="58">
        <f t="shared" si="382"/>
        <v>0</v>
      </c>
      <c r="P717" s="58">
        <f t="shared" si="382"/>
        <v>0</v>
      </c>
      <c r="Q717" s="58">
        <f t="shared" si="382"/>
        <v>0</v>
      </c>
      <c r="R717" s="58">
        <f t="shared" si="382"/>
        <v>0</v>
      </c>
      <c r="S717" s="58">
        <f t="shared" si="382"/>
        <v>0</v>
      </c>
      <c r="T717" s="58">
        <f t="shared" si="382"/>
        <v>0</v>
      </c>
      <c r="U717" s="58">
        <f t="shared" si="382"/>
        <v>0</v>
      </c>
      <c r="V717" s="58">
        <f t="shared" si="382"/>
        <v>0</v>
      </c>
      <c r="W717" s="58">
        <f t="shared" si="382"/>
        <v>0</v>
      </c>
      <c r="X717" s="58">
        <f t="shared" si="382"/>
        <v>0</v>
      </c>
      <c r="Y717" s="58">
        <f t="shared" si="382"/>
        <v>0</v>
      </c>
      <c r="Z717" s="58">
        <f t="shared" si="382"/>
        <v>0</v>
      </c>
    </row>
    <row r="718" spans="1:26" s="84" customFormat="1" ht="12.75">
      <c r="A718" s="89" t="s">
        <v>352</v>
      </c>
      <c r="B718" s="56">
        <v>475222</v>
      </c>
      <c r="C718" s="37">
        <f>B718/12</f>
        <v>39601.833333333336</v>
      </c>
      <c r="D718" s="68">
        <v>0.0166</v>
      </c>
      <c r="E718" s="68">
        <v>0.1416</v>
      </c>
      <c r="F718" s="68">
        <v>0.0573</v>
      </c>
      <c r="G718" s="68">
        <v>0.0788</v>
      </c>
      <c r="H718" s="68">
        <v>0.0422</v>
      </c>
      <c r="I718" s="68">
        <v>0.1331</v>
      </c>
      <c r="J718" s="68">
        <v>0.0211</v>
      </c>
      <c r="K718" s="68">
        <v>0.0329</v>
      </c>
      <c r="L718" s="68">
        <v>0.0175</v>
      </c>
      <c r="M718" s="68">
        <v>0.025</v>
      </c>
      <c r="N718" s="68">
        <v>0.1286</v>
      </c>
      <c r="O718" s="68">
        <v>0.0187</v>
      </c>
      <c r="P718" s="68">
        <v>0</v>
      </c>
      <c r="Q718" s="68">
        <v>0.0374</v>
      </c>
      <c r="R718" s="68">
        <v>0.019</v>
      </c>
      <c r="S718" s="68">
        <v>0.0044</v>
      </c>
      <c r="T718" s="68">
        <v>0.0534</v>
      </c>
      <c r="U718" s="68">
        <v>0.0189</v>
      </c>
      <c r="V718" s="68">
        <v>0.0399</v>
      </c>
      <c r="W718" s="68">
        <v>0.0484</v>
      </c>
      <c r="X718" s="68">
        <v>0.0626</v>
      </c>
      <c r="Y718" s="68">
        <v>0.0026</v>
      </c>
      <c r="Z718" s="9">
        <v>0</v>
      </c>
    </row>
    <row r="719" spans="1:26" s="84" customFormat="1" ht="12.75">
      <c r="A719" s="51"/>
      <c r="B719" s="45"/>
      <c r="C719" s="18"/>
      <c r="D719" s="58">
        <f>$C718*D718</f>
        <v>657.3904333333334</v>
      </c>
      <c r="E719" s="58">
        <f aca="true" t="shared" si="383" ref="E719:Z719">$C718*E718</f>
        <v>5607.619600000001</v>
      </c>
      <c r="F719" s="58">
        <f t="shared" si="383"/>
        <v>2269.18505</v>
      </c>
      <c r="G719" s="58">
        <f t="shared" si="383"/>
        <v>3120.6244666666666</v>
      </c>
      <c r="H719" s="58">
        <f t="shared" si="383"/>
        <v>1671.1973666666668</v>
      </c>
      <c r="I719" s="58">
        <f t="shared" si="383"/>
        <v>5271.004016666667</v>
      </c>
      <c r="J719" s="58">
        <f t="shared" si="383"/>
        <v>835.5986833333334</v>
      </c>
      <c r="K719" s="58">
        <f t="shared" si="383"/>
        <v>1302.9003166666666</v>
      </c>
      <c r="L719" s="58">
        <f t="shared" si="383"/>
        <v>693.0320833333334</v>
      </c>
      <c r="M719" s="58">
        <f t="shared" si="383"/>
        <v>990.0458333333335</v>
      </c>
      <c r="N719" s="58">
        <f t="shared" si="383"/>
        <v>5092.795766666667</v>
      </c>
      <c r="O719" s="58">
        <f t="shared" si="383"/>
        <v>740.5542833333334</v>
      </c>
      <c r="P719" s="58">
        <f t="shared" si="383"/>
        <v>0</v>
      </c>
      <c r="Q719" s="58">
        <f t="shared" si="383"/>
        <v>1481.1085666666668</v>
      </c>
      <c r="R719" s="58">
        <f t="shared" si="383"/>
        <v>752.4348333333334</v>
      </c>
      <c r="S719" s="58">
        <f t="shared" si="383"/>
        <v>174.2480666666667</v>
      </c>
      <c r="T719" s="58">
        <f t="shared" si="383"/>
        <v>2114.7379</v>
      </c>
      <c r="U719" s="58">
        <f t="shared" si="383"/>
        <v>748.47465</v>
      </c>
      <c r="V719" s="58">
        <f t="shared" si="383"/>
        <v>1580.11315</v>
      </c>
      <c r="W719" s="58">
        <f t="shared" si="383"/>
        <v>1916.7287333333334</v>
      </c>
      <c r="X719" s="58">
        <f t="shared" si="383"/>
        <v>2479.074766666667</v>
      </c>
      <c r="Y719" s="58">
        <f t="shared" si="383"/>
        <v>102.96476666666666</v>
      </c>
      <c r="Z719" s="58">
        <f t="shared" si="383"/>
        <v>0</v>
      </c>
    </row>
    <row r="720" spans="1:26" s="84" customFormat="1" ht="12.75">
      <c r="A720" s="89" t="s">
        <v>353</v>
      </c>
      <c r="B720" s="56">
        <v>194662</v>
      </c>
      <c r="C720" s="37">
        <f>B720/12</f>
        <v>16221.833333333334</v>
      </c>
      <c r="D720" s="16">
        <v>0.0864</v>
      </c>
      <c r="E720" s="67"/>
      <c r="F720" s="9">
        <v>0.017</v>
      </c>
      <c r="G720" s="9"/>
      <c r="H720" s="16"/>
      <c r="I720" s="16"/>
      <c r="J720" s="16"/>
      <c r="K720" s="16"/>
      <c r="L720" s="9"/>
      <c r="M720" s="16">
        <v>0.1233</v>
      </c>
      <c r="N720" s="16"/>
      <c r="O720" s="16"/>
      <c r="P720" s="16"/>
      <c r="Q720" s="16">
        <v>0.183</v>
      </c>
      <c r="R720" s="16">
        <v>0.0156</v>
      </c>
      <c r="S720" s="16">
        <v>0.0178</v>
      </c>
      <c r="T720" s="16">
        <v>0.2194</v>
      </c>
      <c r="U720" s="16"/>
      <c r="V720" s="16"/>
      <c r="W720" s="16">
        <v>0.0645</v>
      </c>
      <c r="X720" s="16">
        <v>0.2632</v>
      </c>
      <c r="Y720" s="16">
        <v>0.0098</v>
      </c>
      <c r="Z720" s="16">
        <v>0</v>
      </c>
    </row>
    <row r="721" spans="1:26" s="84" customFormat="1" ht="12.75">
      <c r="A721" s="51"/>
      <c r="B721" s="45"/>
      <c r="C721" s="18"/>
      <c r="D721" s="58">
        <f>$C720*D720</f>
        <v>1401.5664000000002</v>
      </c>
      <c r="E721" s="58">
        <f aca="true" t="shared" si="384" ref="E721:Z721">$C720*E720</f>
        <v>0</v>
      </c>
      <c r="F721" s="58">
        <f t="shared" si="384"/>
        <v>275.7711666666667</v>
      </c>
      <c r="G721" s="58">
        <f t="shared" si="384"/>
        <v>0</v>
      </c>
      <c r="H721" s="58">
        <f t="shared" si="384"/>
        <v>0</v>
      </c>
      <c r="I721" s="58">
        <f t="shared" si="384"/>
        <v>0</v>
      </c>
      <c r="J721" s="58">
        <f t="shared" si="384"/>
        <v>0</v>
      </c>
      <c r="K721" s="58">
        <f t="shared" si="384"/>
        <v>0</v>
      </c>
      <c r="L721" s="58">
        <f t="shared" si="384"/>
        <v>0</v>
      </c>
      <c r="M721" s="58">
        <f t="shared" si="384"/>
        <v>2000.1520500000001</v>
      </c>
      <c r="N721" s="58">
        <f t="shared" si="384"/>
        <v>0</v>
      </c>
      <c r="O721" s="58">
        <f t="shared" si="384"/>
        <v>0</v>
      </c>
      <c r="P721" s="58">
        <f t="shared" si="384"/>
        <v>0</v>
      </c>
      <c r="Q721" s="58">
        <f t="shared" si="384"/>
        <v>2968.5955</v>
      </c>
      <c r="R721" s="58">
        <f t="shared" si="384"/>
        <v>253.0606</v>
      </c>
      <c r="S721" s="58">
        <f t="shared" si="384"/>
        <v>288.7486333333333</v>
      </c>
      <c r="T721" s="58">
        <f t="shared" si="384"/>
        <v>3559.070233333334</v>
      </c>
      <c r="U721" s="58">
        <f t="shared" si="384"/>
        <v>0</v>
      </c>
      <c r="V721" s="58">
        <f t="shared" si="384"/>
        <v>0</v>
      </c>
      <c r="W721" s="58">
        <f t="shared" si="384"/>
        <v>1046.30825</v>
      </c>
      <c r="X721" s="58">
        <f t="shared" si="384"/>
        <v>4269.586533333333</v>
      </c>
      <c r="Y721" s="58">
        <f t="shared" si="384"/>
        <v>158.97396666666666</v>
      </c>
      <c r="Z721" s="58">
        <f t="shared" si="384"/>
        <v>0</v>
      </c>
    </row>
    <row r="722" spans="1:26" s="84" customFormat="1" ht="12.75">
      <c r="A722" s="89" t="s">
        <v>354</v>
      </c>
      <c r="B722" s="56">
        <v>156256</v>
      </c>
      <c r="C722" s="37">
        <f>B722/12</f>
        <v>13021.333333333334</v>
      </c>
      <c r="D722" s="16">
        <v>0.0864</v>
      </c>
      <c r="E722" s="67"/>
      <c r="F722" s="9">
        <v>0.017</v>
      </c>
      <c r="G722" s="9"/>
      <c r="H722" s="16"/>
      <c r="I722" s="16"/>
      <c r="J722" s="16"/>
      <c r="K722" s="16"/>
      <c r="L722" s="9"/>
      <c r="M722" s="16">
        <v>0.1233</v>
      </c>
      <c r="N722" s="16"/>
      <c r="O722" s="16"/>
      <c r="P722" s="16"/>
      <c r="Q722" s="16">
        <v>0.183</v>
      </c>
      <c r="R722" s="16">
        <v>0.0156</v>
      </c>
      <c r="S722" s="16">
        <v>0.0178</v>
      </c>
      <c r="T722" s="16">
        <v>0.2194</v>
      </c>
      <c r="U722" s="16"/>
      <c r="V722" s="16"/>
      <c r="W722" s="16">
        <v>0.0645</v>
      </c>
      <c r="X722" s="16">
        <v>0.2632</v>
      </c>
      <c r="Y722" s="16">
        <v>0.0098</v>
      </c>
      <c r="Z722" s="16">
        <v>0</v>
      </c>
    </row>
    <row r="723" spans="1:26" s="84" customFormat="1" ht="12.75">
      <c r="A723" s="51"/>
      <c r="B723" s="45"/>
      <c r="C723" s="18"/>
      <c r="D723" s="58">
        <f>$C722*D722</f>
        <v>1125.0432</v>
      </c>
      <c r="E723" s="58">
        <f aca="true" t="shared" si="385" ref="E723:Z723">$C722*E722</f>
        <v>0</v>
      </c>
      <c r="F723" s="58">
        <f t="shared" si="385"/>
        <v>221.36266666666668</v>
      </c>
      <c r="G723" s="58">
        <f t="shared" si="385"/>
        <v>0</v>
      </c>
      <c r="H723" s="58">
        <f t="shared" si="385"/>
        <v>0</v>
      </c>
      <c r="I723" s="58">
        <f t="shared" si="385"/>
        <v>0</v>
      </c>
      <c r="J723" s="58">
        <f t="shared" si="385"/>
        <v>0</v>
      </c>
      <c r="K723" s="58">
        <f t="shared" si="385"/>
        <v>0</v>
      </c>
      <c r="L723" s="58">
        <f t="shared" si="385"/>
        <v>0</v>
      </c>
      <c r="M723" s="58">
        <f t="shared" si="385"/>
        <v>1605.5304</v>
      </c>
      <c r="N723" s="58">
        <f t="shared" si="385"/>
        <v>0</v>
      </c>
      <c r="O723" s="58">
        <f t="shared" si="385"/>
        <v>0</v>
      </c>
      <c r="P723" s="58">
        <f t="shared" si="385"/>
        <v>0</v>
      </c>
      <c r="Q723" s="58">
        <f t="shared" si="385"/>
        <v>2382.904</v>
      </c>
      <c r="R723" s="58">
        <f t="shared" si="385"/>
        <v>203.1328</v>
      </c>
      <c r="S723" s="58">
        <f t="shared" si="385"/>
        <v>231.77973333333335</v>
      </c>
      <c r="T723" s="58">
        <f t="shared" si="385"/>
        <v>2856.8805333333335</v>
      </c>
      <c r="U723" s="58">
        <f t="shared" si="385"/>
        <v>0</v>
      </c>
      <c r="V723" s="58">
        <f t="shared" si="385"/>
        <v>0</v>
      </c>
      <c r="W723" s="58">
        <f t="shared" si="385"/>
        <v>839.8760000000001</v>
      </c>
      <c r="X723" s="58">
        <f t="shared" si="385"/>
        <v>3427.214933333333</v>
      </c>
      <c r="Y723" s="58">
        <f t="shared" si="385"/>
        <v>127.60906666666666</v>
      </c>
      <c r="Z723" s="58">
        <f t="shared" si="385"/>
        <v>0</v>
      </c>
    </row>
    <row r="724" spans="1:26" s="84" customFormat="1" ht="12.75">
      <c r="A724" s="89" t="s">
        <v>355</v>
      </c>
      <c r="B724" s="56">
        <v>137469</v>
      </c>
      <c r="C724" s="37">
        <f>B724/12</f>
        <v>11455.75</v>
      </c>
      <c r="D724" s="16">
        <v>0.0864</v>
      </c>
      <c r="E724" s="67"/>
      <c r="F724" s="9">
        <v>0.017</v>
      </c>
      <c r="G724" s="9"/>
      <c r="H724" s="16"/>
      <c r="I724" s="16"/>
      <c r="J724" s="16"/>
      <c r="K724" s="16"/>
      <c r="L724" s="9"/>
      <c r="M724" s="16">
        <v>0.1233</v>
      </c>
      <c r="N724" s="16"/>
      <c r="O724" s="16"/>
      <c r="P724" s="16"/>
      <c r="Q724" s="16">
        <v>0.183</v>
      </c>
      <c r="R724" s="16">
        <v>0.0156</v>
      </c>
      <c r="S724" s="16">
        <v>0.0178</v>
      </c>
      <c r="T724" s="16">
        <v>0.2194</v>
      </c>
      <c r="U724" s="16"/>
      <c r="V724" s="16"/>
      <c r="W724" s="16">
        <v>0.0645</v>
      </c>
      <c r="X724" s="16">
        <v>0.2632</v>
      </c>
      <c r="Y724" s="16">
        <v>0.0098</v>
      </c>
      <c r="Z724" s="16">
        <v>0</v>
      </c>
    </row>
    <row r="725" spans="1:26" s="84" customFormat="1" ht="12.75">
      <c r="A725" s="51"/>
      <c r="B725" s="45"/>
      <c r="C725" s="18"/>
      <c r="D725" s="58">
        <f>$C724*D724</f>
        <v>989.7768000000001</v>
      </c>
      <c r="E725" s="58">
        <f aca="true" t="shared" si="386" ref="E725:Z725">$C724*E724</f>
        <v>0</v>
      </c>
      <c r="F725" s="58">
        <f t="shared" si="386"/>
        <v>194.74775000000002</v>
      </c>
      <c r="G725" s="58">
        <f t="shared" si="386"/>
        <v>0</v>
      </c>
      <c r="H725" s="58">
        <f t="shared" si="386"/>
        <v>0</v>
      </c>
      <c r="I725" s="58">
        <f t="shared" si="386"/>
        <v>0</v>
      </c>
      <c r="J725" s="58">
        <f t="shared" si="386"/>
        <v>0</v>
      </c>
      <c r="K725" s="58">
        <f t="shared" si="386"/>
        <v>0</v>
      </c>
      <c r="L725" s="58">
        <f t="shared" si="386"/>
        <v>0</v>
      </c>
      <c r="M725" s="58">
        <f t="shared" si="386"/>
        <v>1412.493975</v>
      </c>
      <c r="N725" s="58">
        <f t="shared" si="386"/>
        <v>0</v>
      </c>
      <c r="O725" s="58">
        <f t="shared" si="386"/>
        <v>0</v>
      </c>
      <c r="P725" s="58">
        <f t="shared" si="386"/>
        <v>0</v>
      </c>
      <c r="Q725" s="58">
        <f t="shared" si="386"/>
        <v>2096.40225</v>
      </c>
      <c r="R725" s="58">
        <f t="shared" si="386"/>
        <v>178.7097</v>
      </c>
      <c r="S725" s="58">
        <f t="shared" si="386"/>
        <v>203.91235</v>
      </c>
      <c r="T725" s="58">
        <f t="shared" si="386"/>
        <v>2513.3915500000003</v>
      </c>
      <c r="U725" s="58">
        <f t="shared" si="386"/>
        <v>0</v>
      </c>
      <c r="V725" s="58">
        <f t="shared" si="386"/>
        <v>0</v>
      </c>
      <c r="W725" s="58">
        <f t="shared" si="386"/>
        <v>738.895875</v>
      </c>
      <c r="X725" s="58">
        <f t="shared" si="386"/>
        <v>3015.1533999999997</v>
      </c>
      <c r="Y725" s="58">
        <f t="shared" si="386"/>
        <v>112.26635</v>
      </c>
      <c r="Z725" s="58">
        <f t="shared" si="386"/>
        <v>0</v>
      </c>
    </row>
    <row r="726" spans="1:26" s="84" customFormat="1" ht="12.75">
      <c r="A726" s="89" t="s">
        <v>356</v>
      </c>
      <c r="B726" s="56">
        <v>322226</v>
      </c>
      <c r="C726" s="37">
        <f>B726/12</f>
        <v>26852.166666666668</v>
      </c>
      <c r="D726" s="16">
        <v>0.0864</v>
      </c>
      <c r="E726" s="67"/>
      <c r="F726" s="9">
        <v>0.017</v>
      </c>
      <c r="G726" s="9"/>
      <c r="H726" s="16"/>
      <c r="I726" s="16"/>
      <c r="J726" s="16"/>
      <c r="K726" s="16"/>
      <c r="L726" s="9"/>
      <c r="M726" s="16">
        <v>0.1233</v>
      </c>
      <c r="N726" s="16"/>
      <c r="O726" s="16"/>
      <c r="P726" s="16"/>
      <c r="Q726" s="16">
        <v>0.183</v>
      </c>
      <c r="R726" s="16">
        <v>0.0156</v>
      </c>
      <c r="S726" s="16">
        <v>0.0178</v>
      </c>
      <c r="T726" s="16">
        <v>0.2194</v>
      </c>
      <c r="U726" s="16"/>
      <c r="V726" s="16"/>
      <c r="W726" s="16">
        <v>0.0645</v>
      </c>
      <c r="X726" s="16">
        <v>0.2632</v>
      </c>
      <c r="Y726" s="16">
        <v>0.0098</v>
      </c>
      <c r="Z726" s="16">
        <v>0</v>
      </c>
    </row>
    <row r="727" spans="1:26" s="84" customFormat="1" ht="12.75">
      <c r="A727" s="51"/>
      <c r="B727" s="45"/>
      <c r="C727" s="18"/>
      <c r="D727" s="58">
        <f>$C726*D726</f>
        <v>2320.0272000000004</v>
      </c>
      <c r="E727" s="58">
        <f aca="true" t="shared" si="387" ref="E727:Z727">$C726*E726</f>
        <v>0</v>
      </c>
      <c r="F727" s="58">
        <f t="shared" si="387"/>
        <v>456.4868333333334</v>
      </c>
      <c r="G727" s="58">
        <f t="shared" si="387"/>
        <v>0</v>
      </c>
      <c r="H727" s="58">
        <f t="shared" si="387"/>
        <v>0</v>
      </c>
      <c r="I727" s="58">
        <f t="shared" si="387"/>
        <v>0</v>
      </c>
      <c r="J727" s="58">
        <f t="shared" si="387"/>
        <v>0</v>
      </c>
      <c r="K727" s="58">
        <f t="shared" si="387"/>
        <v>0</v>
      </c>
      <c r="L727" s="58">
        <f t="shared" si="387"/>
        <v>0</v>
      </c>
      <c r="M727" s="58">
        <f t="shared" si="387"/>
        <v>3310.87215</v>
      </c>
      <c r="N727" s="58">
        <f t="shared" si="387"/>
        <v>0</v>
      </c>
      <c r="O727" s="58">
        <f t="shared" si="387"/>
        <v>0</v>
      </c>
      <c r="P727" s="58">
        <f t="shared" si="387"/>
        <v>0</v>
      </c>
      <c r="Q727" s="58">
        <f t="shared" si="387"/>
        <v>4913.9465</v>
      </c>
      <c r="R727" s="58">
        <f t="shared" si="387"/>
        <v>418.8938</v>
      </c>
      <c r="S727" s="58">
        <f t="shared" si="387"/>
        <v>477.9685666666667</v>
      </c>
      <c r="T727" s="58">
        <f t="shared" si="387"/>
        <v>5891.365366666667</v>
      </c>
      <c r="U727" s="58">
        <f t="shared" si="387"/>
        <v>0</v>
      </c>
      <c r="V727" s="58">
        <f t="shared" si="387"/>
        <v>0</v>
      </c>
      <c r="W727" s="58">
        <f t="shared" si="387"/>
        <v>1731.96475</v>
      </c>
      <c r="X727" s="58">
        <f t="shared" si="387"/>
        <v>7067.490266666667</v>
      </c>
      <c r="Y727" s="58">
        <f t="shared" si="387"/>
        <v>263.1512333333333</v>
      </c>
      <c r="Z727" s="58">
        <f t="shared" si="387"/>
        <v>0</v>
      </c>
    </row>
    <row r="728" spans="1:26" s="84" customFormat="1" ht="12.75">
      <c r="A728" s="89" t="s">
        <v>357</v>
      </c>
      <c r="B728" s="127">
        <v>1636646</v>
      </c>
      <c r="C728" s="37">
        <f>B728/12</f>
        <v>136387.16666666666</v>
      </c>
      <c r="D728" s="16"/>
      <c r="E728" s="67"/>
      <c r="F728" s="9">
        <v>0.1019</v>
      </c>
      <c r="G728" s="9"/>
      <c r="H728" s="16"/>
      <c r="I728" s="16"/>
      <c r="J728" s="16"/>
      <c r="K728" s="16"/>
      <c r="L728" s="9"/>
      <c r="M728" s="16"/>
      <c r="N728" s="16"/>
      <c r="O728" s="16"/>
      <c r="P728" s="16">
        <v>0</v>
      </c>
      <c r="Q728" s="16">
        <v>0.0519</v>
      </c>
      <c r="R728" s="16"/>
      <c r="S728" s="16">
        <v>0.0055</v>
      </c>
      <c r="T728" s="16"/>
      <c r="U728" s="16">
        <v>0.7138</v>
      </c>
      <c r="V728" s="16"/>
      <c r="W728" s="16"/>
      <c r="X728" s="16">
        <v>0.1221</v>
      </c>
      <c r="Y728" s="16">
        <v>0.0048</v>
      </c>
      <c r="Z728" s="16">
        <v>0</v>
      </c>
    </row>
    <row r="729" spans="1:26" s="84" customFormat="1" ht="12.75">
      <c r="A729" s="51"/>
      <c r="B729" s="45"/>
      <c r="C729" s="18"/>
      <c r="D729" s="58">
        <f>$C728*D728</f>
        <v>0</v>
      </c>
      <c r="E729" s="58">
        <f aca="true" t="shared" si="388" ref="E729:Z729">$C728*E728</f>
        <v>0</v>
      </c>
      <c r="F729" s="58">
        <f t="shared" si="388"/>
        <v>13897.852283333334</v>
      </c>
      <c r="G729" s="58">
        <f t="shared" si="388"/>
        <v>0</v>
      </c>
      <c r="H729" s="58">
        <f t="shared" si="388"/>
        <v>0</v>
      </c>
      <c r="I729" s="58">
        <f t="shared" si="388"/>
        <v>0</v>
      </c>
      <c r="J729" s="58">
        <f t="shared" si="388"/>
        <v>0</v>
      </c>
      <c r="K729" s="58">
        <f t="shared" si="388"/>
        <v>0</v>
      </c>
      <c r="L729" s="58">
        <f t="shared" si="388"/>
        <v>0</v>
      </c>
      <c r="M729" s="58">
        <f t="shared" si="388"/>
        <v>0</v>
      </c>
      <c r="N729" s="58">
        <f t="shared" si="388"/>
        <v>0</v>
      </c>
      <c r="O729" s="58">
        <f t="shared" si="388"/>
        <v>0</v>
      </c>
      <c r="P729" s="58">
        <f t="shared" si="388"/>
        <v>0</v>
      </c>
      <c r="Q729" s="58">
        <f t="shared" si="388"/>
        <v>7078.49395</v>
      </c>
      <c r="R729" s="58">
        <f t="shared" si="388"/>
        <v>0</v>
      </c>
      <c r="S729" s="58">
        <f t="shared" si="388"/>
        <v>750.1294166666665</v>
      </c>
      <c r="T729" s="58">
        <f t="shared" si="388"/>
        <v>0</v>
      </c>
      <c r="U729" s="58">
        <f t="shared" si="388"/>
        <v>97353.15956666665</v>
      </c>
      <c r="V729" s="58">
        <f t="shared" si="388"/>
        <v>0</v>
      </c>
      <c r="W729" s="58">
        <f t="shared" si="388"/>
        <v>0</v>
      </c>
      <c r="X729" s="58">
        <f t="shared" si="388"/>
        <v>16652.87305</v>
      </c>
      <c r="Y729" s="58">
        <f t="shared" si="388"/>
        <v>654.6583999999999</v>
      </c>
      <c r="Z729" s="58">
        <f t="shared" si="388"/>
        <v>0</v>
      </c>
    </row>
    <row r="730" spans="1:26" s="84" customFormat="1" ht="12.75">
      <c r="A730" s="89" t="s">
        <v>358</v>
      </c>
      <c r="B730" s="127">
        <v>16064</v>
      </c>
      <c r="C730" s="37">
        <f>B730/12</f>
        <v>1338.6666666666667</v>
      </c>
      <c r="D730" s="16"/>
      <c r="E730" s="67"/>
      <c r="F730" s="9">
        <v>0.3349</v>
      </c>
      <c r="G730" s="9"/>
      <c r="H730" s="16"/>
      <c r="I730" s="16"/>
      <c r="J730" s="16"/>
      <c r="K730" s="16"/>
      <c r="L730" s="9"/>
      <c r="M730" s="16"/>
      <c r="N730" s="16"/>
      <c r="O730" s="16"/>
      <c r="P730" s="16">
        <v>0</v>
      </c>
      <c r="Q730" s="16">
        <v>0.0872</v>
      </c>
      <c r="R730" s="16">
        <v>0.0557</v>
      </c>
      <c r="S730" s="16">
        <v>0.0087</v>
      </c>
      <c r="T730" s="16"/>
      <c r="U730" s="16">
        <v>0.3714</v>
      </c>
      <c r="V730" s="16"/>
      <c r="W730" s="16"/>
      <c r="X730" s="16">
        <v>0.1367</v>
      </c>
      <c r="Y730" s="16">
        <v>0.0054</v>
      </c>
      <c r="Z730" s="16">
        <v>0</v>
      </c>
    </row>
    <row r="731" spans="1:26" s="84" customFormat="1" ht="12.75">
      <c r="A731" s="51"/>
      <c r="B731" s="45"/>
      <c r="C731" s="18"/>
      <c r="D731" s="58">
        <f>$C730*D730</f>
        <v>0</v>
      </c>
      <c r="E731" s="58">
        <f aca="true" t="shared" si="389" ref="E731:Z731">$C730*E730</f>
        <v>0</v>
      </c>
      <c r="F731" s="58">
        <f t="shared" si="389"/>
        <v>448.31946666666664</v>
      </c>
      <c r="G731" s="58">
        <f t="shared" si="389"/>
        <v>0</v>
      </c>
      <c r="H731" s="58">
        <f t="shared" si="389"/>
        <v>0</v>
      </c>
      <c r="I731" s="58">
        <f t="shared" si="389"/>
        <v>0</v>
      </c>
      <c r="J731" s="58">
        <f t="shared" si="389"/>
        <v>0</v>
      </c>
      <c r="K731" s="58">
        <f t="shared" si="389"/>
        <v>0</v>
      </c>
      <c r="L731" s="58">
        <f t="shared" si="389"/>
        <v>0</v>
      </c>
      <c r="M731" s="58">
        <f t="shared" si="389"/>
        <v>0</v>
      </c>
      <c r="N731" s="58">
        <f t="shared" si="389"/>
        <v>0</v>
      </c>
      <c r="O731" s="58">
        <f t="shared" si="389"/>
        <v>0</v>
      </c>
      <c r="P731" s="58">
        <f t="shared" si="389"/>
        <v>0</v>
      </c>
      <c r="Q731" s="58">
        <f t="shared" si="389"/>
        <v>116.73173333333334</v>
      </c>
      <c r="R731" s="58">
        <f t="shared" si="389"/>
        <v>74.56373333333333</v>
      </c>
      <c r="S731" s="58">
        <f t="shared" si="389"/>
        <v>11.6464</v>
      </c>
      <c r="T731" s="58">
        <f t="shared" si="389"/>
        <v>0</v>
      </c>
      <c r="U731" s="58">
        <f t="shared" si="389"/>
        <v>497.18080000000003</v>
      </c>
      <c r="V731" s="58">
        <f t="shared" si="389"/>
        <v>0</v>
      </c>
      <c r="W731" s="58">
        <f t="shared" si="389"/>
        <v>0</v>
      </c>
      <c r="X731" s="58">
        <f t="shared" si="389"/>
        <v>182.99573333333333</v>
      </c>
      <c r="Y731" s="58">
        <f t="shared" si="389"/>
        <v>7.228800000000001</v>
      </c>
      <c r="Z731" s="58">
        <f t="shared" si="389"/>
        <v>0</v>
      </c>
    </row>
    <row r="732" spans="1:26" s="84" customFormat="1" ht="12.75">
      <c r="A732" s="89" t="s">
        <v>359</v>
      </c>
      <c r="B732" s="127">
        <v>271123</v>
      </c>
      <c r="C732" s="37">
        <f>B732/12</f>
        <v>22593.583333333332</v>
      </c>
      <c r="D732" s="68">
        <v>0.0166</v>
      </c>
      <c r="E732" s="68">
        <v>0.1416</v>
      </c>
      <c r="F732" s="68">
        <v>0.0573</v>
      </c>
      <c r="G732" s="68">
        <v>0.0788</v>
      </c>
      <c r="H732" s="68">
        <v>0.0422</v>
      </c>
      <c r="I732" s="68">
        <v>0.1331</v>
      </c>
      <c r="J732" s="68">
        <v>0.0211</v>
      </c>
      <c r="K732" s="68">
        <v>0.0329</v>
      </c>
      <c r="L732" s="68">
        <v>0.0175</v>
      </c>
      <c r="M732" s="68">
        <v>0.025</v>
      </c>
      <c r="N732" s="68">
        <v>0.1286</v>
      </c>
      <c r="O732" s="68">
        <v>0.0187</v>
      </c>
      <c r="P732" s="68">
        <v>0</v>
      </c>
      <c r="Q732" s="68">
        <v>0.0374</v>
      </c>
      <c r="R732" s="68">
        <v>0.019</v>
      </c>
      <c r="S732" s="68">
        <v>0.0044</v>
      </c>
      <c r="T732" s="68">
        <v>0.0534</v>
      </c>
      <c r="U732" s="68">
        <v>0.0189</v>
      </c>
      <c r="V732" s="68">
        <v>0.0399</v>
      </c>
      <c r="W732" s="68">
        <v>0.0484</v>
      </c>
      <c r="X732" s="68">
        <v>0.0626</v>
      </c>
      <c r="Y732" s="68">
        <v>0.0026</v>
      </c>
      <c r="Z732" s="9">
        <v>0</v>
      </c>
    </row>
    <row r="733" spans="1:26" s="84" customFormat="1" ht="12.75">
      <c r="A733" s="51"/>
      <c r="B733" s="45"/>
      <c r="C733" s="18"/>
      <c r="D733" s="58">
        <f>$C732*D732</f>
        <v>375.0534833333333</v>
      </c>
      <c r="E733" s="58">
        <f aca="true" t="shared" si="390" ref="E733:Z733">$C732*E732</f>
        <v>3199.2514</v>
      </c>
      <c r="F733" s="58">
        <f t="shared" si="390"/>
        <v>1294.6123249999998</v>
      </c>
      <c r="G733" s="58">
        <f t="shared" si="390"/>
        <v>1780.3743666666664</v>
      </c>
      <c r="H733" s="58">
        <f t="shared" si="390"/>
        <v>953.4492166666666</v>
      </c>
      <c r="I733" s="58">
        <f t="shared" si="390"/>
        <v>3007.2059416666666</v>
      </c>
      <c r="J733" s="58">
        <f t="shared" si="390"/>
        <v>476.7246083333333</v>
      </c>
      <c r="K733" s="58">
        <f t="shared" si="390"/>
        <v>743.3288916666666</v>
      </c>
      <c r="L733" s="58">
        <f t="shared" si="390"/>
        <v>395.38770833333336</v>
      </c>
      <c r="M733" s="58">
        <f t="shared" si="390"/>
        <v>564.8395833333333</v>
      </c>
      <c r="N733" s="58">
        <f t="shared" si="390"/>
        <v>2905.5348166666663</v>
      </c>
      <c r="O733" s="58">
        <f t="shared" si="390"/>
        <v>422.50000833333337</v>
      </c>
      <c r="P733" s="58">
        <f t="shared" si="390"/>
        <v>0</v>
      </c>
      <c r="Q733" s="58">
        <f t="shared" si="390"/>
        <v>845.0000166666667</v>
      </c>
      <c r="R733" s="58">
        <f t="shared" si="390"/>
        <v>429.2780833333333</v>
      </c>
      <c r="S733" s="58">
        <f t="shared" si="390"/>
        <v>99.41176666666667</v>
      </c>
      <c r="T733" s="58">
        <f t="shared" si="390"/>
        <v>1206.49735</v>
      </c>
      <c r="U733" s="58">
        <f t="shared" si="390"/>
        <v>427.01872499999996</v>
      </c>
      <c r="V733" s="58">
        <f t="shared" si="390"/>
        <v>901.4839749999999</v>
      </c>
      <c r="W733" s="58">
        <f t="shared" si="390"/>
        <v>1093.5294333333331</v>
      </c>
      <c r="X733" s="58">
        <f t="shared" si="390"/>
        <v>1414.3583166666667</v>
      </c>
      <c r="Y733" s="58">
        <f t="shared" si="390"/>
        <v>58.74331666666666</v>
      </c>
      <c r="Z733" s="58">
        <f t="shared" si="390"/>
        <v>0</v>
      </c>
    </row>
    <row r="734" spans="1:26" s="84" customFormat="1" ht="12.75">
      <c r="A734" s="89" t="s">
        <v>360</v>
      </c>
      <c r="B734" s="127">
        <v>315595</v>
      </c>
      <c r="C734" s="37">
        <f>B734/12</f>
        <v>26299.583333333332</v>
      </c>
      <c r="D734" s="16"/>
      <c r="E734" s="67"/>
      <c r="F734" s="9"/>
      <c r="G734" s="9"/>
      <c r="H734" s="16">
        <v>0</v>
      </c>
      <c r="I734" s="16"/>
      <c r="J734" s="16"/>
      <c r="K734" s="16"/>
      <c r="L734" s="9"/>
      <c r="M734" s="16"/>
      <c r="N734" s="16"/>
      <c r="O734" s="16"/>
      <c r="P734" s="16"/>
      <c r="Q734" s="16"/>
      <c r="R734" s="16">
        <v>0</v>
      </c>
      <c r="S734" s="16"/>
      <c r="T734" s="16"/>
      <c r="U734" s="16"/>
      <c r="V734" s="16"/>
      <c r="W734" s="16">
        <v>1</v>
      </c>
      <c r="X734" s="16"/>
      <c r="Y734" s="16"/>
      <c r="Z734" s="16"/>
    </row>
    <row r="735" spans="1:26" s="84" customFormat="1" ht="12.75">
      <c r="A735" s="51"/>
      <c r="B735" s="45"/>
      <c r="C735" s="18"/>
      <c r="D735" s="58">
        <f>$C734*D734</f>
        <v>0</v>
      </c>
      <c r="E735" s="58">
        <f aca="true" t="shared" si="391" ref="E735:Z735">$C734*E734</f>
        <v>0</v>
      </c>
      <c r="F735" s="58">
        <f t="shared" si="391"/>
        <v>0</v>
      </c>
      <c r="G735" s="58">
        <f t="shared" si="391"/>
        <v>0</v>
      </c>
      <c r="H735" s="58">
        <f t="shared" si="391"/>
        <v>0</v>
      </c>
      <c r="I735" s="58">
        <f t="shared" si="391"/>
        <v>0</v>
      </c>
      <c r="J735" s="58">
        <f t="shared" si="391"/>
        <v>0</v>
      </c>
      <c r="K735" s="58">
        <f t="shared" si="391"/>
        <v>0</v>
      </c>
      <c r="L735" s="58">
        <f t="shared" si="391"/>
        <v>0</v>
      </c>
      <c r="M735" s="58">
        <f t="shared" si="391"/>
        <v>0</v>
      </c>
      <c r="N735" s="58">
        <f t="shared" si="391"/>
        <v>0</v>
      </c>
      <c r="O735" s="58">
        <f t="shared" si="391"/>
        <v>0</v>
      </c>
      <c r="P735" s="58">
        <f t="shared" si="391"/>
        <v>0</v>
      </c>
      <c r="Q735" s="58">
        <f t="shared" si="391"/>
        <v>0</v>
      </c>
      <c r="R735" s="58">
        <f t="shared" si="391"/>
        <v>0</v>
      </c>
      <c r="S735" s="58">
        <f t="shared" si="391"/>
        <v>0</v>
      </c>
      <c r="T735" s="58">
        <f t="shared" si="391"/>
        <v>0</v>
      </c>
      <c r="U735" s="58">
        <f t="shared" si="391"/>
        <v>0</v>
      </c>
      <c r="V735" s="58">
        <f t="shared" si="391"/>
        <v>0</v>
      </c>
      <c r="W735" s="58">
        <f t="shared" si="391"/>
        <v>26299.583333333332</v>
      </c>
      <c r="X735" s="58">
        <f t="shared" si="391"/>
        <v>0</v>
      </c>
      <c r="Y735" s="58">
        <f t="shared" si="391"/>
        <v>0</v>
      </c>
      <c r="Z735" s="58">
        <f t="shared" si="391"/>
        <v>0</v>
      </c>
    </row>
    <row r="736" spans="1:26" s="84" customFormat="1" ht="12.75">
      <c r="A736" s="89" t="s">
        <v>361</v>
      </c>
      <c r="B736" s="56">
        <v>954576</v>
      </c>
      <c r="C736" s="37">
        <f>B736/12</f>
        <v>79548</v>
      </c>
      <c r="D736" s="16"/>
      <c r="E736" s="67"/>
      <c r="F736" s="9">
        <v>0.083</v>
      </c>
      <c r="G736" s="9"/>
      <c r="H736" s="16">
        <v>0.147</v>
      </c>
      <c r="I736" s="16"/>
      <c r="J736" s="16"/>
      <c r="K736" s="16">
        <v>0.0048</v>
      </c>
      <c r="L736" s="9"/>
      <c r="M736" s="16"/>
      <c r="N736" s="16">
        <v>0.3692</v>
      </c>
      <c r="O736" s="16"/>
      <c r="P736" s="16"/>
      <c r="Q736" s="16"/>
      <c r="R736" s="16">
        <v>0.2385</v>
      </c>
      <c r="S736" s="16"/>
      <c r="T736" s="16"/>
      <c r="U736" s="16"/>
      <c r="V736" s="16">
        <v>0.1575</v>
      </c>
      <c r="W736" s="16"/>
      <c r="X736" s="16"/>
      <c r="Y736" s="16"/>
      <c r="Z736" s="16"/>
    </row>
    <row r="737" spans="1:26" s="84" customFormat="1" ht="12.75">
      <c r="A737" s="51"/>
      <c r="B737" s="45"/>
      <c r="C737" s="18"/>
      <c r="D737" s="58">
        <f>$C736*D736</f>
        <v>0</v>
      </c>
      <c r="E737" s="58">
        <f aca="true" t="shared" si="392" ref="E737:Z737">$C736*E736</f>
        <v>0</v>
      </c>
      <c r="F737" s="58">
        <f t="shared" si="392"/>
        <v>6602.484</v>
      </c>
      <c r="G737" s="58">
        <f t="shared" si="392"/>
        <v>0</v>
      </c>
      <c r="H737" s="58">
        <f t="shared" si="392"/>
        <v>11693.555999999999</v>
      </c>
      <c r="I737" s="58">
        <f t="shared" si="392"/>
        <v>0</v>
      </c>
      <c r="J737" s="58">
        <f t="shared" si="392"/>
        <v>0</v>
      </c>
      <c r="K737" s="58">
        <f t="shared" si="392"/>
        <v>381.83039999999994</v>
      </c>
      <c r="L737" s="58">
        <f t="shared" si="392"/>
        <v>0</v>
      </c>
      <c r="M737" s="58">
        <f t="shared" si="392"/>
        <v>0</v>
      </c>
      <c r="N737" s="58">
        <f t="shared" si="392"/>
        <v>29369.1216</v>
      </c>
      <c r="O737" s="58">
        <f t="shared" si="392"/>
        <v>0</v>
      </c>
      <c r="P737" s="58">
        <f t="shared" si="392"/>
        <v>0</v>
      </c>
      <c r="Q737" s="58">
        <f t="shared" si="392"/>
        <v>0</v>
      </c>
      <c r="R737" s="58">
        <f t="shared" si="392"/>
        <v>18972.198</v>
      </c>
      <c r="S737" s="58">
        <f t="shared" si="392"/>
        <v>0</v>
      </c>
      <c r="T737" s="58">
        <f t="shared" si="392"/>
        <v>0</v>
      </c>
      <c r="U737" s="58">
        <f t="shared" si="392"/>
        <v>0</v>
      </c>
      <c r="V737" s="58">
        <f t="shared" si="392"/>
        <v>12528.81</v>
      </c>
      <c r="W737" s="58">
        <f t="shared" si="392"/>
        <v>0</v>
      </c>
      <c r="X737" s="58">
        <f t="shared" si="392"/>
        <v>0</v>
      </c>
      <c r="Y737" s="58">
        <f t="shared" si="392"/>
        <v>0</v>
      </c>
      <c r="Z737" s="58">
        <f t="shared" si="392"/>
        <v>0</v>
      </c>
    </row>
    <row r="738" spans="1:26" s="84" customFormat="1" ht="12.75">
      <c r="A738" s="89" t="s">
        <v>362</v>
      </c>
      <c r="B738" s="56">
        <v>453981</v>
      </c>
      <c r="C738" s="37">
        <f>B738/12</f>
        <v>37831.75</v>
      </c>
      <c r="D738" s="16"/>
      <c r="E738" s="67"/>
      <c r="F738" s="9">
        <v>0.083</v>
      </c>
      <c r="G738" s="9"/>
      <c r="H738" s="16">
        <v>0.147</v>
      </c>
      <c r="I738" s="16"/>
      <c r="J738" s="16"/>
      <c r="K738" s="16">
        <v>0.0048</v>
      </c>
      <c r="L738" s="9"/>
      <c r="M738" s="16"/>
      <c r="N738" s="16">
        <v>0.3692</v>
      </c>
      <c r="O738" s="16"/>
      <c r="P738" s="16"/>
      <c r="Q738" s="16"/>
      <c r="R738" s="16">
        <v>0.2385</v>
      </c>
      <c r="S738" s="16"/>
      <c r="T738" s="16"/>
      <c r="U738" s="16"/>
      <c r="V738" s="16">
        <v>0.1575</v>
      </c>
      <c r="W738" s="16"/>
      <c r="X738" s="16"/>
      <c r="Y738" s="16"/>
      <c r="Z738" s="16"/>
    </row>
    <row r="739" spans="1:26" s="84" customFormat="1" ht="12.75">
      <c r="A739" s="51"/>
      <c r="B739" s="45"/>
      <c r="C739" s="18"/>
      <c r="D739" s="58">
        <f>$C738*D738</f>
        <v>0</v>
      </c>
      <c r="E739" s="58">
        <f aca="true" t="shared" si="393" ref="E739:Z739">$C738*E738</f>
        <v>0</v>
      </c>
      <c r="F739" s="58">
        <f t="shared" si="393"/>
        <v>3140.0352500000004</v>
      </c>
      <c r="G739" s="58">
        <f t="shared" si="393"/>
        <v>0</v>
      </c>
      <c r="H739" s="58">
        <f t="shared" si="393"/>
        <v>5561.26725</v>
      </c>
      <c r="I739" s="58">
        <f t="shared" si="393"/>
        <v>0</v>
      </c>
      <c r="J739" s="58">
        <f t="shared" si="393"/>
        <v>0</v>
      </c>
      <c r="K739" s="58">
        <f t="shared" si="393"/>
        <v>181.5924</v>
      </c>
      <c r="L739" s="58">
        <f t="shared" si="393"/>
        <v>0</v>
      </c>
      <c r="M739" s="58">
        <f t="shared" si="393"/>
        <v>0</v>
      </c>
      <c r="N739" s="58">
        <f t="shared" si="393"/>
        <v>13967.4821</v>
      </c>
      <c r="O739" s="58">
        <f t="shared" si="393"/>
        <v>0</v>
      </c>
      <c r="P739" s="58">
        <f t="shared" si="393"/>
        <v>0</v>
      </c>
      <c r="Q739" s="58">
        <f t="shared" si="393"/>
        <v>0</v>
      </c>
      <c r="R739" s="58">
        <f t="shared" si="393"/>
        <v>9022.872374999999</v>
      </c>
      <c r="S739" s="58">
        <f t="shared" si="393"/>
        <v>0</v>
      </c>
      <c r="T739" s="58">
        <f t="shared" si="393"/>
        <v>0</v>
      </c>
      <c r="U739" s="58">
        <f t="shared" si="393"/>
        <v>0</v>
      </c>
      <c r="V739" s="58">
        <f t="shared" si="393"/>
        <v>5958.500625</v>
      </c>
      <c r="W739" s="58">
        <f t="shared" si="393"/>
        <v>0</v>
      </c>
      <c r="X739" s="58">
        <f t="shared" si="393"/>
        <v>0</v>
      </c>
      <c r="Y739" s="58">
        <f t="shared" si="393"/>
        <v>0</v>
      </c>
      <c r="Z739" s="58">
        <f t="shared" si="393"/>
        <v>0</v>
      </c>
    </row>
    <row r="740" spans="1:26" s="84" customFormat="1" ht="12.75">
      <c r="A740" s="82" t="s">
        <v>51</v>
      </c>
      <c r="B740" s="62">
        <f>SUM(B712:B738)</f>
        <v>6724340</v>
      </c>
      <c r="C740" s="62">
        <f>SUM(C712:C738)</f>
        <v>560361.6666666667</v>
      </c>
      <c r="D740" s="83">
        <f>D713+D715+D717+D719+D721+D723+D725+D727+D729+D731+D733+D735+D737+D739</f>
        <v>16940.53251666667</v>
      </c>
      <c r="E740" s="83">
        <f aca="true" t="shared" si="394" ref="E740:Z740">E713+E715+E717+E719+E721+E723+E725+E727+E729+E731+E733+E735+E737+E739</f>
        <v>8806.871000000001</v>
      </c>
      <c r="F740" s="83">
        <f t="shared" si="394"/>
        <v>34769.25679166667</v>
      </c>
      <c r="G740" s="83">
        <f t="shared" si="394"/>
        <v>4900.998833333333</v>
      </c>
      <c r="H740" s="83">
        <f t="shared" si="394"/>
        <v>19879.469833333333</v>
      </c>
      <c r="I740" s="83">
        <f t="shared" si="394"/>
        <v>8278.209958333333</v>
      </c>
      <c r="J740" s="83">
        <f t="shared" si="394"/>
        <v>1312.3232916666666</v>
      </c>
      <c r="K740" s="83">
        <f t="shared" si="394"/>
        <v>2609.652008333333</v>
      </c>
      <c r="L740" s="83">
        <f t="shared" si="394"/>
        <v>1088.4197916666667</v>
      </c>
      <c r="M740" s="83">
        <f t="shared" si="394"/>
        <v>23551.569991666667</v>
      </c>
      <c r="N740" s="83">
        <f t="shared" si="394"/>
        <v>51334.934283333336</v>
      </c>
      <c r="O740" s="83">
        <f t="shared" si="394"/>
        <v>1163.0542916666668</v>
      </c>
      <c r="P740" s="83">
        <f t="shared" si="394"/>
        <v>0</v>
      </c>
      <c r="Q740" s="83">
        <f t="shared" si="394"/>
        <v>47189.19851666666</v>
      </c>
      <c r="R740" s="83">
        <f t="shared" si="394"/>
        <v>46121.403925</v>
      </c>
      <c r="S740" s="83">
        <f t="shared" si="394"/>
        <v>4774.4149333333335</v>
      </c>
      <c r="T740" s="83">
        <f t="shared" si="394"/>
        <v>46670.89493333334</v>
      </c>
      <c r="U740" s="83">
        <f t="shared" si="394"/>
        <v>99025.83374166666</v>
      </c>
      <c r="V740" s="83">
        <f t="shared" si="394"/>
        <v>20968.90775</v>
      </c>
      <c r="W740" s="83">
        <f t="shared" si="394"/>
        <v>46424.341374999996</v>
      </c>
      <c r="X740" s="83">
        <f t="shared" si="394"/>
        <v>72558.469</v>
      </c>
      <c r="Y740" s="83">
        <f t="shared" si="394"/>
        <v>1992.9099</v>
      </c>
      <c r="Z740" s="83">
        <f t="shared" si="394"/>
        <v>0</v>
      </c>
    </row>
    <row r="741" spans="1:26" s="84" customFormat="1" ht="12.75">
      <c r="A741" s="91"/>
      <c r="B741" s="13"/>
      <c r="C741" s="13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spans="1:26" s="84" customFormat="1" ht="12.75" thickBot="1">
      <c r="A742" s="34" t="s">
        <v>363</v>
      </c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spans="1:26" s="84" customFormat="1" ht="12.75" thickBot="1">
      <c r="A743" s="26" t="s">
        <v>2</v>
      </c>
      <c r="B743" s="1" t="s">
        <v>3</v>
      </c>
      <c r="C743" s="4" t="s">
        <v>4</v>
      </c>
      <c r="D743" s="139" t="s">
        <v>5</v>
      </c>
      <c r="E743" s="140"/>
      <c r="F743" s="140"/>
      <c r="G743" s="140"/>
      <c r="H743" s="140"/>
      <c r="I743" s="140"/>
      <c r="J743" s="140"/>
      <c r="K743" s="140"/>
      <c r="L743" s="140"/>
      <c r="M743" s="140"/>
      <c r="N743" s="140"/>
      <c r="O743" s="140"/>
      <c r="P743" s="140"/>
      <c r="Q743" s="140"/>
      <c r="R743" s="140"/>
      <c r="S743" s="140"/>
      <c r="T743" s="140"/>
      <c r="U743" s="140"/>
      <c r="V743" s="140"/>
      <c r="W743" s="140"/>
      <c r="X743" s="140"/>
      <c r="Y743" s="140"/>
      <c r="Z743" s="75"/>
    </row>
    <row r="744" spans="1:26" s="84" customFormat="1" ht="12.75">
      <c r="A744" s="27" t="s">
        <v>6</v>
      </c>
      <c r="B744" s="6" t="s">
        <v>7</v>
      </c>
      <c r="C744" s="7" t="s">
        <v>7</v>
      </c>
      <c r="D744" s="12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33"/>
      <c r="Z744" s="6" t="s">
        <v>8</v>
      </c>
    </row>
    <row r="745" spans="1:26" s="84" customFormat="1" ht="12.75">
      <c r="A745" s="27" t="s">
        <v>9</v>
      </c>
      <c r="B745" s="6" t="s">
        <v>10</v>
      </c>
      <c r="C745" s="7" t="s">
        <v>10</v>
      </c>
      <c r="D745" s="5" t="s">
        <v>11</v>
      </c>
      <c r="E745" s="6" t="s">
        <v>12</v>
      </c>
      <c r="F745" s="6" t="s">
        <v>13</v>
      </c>
      <c r="G745" s="6" t="s">
        <v>14</v>
      </c>
      <c r="H745" s="6" t="s">
        <v>15</v>
      </c>
      <c r="I745" s="6" t="s">
        <v>16</v>
      </c>
      <c r="J745" s="6" t="s">
        <v>17</v>
      </c>
      <c r="K745" s="6" t="s">
        <v>18</v>
      </c>
      <c r="L745" s="6" t="s">
        <v>19</v>
      </c>
      <c r="M745" s="6" t="s">
        <v>20</v>
      </c>
      <c r="N745" s="6" t="s">
        <v>21</v>
      </c>
      <c r="O745" s="6" t="s">
        <v>178</v>
      </c>
      <c r="P745" s="6" t="s">
        <v>22</v>
      </c>
      <c r="Q745" s="6" t="s">
        <v>23</v>
      </c>
      <c r="R745" s="6" t="s">
        <v>24</v>
      </c>
      <c r="S745" s="6" t="s">
        <v>25</v>
      </c>
      <c r="T745" s="6" t="s">
        <v>26</v>
      </c>
      <c r="U745" s="6" t="s">
        <v>27</v>
      </c>
      <c r="V745" s="6" t="s">
        <v>28</v>
      </c>
      <c r="W745" s="6" t="s">
        <v>29</v>
      </c>
      <c r="X745" s="6" t="s">
        <v>30</v>
      </c>
      <c r="Y745" s="6" t="s">
        <v>31</v>
      </c>
      <c r="Z745" s="6" t="s">
        <v>32</v>
      </c>
    </row>
    <row r="746" spans="1:26" s="84" customFormat="1" ht="12.75">
      <c r="A746" s="27"/>
      <c r="B746" s="6"/>
      <c r="C746" s="7" t="s">
        <v>389</v>
      </c>
      <c r="D746" s="12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s="84" customFormat="1" ht="12.75">
      <c r="A747" s="89" t="s">
        <v>364</v>
      </c>
      <c r="B747" s="56">
        <v>5680503.115079787</v>
      </c>
      <c r="C747" s="37">
        <f>B747/12</f>
        <v>473375.2595899822</v>
      </c>
      <c r="D747" s="68">
        <v>0.0166</v>
      </c>
      <c r="E747" s="68">
        <v>0.1416</v>
      </c>
      <c r="F747" s="68">
        <v>0.0573</v>
      </c>
      <c r="G747" s="68">
        <v>0.0788</v>
      </c>
      <c r="H747" s="68">
        <v>0.0422</v>
      </c>
      <c r="I747" s="68">
        <v>0.1331</v>
      </c>
      <c r="J747" s="68">
        <v>0.0211</v>
      </c>
      <c r="K747" s="68">
        <v>0.0329</v>
      </c>
      <c r="L747" s="68">
        <v>0.0175</v>
      </c>
      <c r="M747" s="68">
        <v>0.025</v>
      </c>
      <c r="N747" s="68">
        <v>0.1286</v>
      </c>
      <c r="O747" s="68">
        <v>0.0187</v>
      </c>
      <c r="P747" s="68">
        <v>0</v>
      </c>
      <c r="Q747" s="68">
        <v>0.0374</v>
      </c>
      <c r="R747" s="68">
        <v>0.019</v>
      </c>
      <c r="S747" s="68">
        <v>0.0044</v>
      </c>
      <c r="T747" s="68">
        <v>0.0534</v>
      </c>
      <c r="U747" s="68">
        <v>0.0189</v>
      </c>
      <c r="V747" s="68">
        <v>0.0399</v>
      </c>
      <c r="W747" s="68">
        <v>0.0484</v>
      </c>
      <c r="X747" s="68">
        <v>0.0626</v>
      </c>
      <c r="Y747" s="68">
        <v>0.0026</v>
      </c>
      <c r="Z747" s="9">
        <v>0</v>
      </c>
    </row>
    <row r="748" spans="1:28" s="84" customFormat="1" ht="12.75">
      <c r="A748" s="51"/>
      <c r="B748" s="94"/>
      <c r="C748" s="18"/>
      <c r="D748" s="58">
        <f>$C747*D747</f>
        <v>7858.029309193705</v>
      </c>
      <c r="E748" s="58">
        <f aca="true" t="shared" si="395" ref="E748:Z748">$C747*E747</f>
        <v>67029.93675794148</v>
      </c>
      <c r="F748" s="58">
        <f t="shared" si="395"/>
        <v>27124.40237450598</v>
      </c>
      <c r="G748" s="58">
        <f t="shared" si="395"/>
        <v>37301.9704556906</v>
      </c>
      <c r="H748" s="58">
        <f t="shared" si="395"/>
        <v>19976.435954697252</v>
      </c>
      <c r="I748" s="58">
        <f t="shared" si="395"/>
        <v>63006.24705142663</v>
      </c>
      <c r="J748" s="58">
        <f t="shared" si="395"/>
        <v>9988.217977348626</v>
      </c>
      <c r="K748" s="58">
        <f t="shared" si="395"/>
        <v>15574.046040510415</v>
      </c>
      <c r="L748" s="58">
        <f t="shared" si="395"/>
        <v>8284.06704282469</v>
      </c>
      <c r="M748" s="58">
        <f t="shared" si="395"/>
        <v>11834.381489749556</v>
      </c>
      <c r="N748" s="58">
        <f t="shared" si="395"/>
        <v>60876.05838327171</v>
      </c>
      <c r="O748" s="58">
        <f t="shared" si="395"/>
        <v>8852.117354332668</v>
      </c>
      <c r="P748" s="58">
        <f t="shared" si="395"/>
        <v>0</v>
      </c>
      <c r="Q748" s="58">
        <f t="shared" si="395"/>
        <v>17704.234708665335</v>
      </c>
      <c r="R748" s="58">
        <f t="shared" si="395"/>
        <v>8994.129932209662</v>
      </c>
      <c r="S748" s="58">
        <f t="shared" si="395"/>
        <v>2082.851142195922</v>
      </c>
      <c r="T748" s="58">
        <f t="shared" si="395"/>
        <v>25278.238862105052</v>
      </c>
      <c r="U748" s="58">
        <f t="shared" si="395"/>
        <v>8946.792406250664</v>
      </c>
      <c r="V748" s="58">
        <f t="shared" si="395"/>
        <v>18887.67285764029</v>
      </c>
      <c r="W748" s="58">
        <f t="shared" si="395"/>
        <v>22911.362564155137</v>
      </c>
      <c r="X748" s="58">
        <f t="shared" si="395"/>
        <v>29633.291250332888</v>
      </c>
      <c r="Y748" s="58">
        <f t="shared" si="395"/>
        <v>1230.7756749339537</v>
      </c>
      <c r="Z748" s="58">
        <f t="shared" si="395"/>
        <v>0</v>
      </c>
      <c r="AA748" s="95"/>
      <c r="AB748" s="95"/>
    </row>
    <row r="749" spans="1:26" s="84" customFormat="1" ht="12.75">
      <c r="A749" s="89" t="s">
        <v>365</v>
      </c>
      <c r="B749" s="56">
        <v>2840251.5575398933</v>
      </c>
      <c r="C749" s="37">
        <f>B749/12</f>
        <v>236687.6297949911</v>
      </c>
      <c r="D749" s="16">
        <v>0.0825</v>
      </c>
      <c r="E749" s="67"/>
      <c r="F749" s="9"/>
      <c r="G749" s="9"/>
      <c r="H749" s="16"/>
      <c r="I749" s="16"/>
      <c r="J749" s="16"/>
      <c r="K749" s="16"/>
      <c r="L749" s="9"/>
      <c r="M749" s="16">
        <v>0.0956</v>
      </c>
      <c r="N749" s="16"/>
      <c r="O749" s="16"/>
      <c r="P749" s="16"/>
      <c r="Q749" s="16"/>
      <c r="R749" s="16"/>
      <c r="S749" s="16"/>
      <c r="T749" s="16">
        <v>0.8219</v>
      </c>
      <c r="U749" s="16"/>
      <c r="V749" s="16"/>
      <c r="W749" s="16"/>
      <c r="X749" s="16"/>
      <c r="Y749" s="16"/>
      <c r="Z749" s="16"/>
    </row>
    <row r="750" spans="1:28" s="84" customFormat="1" ht="12.75">
      <c r="A750" s="51"/>
      <c r="B750" s="94"/>
      <c r="C750" s="18"/>
      <c r="D750" s="58">
        <f>$C749*D749</f>
        <v>19526.729458086767</v>
      </c>
      <c r="E750" s="58">
        <f aca="true" t="shared" si="396" ref="E750:Z750">$C749*E749</f>
        <v>0</v>
      </c>
      <c r="F750" s="58">
        <f t="shared" si="396"/>
        <v>0</v>
      </c>
      <c r="G750" s="58">
        <f t="shared" si="396"/>
        <v>0</v>
      </c>
      <c r="H750" s="58">
        <f t="shared" si="396"/>
        <v>0</v>
      </c>
      <c r="I750" s="58">
        <f t="shared" si="396"/>
        <v>0</v>
      </c>
      <c r="J750" s="58">
        <f t="shared" si="396"/>
        <v>0</v>
      </c>
      <c r="K750" s="58">
        <f t="shared" si="396"/>
        <v>0</v>
      </c>
      <c r="L750" s="58">
        <f t="shared" si="396"/>
        <v>0</v>
      </c>
      <c r="M750" s="58">
        <f t="shared" si="396"/>
        <v>22627.337408401152</v>
      </c>
      <c r="N750" s="58">
        <f t="shared" si="396"/>
        <v>0</v>
      </c>
      <c r="O750" s="58">
        <f t="shared" si="396"/>
        <v>0</v>
      </c>
      <c r="P750" s="58">
        <f t="shared" si="396"/>
        <v>0</v>
      </c>
      <c r="Q750" s="58">
        <f t="shared" si="396"/>
        <v>0</v>
      </c>
      <c r="R750" s="58">
        <f t="shared" si="396"/>
        <v>0</v>
      </c>
      <c r="S750" s="58">
        <f t="shared" si="396"/>
        <v>0</v>
      </c>
      <c r="T750" s="58">
        <f t="shared" si="396"/>
        <v>194533.56292850318</v>
      </c>
      <c r="U750" s="58">
        <f t="shared" si="396"/>
        <v>0</v>
      </c>
      <c r="V750" s="58">
        <f t="shared" si="396"/>
        <v>0</v>
      </c>
      <c r="W750" s="58">
        <f t="shared" si="396"/>
        <v>0</v>
      </c>
      <c r="X750" s="58">
        <f t="shared" si="396"/>
        <v>0</v>
      </c>
      <c r="Y750" s="58">
        <f t="shared" si="396"/>
        <v>0</v>
      </c>
      <c r="Z750" s="58">
        <f t="shared" si="396"/>
        <v>0</v>
      </c>
      <c r="AA750" s="95"/>
      <c r="AB750" s="95"/>
    </row>
    <row r="751" spans="1:26" s="84" customFormat="1" ht="12.75">
      <c r="A751" s="89" t="s">
        <v>366</v>
      </c>
      <c r="B751" s="56">
        <v>2795183.5868032635</v>
      </c>
      <c r="C751" s="37">
        <f>B751/12</f>
        <v>232931.96556693863</v>
      </c>
      <c r="D751" s="16"/>
      <c r="E751" s="67"/>
      <c r="F751" s="9"/>
      <c r="G751" s="9"/>
      <c r="H751" s="16">
        <v>0.0454</v>
      </c>
      <c r="I751" s="16"/>
      <c r="J751" s="16"/>
      <c r="K751" s="16"/>
      <c r="L751" s="9">
        <v>0.0027</v>
      </c>
      <c r="M751" s="16"/>
      <c r="N751" s="16"/>
      <c r="O751" s="16"/>
      <c r="P751" s="16">
        <v>0</v>
      </c>
      <c r="Q751" s="16"/>
      <c r="R751" s="16">
        <v>0.0104</v>
      </c>
      <c r="S751" s="16"/>
      <c r="T751" s="16">
        <v>0.8811</v>
      </c>
      <c r="U751" s="16"/>
      <c r="V751" s="16">
        <v>0.0279</v>
      </c>
      <c r="W751" s="16">
        <v>0.0325</v>
      </c>
      <c r="X751" s="16"/>
      <c r="Y751" s="16"/>
      <c r="Z751" s="16"/>
    </row>
    <row r="752" spans="1:28" s="84" customFormat="1" ht="12.75">
      <c r="A752" s="51"/>
      <c r="B752" s="94"/>
      <c r="C752" s="18"/>
      <c r="D752" s="58">
        <f>$C751*D751</f>
        <v>0</v>
      </c>
      <c r="E752" s="58">
        <f aca="true" t="shared" si="397" ref="E752:Z752">$C751*E751</f>
        <v>0</v>
      </c>
      <c r="F752" s="58">
        <f t="shared" si="397"/>
        <v>0</v>
      </c>
      <c r="G752" s="58">
        <f t="shared" si="397"/>
        <v>0</v>
      </c>
      <c r="H752" s="58">
        <f t="shared" si="397"/>
        <v>10575.111236739014</v>
      </c>
      <c r="I752" s="58">
        <f t="shared" si="397"/>
        <v>0</v>
      </c>
      <c r="J752" s="58">
        <f t="shared" si="397"/>
        <v>0</v>
      </c>
      <c r="K752" s="58">
        <f t="shared" si="397"/>
        <v>0</v>
      </c>
      <c r="L752" s="58">
        <f t="shared" si="397"/>
        <v>628.9163070307343</v>
      </c>
      <c r="M752" s="58">
        <f t="shared" si="397"/>
        <v>0</v>
      </c>
      <c r="N752" s="58">
        <f t="shared" si="397"/>
        <v>0</v>
      </c>
      <c r="O752" s="58">
        <f t="shared" si="397"/>
        <v>0</v>
      </c>
      <c r="P752" s="58">
        <f t="shared" si="397"/>
        <v>0</v>
      </c>
      <c r="Q752" s="58">
        <f t="shared" si="397"/>
        <v>0</v>
      </c>
      <c r="R752" s="58">
        <f t="shared" si="397"/>
        <v>2422.4924418961614</v>
      </c>
      <c r="S752" s="58">
        <f t="shared" si="397"/>
        <v>0</v>
      </c>
      <c r="T752" s="58">
        <f t="shared" si="397"/>
        <v>205236.35486102963</v>
      </c>
      <c r="U752" s="58">
        <f t="shared" si="397"/>
        <v>0</v>
      </c>
      <c r="V752" s="58">
        <f t="shared" si="397"/>
        <v>6498.801839317588</v>
      </c>
      <c r="W752" s="58">
        <f t="shared" si="397"/>
        <v>7570.2888809255055</v>
      </c>
      <c r="X752" s="58">
        <f t="shared" si="397"/>
        <v>0</v>
      </c>
      <c r="Y752" s="58">
        <f t="shared" si="397"/>
        <v>0</v>
      </c>
      <c r="Z752" s="58">
        <f t="shared" si="397"/>
        <v>0</v>
      </c>
      <c r="AA752" s="95"/>
      <c r="AB752" s="95"/>
    </row>
    <row r="753" spans="1:26" s="84" customFormat="1" ht="12.75">
      <c r="A753" s="89" t="s">
        <v>367</v>
      </c>
      <c r="B753" s="56">
        <v>531022.5120141503</v>
      </c>
      <c r="C753" s="37">
        <f>B753/12</f>
        <v>44251.87600117919</v>
      </c>
      <c r="D753" s="68">
        <v>0.0166</v>
      </c>
      <c r="E753" s="68">
        <v>0.1416</v>
      </c>
      <c r="F753" s="68">
        <v>0.0573</v>
      </c>
      <c r="G753" s="68">
        <v>0.0788</v>
      </c>
      <c r="H753" s="68">
        <v>0.0422</v>
      </c>
      <c r="I753" s="68">
        <v>0.1331</v>
      </c>
      <c r="J753" s="68">
        <v>0.0211</v>
      </c>
      <c r="K753" s="68">
        <v>0.0329</v>
      </c>
      <c r="L753" s="68">
        <v>0.0175</v>
      </c>
      <c r="M753" s="68">
        <v>0.025</v>
      </c>
      <c r="N753" s="68">
        <v>0.1286</v>
      </c>
      <c r="O753" s="68">
        <v>0.0187</v>
      </c>
      <c r="P753" s="68">
        <v>0</v>
      </c>
      <c r="Q753" s="68">
        <v>0.0374</v>
      </c>
      <c r="R753" s="68">
        <v>0.019</v>
      </c>
      <c r="S753" s="68">
        <v>0.0044</v>
      </c>
      <c r="T753" s="68">
        <v>0.0534</v>
      </c>
      <c r="U753" s="68">
        <v>0.0189</v>
      </c>
      <c r="V753" s="68">
        <v>0.0399</v>
      </c>
      <c r="W753" s="68">
        <v>0.0484</v>
      </c>
      <c r="X753" s="68">
        <v>0.0626</v>
      </c>
      <c r="Y753" s="68">
        <v>0.0026</v>
      </c>
      <c r="Z753" s="9">
        <v>0</v>
      </c>
    </row>
    <row r="754" spans="1:28" s="84" customFormat="1" ht="12.75">
      <c r="A754" s="51"/>
      <c r="B754" s="94"/>
      <c r="C754" s="18"/>
      <c r="D754" s="58">
        <f>$C753*D753</f>
        <v>734.5811416195745</v>
      </c>
      <c r="E754" s="58">
        <f aca="true" t="shared" si="398" ref="E754:Z754">$C753*E753</f>
        <v>6266.065641766973</v>
      </c>
      <c r="F754" s="58">
        <f t="shared" si="398"/>
        <v>2535.6324948675674</v>
      </c>
      <c r="G754" s="58">
        <f t="shared" si="398"/>
        <v>3487.04782889292</v>
      </c>
      <c r="H754" s="58">
        <f t="shared" si="398"/>
        <v>1867.4291672497618</v>
      </c>
      <c r="I754" s="58">
        <f t="shared" si="398"/>
        <v>5889.92469575695</v>
      </c>
      <c r="J754" s="58">
        <f t="shared" si="398"/>
        <v>933.7145836248809</v>
      </c>
      <c r="K754" s="58">
        <f t="shared" si="398"/>
        <v>1455.8867204387952</v>
      </c>
      <c r="L754" s="58">
        <f t="shared" si="398"/>
        <v>774.4078300206359</v>
      </c>
      <c r="M754" s="58">
        <f t="shared" si="398"/>
        <v>1106.2969000294797</v>
      </c>
      <c r="N754" s="58">
        <f t="shared" si="398"/>
        <v>5690.791253751643</v>
      </c>
      <c r="O754" s="58">
        <f t="shared" si="398"/>
        <v>827.5100812220509</v>
      </c>
      <c r="P754" s="58">
        <f t="shared" si="398"/>
        <v>0</v>
      </c>
      <c r="Q754" s="58">
        <f t="shared" si="398"/>
        <v>1655.0201624441017</v>
      </c>
      <c r="R754" s="58">
        <f t="shared" si="398"/>
        <v>840.7856440224045</v>
      </c>
      <c r="S754" s="58">
        <f t="shared" si="398"/>
        <v>194.70825440518846</v>
      </c>
      <c r="T754" s="58">
        <f t="shared" si="398"/>
        <v>2363.0501784629687</v>
      </c>
      <c r="U754" s="58">
        <f t="shared" si="398"/>
        <v>836.3604564222867</v>
      </c>
      <c r="V754" s="58">
        <f t="shared" si="398"/>
        <v>1765.6498524470496</v>
      </c>
      <c r="W754" s="58">
        <f t="shared" si="398"/>
        <v>2141.7907984570725</v>
      </c>
      <c r="X754" s="58">
        <f t="shared" si="398"/>
        <v>2770.1674376738174</v>
      </c>
      <c r="Y754" s="58">
        <f t="shared" si="398"/>
        <v>115.05487760306589</v>
      </c>
      <c r="Z754" s="58">
        <f t="shared" si="398"/>
        <v>0</v>
      </c>
      <c r="AA754" s="95"/>
      <c r="AB754" s="95"/>
    </row>
    <row r="755" spans="1:26" s="84" customFormat="1" ht="12.75">
      <c r="A755" s="89" t="s">
        <v>368</v>
      </c>
      <c r="B755" s="56">
        <v>727138.2773336614</v>
      </c>
      <c r="C755" s="37">
        <f>B755/12</f>
        <v>60594.856444471785</v>
      </c>
      <c r="D755" s="68">
        <v>0.0166</v>
      </c>
      <c r="E755" s="68">
        <v>0.1416</v>
      </c>
      <c r="F755" s="68">
        <v>0.0573</v>
      </c>
      <c r="G755" s="68">
        <v>0.0788</v>
      </c>
      <c r="H755" s="68">
        <v>0.0422</v>
      </c>
      <c r="I755" s="68">
        <v>0.1331</v>
      </c>
      <c r="J755" s="68">
        <v>0.0211</v>
      </c>
      <c r="K755" s="68">
        <v>0.0329</v>
      </c>
      <c r="L755" s="68">
        <v>0.0175</v>
      </c>
      <c r="M755" s="68">
        <v>0.025</v>
      </c>
      <c r="N755" s="68">
        <v>0.1286</v>
      </c>
      <c r="O755" s="68">
        <v>0.0187</v>
      </c>
      <c r="P755" s="68">
        <v>0</v>
      </c>
      <c r="Q755" s="68">
        <v>0.0374</v>
      </c>
      <c r="R755" s="68">
        <v>0.019</v>
      </c>
      <c r="S755" s="68">
        <v>0.0044</v>
      </c>
      <c r="T755" s="68">
        <v>0.0534</v>
      </c>
      <c r="U755" s="68">
        <v>0.0189</v>
      </c>
      <c r="V755" s="68">
        <v>0.0399</v>
      </c>
      <c r="W755" s="68">
        <v>0.0484</v>
      </c>
      <c r="X755" s="68">
        <v>0.0626</v>
      </c>
      <c r="Y755" s="68">
        <v>0.0026</v>
      </c>
      <c r="Z755" s="9">
        <v>0</v>
      </c>
    </row>
    <row r="756" spans="1:28" s="84" customFormat="1" ht="12.75">
      <c r="A756" s="51"/>
      <c r="B756" s="94"/>
      <c r="C756" s="18"/>
      <c r="D756" s="58">
        <f>$C755*D755</f>
        <v>1005.8746169782316</v>
      </c>
      <c r="E756" s="58">
        <f aca="true" t="shared" si="399" ref="E756:Z756">$C755*E755</f>
        <v>8580.231672537206</v>
      </c>
      <c r="F756" s="58">
        <f t="shared" si="399"/>
        <v>3472.085274268233</v>
      </c>
      <c r="G756" s="58">
        <f t="shared" si="399"/>
        <v>4774.874687824376</v>
      </c>
      <c r="H756" s="58">
        <f t="shared" si="399"/>
        <v>2557.1029419567094</v>
      </c>
      <c r="I756" s="58">
        <f t="shared" si="399"/>
        <v>8065.175392759194</v>
      </c>
      <c r="J756" s="58">
        <f t="shared" si="399"/>
        <v>1278.5514709783547</v>
      </c>
      <c r="K756" s="58">
        <f t="shared" si="399"/>
        <v>1993.5707770231215</v>
      </c>
      <c r="L756" s="58">
        <f t="shared" si="399"/>
        <v>1060.4099877782564</v>
      </c>
      <c r="M756" s="58">
        <f t="shared" si="399"/>
        <v>1514.8714111117947</v>
      </c>
      <c r="N756" s="58">
        <f t="shared" si="399"/>
        <v>7792.498538759071</v>
      </c>
      <c r="O756" s="58">
        <f t="shared" si="399"/>
        <v>1133.1238155116225</v>
      </c>
      <c r="P756" s="58">
        <f t="shared" si="399"/>
        <v>0</v>
      </c>
      <c r="Q756" s="58">
        <f t="shared" si="399"/>
        <v>2266.247631023245</v>
      </c>
      <c r="R756" s="58">
        <f t="shared" si="399"/>
        <v>1151.3022724449638</v>
      </c>
      <c r="S756" s="58">
        <f t="shared" si="399"/>
        <v>266.61736835567586</v>
      </c>
      <c r="T756" s="58">
        <f t="shared" si="399"/>
        <v>3235.7653341347936</v>
      </c>
      <c r="U756" s="58">
        <f t="shared" si="399"/>
        <v>1145.2427868005168</v>
      </c>
      <c r="V756" s="58">
        <f t="shared" si="399"/>
        <v>2417.734772134424</v>
      </c>
      <c r="W756" s="58">
        <f t="shared" si="399"/>
        <v>2932.7910519124343</v>
      </c>
      <c r="X756" s="58">
        <f t="shared" si="399"/>
        <v>3793.238013423934</v>
      </c>
      <c r="Y756" s="58">
        <f t="shared" si="399"/>
        <v>157.54662675562665</v>
      </c>
      <c r="Z756" s="58">
        <f t="shared" si="399"/>
        <v>0</v>
      </c>
      <c r="AA756" s="95"/>
      <c r="AB756" s="95"/>
    </row>
    <row r="757" spans="1:26" s="84" customFormat="1" ht="12.75">
      <c r="A757" s="89" t="s">
        <v>384</v>
      </c>
      <c r="B757" s="56">
        <v>729239.0035650843</v>
      </c>
      <c r="C757" s="37">
        <f>B757/12</f>
        <v>60769.91696375702</v>
      </c>
      <c r="D757" s="16"/>
      <c r="E757" s="67"/>
      <c r="F757" s="9"/>
      <c r="G757" s="9"/>
      <c r="H757" s="16">
        <v>0.0306</v>
      </c>
      <c r="I757" s="16"/>
      <c r="J757" s="16"/>
      <c r="K757" s="16"/>
      <c r="L757" s="9"/>
      <c r="M757" s="16"/>
      <c r="N757" s="16"/>
      <c r="O757" s="16"/>
      <c r="P757" s="16">
        <v>0</v>
      </c>
      <c r="Q757" s="16"/>
      <c r="R757" s="16">
        <v>0.0083</v>
      </c>
      <c r="S757" s="16"/>
      <c r="T757" s="16">
        <v>0.917</v>
      </c>
      <c r="U757" s="16"/>
      <c r="V757" s="16">
        <v>0.0194</v>
      </c>
      <c r="W757" s="16">
        <v>0.0247</v>
      </c>
      <c r="X757" s="16"/>
      <c r="Y757" s="16"/>
      <c r="Z757" s="16">
        <v>0</v>
      </c>
    </row>
    <row r="758" spans="1:28" s="84" customFormat="1" ht="12.75">
      <c r="A758" s="51"/>
      <c r="B758" s="94"/>
      <c r="C758" s="18"/>
      <c r="D758" s="58">
        <f>$C757*D757</f>
        <v>0</v>
      </c>
      <c r="E758" s="58">
        <f aca="true" t="shared" si="400" ref="E758:Y758">$C757*E757</f>
        <v>0</v>
      </c>
      <c r="F758" s="58">
        <f t="shared" si="400"/>
        <v>0</v>
      </c>
      <c r="G758" s="58">
        <f t="shared" si="400"/>
        <v>0</v>
      </c>
      <c r="H758" s="58">
        <f t="shared" si="400"/>
        <v>1859.5594590909648</v>
      </c>
      <c r="I758" s="58">
        <f t="shared" si="400"/>
        <v>0</v>
      </c>
      <c r="J758" s="58">
        <f t="shared" si="400"/>
        <v>0</v>
      </c>
      <c r="K758" s="58">
        <f t="shared" si="400"/>
        <v>0</v>
      </c>
      <c r="L758" s="58">
        <f t="shared" si="400"/>
        <v>0</v>
      </c>
      <c r="M758" s="58">
        <f t="shared" si="400"/>
        <v>0</v>
      </c>
      <c r="N758" s="58">
        <f t="shared" si="400"/>
        <v>0</v>
      </c>
      <c r="O758" s="58">
        <f>$C757*O757</f>
        <v>0</v>
      </c>
      <c r="P758" s="58">
        <f t="shared" si="400"/>
        <v>0</v>
      </c>
      <c r="Q758" s="58">
        <f t="shared" si="400"/>
        <v>0</v>
      </c>
      <c r="R758" s="58">
        <f t="shared" si="400"/>
        <v>504.3903107991833</v>
      </c>
      <c r="S758" s="58">
        <f t="shared" si="400"/>
        <v>0</v>
      </c>
      <c r="T758" s="58">
        <f t="shared" si="400"/>
        <v>55726.013855765195</v>
      </c>
      <c r="U758" s="58">
        <f t="shared" si="400"/>
        <v>0</v>
      </c>
      <c r="V758" s="58">
        <f t="shared" si="400"/>
        <v>1178.9363890968864</v>
      </c>
      <c r="W758" s="58">
        <f t="shared" si="400"/>
        <v>1501.0169490047986</v>
      </c>
      <c r="X758" s="58">
        <f t="shared" si="400"/>
        <v>0</v>
      </c>
      <c r="Y758" s="58">
        <f t="shared" si="400"/>
        <v>0</v>
      </c>
      <c r="Z758" s="58">
        <f>$C757*Z757</f>
        <v>0</v>
      </c>
      <c r="AA758" s="95"/>
      <c r="AB758" s="95"/>
    </row>
    <row r="759" spans="1:26" s="84" customFormat="1" ht="12.75">
      <c r="A759" s="89" t="s">
        <v>369</v>
      </c>
      <c r="B759" s="56">
        <v>252171.13339414092</v>
      </c>
      <c r="C759" s="37">
        <f>B759/12</f>
        <v>21014.26111617841</v>
      </c>
      <c r="D759" s="16"/>
      <c r="E759" s="67"/>
      <c r="F759" s="9"/>
      <c r="G759" s="9">
        <v>0.0124</v>
      </c>
      <c r="H759" s="16"/>
      <c r="I759" s="16"/>
      <c r="J759" s="16"/>
      <c r="K759" s="16"/>
      <c r="L759" s="9"/>
      <c r="M759" s="16"/>
      <c r="N759" s="16"/>
      <c r="O759" s="16"/>
      <c r="P759" s="16">
        <v>0</v>
      </c>
      <c r="Q759" s="16">
        <v>0.0607</v>
      </c>
      <c r="R759" s="16"/>
      <c r="S759" s="16">
        <v>0.006</v>
      </c>
      <c r="T759" s="16">
        <v>0.7024</v>
      </c>
      <c r="U759" s="16"/>
      <c r="V759" s="16"/>
      <c r="W759" s="16"/>
      <c r="X759" s="16">
        <v>0.2101</v>
      </c>
      <c r="Y759" s="16">
        <v>0.0084</v>
      </c>
      <c r="Z759" s="16">
        <v>0</v>
      </c>
    </row>
    <row r="760" spans="1:28" s="84" customFormat="1" ht="12.75">
      <c r="A760" s="51"/>
      <c r="B760" s="94"/>
      <c r="C760" s="18"/>
      <c r="D760" s="58">
        <f>$C759*D759</f>
        <v>0</v>
      </c>
      <c r="E760" s="58">
        <f aca="true" t="shared" si="401" ref="E760:Z760">$C759*E759</f>
        <v>0</v>
      </c>
      <c r="F760" s="58">
        <f t="shared" si="401"/>
        <v>0</v>
      </c>
      <c r="G760" s="58">
        <f t="shared" si="401"/>
        <v>260.5768378406123</v>
      </c>
      <c r="H760" s="58">
        <f t="shared" si="401"/>
        <v>0</v>
      </c>
      <c r="I760" s="58">
        <f t="shared" si="401"/>
        <v>0</v>
      </c>
      <c r="J760" s="58">
        <f t="shared" si="401"/>
        <v>0</v>
      </c>
      <c r="K760" s="58">
        <f t="shared" si="401"/>
        <v>0</v>
      </c>
      <c r="L760" s="58">
        <f t="shared" si="401"/>
        <v>0</v>
      </c>
      <c r="M760" s="58">
        <f t="shared" si="401"/>
        <v>0</v>
      </c>
      <c r="N760" s="58">
        <f t="shared" si="401"/>
        <v>0</v>
      </c>
      <c r="O760" s="58">
        <f t="shared" si="401"/>
        <v>0</v>
      </c>
      <c r="P760" s="58">
        <f t="shared" si="401"/>
        <v>0</v>
      </c>
      <c r="Q760" s="58">
        <f t="shared" si="401"/>
        <v>1275.5656497520295</v>
      </c>
      <c r="R760" s="58">
        <f t="shared" si="401"/>
        <v>0</v>
      </c>
      <c r="S760" s="58">
        <f t="shared" si="401"/>
        <v>126.08556669707048</v>
      </c>
      <c r="T760" s="58">
        <f t="shared" si="401"/>
        <v>14760.417008003717</v>
      </c>
      <c r="U760" s="58">
        <f t="shared" si="401"/>
        <v>0</v>
      </c>
      <c r="V760" s="58">
        <f t="shared" si="401"/>
        <v>0</v>
      </c>
      <c r="W760" s="58">
        <f t="shared" si="401"/>
        <v>0</v>
      </c>
      <c r="X760" s="58">
        <f t="shared" si="401"/>
        <v>4415.0962605090845</v>
      </c>
      <c r="Y760" s="58">
        <f t="shared" si="401"/>
        <v>176.51979337589864</v>
      </c>
      <c r="Z760" s="58">
        <f t="shared" si="401"/>
        <v>0</v>
      </c>
      <c r="AA760" s="95"/>
      <c r="AB760" s="95"/>
    </row>
    <row r="761" spans="1:26" s="84" customFormat="1" ht="12.75">
      <c r="A761" s="89" t="s">
        <v>370</v>
      </c>
      <c r="B761" s="56">
        <v>3381918.620869389</v>
      </c>
      <c r="C761" s="37">
        <f>B761/12</f>
        <v>281826.55173911573</v>
      </c>
      <c r="D761" s="16">
        <v>0.0125</v>
      </c>
      <c r="E761" s="67"/>
      <c r="F761" s="9"/>
      <c r="G761" s="9"/>
      <c r="H761" s="16"/>
      <c r="I761" s="16"/>
      <c r="J761" s="16"/>
      <c r="K761" s="16"/>
      <c r="L761" s="9"/>
      <c r="M761" s="16">
        <v>0.0311</v>
      </c>
      <c r="N761" s="16"/>
      <c r="O761" s="16"/>
      <c r="P761" s="16"/>
      <c r="Q761" s="16"/>
      <c r="R761" s="16"/>
      <c r="S761" s="16"/>
      <c r="T761" s="16">
        <v>0.9564</v>
      </c>
      <c r="U761" s="16"/>
      <c r="V761" s="16"/>
      <c r="W761" s="16"/>
      <c r="X761" s="16"/>
      <c r="Y761" s="16"/>
      <c r="Z761" s="16"/>
    </row>
    <row r="762" spans="1:28" s="84" customFormat="1" ht="12.75">
      <c r="A762" s="51"/>
      <c r="B762" s="94"/>
      <c r="C762" s="18"/>
      <c r="D762" s="58">
        <f>$C761*D761</f>
        <v>3522.831896738947</v>
      </c>
      <c r="E762" s="58">
        <f aca="true" t="shared" si="402" ref="E762:Z762">$C761*E761</f>
        <v>0</v>
      </c>
      <c r="F762" s="58">
        <f t="shared" si="402"/>
        <v>0</v>
      </c>
      <c r="G762" s="58">
        <f t="shared" si="402"/>
        <v>0</v>
      </c>
      <c r="H762" s="58">
        <f t="shared" si="402"/>
        <v>0</v>
      </c>
      <c r="I762" s="58">
        <f t="shared" si="402"/>
        <v>0</v>
      </c>
      <c r="J762" s="58">
        <f t="shared" si="402"/>
        <v>0</v>
      </c>
      <c r="K762" s="58">
        <f t="shared" si="402"/>
        <v>0</v>
      </c>
      <c r="L762" s="58">
        <f t="shared" si="402"/>
        <v>0</v>
      </c>
      <c r="M762" s="58">
        <f t="shared" si="402"/>
        <v>8764.8057590865</v>
      </c>
      <c r="N762" s="58">
        <f t="shared" si="402"/>
        <v>0</v>
      </c>
      <c r="O762" s="58">
        <f t="shared" si="402"/>
        <v>0</v>
      </c>
      <c r="P762" s="58">
        <f t="shared" si="402"/>
        <v>0</v>
      </c>
      <c r="Q762" s="58">
        <f t="shared" si="402"/>
        <v>0</v>
      </c>
      <c r="R762" s="58">
        <f t="shared" si="402"/>
        <v>0</v>
      </c>
      <c r="S762" s="58">
        <f t="shared" si="402"/>
        <v>0</v>
      </c>
      <c r="T762" s="58">
        <f t="shared" si="402"/>
        <v>269538.9140832903</v>
      </c>
      <c r="U762" s="58">
        <f t="shared" si="402"/>
        <v>0</v>
      </c>
      <c r="V762" s="58">
        <f t="shared" si="402"/>
        <v>0</v>
      </c>
      <c r="W762" s="58">
        <f t="shared" si="402"/>
        <v>0</v>
      </c>
      <c r="X762" s="58">
        <f t="shared" si="402"/>
        <v>0</v>
      </c>
      <c r="Y762" s="58">
        <f t="shared" si="402"/>
        <v>0</v>
      </c>
      <c r="Z762" s="58">
        <f t="shared" si="402"/>
        <v>0</v>
      </c>
      <c r="AA762" s="95"/>
      <c r="AB762" s="95"/>
    </row>
    <row r="763" spans="1:26" s="84" customFormat="1" ht="12.75">
      <c r="A763" s="89" t="s">
        <v>371</v>
      </c>
      <c r="B763" s="56">
        <v>2994166.27829724</v>
      </c>
      <c r="C763" s="37">
        <f>B763/12</f>
        <v>249513.85652477</v>
      </c>
      <c r="D763" s="16"/>
      <c r="E763" s="67"/>
      <c r="F763" s="9"/>
      <c r="G763" s="9"/>
      <c r="H763" s="16"/>
      <c r="I763" s="16"/>
      <c r="J763" s="16"/>
      <c r="K763" s="16"/>
      <c r="L763" s="9"/>
      <c r="M763" s="16"/>
      <c r="N763" s="16"/>
      <c r="O763" s="16"/>
      <c r="P763" s="16">
        <v>0</v>
      </c>
      <c r="Q763" s="16"/>
      <c r="R763" s="16"/>
      <c r="S763" s="16"/>
      <c r="T763" s="16">
        <v>1</v>
      </c>
      <c r="U763" s="16"/>
      <c r="V763" s="16"/>
      <c r="W763" s="16"/>
      <c r="X763" s="16"/>
      <c r="Y763" s="16"/>
      <c r="Z763" s="16">
        <v>0</v>
      </c>
    </row>
    <row r="764" spans="1:28" s="84" customFormat="1" ht="12.75">
      <c r="A764" s="51"/>
      <c r="B764" s="94"/>
      <c r="C764" s="18"/>
      <c r="D764" s="58">
        <f>$C763*D763</f>
        <v>0</v>
      </c>
      <c r="E764" s="58">
        <f aca="true" t="shared" si="403" ref="E764:Z764">$C763*E763</f>
        <v>0</v>
      </c>
      <c r="F764" s="58">
        <f t="shared" si="403"/>
        <v>0</v>
      </c>
      <c r="G764" s="58">
        <f t="shared" si="403"/>
        <v>0</v>
      </c>
      <c r="H764" s="58">
        <f t="shared" si="403"/>
        <v>0</v>
      </c>
      <c r="I764" s="58">
        <f t="shared" si="403"/>
        <v>0</v>
      </c>
      <c r="J764" s="58">
        <f t="shared" si="403"/>
        <v>0</v>
      </c>
      <c r="K764" s="58">
        <f t="shared" si="403"/>
        <v>0</v>
      </c>
      <c r="L764" s="58">
        <f t="shared" si="403"/>
        <v>0</v>
      </c>
      <c r="M764" s="58">
        <f t="shared" si="403"/>
        <v>0</v>
      </c>
      <c r="N764" s="58">
        <f t="shared" si="403"/>
        <v>0</v>
      </c>
      <c r="O764" s="58">
        <f t="shared" si="403"/>
        <v>0</v>
      </c>
      <c r="P764" s="58">
        <f t="shared" si="403"/>
        <v>0</v>
      </c>
      <c r="Q764" s="58">
        <f t="shared" si="403"/>
        <v>0</v>
      </c>
      <c r="R764" s="58">
        <f t="shared" si="403"/>
        <v>0</v>
      </c>
      <c r="S764" s="58">
        <f t="shared" si="403"/>
        <v>0</v>
      </c>
      <c r="T764" s="58">
        <f t="shared" si="403"/>
        <v>249513.85652477</v>
      </c>
      <c r="U764" s="58">
        <f t="shared" si="403"/>
        <v>0</v>
      </c>
      <c r="V764" s="58">
        <f t="shared" si="403"/>
        <v>0</v>
      </c>
      <c r="W764" s="58">
        <f t="shared" si="403"/>
        <v>0</v>
      </c>
      <c r="X764" s="58">
        <f t="shared" si="403"/>
        <v>0</v>
      </c>
      <c r="Y764" s="58">
        <f t="shared" si="403"/>
        <v>0</v>
      </c>
      <c r="Z764" s="58">
        <f t="shared" si="403"/>
        <v>0</v>
      </c>
      <c r="AA764" s="95"/>
      <c r="AB764" s="95"/>
    </row>
    <row r="765" spans="1:26" s="84" customFormat="1" ht="12.75">
      <c r="A765" s="89" t="s">
        <v>372</v>
      </c>
      <c r="B765" s="56">
        <v>3137736.5206777113</v>
      </c>
      <c r="C765" s="37">
        <f>B765/12</f>
        <v>261478.0433898093</v>
      </c>
      <c r="D765" s="16"/>
      <c r="E765" s="67"/>
      <c r="F765" s="9"/>
      <c r="G765" s="9"/>
      <c r="H765" s="16"/>
      <c r="I765" s="16"/>
      <c r="J765" s="16"/>
      <c r="K765" s="16"/>
      <c r="L765" s="9"/>
      <c r="M765" s="16"/>
      <c r="N765" s="16"/>
      <c r="O765" s="16"/>
      <c r="P765" s="16">
        <v>0</v>
      </c>
      <c r="Q765" s="16">
        <v>0.0512</v>
      </c>
      <c r="R765" s="16"/>
      <c r="S765" s="16">
        <v>0.0054</v>
      </c>
      <c r="T765" s="16">
        <v>0.7946</v>
      </c>
      <c r="U765" s="16"/>
      <c r="V765" s="16"/>
      <c r="W765" s="16"/>
      <c r="X765" s="16">
        <v>0.1431</v>
      </c>
      <c r="Y765" s="16">
        <v>0.0057</v>
      </c>
      <c r="Z765" s="16">
        <v>0</v>
      </c>
    </row>
    <row r="766" spans="1:28" s="84" customFormat="1" ht="12.75">
      <c r="A766" s="51"/>
      <c r="B766" s="94"/>
      <c r="C766" s="18"/>
      <c r="D766" s="58">
        <f>$C765*D765</f>
        <v>0</v>
      </c>
      <c r="E766" s="58">
        <f aca="true" t="shared" si="404" ref="E766:Z766">$C765*E765</f>
        <v>0</v>
      </c>
      <c r="F766" s="58">
        <f t="shared" si="404"/>
        <v>0</v>
      </c>
      <c r="G766" s="58">
        <f t="shared" si="404"/>
        <v>0</v>
      </c>
      <c r="H766" s="58">
        <f t="shared" si="404"/>
        <v>0</v>
      </c>
      <c r="I766" s="58">
        <f t="shared" si="404"/>
        <v>0</v>
      </c>
      <c r="J766" s="58">
        <f t="shared" si="404"/>
        <v>0</v>
      </c>
      <c r="K766" s="58">
        <f t="shared" si="404"/>
        <v>0</v>
      </c>
      <c r="L766" s="58">
        <f t="shared" si="404"/>
        <v>0</v>
      </c>
      <c r="M766" s="58">
        <f t="shared" si="404"/>
        <v>0</v>
      </c>
      <c r="N766" s="58">
        <f t="shared" si="404"/>
        <v>0</v>
      </c>
      <c r="O766" s="58">
        <f t="shared" si="404"/>
        <v>0</v>
      </c>
      <c r="P766" s="58">
        <f t="shared" si="404"/>
        <v>0</v>
      </c>
      <c r="Q766" s="58">
        <f t="shared" si="404"/>
        <v>13387.675821558236</v>
      </c>
      <c r="R766" s="58">
        <f t="shared" si="404"/>
        <v>0</v>
      </c>
      <c r="S766" s="58">
        <f t="shared" si="404"/>
        <v>1411.9814343049702</v>
      </c>
      <c r="T766" s="58">
        <f t="shared" si="404"/>
        <v>207770.45327754246</v>
      </c>
      <c r="U766" s="58">
        <f t="shared" si="404"/>
        <v>0</v>
      </c>
      <c r="V766" s="58">
        <f t="shared" si="404"/>
        <v>0</v>
      </c>
      <c r="W766" s="58">
        <f t="shared" si="404"/>
        <v>0</v>
      </c>
      <c r="X766" s="58">
        <f t="shared" si="404"/>
        <v>37417.508009081714</v>
      </c>
      <c r="Y766" s="58">
        <f t="shared" si="404"/>
        <v>1490.424847321913</v>
      </c>
      <c r="Z766" s="58">
        <f t="shared" si="404"/>
        <v>0</v>
      </c>
      <c r="AA766" s="95"/>
      <c r="AB766" s="95"/>
    </row>
    <row r="767" spans="1:26" s="84" customFormat="1" ht="12.75">
      <c r="A767" s="89" t="s">
        <v>373</v>
      </c>
      <c r="B767" s="56">
        <v>2012578.1923191866</v>
      </c>
      <c r="C767" s="37">
        <f>B767/12</f>
        <v>167714.8493599322</v>
      </c>
      <c r="D767" s="16"/>
      <c r="E767" s="67"/>
      <c r="F767" s="9"/>
      <c r="G767" s="9"/>
      <c r="H767" s="16"/>
      <c r="I767" s="16"/>
      <c r="J767" s="16"/>
      <c r="K767" s="16"/>
      <c r="L767" s="9"/>
      <c r="M767" s="16"/>
      <c r="N767" s="16"/>
      <c r="O767" s="16"/>
      <c r="P767" s="16">
        <v>0</v>
      </c>
      <c r="Q767" s="16"/>
      <c r="R767" s="16"/>
      <c r="S767" s="16"/>
      <c r="T767" s="16">
        <v>1</v>
      </c>
      <c r="U767" s="16"/>
      <c r="V767" s="16"/>
      <c r="W767" s="16"/>
      <c r="X767" s="16"/>
      <c r="Y767" s="16"/>
      <c r="Z767" s="16"/>
    </row>
    <row r="768" spans="1:28" s="84" customFormat="1" ht="12.75">
      <c r="A768" s="51"/>
      <c r="B768" s="94"/>
      <c r="C768" s="18"/>
      <c r="D768" s="58">
        <f>$C767*D767</f>
        <v>0</v>
      </c>
      <c r="E768" s="58">
        <f aca="true" t="shared" si="405" ref="E768:Z768">$C767*E767</f>
        <v>0</v>
      </c>
      <c r="F768" s="58">
        <f t="shared" si="405"/>
        <v>0</v>
      </c>
      <c r="G768" s="58">
        <f t="shared" si="405"/>
        <v>0</v>
      </c>
      <c r="H768" s="58">
        <f t="shared" si="405"/>
        <v>0</v>
      </c>
      <c r="I768" s="58">
        <f t="shared" si="405"/>
        <v>0</v>
      </c>
      <c r="J768" s="58">
        <f t="shared" si="405"/>
        <v>0</v>
      </c>
      <c r="K768" s="58">
        <f t="shared" si="405"/>
        <v>0</v>
      </c>
      <c r="L768" s="58">
        <f t="shared" si="405"/>
        <v>0</v>
      </c>
      <c r="M768" s="58">
        <f t="shared" si="405"/>
        <v>0</v>
      </c>
      <c r="N768" s="58">
        <f t="shared" si="405"/>
        <v>0</v>
      </c>
      <c r="O768" s="58">
        <f t="shared" si="405"/>
        <v>0</v>
      </c>
      <c r="P768" s="58">
        <f t="shared" si="405"/>
        <v>0</v>
      </c>
      <c r="Q768" s="58">
        <f t="shared" si="405"/>
        <v>0</v>
      </c>
      <c r="R768" s="58">
        <f t="shared" si="405"/>
        <v>0</v>
      </c>
      <c r="S768" s="58">
        <f t="shared" si="405"/>
        <v>0</v>
      </c>
      <c r="T768" s="58">
        <f t="shared" si="405"/>
        <v>167714.8493599322</v>
      </c>
      <c r="U768" s="58">
        <f t="shared" si="405"/>
        <v>0</v>
      </c>
      <c r="V768" s="58">
        <f t="shared" si="405"/>
        <v>0</v>
      </c>
      <c r="W768" s="58">
        <f t="shared" si="405"/>
        <v>0</v>
      </c>
      <c r="X768" s="58">
        <f t="shared" si="405"/>
        <v>0</v>
      </c>
      <c r="Y768" s="58">
        <f t="shared" si="405"/>
        <v>0</v>
      </c>
      <c r="Z768" s="58">
        <f t="shared" si="405"/>
        <v>0</v>
      </c>
      <c r="AA768" s="95"/>
      <c r="AB768" s="95"/>
    </row>
    <row r="769" spans="1:26" s="84" customFormat="1" ht="12.75">
      <c r="A769" s="89" t="s">
        <v>374</v>
      </c>
      <c r="B769" s="56">
        <v>1411308.8881657994</v>
      </c>
      <c r="C769" s="37">
        <f>B769/12</f>
        <v>117609.07401381661</v>
      </c>
      <c r="D769" s="16"/>
      <c r="E769" s="67"/>
      <c r="F769" s="9"/>
      <c r="G769" s="9"/>
      <c r="H769" s="16"/>
      <c r="I769" s="16"/>
      <c r="J769" s="16"/>
      <c r="K769" s="16"/>
      <c r="L769" s="9"/>
      <c r="M769" s="16"/>
      <c r="N769" s="16"/>
      <c r="O769" s="16"/>
      <c r="P769" s="16">
        <v>0</v>
      </c>
      <c r="Q769" s="16">
        <v>0.0417</v>
      </c>
      <c r="R769" s="16"/>
      <c r="S769" s="16">
        <v>0.0044</v>
      </c>
      <c r="T769" s="16">
        <v>0.8273</v>
      </c>
      <c r="U769" s="16"/>
      <c r="V769" s="16"/>
      <c r="W769" s="16"/>
      <c r="X769" s="16">
        <v>0.1218</v>
      </c>
      <c r="Y769" s="16">
        <v>0.0048</v>
      </c>
      <c r="Z769" s="16">
        <v>0</v>
      </c>
    </row>
    <row r="770" spans="1:28" s="84" customFormat="1" ht="12.75">
      <c r="A770" s="51"/>
      <c r="B770" s="94"/>
      <c r="C770" s="18"/>
      <c r="D770" s="58">
        <f>$C769*D769</f>
        <v>0</v>
      </c>
      <c r="E770" s="58">
        <f aca="true" t="shared" si="406" ref="E770:Z770">$C769*E769</f>
        <v>0</v>
      </c>
      <c r="F770" s="58">
        <f t="shared" si="406"/>
        <v>0</v>
      </c>
      <c r="G770" s="58">
        <f t="shared" si="406"/>
        <v>0</v>
      </c>
      <c r="H770" s="58">
        <f t="shared" si="406"/>
        <v>0</v>
      </c>
      <c r="I770" s="58">
        <f t="shared" si="406"/>
        <v>0</v>
      </c>
      <c r="J770" s="58">
        <f t="shared" si="406"/>
        <v>0</v>
      </c>
      <c r="K770" s="58">
        <f t="shared" si="406"/>
        <v>0</v>
      </c>
      <c r="L770" s="58">
        <f t="shared" si="406"/>
        <v>0</v>
      </c>
      <c r="M770" s="58">
        <f t="shared" si="406"/>
        <v>0</v>
      </c>
      <c r="N770" s="58">
        <f t="shared" si="406"/>
        <v>0</v>
      </c>
      <c r="O770" s="58">
        <f t="shared" si="406"/>
        <v>0</v>
      </c>
      <c r="P770" s="58">
        <f t="shared" si="406"/>
        <v>0</v>
      </c>
      <c r="Q770" s="58">
        <f t="shared" si="406"/>
        <v>4904.298386376153</v>
      </c>
      <c r="R770" s="58">
        <f t="shared" si="406"/>
        <v>0</v>
      </c>
      <c r="S770" s="58">
        <f t="shared" si="406"/>
        <v>517.4799256607931</v>
      </c>
      <c r="T770" s="58">
        <f t="shared" si="406"/>
        <v>97297.98693163048</v>
      </c>
      <c r="U770" s="58">
        <f t="shared" si="406"/>
        <v>0</v>
      </c>
      <c r="V770" s="58">
        <f t="shared" si="406"/>
        <v>0</v>
      </c>
      <c r="W770" s="58">
        <f t="shared" si="406"/>
        <v>0</v>
      </c>
      <c r="X770" s="58">
        <f t="shared" si="406"/>
        <v>14324.785214882864</v>
      </c>
      <c r="Y770" s="58">
        <f t="shared" si="406"/>
        <v>564.5235552663197</v>
      </c>
      <c r="Z770" s="58">
        <f t="shared" si="406"/>
        <v>0</v>
      </c>
      <c r="AA770" s="95"/>
      <c r="AB770" s="95"/>
    </row>
    <row r="771" spans="1:26" s="84" customFormat="1" ht="12.75">
      <c r="A771" s="89" t="s">
        <v>375</v>
      </c>
      <c r="B771" s="56">
        <v>302577.180035485</v>
      </c>
      <c r="C771" s="37">
        <f>B771/12</f>
        <v>25214.765002957083</v>
      </c>
      <c r="D771" s="16"/>
      <c r="E771" s="67"/>
      <c r="F771" s="9"/>
      <c r="G771" s="9"/>
      <c r="H771" s="16"/>
      <c r="I771" s="16"/>
      <c r="J771" s="16"/>
      <c r="K771" s="16"/>
      <c r="L771" s="9"/>
      <c r="M771" s="16"/>
      <c r="N771" s="16"/>
      <c r="O771" s="16"/>
      <c r="P771" s="16"/>
      <c r="Q771" s="16">
        <v>0.1746</v>
      </c>
      <c r="R771" s="16"/>
      <c r="S771" s="16">
        <v>0.0171</v>
      </c>
      <c r="T771" s="16">
        <v>0.4551</v>
      </c>
      <c r="U771" s="16"/>
      <c r="V771" s="16"/>
      <c r="W771" s="16"/>
      <c r="X771" s="16">
        <v>0.34</v>
      </c>
      <c r="Y771" s="16">
        <v>0.0132</v>
      </c>
      <c r="Z771" s="16">
        <v>0</v>
      </c>
    </row>
    <row r="772" spans="1:28" s="84" customFormat="1" ht="12.75">
      <c r="A772" s="51"/>
      <c r="B772" s="94"/>
      <c r="C772" s="18"/>
      <c r="D772" s="58">
        <f>$C771*D771</f>
        <v>0</v>
      </c>
      <c r="E772" s="58">
        <f aca="true" t="shared" si="407" ref="E772:Z772">$C771*E771</f>
        <v>0</v>
      </c>
      <c r="F772" s="58">
        <f t="shared" si="407"/>
        <v>0</v>
      </c>
      <c r="G772" s="58">
        <f t="shared" si="407"/>
        <v>0</v>
      </c>
      <c r="H772" s="58">
        <f t="shared" si="407"/>
        <v>0</v>
      </c>
      <c r="I772" s="58">
        <f t="shared" si="407"/>
        <v>0</v>
      </c>
      <c r="J772" s="58">
        <f t="shared" si="407"/>
        <v>0</v>
      </c>
      <c r="K772" s="58">
        <f t="shared" si="407"/>
        <v>0</v>
      </c>
      <c r="L772" s="58">
        <f t="shared" si="407"/>
        <v>0</v>
      </c>
      <c r="M772" s="58">
        <f t="shared" si="407"/>
        <v>0</v>
      </c>
      <c r="N772" s="58">
        <f t="shared" si="407"/>
        <v>0</v>
      </c>
      <c r="O772" s="58">
        <f t="shared" si="407"/>
        <v>0</v>
      </c>
      <c r="P772" s="58">
        <f t="shared" si="407"/>
        <v>0</v>
      </c>
      <c r="Q772" s="58">
        <f t="shared" si="407"/>
        <v>4402.4979695163065</v>
      </c>
      <c r="R772" s="58">
        <f t="shared" si="407"/>
        <v>0</v>
      </c>
      <c r="S772" s="58">
        <f t="shared" si="407"/>
        <v>431.17248155056615</v>
      </c>
      <c r="T772" s="58">
        <f t="shared" si="407"/>
        <v>11475.23955284577</v>
      </c>
      <c r="U772" s="58">
        <f t="shared" si="407"/>
        <v>0</v>
      </c>
      <c r="V772" s="58">
        <f t="shared" si="407"/>
        <v>0</v>
      </c>
      <c r="W772" s="58">
        <f t="shared" si="407"/>
        <v>0</v>
      </c>
      <c r="X772" s="58">
        <f t="shared" si="407"/>
        <v>8573.02010100541</v>
      </c>
      <c r="Y772" s="58">
        <f t="shared" si="407"/>
        <v>332.8348980390335</v>
      </c>
      <c r="Z772" s="58">
        <f t="shared" si="407"/>
        <v>0</v>
      </c>
      <c r="AA772" s="95"/>
      <c r="AB772" s="95"/>
    </row>
    <row r="773" spans="1:26" s="84" customFormat="1" ht="12.75">
      <c r="A773" s="89" t="s">
        <v>376</v>
      </c>
      <c r="B773" s="56">
        <v>384967.6794655405</v>
      </c>
      <c r="C773" s="37">
        <f>B773/12</f>
        <v>32080.63995546171</v>
      </c>
      <c r="D773" s="16">
        <v>0.0858</v>
      </c>
      <c r="E773" s="67"/>
      <c r="F773" s="9"/>
      <c r="G773" s="9"/>
      <c r="H773" s="16"/>
      <c r="I773" s="16"/>
      <c r="J773" s="16"/>
      <c r="K773" s="16"/>
      <c r="L773" s="9"/>
      <c r="M773" s="16">
        <v>0.0776</v>
      </c>
      <c r="N773" s="16"/>
      <c r="O773" s="16"/>
      <c r="P773" s="16"/>
      <c r="Q773" s="16"/>
      <c r="R773" s="16"/>
      <c r="S773" s="16"/>
      <c r="T773" s="16">
        <v>0.8366</v>
      </c>
      <c r="U773" s="16"/>
      <c r="V773" s="16"/>
      <c r="W773" s="16"/>
      <c r="X773" s="16"/>
      <c r="Y773" s="16"/>
      <c r="Z773" s="16"/>
    </row>
    <row r="774" spans="1:28" s="84" customFormat="1" ht="12.75">
      <c r="A774" s="51"/>
      <c r="B774" s="94"/>
      <c r="C774" s="18"/>
      <c r="D774" s="58">
        <f>$C773*D773</f>
        <v>2752.5189081786148</v>
      </c>
      <c r="E774" s="58">
        <f aca="true" t="shared" si="408" ref="E774:Z774">$C773*E773</f>
        <v>0</v>
      </c>
      <c r="F774" s="58">
        <f t="shared" si="408"/>
        <v>0</v>
      </c>
      <c r="G774" s="58">
        <f t="shared" si="408"/>
        <v>0</v>
      </c>
      <c r="H774" s="58">
        <f t="shared" si="408"/>
        <v>0</v>
      </c>
      <c r="I774" s="58">
        <f t="shared" si="408"/>
        <v>0</v>
      </c>
      <c r="J774" s="58">
        <f t="shared" si="408"/>
        <v>0</v>
      </c>
      <c r="K774" s="58">
        <f t="shared" si="408"/>
        <v>0</v>
      </c>
      <c r="L774" s="58">
        <f t="shared" si="408"/>
        <v>0</v>
      </c>
      <c r="M774" s="58">
        <f t="shared" si="408"/>
        <v>2489.4576605438288</v>
      </c>
      <c r="N774" s="58">
        <f t="shared" si="408"/>
        <v>0</v>
      </c>
      <c r="O774" s="58">
        <f t="shared" si="408"/>
        <v>0</v>
      </c>
      <c r="P774" s="58">
        <f t="shared" si="408"/>
        <v>0</v>
      </c>
      <c r="Q774" s="58">
        <f t="shared" si="408"/>
        <v>0</v>
      </c>
      <c r="R774" s="58">
        <f t="shared" si="408"/>
        <v>0</v>
      </c>
      <c r="S774" s="58">
        <f t="shared" si="408"/>
        <v>0</v>
      </c>
      <c r="T774" s="58">
        <f t="shared" si="408"/>
        <v>26838.663386739267</v>
      </c>
      <c r="U774" s="58">
        <f t="shared" si="408"/>
        <v>0</v>
      </c>
      <c r="V774" s="58">
        <f t="shared" si="408"/>
        <v>0</v>
      </c>
      <c r="W774" s="58">
        <f t="shared" si="408"/>
        <v>0</v>
      </c>
      <c r="X774" s="58">
        <f t="shared" si="408"/>
        <v>0</v>
      </c>
      <c r="Y774" s="58">
        <f t="shared" si="408"/>
        <v>0</v>
      </c>
      <c r="Z774" s="58">
        <f t="shared" si="408"/>
        <v>0</v>
      </c>
      <c r="AA774" s="95"/>
      <c r="AB774" s="95"/>
    </row>
    <row r="775" spans="1:26" s="84" customFormat="1" ht="12.75">
      <c r="A775" s="89" t="s">
        <v>377</v>
      </c>
      <c r="B775" s="56">
        <v>422395.484079026</v>
      </c>
      <c r="C775" s="37">
        <f>B775/12</f>
        <v>35199.623673252165</v>
      </c>
      <c r="D775" s="16">
        <v>0.0858</v>
      </c>
      <c r="E775" s="67"/>
      <c r="F775" s="9"/>
      <c r="G775" s="9"/>
      <c r="H775" s="16"/>
      <c r="I775" s="16"/>
      <c r="J775" s="16"/>
      <c r="K775" s="16"/>
      <c r="L775" s="9"/>
      <c r="M775" s="16">
        <v>0.0776</v>
      </c>
      <c r="N775" s="16"/>
      <c r="O775" s="16"/>
      <c r="P775" s="16"/>
      <c r="Q775" s="16"/>
      <c r="R775" s="16"/>
      <c r="S775" s="16"/>
      <c r="T775" s="16">
        <v>0.8366</v>
      </c>
      <c r="U775" s="16"/>
      <c r="V775" s="16"/>
      <c r="W775" s="16"/>
      <c r="X775" s="16"/>
      <c r="Y775" s="16"/>
      <c r="Z775" s="16"/>
    </row>
    <row r="776" spans="1:28" s="84" customFormat="1" ht="12.75">
      <c r="A776" s="51"/>
      <c r="B776" s="94"/>
      <c r="C776" s="18"/>
      <c r="D776" s="58">
        <f>$C775*D775</f>
        <v>3020.1277111650356</v>
      </c>
      <c r="E776" s="58">
        <f aca="true" t="shared" si="409" ref="E776:Z776">$C775*E775</f>
        <v>0</v>
      </c>
      <c r="F776" s="58">
        <f t="shared" si="409"/>
        <v>0</v>
      </c>
      <c r="G776" s="58">
        <f t="shared" si="409"/>
        <v>0</v>
      </c>
      <c r="H776" s="58">
        <f t="shared" si="409"/>
        <v>0</v>
      </c>
      <c r="I776" s="58">
        <f t="shared" si="409"/>
        <v>0</v>
      </c>
      <c r="J776" s="58">
        <f t="shared" si="409"/>
        <v>0</v>
      </c>
      <c r="K776" s="58">
        <f t="shared" si="409"/>
        <v>0</v>
      </c>
      <c r="L776" s="58">
        <f t="shared" si="409"/>
        <v>0</v>
      </c>
      <c r="M776" s="58">
        <f t="shared" si="409"/>
        <v>2731.4907970443683</v>
      </c>
      <c r="N776" s="58">
        <f t="shared" si="409"/>
        <v>0</v>
      </c>
      <c r="O776" s="58">
        <f t="shared" si="409"/>
        <v>0</v>
      </c>
      <c r="P776" s="58">
        <f t="shared" si="409"/>
        <v>0</v>
      </c>
      <c r="Q776" s="58">
        <f t="shared" si="409"/>
        <v>0</v>
      </c>
      <c r="R776" s="58">
        <f t="shared" si="409"/>
        <v>0</v>
      </c>
      <c r="S776" s="58">
        <f t="shared" si="409"/>
        <v>0</v>
      </c>
      <c r="T776" s="58">
        <f t="shared" si="409"/>
        <v>29448.005165042763</v>
      </c>
      <c r="U776" s="58">
        <f t="shared" si="409"/>
        <v>0</v>
      </c>
      <c r="V776" s="58">
        <f t="shared" si="409"/>
        <v>0</v>
      </c>
      <c r="W776" s="58">
        <f t="shared" si="409"/>
        <v>0</v>
      </c>
      <c r="X776" s="58">
        <f t="shared" si="409"/>
        <v>0</v>
      </c>
      <c r="Y776" s="58">
        <f t="shared" si="409"/>
        <v>0</v>
      </c>
      <c r="Z776" s="58">
        <f t="shared" si="409"/>
        <v>0</v>
      </c>
      <c r="AA776" s="95"/>
      <c r="AB776" s="95"/>
    </row>
    <row r="777" spans="1:26" s="84" customFormat="1" ht="12.75">
      <c r="A777" s="89" t="s">
        <v>378</v>
      </c>
      <c r="B777" s="56">
        <v>414111.71776277444</v>
      </c>
      <c r="C777" s="37">
        <f>B777/12</f>
        <v>34509.309813564534</v>
      </c>
      <c r="D777" s="16">
        <v>0.0073</v>
      </c>
      <c r="E777" s="67"/>
      <c r="F777" s="9"/>
      <c r="G777" s="9"/>
      <c r="H777" s="16"/>
      <c r="I777" s="16"/>
      <c r="J777" s="16"/>
      <c r="K777" s="16"/>
      <c r="L777" s="9"/>
      <c r="M777" s="16"/>
      <c r="N777" s="16"/>
      <c r="O777" s="16"/>
      <c r="P777" s="16"/>
      <c r="Q777" s="16">
        <v>0.1752</v>
      </c>
      <c r="R777" s="16"/>
      <c r="S777" s="16">
        <v>0.0172</v>
      </c>
      <c r="T777" s="16">
        <v>0.4488</v>
      </c>
      <c r="U777" s="16"/>
      <c r="V777" s="16"/>
      <c r="W777" s="16"/>
      <c r="X777" s="16">
        <v>0.3383</v>
      </c>
      <c r="Y777" s="16">
        <v>0.0132</v>
      </c>
      <c r="Z777" s="16">
        <v>0</v>
      </c>
    </row>
    <row r="778" spans="1:28" s="84" customFormat="1" ht="12.75">
      <c r="A778" s="51"/>
      <c r="B778" s="94"/>
      <c r="C778" s="18"/>
      <c r="D778" s="58">
        <f>$C777*D777</f>
        <v>251.91796163902112</v>
      </c>
      <c r="E778" s="58">
        <f aca="true" t="shared" si="410" ref="E778:Z778">$C777*E777</f>
        <v>0</v>
      </c>
      <c r="F778" s="58">
        <f t="shared" si="410"/>
        <v>0</v>
      </c>
      <c r="G778" s="58">
        <f t="shared" si="410"/>
        <v>0</v>
      </c>
      <c r="H778" s="58">
        <f t="shared" si="410"/>
        <v>0</v>
      </c>
      <c r="I778" s="58">
        <f t="shared" si="410"/>
        <v>0</v>
      </c>
      <c r="J778" s="58">
        <f t="shared" si="410"/>
        <v>0</v>
      </c>
      <c r="K778" s="58">
        <f t="shared" si="410"/>
        <v>0</v>
      </c>
      <c r="L778" s="58">
        <f t="shared" si="410"/>
        <v>0</v>
      </c>
      <c r="M778" s="58">
        <f t="shared" si="410"/>
        <v>0</v>
      </c>
      <c r="N778" s="58">
        <f t="shared" si="410"/>
        <v>0</v>
      </c>
      <c r="O778" s="58">
        <f t="shared" si="410"/>
        <v>0</v>
      </c>
      <c r="P778" s="58">
        <f t="shared" si="410"/>
        <v>0</v>
      </c>
      <c r="Q778" s="58">
        <f t="shared" si="410"/>
        <v>6046.031079336506</v>
      </c>
      <c r="R778" s="58">
        <f t="shared" si="410"/>
        <v>0</v>
      </c>
      <c r="S778" s="58">
        <f t="shared" si="410"/>
        <v>593.56012879331</v>
      </c>
      <c r="T778" s="58">
        <f t="shared" si="410"/>
        <v>15487.778244327763</v>
      </c>
      <c r="U778" s="58">
        <f t="shared" si="410"/>
        <v>0</v>
      </c>
      <c r="V778" s="58">
        <f t="shared" si="410"/>
        <v>0</v>
      </c>
      <c r="W778" s="58">
        <f t="shared" si="410"/>
        <v>0</v>
      </c>
      <c r="X778" s="58">
        <f t="shared" si="410"/>
        <v>11674.49950992888</v>
      </c>
      <c r="Y778" s="58">
        <f t="shared" si="410"/>
        <v>455.52288953905185</v>
      </c>
      <c r="Z778" s="58">
        <f t="shared" si="410"/>
        <v>0</v>
      </c>
      <c r="AA778" s="95"/>
      <c r="AB778" s="95"/>
    </row>
    <row r="779" spans="1:26" s="84" customFormat="1" ht="12.75">
      <c r="A779" s="89" t="s">
        <v>379</v>
      </c>
      <c r="B779" s="56">
        <v>551433.673598759</v>
      </c>
      <c r="C779" s="37">
        <f>B779/12</f>
        <v>45952.80613322992</v>
      </c>
      <c r="D779" s="16">
        <v>0.142</v>
      </c>
      <c r="E779" s="67"/>
      <c r="F779" s="9"/>
      <c r="G779" s="9"/>
      <c r="H779" s="16"/>
      <c r="I779" s="16"/>
      <c r="J779" s="16"/>
      <c r="K779" s="16"/>
      <c r="L779" s="9"/>
      <c r="M779" s="16">
        <v>0.2439</v>
      </c>
      <c r="N779" s="16"/>
      <c r="O779" s="16"/>
      <c r="P779" s="16"/>
      <c r="Q779" s="16"/>
      <c r="R779" s="16"/>
      <c r="S779" s="16"/>
      <c r="T779" s="16">
        <v>0.5794</v>
      </c>
      <c r="U779" s="16"/>
      <c r="V779" s="16"/>
      <c r="W779" s="16"/>
      <c r="X779" s="16">
        <v>0.0347</v>
      </c>
      <c r="Y779" s="16"/>
      <c r="Z779" s="16"/>
    </row>
    <row r="780" spans="1:28" s="84" customFormat="1" ht="12.75">
      <c r="A780" s="51"/>
      <c r="B780" s="94"/>
      <c r="C780" s="18"/>
      <c r="D780" s="58">
        <f>$C779*D779</f>
        <v>6525.298470918648</v>
      </c>
      <c r="E780" s="58">
        <f aca="true" t="shared" si="411" ref="E780:Z780">$C779*E779</f>
        <v>0</v>
      </c>
      <c r="F780" s="58">
        <f t="shared" si="411"/>
        <v>0</v>
      </c>
      <c r="G780" s="58">
        <f t="shared" si="411"/>
        <v>0</v>
      </c>
      <c r="H780" s="58">
        <f t="shared" si="411"/>
        <v>0</v>
      </c>
      <c r="I780" s="58">
        <f t="shared" si="411"/>
        <v>0</v>
      </c>
      <c r="J780" s="58">
        <f t="shared" si="411"/>
        <v>0</v>
      </c>
      <c r="K780" s="58">
        <f t="shared" si="411"/>
        <v>0</v>
      </c>
      <c r="L780" s="58">
        <f t="shared" si="411"/>
        <v>0</v>
      </c>
      <c r="M780" s="58">
        <f t="shared" si="411"/>
        <v>11207.889415894777</v>
      </c>
      <c r="N780" s="58">
        <f t="shared" si="411"/>
        <v>0</v>
      </c>
      <c r="O780" s="58">
        <f t="shared" si="411"/>
        <v>0</v>
      </c>
      <c r="P780" s="58">
        <f t="shared" si="411"/>
        <v>0</v>
      </c>
      <c r="Q780" s="58">
        <f t="shared" si="411"/>
        <v>0</v>
      </c>
      <c r="R780" s="58">
        <f t="shared" si="411"/>
        <v>0</v>
      </c>
      <c r="S780" s="58">
        <f t="shared" si="411"/>
        <v>0</v>
      </c>
      <c r="T780" s="58">
        <f t="shared" si="411"/>
        <v>26625.055873593417</v>
      </c>
      <c r="U780" s="58">
        <f t="shared" si="411"/>
        <v>0</v>
      </c>
      <c r="V780" s="58">
        <f t="shared" si="411"/>
        <v>0</v>
      </c>
      <c r="W780" s="58">
        <f t="shared" si="411"/>
        <v>0</v>
      </c>
      <c r="X780" s="58">
        <f t="shared" si="411"/>
        <v>1594.5623728230782</v>
      </c>
      <c r="Y780" s="58">
        <f t="shared" si="411"/>
        <v>0</v>
      </c>
      <c r="Z780" s="58">
        <f t="shared" si="411"/>
        <v>0</v>
      </c>
      <c r="AA780" s="95"/>
      <c r="AB780" s="95"/>
    </row>
    <row r="781" spans="1:26" s="84" customFormat="1" ht="12.75">
      <c r="A781" s="89" t="s">
        <v>380</v>
      </c>
      <c r="B781" s="56">
        <v>743830.6222771264</v>
      </c>
      <c r="C781" s="37">
        <f>B781/12</f>
        <v>61985.885189760535</v>
      </c>
      <c r="D781" s="16">
        <v>0.142</v>
      </c>
      <c r="E781" s="67"/>
      <c r="F781" s="9"/>
      <c r="G781" s="9"/>
      <c r="H781" s="16"/>
      <c r="I781" s="16"/>
      <c r="J781" s="16"/>
      <c r="K781" s="16"/>
      <c r="L781" s="9"/>
      <c r="M781" s="16">
        <v>0.2439</v>
      </c>
      <c r="N781" s="16"/>
      <c r="O781" s="16"/>
      <c r="P781" s="16"/>
      <c r="Q781" s="16"/>
      <c r="R781" s="16"/>
      <c r="S781" s="16"/>
      <c r="T781" s="16">
        <v>0.5794</v>
      </c>
      <c r="U781" s="16"/>
      <c r="V781" s="16"/>
      <c r="W781" s="16"/>
      <c r="X781" s="16">
        <v>0.0347</v>
      </c>
      <c r="Y781" s="16"/>
      <c r="Z781" s="16"/>
    </row>
    <row r="782" spans="1:28" s="84" customFormat="1" ht="12.75">
      <c r="A782" s="51"/>
      <c r="B782" s="94"/>
      <c r="C782" s="18"/>
      <c r="D782" s="58">
        <f>$C781*D781</f>
        <v>8801.995696945994</v>
      </c>
      <c r="E782" s="58">
        <f aca="true" t="shared" si="412" ref="E782:Z782">$C781*E781</f>
        <v>0</v>
      </c>
      <c r="F782" s="58">
        <f t="shared" si="412"/>
        <v>0</v>
      </c>
      <c r="G782" s="58">
        <f t="shared" si="412"/>
        <v>0</v>
      </c>
      <c r="H782" s="58">
        <f t="shared" si="412"/>
        <v>0</v>
      </c>
      <c r="I782" s="58">
        <f t="shared" si="412"/>
        <v>0</v>
      </c>
      <c r="J782" s="58">
        <f t="shared" si="412"/>
        <v>0</v>
      </c>
      <c r="K782" s="58">
        <f t="shared" si="412"/>
        <v>0</v>
      </c>
      <c r="L782" s="58">
        <f t="shared" si="412"/>
        <v>0</v>
      </c>
      <c r="M782" s="58">
        <f t="shared" si="412"/>
        <v>15118.357397782594</v>
      </c>
      <c r="N782" s="58">
        <f t="shared" si="412"/>
        <v>0</v>
      </c>
      <c r="O782" s="58">
        <f t="shared" si="412"/>
        <v>0</v>
      </c>
      <c r="P782" s="58">
        <f t="shared" si="412"/>
        <v>0</v>
      </c>
      <c r="Q782" s="58">
        <f t="shared" si="412"/>
        <v>0</v>
      </c>
      <c r="R782" s="58">
        <f t="shared" si="412"/>
        <v>0</v>
      </c>
      <c r="S782" s="58">
        <f t="shared" si="412"/>
        <v>0</v>
      </c>
      <c r="T782" s="58">
        <f t="shared" si="412"/>
        <v>35914.621878947255</v>
      </c>
      <c r="U782" s="58">
        <f t="shared" si="412"/>
        <v>0</v>
      </c>
      <c r="V782" s="58">
        <f t="shared" si="412"/>
        <v>0</v>
      </c>
      <c r="W782" s="58">
        <f t="shared" si="412"/>
        <v>0</v>
      </c>
      <c r="X782" s="58">
        <f t="shared" si="412"/>
        <v>2150.9102160846905</v>
      </c>
      <c r="Y782" s="58">
        <f t="shared" si="412"/>
        <v>0</v>
      </c>
      <c r="Z782" s="58">
        <f t="shared" si="412"/>
        <v>0</v>
      </c>
      <c r="AA782" s="95"/>
      <c r="AB782" s="95"/>
    </row>
    <row r="783" spans="1:26" s="84" customFormat="1" ht="12.75">
      <c r="A783" s="89" t="s">
        <v>381</v>
      </c>
      <c r="B783" s="56">
        <v>421701.94953305187</v>
      </c>
      <c r="C783" s="37">
        <f>B783/12</f>
        <v>35141.829127754325</v>
      </c>
      <c r="D783" s="16">
        <v>0.6523</v>
      </c>
      <c r="E783" s="67"/>
      <c r="F783" s="9"/>
      <c r="G783" s="9"/>
      <c r="H783" s="16"/>
      <c r="I783" s="16"/>
      <c r="J783" s="16"/>
      <c r="K783" s="16"/>
      <c r="L783" s="9"/>
      <c r="M783" s="16"/>
      <c r="N783" s="16"/>
      <c r="O783" s="16"/>
      <c r="P783" s="16"/>
      <c r="Q783" s="16">
        <v>0.2587</v>
      </c>
      <c r="R783" s="16"/>
      <c r="S783" s="16">
        <v>0.0255</v>
      </c>
      <c r="T783" s="16"/>
      <c r="U783" s="16"/>
      <c r="V783" s="16"/>
      <c r="W783" s="16"/>
      <c r="X783" s="16">
        <v>0.0635</v>
      </c>
      <c r="Y783" s="16"/>
      <c r="Z783" s="16"/>
    </row>
    <row r="784" spans="1:28" s="84" customFormat="1" ht="12.75">
      <c r="A784" s="51"/>
      <c r="B784" s="94"/>
      <c r="C784" s="18"/>
      <c r="D784" s="58">
        <f aca="true" t="shared" si="413" ref="D784:Z784">$C783*D783</f>
        <v>22923.015140034146</v>
      </c>
      <c r="E784" s="58">
        <f t="shared" si="413"/>
        <v>0</v>
      </c>
      <c r="F784" s="58">
        <f t="shared" si="413"/>
        <v>0</v>
      </c>
      <c r="G784" s="58">
        <f t="shared" si="413"/>
        <v>0</v>
      </c>
      <c r="H784" s="58">
        <f t="shared" si="413"/>
        <v>0</v>
      </c>
      <c r="I784" s="58">
        <f t="shared" si="413"/>
        <v>0</v>
      </c>
      <c r="J784" s="58">
        <f t="shared" si="413"/>
        <v>0</v>
      </c>
      <c r="K784" s="58">
        <f t="shared" si="413"/>
        <v>0</v>
      </c>
      <c r="L784" s="58">
        <f t="shared" si="413"/>
        <v>0</v>
      </c>
      <c r="M784" s="58">
        <f t="shared" si="413"/>
        <v>0</v>
      </c>
      <c r="N784" s="58">
        <f t="shared" si="413"/>
        <v>0</v>
      </c>
      <c r="O784" s="58">
        <f t="shared" si="413"/>
        <v>0</v>
      </c>
      <c r="P784" s="58">
        <f t="shared" si="413"/>
        <v>0</v>
      </c>
      <c r="Q784" s="58">
        <f t="shared" si="413"/>
        <v>9091.191195350044</v>
      </c>
      <c r="R784" s="58">
        <f t="shared" si="413"/>
        <v>0</v>
      </c>
      <c r="S784" s="58">
        <f t="shared" si="413"/>
        <v>896.1166427577352</v>
      </c>
      <c r="T784" s="58">
        <f t="shared" si="413"/>
        <v>0</v>
      </c>
      <c r="U784" s="58">
        <f t="shared" si="413"/>
        <v>0</v>
      </c>
      <c r="V784" s="58">
        <f t="shared" si="413"/>
        <v>0</v>
      </c>
      <c r="W784" s="58">
        <f t="shared" si="413"/>
        <v>0</v>
      </c>
      <c r="X784" s="58">
        <f t="shared" si="413"/>
        <v>2231.5061496123994</v>
      </c>
      <c r="Y784" s="58">
        <f t="shared" si="413"/>
        <v>0</v>
      </c>
      <c r="Z784" s="58">
        <f t="shared" si="413"/>
        <v>0</v>
      </c>
      <c r="AA784" s="95"/>
      <c r="AB784" s="95"/>
    </row>
    <row r="785" spans="1:26" s="84" customFormat="1" ht="12.75">
      <c r="A785" s="89" t="s">
        <v>382</v>
      </c>
      <c r="B785" s="56">
        <v>359162.6037378781</v>
      </c>
      <c r="C785" s="37">
        <f>B785/12</f>
        <v>29930.216978156506</v>
      </c>
      <c r="D785" s="16">
        <v>0.8987</v>
      </c>
      <c r="E785" s="67"/>
      <c r="F785" s="9"/>
      <c r="G785" s="9"/>
      <c r="H785" s="16"/>
      <c r="I785" s="16"/>
      <c r="J785" s="16"/>
      <c r="K785" s="16"/>
      <c r="L785" s="9"/>
      <c r="M785" s="16"/>
      <c r="N785" s="16"/>
      <c r="O785" s="16"/>
      <c r="P785" s="16"/>
      <c r="Q785" s="16">
        <v>0.0948</v>
      </c>
      <c r="R785" s="16"/>
      <c r="S785" s="16">
        <v>0.0065</v>
      </c>
      <c r="T785" s="16"/>
      <c r="U785" s="16"/>
      <c r="V785" s="16"/>
      <c r="W785" s="16"/>
      <c r="X785" s="16"/>
      <c r="Y785" s="16"/>
      <c r="Z785" s="16"/>
    </row>
    <row r="786" spans="1:28" s="84" customFormat="1" ht="12.75">
      <c r="A786" s="51"/>
      <c r="B786" s="94"/>
      <c r="C786" s="18"/>
      <c r="D786" s="58">
        <f aca="true" t="shared" si="414" ref="D786:Z786">$C785*D785</f>
        <v>26898.285998269253</v>
      </c>
      <c r="E786" s="58">
        <f t="shared" si="414"/>
        <v>0</v>
      </c>
      <c r="F786" s="58">
        <f t="shared" si="414"/>
        <v>0</v>
      </c>
      <c r="G786" s="58">
        <f t="shared" si="414"/>
        <v>0</v>
      </c>
      <c r="H786" s="58">
        <f t="shared" si="414"/>
        <v>0</v>
      </c>
      <c r="I786" s="58">
        <f t="shared" si="414"/>
        <v>0</v>
      </c>
      <c r="J786" s="58">
        <f t="shared" si="414"/>
        <v>0</v>
      </c>
      <c r="K786" s="58">
        <f t="shared" si="414"/>
        <v>0</v>
      </c>
      <c r="L786" s="58">
        <f t="shared" si="414"/>
        <v>0</v>
      </c>
      <c r="M786" s="58">
        <f t="shared" si="414"/>
        <v>0</v>
      </c>
      <c r="N786" s="58">
        <f t="shared" si="414"/>
        <v>0</v>
      </c>
      <c r="O786" s="58">
        <f t="shared" si="414"/>
        <v>0</v>
      </c>
      <c r="P786" s="58">
        <f t="shared" si="414"/>
        <v>0</v>
      </c>
      <c r="Q786" s="58">
        <f t="shared" si="414"/>
        <v>2837.3845695292366</v>
      </c>
      <c r="R786" s="58">
        <f t="shared" si="414"/>
        <v>0</v>
      </c>
      <c r="S786" s="58">
        <f t="shared" si="414"/>
        <v>194.54641035801728</v>
      </c>
      <c r="T786" s="58">
        <f t="shared" si="414"/>
        <v>0</v>
      </c>
      <c r="U786" s="58">
        <f t="shared" si="414"/>
        <v>0</v>
      </c>
      <c r="V786" s="58">
        <f t="shared" si="414"/>
        <v>0</v>
      </c>
      <c r="W786" s="58">
        <f t="shared" si="414"/>
        <v>0</v>
      </c>
      <c r="X786" s="58">
        <f t="shared" si="414"/>
        <v>0</v>
      </c>
      <c r="Y786" s="58">
        <f t="shared" si="414"/>
        <v>0</v>
      </c>
      <c r="Z786" s="58">
        <f t="shared" si="414"/>
        <v>0</v>
      </c>
      <c r="AA786" s="95"/>
      <c r="AB786" s="95"/>
    </row>
    <row r="787" spans="1:26" s="84" customFormat="1" ht="12.75">
      <c r="A787" s="89" t="s">
        <v>383</v>
      </c>
      <c r="B787" s="56">
        <v>398227.92235468776</v>
      </c>
      <c r="C787" s="37">
        <f>B787/12</f>
        <v>33185.66019622398</v>
      </c>
      <c r="D787" s="16"/>
      <c r="E787" s="67"/>
      <c r="F787" s="9"/>
      <c r="G787" s="9"/>
      <c r="H787" s="16"/>
      <c r="I787" s="16"/>
      <c r="J787" s="16"/>
      <c r="K787" s="16"/>
      <c r="L787" s="9"/>
      <c r="M787" s="16"/>
      <c r="N787" s="16"/>
      <c r="O787" s="16"/>
      <c r="P787" s="16"/>
      <c r="Q787" s="16">
        <v>0.3789</v>
      </c>
      <c r="R787" s="16"/>
      <c r="S787" s="16">
        <v>0.0455</v>
      </c>
      <c r="T787" s="16"/>
      <c r="U787" s="16"/>
      <c r="V787" s="16"/>
      <c r="W787" s="16"/>
      <c r="X787" s="16">
        <v>0.5519</v>
      </c>
      <c r="Y787" s="16">
        <v>0.0237</v>
      </c>
      <c r="Z787" s="16">
        <v>0</v>
      </c>
    </row>
    <row r="788" spans="1:28" s="84" customFormat="1" ht="12.75">
      <c r="A788" s="51"/>
      <c r="B788" s="45"/>
      <c r="C788" s="18"/>
      <c r="D788" s="58">
        <f aca="true" t="shared" si="415" ref="D788:Z788">$C787*D787</f>
        <v>0</v>
      </c>
      <c r="E788" s="58">
        <f t="shared" si="415"/>
        <v>0</v>
      </c>
      <c r="F788" s="58">
        <f t="shared" si="415"/>
        <v>0</v>
      </c>
      <c r="G788" s="58">
        <f t="shared" si="415"/>
        <v>0</v>
      </c>
      <c r="H788" s="58">
        <f t="shared" si="415"/>
        <v>0</v>
      </c>
      <c r="I788" s="58">
        <f t="shared" si="415"/>
        <v>0</v>
      </c>
      <c r="J788" s="58">
        <f t="shared" si="415"/>
        <v>0</v>
      </c>
      <c r="K788" s="58">
        <f t="shared" si="415"/>
        <v>0</v>
      </c>
      <c r="L788" s="58">
        <f t="shared" si="415"/>
        <v>0</v>
      </c>
      <c r="M788" s="58">
        <f t="shared" si="415"/>
        <v>0</v>
      </c>
      <c r="N788" s="58">
        <f t="shared" si="415"/>
        <v>0</v>
      </c>
      <c r="O788" s="58">
        <f t="shared" si="415"/>
        <v>0</v>
      </c>
      <c r="P788" s="58">
        <f t="shared" si="415"/>
        <v>0</v>
      </c>
      <c r="Q788" s="58">
        <f t="shared" si="415"/>
        <v>12574.046648349267</v>
      </c>
      <c r="R788" s="58">
        <f t="shared" si="415"/>
        <v>0</v>
      </c>
      <c r="S788" s="58">
        <f t="shared" si="415"/>
        <v>1509.947538928191</v>
      </c>
      <c r="T788" s="58">
        <f t="shared" si="415"/>
        <v>0</v>
      </c>
      <c r="U788" s="58">
        <f t="shared" si="415"/>
        <v>0</v>
      </c>
      <c r="V788" s="58">
        <f t="shared" si="415"/>
        <v>0</v>
      </c>
      <c r="W788" s="58">
        <f t="shared" si="415"/>
        <v>0</v>
      </c>
      <c r="X788" s="58">
        <f t="shared" si="415"/>
        <v>18315.165862296013</v>
      </c>
      <c r="Y788" s="58">
        <f t="shared" si="415"/>
        <v>786.5001466505083</v>
      </c>
      <c r="Z788" s="58">
        <f t="shared" si="415"/>
        <v>0</v>
      </c>
      <c r="AA788" s="95"/>
      <c r="AB788" s="95"/>
    </row>
    <row r="789" spans="1:26" s="84" customFormat="1" ht="12.75">
      <c r="A789" s="82" t="s">
        <v>51</v>
      </c>
      <c r="B789" s="62">
        <f>SUM(B747:B788)</f>
        <v>30491626.51890364</v>
      </c>
      <c r="C789" s="62">
        <f>B789/12</f>
        <v>2540968.8765753033</v>
      </c>
      <c r="D789" s="83">
        <f>D748+D750+D752+D754+D756+D758+D760+D762+D764+D766+D768+D770+D772+D774+D776+D778+D780+D782+D784+D786+D788</f>
        <v>103821.20630976793</v>
      </c>
      <c r="E789" s="83">
        <f aca="true" t="shared" si="416" ref="E789:Z789">E748+E750+E752+E754+E756+E758+E760+E762+E764+E766+E768+E770+E772+E774+E776+E778+E780+E782+E784+E786+E788</f>
        <v>81876.23407224566</v>
      </c>
      <c r="F789" s="83">
        <f t="shared" si="416"/>
        <v>33132.12014364178</v>
      </c>
      <c r="G789" s="83">
        <f t="shared" si="416"/>
        <v>45824.46981024851</v>
      </c>
      <c r="H789" s="83">
        <f t="shared" si="416"/>
        <v>36835.6387597337</v>
      </c>
      <c r="I789" s="83">
        <f t="shared" si="416"/>
        <v>76961.34713994278</v>
      </c>
      <c r="J789" s="83">
        <f t="shared" si="416"/>
        <v>12200.48403195186</v>
      </c>
      <c r="K789" s="83">
        <f t="shared" si="416"/>
        <v>19023.50353797233</v>
      </c>
      <c r="L789" s="83">
        <f t="shared" si="416"/>
        <v>10747.801167654317</v>
      </c>
      <c r="M789" s="83">
        <f t="shared" si="416"/>
        <v>77394.88823964406</v>
      </c>
      <c r="N789" s="83">
        <f t="shared" si="416"/>
        <v>74359.34817578242</v>
      </c>
      <c r="O789" s="83">
        <f t="shared" si="416"/>
        <v>10812.751251066342</v>
      </c>
      <c r="P789" s="83">
        <f t="shared" si="416"/>
        <v>0</v>
      </c>
      <c r="Q789" s="83">
        <f t="shared" si="416"/>
        <v>76144.19382190047</v>
      </c>
      <c r="R789" s="83">
        <f t="shared" si="416"/>
        <v>13913.100601372375</v>
      </c>
      <c r="S789" s="83">
        <f t="shared" si="416"/>
        <v>8225.066894007441</v>
      </c>
      <c r="T789" s="83">
        <f t="shared" si="416"/>
        <v>1638758.8273066662</v>
      </c>
      <c r="U789" s="83">
        <f t="shared" si="416"/>
        <v>10928.395649473467</v>
      </c>
      <c r="V789" s="83">
        <f t="shared" si="416"/>
        <v>30748.795710636234</v>
      </c>
      <c r="W789" s="83">
        <f t="shared" si="416"/>
        <v>37057.25024445495</v>
      </c>
      <c r="X789" s="83">
        <f t="shared" si="416"/>
        <v>136893.75039765477</v>
      </c>
      <c r="Y789" s="83">
        <f t="shared" si="416"/>
        <v>5309.7033094853705</v>
      </c>
      <c r="Z789" s="83">
        <f t="shared" si="416"/>
        <v>0</v>
      </c>
    </row>
    <row r="790" spans="1:26" s="84" customFormat="1" ht="12.75">
      <c r="A790" s="91"/>
      <c r="B790" s="13"/>
      <c r="C790" s="13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spans="1:26" s="84" customFormat="1" ht="12.75" thickBot="1">
      <c r="A791" s="34" t="s">
        <v>391</v>
      </c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spans="1:26" s="84" customFormat="1" ht="12.75" thickBot="1">
      <c r="A792" s="26" t="s">
        <v>2</v>
      </c>
      <c r="B792" s="1" t="s">
        <v>3</v>
      </c>
      <c r="C792" s="4" t="s">
        <v>4</v>
      </c>
      <c r="D792" s="139" t="s">
        <v>5</v>
      </c>
      <c r="E792" s="140"/>
      <c r="F792" s="140"/>
      <c r="G792" s="140"/>
      <c r="H792" s="140"/>
      <c r="I792" s="140"/>
      <c r="J792" s="140"/>
      <c r="K792" s="140"/>
      <c r="L792" s="140"/>
      <c r="M792" s="140"/>
      <c r="N792" s="140"/>
      <c r="O792" s="140"/>
      <c r="P792" s="140"/>
      <c r="Q792" s="140"/>
      <c r="R792" s="140"/>
      <c r="S792" s="140"/>
      <c r="T792" s="140"/>
      <c r="U792" s="140"/>
      <c r="V792" s="140"/>
      <c r="W792" s="140"/>
      <c r="X792" s="140"/>
      <c r="Y792" s="140"/>
      <c r="Z792" s="75"/>
    </row>
    <row r="793" spans="1:26" s="84" customFormat="1" ht="12.75">
      <c r="A793" s="27" t="s">
        <v>6</v>
      </c>
      <c r="B793" s="6" t="s">
        <v>7</v>
      </c>
      <c r="C793" s="7" t="s">
        <v>7</v>
      </c>
      <c r="D793" s="12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33"/>
      <c r="Z793" s="6" t="s">
        <v>8</v>
      </c>
    </row>
    <row r="794" spans="1:26" s="84" customFormat="1" ht="12.75">
      <c r="A794" s="27" t="s">
        <v>9</v>
      </c>
      <c r="B794" s="6" t="s">
        <v>10</v>
      </c>
      <c r="C794" s="7" t="s">
        <v>10</v>
      </c>
      <c r="D794" s="5" t="s">
        <v>11</v>
      </c>
      <c r="E794" s="6" t="s">
        <v>12</v>
      </c>
      <c r="F794" s="6" t="s">
        <v>13</v>
      </c>
      <c r="G794" s="6" t="s">
        <v>14</v>
      </c>
      <c r="H794" s="6" t="s">
        <v>15</v>
      </c>
      <c r="I794" s="6" t="s">
        <v>16</v>
      </c>
      <c r="J794" s="6" t="s">
        <v>17</v>
      </c>
      <c r="K794" s="6" t="s">
        <v>18</v>
      </c>
      <c r="L794" s="6" t="s">
        <v>19</v>
      </c>
      <c r="M794" s="6" t="s">
        <v>20</v>
      </c>
      <c r="N794" s="6" t="s">
        <v>21</v>
      </c>
      <c r="O794" s="6" t="s">
        <v>178</v>
      </c>
      <c r="P794" s="6" t="s">
        <v>22</v>
      </c>
      <c r="Q794" s="6" t="s">
        <v>23</v>
      </c>
      <c r="R794" s="6" t="s">
        <v>24</v>
      </c>
      <c r="S794" s="6" t="s">
        <v>25</v>
      </c>
      <c r="T794" s="6" t="s">
        <v>26</v>
      </c>
      <c r="U794" s="6" t="s">
        <v>27</v>
      </c>
      <c r="V794" s="6" t="s">
        <v>28</v>
      </c>
      <c r="W794" s="6" t="s">
        <v>29</v>
      </c>
      <c r="X794" s="6" t="s">
        <v>30</v>
      </c>
      <c r="Y794" s="6" t="s">
        <v>31</v>
      </c>
      <c r="Z794" s="6" t="s">
        <v>32</v>
      </c>
    </row>
    <row r="795" spans="1:26" s="84" customFormat="1" ht="12.75">
      <c r="A795" s="27"/>
      <c r="B795" s="6"/>
      <c r="C795" s="7" t="s">
        <v>390</v>
      </c>
      <c r="D795" s="12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s="84" customFormat="1" ht="12.75">
      <c r="A796" s="89" t="s">
        <v>392</v>
      </c>
      <c r="B796" s="56">
        <v>2099970.3177585355</v>
      </c>
      <c r="C796" s="37">
        <f>B796/12</f>
        <v>174997.52647987797</v>
      </c>
      <c r="D796" s="16"/>
      <c r="E796" s="67"/>
      <c r="F796" s="9">
        <v>0.0056</v>
      </c>
      <c r="G796" s="9">
        <v>0.9756</v>
      </c>
      <c r="H796" s="16"/>
      <c r="I796" s="16"/>
      <c r="J796" s="16"/>
      <c r="K796" s="16"/>
      <c r="L796" s="9">
        <v>0.0075</v>
      </c>
      <c r="M796" s="16"/>
      <c r="N796" s="16"/>
      <c r="O796" s="16"/>
      <c r="P796" s="16"/>
      <c r="Q796" s="16"/>
      <c r="R796" s="16"/>
      <c r="S796" s="16"/>
      <c r="T796" s="16"/>
      <c r="U796" s="16">
        <v>0.0113</v>
      </c>
      <c r="V796" s="16"/>
      <c r="W796" s="16"/>
      <c r="X796" s="16"/>
      <c r="Y796" s="16"/>
      <c r="Z796" s="16"/>
    </row>
    <row r="797" spans="1:28" s="84" customFormat="1" ht="12.75">
      <c r="A797" s="51"/>
      <c r="B797" s="94"/>
      <c r="C797" s="18"/>
      <c r="D797" s="58">
        <f>$C796*D796</f>
        <v>0</v>
      </c>
      <c r="E797" s="58">
        <f aca="true" t="shared" si="417" ref="E797:Z797">$C796*E796</f>
        <v>0</v>
      </c>
      <c r="F797" s="58">
        <f t="shared" si="417"/>
        <v>979.9861482873166</v>
      </c>
      <c r="G797" s="58">
        <f t="shared" si="417"/>
        <v>170727.58683376896</v>
      </c>
      <c r="H797" s="58">
        <f t="shared" si="417"/>
        <v>0</v>
      </c>
      <c r="I797" s="58">
        <f t="shared" si="417"/>
        <v>0</v>
      </c>
      <c r="J797" s="58">
        <f t="shared" si="417"/>
        <v>0</v>
      </c>
      <c r="K797" s="58">
        <f t="shared" si="417"/>
        <v>0</v>
      </c>
      <c r="L797" s="58">
        <f t="shared" si="417"/>
        <v>1312.4814485990846</v>
      </c>
      <c r="M797" s="58">
        <f t="shared" si="417"/>
        <v>0</v>
      </c>
      <c r="N797" s="58">
        <f t="shared" si="417"/>
        <v>0</v>
      </c>
      <c r="O797" s="58">
        <f t="shared" si="417"/>
        <v>0</v>
      </c>
      <c r="P797" s="58">
        <f t="shared" si="417"/>
        <v>0</v>
      </c>
      <c r="Q797" s="58">
        <f t="shared" si="417"/>
        <v>0</v>
      </c>
      <c r="R797" s="58">
        <f t="shared" si="417"/>
        <v>0</v>
      </c>
      <c r="S797" s="58">
        <f t="shared" si="417"/>
        <v>0</v>
      </c>
      <c r="T797" s="58">
        <f t="shared" si="417"/>
        <v>0</v>
      </c>
      <c r="U797" s="58">
        <f t="shared" si="417"/>
        <v>1977.4720492226209</v>
      </c>
      <c r="V797" s="58">
        <f t="shared" si="417"/>
        <v>0</v>
      </c>
      <c r="W797" s="58">
        <f t="shared" si="417"/>
        <v>0</v>
      </c>
      <c r="X797" s="58">
        <f t="shared" si="417"/>
        <v>0</v>
      </c>
      <c r="Y797" s="58">
        <f t="shared" si="417"/>
        <v>0</v>
      </c>
      <c r="Z797" s="58">
        <f t="shared" si="417"/>
        <v>0</v>
      </c>
      <c r="AA797" s="95"/>
      <c r="AB797" s="95"/>
    </row>
    <row r="798" spans="1:26" s="84" customFormat="1" ht="12.75">
      <c r="A798" s="89" t="s">
        <v>393</v>
      </c>
      <c r="B798" s="56">
        <v>3346987.7947215177</v>
      </c>
      <c r="C798" s="37">
        <f>B798/12</f>
        <v>278915.6495601265</v>
      </c>
      <c r="D798" s="16"/>
      <c r="E798" s="67"/>
      <c r="F798" s="9"/>
      <c r="G798" s="9">
        <v>0.9447</v>
      </c>
      <c r="H798" s="16"/>
      <c r="I798" s="16"/>
      <c r="J798" s="16"/>
      <c r="K798" s="16"/>
      <c r="L798" s="9">
        <v>0.029</v>
      </c>
      <c r="M798" s="16"/>
      <c r="N798" s="16"/>
      <c r="O798" s="16"/>
      <c r="P798" s="16"/>
      <c r="Q798" s="16"/>
      <c r="R798" s="16"/>
      <c r="S798" s="16"/>
      <c r="T798" s="16"/>
      <c r="U798" s="16">
        <v>0.0263</v>
      </c>
      <c r="V798" s="16"/>
      <c r="W798" s="16"/>
      <c r="X798" s="16"/>
      <c r="Y798" s="16"/>
      <c r="Z798" s="16"/>
    </row>
    <row r="799" spans="1:28" s="84" customFormat="1" ht="12.75">
      <c r="A799" s="51"/>
      <c r="B799" s="94"/>
      <c r="C799" s="18"/>
      <c r="D799" s="58">
        <f>$C798*D798</f>
        <v>0</v>
      </c>
      <c r="E799" s="58">
        <f aca="true" t="shared" si="418" ref="E799:Z799">$C798*E798</f>
        <v>0</v>
      </c>
      <c r="F799" s="58">
        <f t="shared" si="418"/>
        <v>0</v>
      </c>
      <c r="G799" s="58">
        <f t="shared" si="418"/>
        <v>263491.61413945147</v>
      </c>
      <c r="H799" s="58">
        <f t="shared" si="418"/>
        <v>0</v>
      </c>
      <c r="I799" s="58">
        <f t="shared" si="418"/>
        <v>0</v>
      </c>
      <c r="J799" s="58">
        <f t="shared" si="418"/>
        <v>0</v>
      </c>
      <c r="K799" s="58">
        <f t="shared" si="418"/>
        <v>0</v>
      </c>
      <c r="L799" s="58">
        <f t="shared" si="418"/>
        <v>8088.553837243669</v>
      </c>
      <c r="M799" s="58">
        <f t="shared" si="418"/>
        <v>0</v>
      </c>
      <c r="N799" s="58">
        <f t="shared" si="418"/>
        <v>0</v>
      </c>
      <c r="O799" s="58">
        <f t="shared" si="418"/>
        <v>0</v>
      </c>
      <c r="P799" s="58">
        <f t="shared" si="418"/>
        <v>0</v>
      </c>
      <c r="Q799" s="58">
        <f t="shared" si="418"/>
        <v>0</v>
      </c>
      <c r="R799" s="58">
        <f t="shared" si="418"/>
        <v>0</v>
      </c>
      <c r="S799" s="58">
        <f t="shared" si="418"/>
        <v>0</v>
      </c>
      <c r="T799" s="58">
        <f t="shared" si="418"/>
        <v>0</v>
      </c>
      <c r="U799" s="58">
        <f t="shared" si="418"/>
        <v>7335.481583431327</v>
      </c>
      <c r="V799" s="58">
        <f t="shared" si="418"/>
        <v>0</v>
      </c>
      <c r="W799" s="58">
        <f t="shared" si="418"/>
        <v>0</v>
      </c>
      <c r="X799" s="58">
        <f t="shared" si="418"/>
        <v>0</v>
      </c>
      <c r="Y799" s="58">
        <f t="shared" si="418"/>
        <v>0</v>
      </c>
      <c r="Z799" s="58">
        <f t="shared" si="418"/>
        <v>0</v>
      </c>
      <c r="AA799" s="95"/>
      <c r="AB799" s="95"/>
    </row>
    <row r="800" spans="1:26" s="84" customFormat="1" ht="12.75">
      <c r="A800" s="89" t="s">
        <v>394</v>
      </c>
      <c r="B800" s="56">
        <v>7209612.3544632085</v>
      </c>
      <c r="C800" s="37">
        <f>B800/12</f>
        <v>600801.0295386007</v>
      </c>
      <c r="D800" s="16"/>
      <c r="E800" s="67"/>
      <c r="F800" s="9">
        <v>0.0703</v>
      </c>
      <c r="G800" s="9">
        <v>0.8808</v>
      </c>
      <c r="H800" s="16"/>
      <c r="I800" s="16"/>
      <c r="J800" s="16"/>
      <c r="K800" s="16"/>
      <c r="L800" s="9">
        <v>0.0081</v>
      </c>
      <c r="M800" s="16"/>
      <c r="N800" s="16"/>
      <c r="O800" s="16"/>
      <c r="P800" s="16"/>
      <c r="Q800" s="16"/>
      <c r="R800" s="16"/>
      <c r="S800" s="16"/>
      <c r="T800" s="16"/>
      <c r="U800" s="16">
        <v>0.0408</v>
      </c>
      <c r="V800" s="16"/>
      <c r="W800" s="16"/>
      <c r="X800" s="16"/>
      <c r="Y800" s="16"/>
      <c r="Z800" s="16"/>
    </row>
    <row r="801" spans="1:28" s="84" customFormat="1" ht="12.75">
      <c r="A801" s="51"/>
      <c r="B801" s="94"/>
      <c r="C801" s="18"/>
      <c r="D801" s="58">
        <f>$C800*D800</f>
        <v>0</v>
      </c>
      <c r="E801" s="58">
        <f aca="true" t="shared" si="419" ref="E801:Z801">$C800*E800</f>
        <v>0</v>
      </c>
      <c r="F801" s="58">
        <f t="shared" si="419"/>
        <v>42236.312376563634</v>
      </c>
      <c r="G801" s="58">
        <f t="shared" si="419"/>
        <v>529185.5468175996</v>
      </c>
      <c r="H801" s="58">
        <f t="shared" si="419"/>
        <v>0</v>
      </c>
      <c r="I801" s="58">
        <f t="shared" si="419"/>
        <v>0</v>
      </c>
      <c r="J801" s="58">
        <f t="shared" si="419"/>
        <v>0</v>
      </c>
      <c r="K801" s="58">
        <f t="shared" si="419"/>
        <v>0</v>
      </c>
      <c r="L801" s="58">
        <f t="shared" si="419"/>
        <v>4866.488339262665</v>
      </c>
      <c r="M801" s="58">
        <f t="shared" si="419"/>
        <v>0</v>
      </c>
      <c r="N801" s="58">
        <f t="shared" si="419"/>
        <v>0</v>
      </c>
      <c r="O801" s="58">
        <f t="shared" si="419"/>
        <v>0</v>
      </c>
      <c r="P801" s="58">
        <f t="shared" si="419"/>
        <v>0</v>
      </c>
      <c r="Q801" s="58">
        <f t="shared" si="419"/>
        <v>0</v>
      </c>
      <c r="R801" s="58">
        <f t="shared" si="419"/>
        <v>0</v>
      </c>
      <c r="S801" s="58">
        <f t="shared" si="419"/>
        <v>0</v>
      </c>
      <c r="T801" s="58">
        <f t="shared" si="419"/>
        <v>0</v>
      </c>
      <c r="U801" s="58">
        <f t="shared" si="419"/>
        <v>24512.68200517491</v>
      </c>
      <c r="V801" s="58">
        <f t="shared" si="419"/>
        <v>0</v>
      </c>
      <c r="W801" s="58">
        <f t="shared" si="419"/>
        <v>0</v>
      </c>
      <c r="X801" s="58">
        <f t="shared" si="419"/>
        <v>0</v>
      </c>
      <c r="Y801" s="58">
        <f t="shared" si="419"/>
        <v>0</v>
      </c>
      <c r="Z801" s="58">
        <f t="shared" si="419"/>
        <v>0</v>
      </c>
      <c r="AA801" s="95"/>
      <c r="AB801" s="95"/>
    </row>
    <row r="802" spans="1:26" s="84" customFormat="1" ht="12.75">
      <c r="A802" s="89" t="s">
        <v>395</v>
      </c>
      <c r="B802" s="56">
        <v>4358165.923813079</v>
      </c>
      <c r="C802" s="37">
        <f>B802/12</f>
        <v>363180.4936510899</v>
      </c>
      <c r="D802" s="16"/>
      <c r="E802" s="67"/>
      <c r="F802" s="9">
        <v>0.0424</v>
      </c>
      <c r="G802" s="9">
        <v>0.8776</v>
      </c>
      <c r="H802" s="16"/>
      <c r="I802" s="16"/>
      <c r="J802" s="16"/>
      <c r="K802" s="16"/>
      <c r="L802" s="9">
        <v>0.0427</v>
      </c>
      <c r="M802" s="16"/>
      <c r="N802" s="16"/>
      <c r="O802" s="16"/>
      <c r="P802" s="16"/>
      <c r="Q802" s="16"/>
      <c r="R802" s="16"/>
      <c r="S802" s="16"/>
      <c r="T802" s="16"/>
      <c r="U802" s="16">
        <v>0.0373</v>
      </c>
      <c r="V802" s="16"/>
      <c r="W802" s="16"/>
      <c r="X802" s="16"/>
      <c r="Y802" s="16"/>
      <c r="Z802" s="16"/>
    </row>
    <row r="803" spans="1:28" s="84" customFormat="1" ht="12.75">
      <c r="A803" s="51"/>
      <c r="B803" s="94"/>
      <c r="C803" s="18"/>
      <c r="D803" s="58">
        <f>$C802*D802</f>
        <v>0</v>
      </c>
      <c r="E803" s="58">
        <f aca="true" t="shared" si="420" ref="E803:Z803">$C802*E802</f>
        <v>0</v>
      </c>
      <c r="F803" s="58">
        <f t="shared" si="420"/>
        <v>15398.852930806212</v>
      </c>
      <c r="G803" s="58">
        <f t="shared" si="420"/>
        <v>318727.2012281965</v>
      </c>
      <c r="H803" s="58">
        <f t="shared" si="420"/>
        <v>0</v>
      </c>
      <c r="I803" s="58">
        <f t="shared" si="420"/>
        <v>0</v>
      </c>
      <c r="J803" s="58">
        <f t="shared" si="420"/>
        <v>0</v>
      </c>
      <c r="K803" s="58">
        <f t="shared" si="420"/>
        <v>0</v>
      </c>
      <c r="L803" s="58">
        <f t="shared" si="420"/>
        <v>15507.80707890154</v>
      </c>
      <c r="M803" s="58">
        <f t="shared" si="420"/>
        <v>0</v>
      </c>
      <c r="N803" s="58">
        <f t="shared" si="420"/>
        <v>0</v>
      </c>
      <c r="O803" s="58">
        <f t="shared" si="420"/>
        <v>0</v>
      </c>
      <c r="P803" s="58">
        <f t="shared" si="420"/>
        <v>0</v>
      </c>
      <c r="Q803" s="58">
        <f t="shared" si="420"/>
        <v>0</v>
      </c>
      <c r="R803" s="58">
        <f t="shared" si="420"/>
        <v>0</v>
      </c>
      <c r="S803" s="58">
        <f t="shared" si="420"/>
        <v>0</v>
      </c>
      <c r="T803" s="58">
        <f t="shared" si="420"/>
        <v>0</v>
      </c>
      <c r="U803" s="58">
        <f t="shared" si="420"/>
        <v>13546.632413185653</v>
      </c>
      <c r="V803" s="58">
        <f t="shared" si="420"/>
        <v>0</v>
      </c>
      <c r="W803" s="58">
        <f t="shared" si="420"/>
        <v>0</v>
      </c>
      <c r="X803" s="58">
        <f t="shared" si="420"/>
        <v>0</v>
      </c>
      <c r="Y803" s="58">
        <f t="shared" si="420"/>
        <v>0</v>
      </c>
      <c r="Z803" s="58">
        <f t="shared" si="420"/>
        <v>0</v>
      </c>
      <c r="AA803" s="95"/>
      <c r="AB803" s="95"/>
    </row>
    <row r="804" spans="1:26" s="84" customFormat="1" ht="12.75">
      <c r="A804" s="89" t="s">
        <v>396</v>
      </c>
      <c r="B804" s="56">
        <v>8126.638105660293</v>
      </c>
      <c r="C804" s="37">
        <f>B804/12</f>
        <v>677.2198421383578</v>
      </c>
      <c r="D804" s="16"/>
      <c r="E804" s="67"/>
      <c r="F804" s="9">
        <v>1</v>
      </c>
      <c r="G804" s="9"/>
      <c r="H804" s="16"/>
      <c r="I804" s="16"/>
      <c r="J804" s="16"/>
      <c r="K804" s="16"/>
      <c r="L804" s="9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8" s="84" customFormat="1" ht="12.75">
      <c r="A805" s="51"/>
      <c r="B805" s="94"/>
      <c r="C805" s="18"/>
      <c r="D805" s="58">
        <f>$C804*D804</f>
        <v>0</v>
      </c>
      <c r="E805" s="58">
        <f aca="true" t="shared" si="421" ref="E805:Z805">$C804*E804</f>
        <v>0</v>
      </c>
      <c r="F805" s="58">
        <f t="shared" si="421"/>
        <v>677.2198421383578</v>
      </c>
      <c r="G805" s="58">
        <f t="shared" si="421"/>
        <v>0</v>
      </c>
      <c r="H805" s="58">
        <f t="shared" si="421"/>
        <v>0</v>
      </c>
      <c r="I805" s="58">
        <f t="shared" si="421"/>
        <v>0</v>
      </c>
      <c r="J805" s="58">
        <f t="shared" si="421"/>
        <v>0</v>
      </c>
      <c r="K805" s="58">
        <f t="shared" si="421"/>
        <v>0</v>
      </c>
      <c r="L805" s="58">
        <f t="shared" si="421"/>
        <v>0</v>
      </c>
      <c r="M805" s="58">
        <f t="shared" si="421"/>
        <v>0</v>
      </c>
      <c r="N805" s="58">
        <f t="shared" si="421"/>
        <v>0</v>
      </c>
      <c r="O805" s="58">
        <f t="shared" si="421"/>
        <v>0</v>
      </c>
      <c r="P805" s="58">
        <f t="shared" si="421"/>
        <v>0</v>
      </c>
      <c r="Q805" s="58">
        <f t="shared" si="421"/>
        <v>0</v>
      </c>
      <c r="R805" s="58">
        <f t="shared" si="421"/>
        <v>0</v>
      </c>
      <c r="S805" s="58">
        <f t="shared" si="421"/>
        <v>0</v>
      </c>
      <c r="T805" s="58">
        <f t="shared" si="421"/>
        <v>0</v>
      </c>
      <c r="U805" s="58">
        <f t="shared" si="421"/>
        <v>0</v>
      </c>
      <c r="V805" s="58">
        <f t="shared" si="421"/>
        <v>0</v>
      </c>
      <c r="W805" s="58">
        <f t="shared" si="421"/>
        <v>0</v>
      </c>
      <c r="X805" s="58">
        <f t="shared" si="421"/>
        <v>0</v>
      </c>
      <c r="Y805" s="58">
        <f t="shared" si="421"/>
        <v>0</v>
      </c>
      <c r="Z805" s="58">
        <f t="shared" si="421"/>
        <v>0</v>
      </c>
      <c r="AA805" s="95"/>
      <c r="AB805" s="95"/>
    </row>
    <row r="806" spans="1:26" s="84" customFormat="1" ht="12.75">
      <c r="A806" s="89" t="s">
        <v>410</v>
      </c>
      <c r="B806" s="56">
        <v>10883.890320080749</v>
      </c>
      <c r="C806" s="37">
        <f>B806/12</f>
        <v>906.9908600067291</v>
      </c>
      <c r="D806" s="16"/>
      <c r="E806" s="67"/>
      <c r="F806" s="9"/>
      <c r="G806" s="9"/>
      <c r="H806" s="16"/>
      <c r="I806" s="16"/>
      <c r="J806" s="16"/>
      <c r="K806" s="16"/>
      <c r="L806" s="9">
        <v>1</v>
      </c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8" s="84" customFormat="1" ht="12.75">
      <c r="A807" s="51"/>
      <c r="B807" s="94"/>
      <c r="C807" s="18"/>
      <c r="D807" s="58">
        <f>$C806*D806</f>
        <v>0</v>
      </c>
      <c r="E807" s="58">
        <f aca="true" t="shared" si="422" ref="E807:N807">$C806*E806</f>
        <v>0</v>
      </c>
      <c r="F807" s="58">
        <f t="shared" si="422"/>
        <v>0</v>
      </c>
      <c r="G807" s="58">
        <f t="shared" si="422"/>
        <v>0</v>
      </c>
      <c r="H807" s="58">
        <f t="shared" si="422"/>
        <v>0</v>
      </c>
      <c r="I807" s="58">
        <f t="shared" si="422"/>
        <v>0</v>
      </c>
      <c r="J807" s="58">
        <f t="shared" si="422"/>
        <v>0</v>
      </c>
      <c r="K807" s="58">
        <f t="shared" si="422"/>
        <v>0</v>
      </c>
      <c r="L807" s="58">
        <f t="shared" si="422"/>
        <v>906.9908600067291</v>
      </c>
      <c r="M807" s="58">
        <f t="shared" si="422"/>
        <v>0</v>
      </c>
      <c r="N807" s="58">
        <f t="shared" si="422"/>
        <v>0</v>
      </c>
      <c r="O807" s="58">
        <f>$C806*O806</f>
        <v>0</v>
      </c>
      <c r="P807" s="58">
        <f aca="true" t="shared" si="423" ref="P807:Y807">$C806*P806</f>
        <v>0</v>
      </c>
      <c r="Q807" s="58">
        <f t="shared" si="423"/>
        <v>0</v>
      </c>
      <c r="R807" s="58">
        <f t="shared" si="423"/>
        <v>0</v>
      </c>
      <c r="S807" s="58">
        <f t="shared" si="423"/>
        <v>0</v>
      </c>
      <c r="T807" s="58">
        <f t="shared" si="423"/>
        <v>0</v>
      </c>
      <c r="U807" s="58">
        <f t="shared" si="423"/>
        <v>0</v>
      </c>
      <c r="V807" s="58">
        <f t="shared" si="423"/>
        <v>0</v>
      </c>
      <c r="W807" s="58">
        <f t="shared" si="423"/>
        <v>0</v>
      </c>
      <c r="X807" s="58">
        <f t="shared" si="423"/>
        <v>0</v>
      </c>
      <c r="Y807" s="58">
        <f t="shared" si="423"/>
        <v>0</v>
      </c>
      <c r="Z807" s="58">
        <f>$C806*Z806</f>
        <v>0</v>
      </c>
      <c r="AA807" s="95"/>
      <c r="AB807" s="95"/>
    </row>
    <row r="808" spans="1:26" s="84" customFormat="1" ht="12.75">
      <c r="A808" s="89" t="s">
        <v>407</v>
      </c>
      <c r="B808" s="56">
        <v>16398.394748921663</v>
      </c>
      <c r="C808" s="37">
        <f>B808/12</f>
        <v>1366.532895743472</v>
      </c>
      <c r="D808" s="16"/>
      <c r="E808" s="67"/>
      <c r="F808" s="9"/>
      <c r="G808" s="9"/>
      <c r="H808" s="16"/>
      <c r="I808" s="16"/>
      <c r="J808" s="16"/>
      <c r="K808" s="16"/>
      <c r="L808" s="9"/>
      <c r="M808" s="16"/>
      <c r="N808" s="16"/>
      <c r="O808" s="16"/>
      <c r="P808" s="16"/>
      <c r="Q808" s="16"/>
      <c r="R808" s="16"/>
      <c r="S808" s="16"/>
      <c r="T808" s="16"/>
      <c r="U808" s="16">
        <v>1</v>
      </c>
      <c r="V808" s="16"/>
      <c r="W808" s="16"/>
      <c r="X808" s="16"/>
      <c r="Y808" s="16"/>
      <c r="Z808" s="16"/>
    </row>
    <row r="809" spans="1:28" s="84" customFormat="1" ht="12.75">
      <c r="A809" s="51"/>
      <c r="B809" s="94"/>
      <c r="C809" s="18"/>
      <c r="D809" s="58">
        <f>$C808*D808</f>
        <v>0</v>
      </c>
      <c r="E809" s="58">
        <f aca="true" t="shared" si="424" ref="E809:Z809">$C808*E808</f>
        <v>0</v>
      </c>
      <c r="F809" s="58">
        <f t="shared" si="424"/>
        <v>0</v>
      </c>
      <c r="G809" s="58">
        <f t="shared" si="424"/>
        <v>0</v>
      </c>
      <c r="H809" s="58">
        <f t="shared" si="424"/>
        <v>0</v>
      </c>
      <c r="I809" s="58">
        <f t="shared" si="424"/>
        <v>0</v>
      </c>
      <c r="J809" s="58">
        <f t="shared" si="424"/>
        <v>0</v>
      </c>
      <c r="K809" s="58">
        <f t="shared" si="424"/>
        <v>0</v>
      </c>
      <c r="L809" s="58">
        <f t="shared" si="424"/>
        <v>0</v>
      </c>
      <c r="M809" s="58">
        <f t="shared" si="424"/>
        <v>0</v>
      </c>
      <c r="N809" s="58">
        <f t="shared" si="424"/>
        <v>0</v>
      </c>
      <c r="O809" s="58">
        <f t="shared" si="424"/>
        <v>0</v>
      </c>
      <c r="P809" s="58">
        <f t="shared" si="424"/>
        <v>0</v>
      </c>
      <c r="Q809" s="58">
        <f t="shared" si="424"/>
        <v>0</v>
      </c>
      <c r="R809" s="58">
        <f t="shared" si="424"/>
        <v>0</v>
      </c>
      <c r="S809" s="58">
        <f t="shared" si="424"/>
        <v>0</v>
      </c>
      <c r="T809" s="58">
        <f t="shared" si="424"/>
        <v>0</v>
      </c>
      <c r="U809" s="58">
        <f t="shared" si="424"/>
        <v>1366.532895743472</v>
      </c>
      <c r="V809" s="58">
        <f t="shared" si="424"/>
        <v>0</v>
      </c>
      <c r="W809" s="58">
        <f t="shared" si="424"/>
        <v>0</v>
      </c>
      <c r="X809" s="58">
        <f t="shared" si="424"/>
        <v>0</v>
      </c>
      <c r="Y809" s="58">
        <f t="shared" si="424"/>
        <v>0</v>
      </c>
      <c r="Z809" s="58">
        <f t="shared" si="424"/>
        <v>0</v>
      </c>
      <c r="AA809" s="95"/>
      <c r="AB809" s="95"/>
    </row>
    <row r="810" spans="1:26" s="84" customFormat="1" ht="12.75">
      <c r="A810" s="89" t="s">
        <v>411</v>
      </c>
      <c r="B810" s="56">
        <v>219992.81115891156</v>
      </c>
      <c r="C810" s="37">
        <f>B810/12</f>
        <v>18332.73426324263</v>
      </c>
      <c r="D810" s="16"/>
      <c r="E810" s="67"/>
      <c r="F810" s="9"/>
      <c r="G810" s="9"/>
      <c r="H810" s="16"/>
      <c r="I810" s="16"/>
      <c r="J810" s="16"/>
      <c r="K810" s="16"/>
      <c r="L810" s="9">
        <v>1</v>
      </c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8" s="84" customFormat="1" ht="12.75">
      <c r="A811" s="51"/>
      <c r="B811" s="94"/>
      <c r="C811" s="18"/>
      <c r="D811" s="58">
        <f>$C810*D810</f>
        <v>0</v>
      </c>
      <c r="E811" s="58">
        <f aca="true" t="shared" si="425" ref="E811:Z811">$C810*E810</f>
        <v>0</v>
      </c>
      <c r="F811" s="58">
        <f t="shared" si="425"/>
        <v>0</v>
      </c>
      <c r="G811" s="58">
        <f t="shared" si="425"/>
        <v>0</v>
      </c>
      <c r="H811" s="58">
        <f t="shared" si="425"/>
        <v>0</v>
      </c>
      <c r="I811" s="58">
        <f t="shared" si="425"/>
        <v>0</v>
      </c>
      <c r="J811" s="58">
        <f t="shared" si="425"/>
        <v>0</v>
      </c>
      <c r="K811" s="58">
        <f t="shared" si="425"/>
        <v>0</v>
      </c>
      <c r="L811" s="58">
        <f t="shared" si="425"/>
        <v>18332.73426324263</v>
      </c>
      <c r="M811" s="58">
        <f t="shared" si="425"/>
        <v>0</v>
      </c>
      <c r="N811" s="58">
        <f t="shared" si="425"/>
        <v>0</v>
      </c>
      <c r="O811" s="58">
        <f t="shared" si="425"/>
        <v>0</v>
      </c>
      <c r="P811" s="58">
        <f t="shared" si="425"/>
        <v>0</v>
      </c>
      <c r="Q811" s="58">
        <f t="shared" si="425"/>
        <v>0</v>
      </c>
      <c r="R811" s="58">
        <f t="shared" si="425"/>
        <v>0</v>
      </c>
      <c r="S811" s="58">
        <f t="shared" si="425"/>
        <v>0</v>
      </c>
      <c r="T811" s="58">
        <f t="shared" si="425"/>
        <v>0</v>
      </c>
      <c r="U811" s="58">
        <f t="shared" si="425"/>
        <v>0</v>
      </c>
      <c r="V811" s="58">
        <f t="shared" si="425"/>
        <v>0</v>
      </c>
      <c r="W811" s="58">
        <f t="shared" si="425"/>
        <v>0</v>
      </c>
      <c r="X811" s="58">
        <f t="shared" si="425"/>
        <v>0</v>
      </c>
      <c r="Y811" s="58">
        <f t="shared" si="425"/>
        <v>0</v>
      </c>
      <c r="Z811" s="58">
        <f t="shared" si="425"/>
        <v>0</v>
      </c>
      <c r="AA811" s="95"/>
      <c r="AB811" s="95"/>
    </row>
    <row r="812" spans="1:26" s="84" customFormat="1" ht="12.75">
      <c r="A812" s="89" t="s">
        <v>408</v>
      </c>
      <c r="B812" s="56">
        <v>199510.7218441163</v>
      </c>
      <c r="C812" s="37">
        <f>B812/12</f>
        <v>16625.893487009693</v>
      </c>
      <c r="D812" s="16"/>
      <c r="E812" s="67"/>
      <c r="F812" s="9"/>
      <c r="G812" s="9"/>
      <c r="H812" s="16"/>
      <c r="I812" s="16"/>
      <c r="J812" s="16"/>
      <c r="K812" s="16"/>
      <c r="L812" s="9"/>
      <c r="M812" s="16"/>
      <c r="N812" s="16"/>
      <c r="O812" s="16"/>
      <c r="P812" s="16"/>
      <c r="Q812" s="16"/>
      <c r="R812" s="16"/>
      <c r="S812" s="16"/>
      <c r="T812" s="16"/>
      <c r="U812" s="16">
        <v>1</v>
      </c>
      <c r="V812" s="16"/>
      <c r="W812" s="16"/>
      <c r="X812" s="16"/>
      <c r="Y812" s="16"/>
      <c r="Z812" s="16"/>
    </row>
    <row r="813" spans="1:28" s="84" customFormat="1" ht="12.75">
      <c r="A813" s="51"/>
      <c r="B813" s="94"/>
      <c r="C813" s="18"/>
      <c r="D813" s="58">
        <f>$C812*D812</f>
        <v>0</v>
      </c>
      <c r="E813" s="58">
        <f aca="true" t="shared" si="426" ref="E813:Z813">$C812*E812</f>
        <v>0</v>
      </c>
      <c r="F813" s="58">
        <f t="shared" si="426"/>
        <v>0</v>
      </c>
      <c r="G813" s="58">
        <f t="shared" si="426"/>
        <v>0</v>
      </c>
      <c r="H813" s="58">
        <f t="shared" si="426"/>
        <v>0</v>
      </c>
      <c r="I813" s="58">
        <f t="shared" si="426"/>
        <v>0</v>
      </c>
      <c r="J813" s="58">
        <f t="shared" si="426"/>
        <v>0</v>
      </c>
      <c r="K813" s="58">
        <f t="shared" si="426"/>
        <v>0</v>
      </c>
      <c r="L813" s="58">
        <f t="shared" si="426"/>
        <v>0</v>
      </c>
      <c r="M813" s="58">
        <f t="shared" si="426"/>
        <v>0</v>
      </c>
      <c r="N813" s="58">
        <f t="shared" si="426"/>
        <v>0</v>
      </c>
      <c r="O813" s="58">
        <f t="shared" si="426"/>
        <v>0</v>
      </c>
      <c r="P813" s="58">
        <f t="shared" si="426"/>
        <v>0</v>
      </c>
      <c r="Q813" s="58">
        <f t="shared" si="426"/>
        <v>0</v>
      </c>
      <c r="R813" s="58">
        <f t="shared" si="426"/>
        <v>0</v>
      </c>
      <c r="S813" s="58">
        <f t="shared" si="426"/>
        <v>0</v>
      </c>
      <c r="T813" s="58">
        <f t="shared" si="426"/>
        <v>0</v>
      </c>
      <c r="U813" s="58">
        <f t="shared" si="426"/>
        <v>16625.893487009693</v>
      </c>
      <c r="V813" s="58">
        <f t="shared" si="426"/>
        <v>0</v>
      </c>
      <c r="W813" s="58">
        <f t="shared" si="426"/>
        <v>0</v>
      </c>
      <c r="X813" s="58">
        <f t="shared" si="426"/>
        <v>0</v>
      </c>
      <c r="Y813" s="58">
        <f t="shared" si="426"/>
        <v>0</v>
      </c>
      <c r="Z813" s="58">
        <f t="shared" si="426"/>
        <v>0</v>
      </c>
      <c r="AA813" s="95"/>
      <c r="AB813" s="95"/>
    </row>
    <row r="814" spans="1:26" s="84" customFormat="1" ht="12.75">
      <c r="A814" s="89" t="s">
        <v>406</v>
      </c>
      <c r="B814" s="56">
        <v>1013766.6702779545</v>
      </c>
      <c r="C814" s="37">
        <f>B814/12</f>
        <v>84480.55585649621</v>
      </c>
      <c r="D814" s="16"/>
      <c r="E814" s="67"/>
      <c r="F814" s="9">
        <v>1</v>
      </c>
      <c r="G814" s="9"/>
      <c r="H814" s="16"/>
      <c r="I814" s="16"/>
      <c r="J814" s="16"/>
      <c r="K814" s="16"/>
      <c r="L814" s="9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8" s="84" customFormat="1" ht="12.75">
      <c r="A815" s="51"/>
      <c r="B815" s="94"/>
      <c r="C815" s="18"/>
      <c r="D815" s="58">
        <f>$C814*D814</f>
        <v>0</v>
      </c>
      <c r="E815" s="58">
        <f aca="true" t="shared" si="427" ref="E815:Z819">$C814*E814</f>
        <v>0</v>
      </c>
      <c r="F815" s="58">
        <f t="shared" si="427"/>
        <v>84480.55585649621</v>
      </c>
      <c r="G815" s="58">
        <f t="shared" si="427"/>
        <v>0</v>
      </c>
      <c r="H815" s="58">
        <f t="shared" si="427"/>
        <v>0</v>
      </c>
      <c r="I815" s="58">
        <f t="shared" si="427"/>
        <v>0</v>
      </c>
      <c r="J815" s="58">
        <f t="shared" si="427"/>
        <v>0</v>
      </c>
      <c r="K815" s="58">
        <f t="shared" si="427"/>
        <v>0</v>
      </c>
      <c r="L815" s="58">
        <f t="shared" si="427"/>
        <v>0</v>
      </c>
      <c r="M815" s="58">
        <f t="shared" si="427"/>
        <v>0</v>
      </c>
      <c r="N815" s="58">
        <f t="shared" si="427"/>
        <v>0</v>
      </c>
      <c r="O815" s="58">
        <f t="shared" si="427"/>
        <v>0</v>
      </c>
      <c r="P815" s="58">
        <f t="shared" si="427"/>
        <v>0</v>
      </c>
      <c r="Q815" s="58">
        <f t="shared" si="427"/>
        <v>0</v>
      </c>
      <c r="R815" s="58">
        <f t="shared" si="427"/>
        <v>0</v>
      </c>
      <c r="S815" s="58">
        <f t="shared" si="427"/>
        <v>0</v>
      </c>
      <c r="T815" s="58">
        <f t="shared" si="427"/>
        <v>0</v>
      </c>
      <c r="U815" s="58">
        <f t="shared" si="427"/>
        <v>0</v>
      </c>
      <c r="V815" s="58">
        <f t="shared" si="427"/>
        <v>0</v>
      </c>
      <c r="W815" s="58">
        <f t="shared" si="427"/>
        <v>0</v>
      </c>
      <c r="X815" s="58">
        <f t="shared" si="427"/>
        <v>0</v>
      </c>
      <c r="Y815" s="58">
        <f t="shared" si="427"/>
        <v>0</v>
      </c>
      <c r="Z815" s="58">
        <f t="shared" si="427"/>
        <v>0</v>
      </c>
      <c r="AA815" s="95"/>
      <c r="AB815" s="95"/>
    </row>
    <row r="816" spans="1:26" s="84" customFormat="1" ht="12.75">
      <c r="A816" s="89" t="s">
        <v>412</v>
      </c>
      <c r="B816" s="56">
        <v>116806.68604909573</v>
      </c>
      <c r="C816" s="37">
        <f>B816/12</f>
        <v>9733.89050409131</v>
      </c>
      <c r="D816" s="16"/>
      <c r="E816" s="67"/>
      <c r="F816" s="9"/>
      <c r="G816" s="9"/>
      <c r="H816" s="16"/>
      <c r="I816" s="16"/>
      <c r="J816" s="16"/>
      <c r="K816" s="16"/>
      <c r="L816" s="9">
        <v>1</v>
      </c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8" s="84" customFormat="1" ht="12.75">
      <c r="A817" s="51"/>
      <c r="B817" s="94"/>
      <c r="C817" s="18"/>
      <c r="D817" s="58">
        <f>$C816*D816</f>
        <v>0</v>
      </c>
      <c r="E817" s="58">
        <f t="shared" si="427"/>
        <v>0</v>
      </c>
      <c r="F817" s="58">
        <f t="shared" si="427"/>
        <v>0</v>
      </c>
      <c r="G817" s="58">
        <f t="shared" si="427"/>
        <v>0</v>
      </c>
      <c r="H817" s="58">
        <f t="shared" si="427"/>
        <v>0</v>
      </c>
      <c r="I817" s="58">
        <f t="shared" si="427"/>
        <v>0</v>
      </c>
      <c r="J817" s="58">
        <f t="shared" si="427"/>
        <v>0</v>
      </c>
      <c r="K817" s="58">
        <f t="shared" si="427"/>
        <v>0</v>
      </c>
      <c r="L817" s="58">
        <f t="shared" si="427"/>
        <v>9733.89050409131</v>
      </c>
      <c r="M817" s="58">
        <f t="shared" si="427"/>
        <v>0</v>
      </c>
      <c r="N817" s="58">
        <f t="shared" si="427"/>
        <v>0</v>
      </c>
      <c r="O817" s="58">
        <f t="shared" si="427"/>
        <v>0</v>
      </c>
      <c r="P817" s="58">
        <f t="shared" si="427"/>
        <v>0</v>
      </c>
      <c r="Q817" s="58">
        <f t="shared" si="427"/>
        <v>0</v>
      </c>
      <c r="R817" s="58">
        <f t="shared" si="427"/>
        <v>0</v>
      </c>
      <c r="S817" s="58">
        <f t="shared" si="427"/>
        <v>0</v>
      </c>
      <c r="T817" s="58">
        <f t="shared" si="427"/>
        <v>0</v>
      </c>
      <c r="U817" s="58">
        <f t="shared" si="427"/>
        <v>0</v>
      </c>
      <c r="V817" s="58">
        <f t="shared" si="427"/>
        <v>0</v>
      </c>
      <c r="W817" s="58">
        <f t="shared" si="427"/>
        <v>0</v>
      </c>
      <c r="X817" s="58">
        <f t="shared" si="427"/>
        <v>0</v>
      </c>
      <c r="Y817" s="58">
        <f t="shared" si="427"/>
        <v>0</v>
      </c>
      <c r="Z817" s="58">
        <f t="shared" si="427"/>
        <v>0</v>
      </c>
      <c r="AA817" s="95"/>
      <c r="AB817" s="95"/>
    </row>
    <row r="818" spans="1:26" s="84" customFormat="1" ht="12.75">
      <c r="A818" s="89" t="s">
        <v>409</v>
      </c>
      <c r="B818" s="56">
        <v>588359.6038028527</v>
      </c>
      <c r="C818" s="37">
        <f>B818/12</f>
        <v>49029.96698357106</v>
      </c>
      <c r="D818" s="16"/>
      <c r="E818" s="67"/>
      <c r="F818" s="9"/>
      <c r="G818" s="9"/>
      <c r="H818" s="16"/>
      <c r="I818" s="16"/>
      <c r="J818" s="16"/>
      <c r="K818" s="16"/>
      <c r="L818" s="9"/>
      <c r="M818" s="16"/>
      <c r="N818" s="16"/>
      <c r="O818" s="16"/>
      <c r="P818" s="16"/>
      <c r="Q818" s="16"/>
      <c r="R818" s="16"/>
      <c r="S818" s="16"/>
      <c r="T818" s="16"/>
      <c r="U818" s="16">
        <v>1</v>
      </c>
      <c r="V818" s="16"/>
      <c r="W818" s="16"/>
      <c r="X818" s="16"/>
      <c r="Y818" s="16"/>
      <c r="Z818" s="16"/>
    </row>
    <row r="819" spans="1:28" s="84" customFormat="1" ht="12.75">
      <c r="A819" s="51"/>
      <c r="B819" s="94"/>
      <c r="C819" s="18"/>
      <c r="D819" s="58">
        <f>$C818*D818</f>
        <v>0</v>
      </c>
      <c r="E819" s="58">
        <f t="shared" si="427"/>
        <v>0</v>
      </c>
      <c r="F819" s="58">
        <f t="shared" si="427"/>
        <v>0</v>
      </c>
      <c r="G819" s="58">
        <f t="shared" si="427"/>
        <v>0</v>
      </c>
      <c r="H819" s="58">
        <f t="shared" si="427"/>
        <v>0</v>
      </c>
      <c r="I819" s="58">
        <f t="shared" si="427"/>
        <v>0</v>
      </c>
      <c r="J819" s="58">
        <f t="shared" si="427"/>
        <v>0</v>
      </c>
      <c r="K819" s="58">
        <f t="shared" si="427"/>
        <v>0</v>
      </c>
      <c r="L819" s="58">
        <f t="shared" si="427"/>
        <v>0</v>
      </c>
      <c r="M819" s="58">
        <f t="shared" si="427"/>
        <v>0</v>
      </c>
      <c r="N819" s="58">
        <f t="shared" si="427"/>
        <v>0</v>
      </c>
      <c r="O819" s="58">
        <f t="shared" si="427"/>
        <v>0</v>
      </c>
      <c r="P819" s="58">
        <f t="shared" si="427"/>
        <v>0</v>
      </c>
      <c r="Q819" s="58">
        <f t="shared" si="427"/>
        <v>0</v>
      </c>
      <c r="R819" s="58">
        <f t="shared" si="427"/>
        <v>0</v>
      </c>
      <c r="S819" s="58">
        <f t="shared" si="427"/>
        <v>0</v>
      </c>
      <c r="T819" s="58">
        <f t="shared" si="427"/>
        <v>0</v>
      </c>
      <c r="U819" s="58">
        <f t="shared" si="427"/>
        <v>49029.96698357106</v>
      </c>
      <c r="V819" s="58">
        <f t="shared" si="427"/>
        <v>0</v>
      </c>
      <c r="W819" s="58">
        <f t="shared" si="427"/>
        <v>0</v>
      </c>
      <c r="X819" s="58">
        <f t="shared" si="427"/>
        <v>0</v>
      </c>
      <c r="Y819" s="58">
        <f t="shared" si="427"/>
        <v>0</v>
      </c>
      <c r="Z819" s="58">
        <f t="shared" si="427"/>
        <v>0</v>
      </c>
      <c r="AA819" s="95"/>
      <c r="AB819" s="95"/>
    </row>
    <row r="820" spans="1:26" s="84" customFormat="1" ht="12.75">
      <c r="A820" s="82" t="s">
        <v>51</v>
      </c>
      <c r="B820" s="62">
        <f>SUM(B796:B818)</f>
        <v>19188581.807063933</v>
      </c>
      <c r="C820" s="62">
        <f>SUM(C796:C818)</f>
        <v>1599048.4839219945</v>
      </c>
      <c r="D820" s="83">
        <f>D797+D799+D801+D803+D805+D807+D809+D811+D813+D815+D817+D819</f>
        <v>0</v>
      </c>
      <c r="E820" s="83">
        <f aca="true" t="shared" si="428" ref="E820:Z820">E797+E799+E801+E803+E805+E807+E809+E811+E813+E815+E817+E819</f>
        <v>0</v>
      </c>
      <c r="F820" s="83">
        <f t="shared" si="428"/>
        <v>143772.92715429174</v>
      </c>
      <c r="G820" s="83">
        <f t="shared" si="428"/>
        <v>1282131.9490190165</v>
      </c>
      <c r="H820" s="83">
        <f t="shared" si="428"/>
        <v>0</v>
      </c>
      <c r="I820" s="83">
        <f t="shared" si="428"/>
        <v>0</v>
      </c>
      <c r="J820" s="83">
        <f t="shared" si="428"/>
        <v>0</v>
      </c>
      <c r="K820" s="83">
        <f t="shared" si="428"/>
        <v>0</v>
      </c>
      <c r="L820" s="83">
        <f t="shared" si="428"/>
        <v>58748.94633134763</v>
      </c>
      <c r="M820" s="83">
        <f t="shared" si="428"/>
        <v>0</v>
      </c>
      <c r="N820" s="83">
        <f t="shared" si="428"/>
        <v>0</v>
      </c>
      <c r="O820" s="83">
        <f t="shared" si="428"/>
        <v>0</v>
      </c>
      <c r="P820" s="83">
        <f t="shared" si="428"/>
        <v>0</v>
      </c>
      <c r="Q820" s="83">
        <f t="shared" si="428"/>
        <v>0</v>
      </c>
      <c r="R820" s="83">
        <f t="shared" si="428"/>
        <v>0</v>
      </c>
      <c r="S820" s="83">
        <f t="shared" si="428"/>
        <v>0</v>
      </c>
      <c r="T820" s="83">
        <f t="shared" si="428"/>
        <v>0</v>
      </c>
      <c r="U820" s="83">
        <f t="shared" si="428"/>
        <v>114394.66141733874</v>
      </c>
      <c r="V820" s="83">
        <f t="shared" si="428"/>
        <v>0</v>
      </c>
      <c r="W820" s="83">
        <f t="shared" si="428"/>
        <v>0</v>
      </c>
      <c r="X820" s="83">
        <f t="shared" si="428"/>
        <v>0</v>
      </c>
      <c r="Y820" s="83">
        <f t="shared" si="428"/>
        <v>0</v>
      </c>
      <c r="Z820" s="83">
        <f t="shared" si="428"/>
        <v>0</v>
      </c>
    </row>
    <row r="821" spans="1:26" s="84" customFormat="1" ht="12.75">
      <c r="A821" s="50"/>
      <c r="B821" s="33"/>
      <c r="C821" s="33"/>
      <c r="D821" s="33"/>
      <c r="E821" s="33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33"/>
      <c r="W821" s="33"/>
      <c r="X821" s="33"/>
      <c r="Y821" s="33"/>
      <c r="Z821" s="33"/>
    </row>
    <row r="822" spans="1:26" s="84" customFormat="1" ht="12.75" thickBot="1">
      <c r="A822" s="34" t="s">
        <v>413</v>
      </c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spans="1:26" s="84" customFormat="1" ht="12.75" thickBot="1">
      <c r="A823" s="26" t="s">
        <v>2</v>
      </c>
      <c r="B823" s="1" t="s">
        <v>3</v>
      </c>
      <c r="C823" s="4" t="s">
        <v>4</v>
      </c>
      <c r="D823" s="139" t="s">
        <v>5</v>
      </c>
      <c r="E823" s="140"/>
      <c r="F823" s="140"/>
      <c r="G823" s="140"/>
      <c r="H823" s="140"/>
      <c r="I823" s="140"/>
      <c r="J823" s="140"/>
      <c r="K823" s="140"/>
      <c r="L823" s="140"/>
      <c r="M823" s="140"/>
      <c r="N823" s="140"/>
      <c r="O823" s="140"/>
      <c r="P823" s="140"/>
      <c r="Q823" s="140"/>
      <c r="R823" s="140"/>
      <c r="S823" s="140"/>
      <c r="T823" s="140"/>
      <c r="U823" s="140"/>
      <c r="V823" s="140"/>
      <c r="W823" s="140"/>
      <c r="X823" s="140"/>
      <c r="Y823" s="140"/>
      <c r="Z823" s="75"/>
    </row>
    <row r="824" spans="1:26" s="84" customFormat="1" ht="12.75">
      <c r="A824" s="27" t="s">
        <v>6</v>
      </c>
      <c r="B824" s="6" t="s">
        <v>7</v>
      </c>
      <c r="C824" s="7" t="s">
        <v>7</v>
      </c>
      <c r="D824" s="12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33"/>
      <c r="Z824" s="6" t="s">
        <v>8</v>
      </c>
    </row>
    <row r="825" spans="1:26" s="84" customFormat="1" ht="12.75">
      <c r="A825" s="27" t="s">
        <v>9</v>
      </c>
      <c r="B825" s="6" t="s">
        <v>10</v>
      </c>
      <c r="C825" s="7" t="s">
        <v>10</v>
      </c>
      <c r="D825" s="5" t="s">
        <v>11</v>
      </c>
      <c r="E825" s="6" t="s">
        <v>12</v>
      </c>
      <c r="F825" s="6" t="s">
        <v>13</v>
      </c>
      <c r="G825" s="6" t="s">
        <v>14</v>
      </c>
      <c r="H825" s="6" t="s">
        <v>15</v>
      </c>
      <c r="I825" s="6" t="s">
        <v>16</v>
      </c>
      <c r="J825" s="6" t="s">
        <v>17</v>
      </c>
      <c r="K825" s="6" t="s">
        <v>18</v>
      </c>
      <c r="L825" s="6" t="s">
        <v>19</v>
      </c>
      <c r="M825" s="6" t="s">
        <v>20</v>
      </c>
      <c r="N825" s="6" t="s">
        <v>21</v>
      </c>
      <c r="O825" s="6" t="s">
        <v>178</v>
      </c>
      <c r="P825" s="6" t="s">
        <v>22</v>
      </c>
      <c r="Q825" s="6" t="s">
        <v>23</v>
      </c>
      <c r="R825" s="6" t="s">
        <v>24</v>
      </c>
      <c r="S825" s="6" t="s">
        <v>25</v>
      </c>
      <c r="T825" s="6" t="s">
        <v>26</v>
      </c>
      <c r="U825" s="6" t="s">
        <v>27</v>
      </c>
      <c r="V825" s="6" t="s">
        <v>28</v>
      </c>
      <c r="W825" s="6" t="s">
        <v>29</v>
      </c>
      <c r="X825" s="6" t="s">
        <v>30</v>
      </c>
      <c r="Y825" s="6" t="s">
        <v>31</v>
      </c>
      <c r="Z825" s="6" t="s">
        <v>32</v>
      </c>
    </row>
    <row r="826" spans="1:26" s="84" customFormat="1" ht="12.75">
      <c r="A826" s="27"/>
      <c r="B826" s="6"/>
      <c r="C826" s="7" t="s">
        <v>390</v>
      </c>
      <c r="D826" s="10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s="84" customFormat="1" ht="12.75">
      <c r="A827" s="51" t="s">
        <v>289</v>
      </c>
      <c r="B827" s="56">
        <v>2692399</v>
      </c>
      <c r="C827" s="37">
        <f>B827/12</f>
        <v>224366.58333333334</v>
      </c>
      <c r="D827" s="41"/>
      <c r="E827" s="72">
        <v>1</v>
      </c>
      <c r="F827" s="9"/>
      <c r="G827" s="38"/>
      <c r="H827" s="41"/>
      <c r="I827" s="41"/>
      <c r="J827" s="41"/>
      <c r="K827" s="41"/>
      <c r="L827" s="9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8" s="84" customFormat="1" ht="12.75">
      <c r="A828" s="51"/>
      <c r="B828" s="94"/>
      <c r="C828" s="18"/>
      <c r="D828" s="58">
        <f>$C827*D827</f>
        <v>0</v>
      </c>
      <c r="E828" s="58">
        <f aca="true" t="shared" si="429" ref="E828:Z828">$C827*E827</f>
        <v>224366.58333333334</v>
      </c>
      <c r="F828" s="58">
        <f t="shared" si="429"/>
        <v>0</v>
      </c>
      <c r="G828" s="58">
        <f t="shared" si="429"/>
        <v>0</v>
      </c>
      <c r="H828" s="58">
        <f t="shared" si="429"/>
        <v>0</v>
      </c>
      <c r="I828" s="58">
        <f t="shared" si="429"/>
        <v>0</v>
      </c>
      <c r="J828" s="58">
        <f t="shared" si="429"/>
        <v>0</v>
      </c>
      <c r="K828" s="58">
        <f t="shared" si="429"/>
        <v>0</v>
      </c>
      <c r="L828" s="58">
        <f t="shared" si="429"/>
        <v>0</v>
      </c>
      <c r="M828" s="58">
        <f t="shared" si="429"/>
        <v>0</v>
      </c>
      <c r="N828" s="58">
        <f t="shared" si="429"/>
        <v>0</v>
      </c>
      <c r="O828" s="58">
        <f t="shared" si="429"/>
        <v>0</v>
      </c>
      <c r="P828" s="58">
        <f t="shared" si="429"/>
        <v>0</v>
      </c>
      <c r="Q828" s="58">
        <f t="shared" si="429"/>
        <v>0</v>
      </c>
      <c r="R828" s="58">
        <f t="shared" si="429"/>
        <v>0</v>
      </c>
      <c r="S828" s="58">
        <f t="shared" si="429"/>
        <v>0</v>
      </c>
      <c r="T828" s="58">
        <f t="shared" si="429"/>
        <v>0</v>
      </c>
      <c r="U828" s="58">
        <f t="shared" si="429"/>
        <v>0</v>
      </c>
      <c r="V828" s="58">
        <f t="shared" si="429"/>
        <v>0</v>
      </c>
      <c r="W828" s="58">
        <f t="shared" si="429"/>
        <v>0</v>
      </c>
      <c r="X828" s="58">
        <f t="shared" si="429"/>
        <v>0</v>
      </c>
      <c r="Y828" s="58">
        <f t="shared" si="429"/>
        <v>0</v>
      </c>
      <c r="Z828" s="58">
        <f t="shared" si="429"/>
        <v>0</v>
      </c>
      <c r="AA828" s="95"/>
      <c r="AB828" s="95"/>
    </row>
    <row r="829" spans="1:26" s="84" customFormat="1" ht="12.75">
      <c r="A829" s="82" t="s">
        <v>51</v>
      </c>
      <c r="B829" s="62">
        <f>SUM(B827:B827)</f>
        <v>2692399</v>
      </c>
      <c r="C829" s="62">
        <f>SUM(C827:C827)</f>
        <v>224366.58333333334</v>
      </c>
      <c r="D829" s="62">
        <f>D828</f>
        <v>0</v>
      </c>
      <c r="E829" s="62">
        <f aca="true" t="shared" si="430" ref="E829:Z829">E828</f>
        <v>224366.58333333334</v>
      </c>
      <c r="F829" s="62">
        <f t="shared" si="430"/>
        <v>0</v>
      </c>
      <c r="G829" s="62">
        <f t="shared" si="430"/>
        <v>0</v>
      </c>
      <c r="H829" s="62">
        <f t="shared" si="430"/>
        <v>0</v>
      </c>
      <c r="I829" s="62">
        <f t="shared" si="430"/>
        <v>0</v>
      </c>
      <c r="J829" s="62">
        <f t="shared" si="430"/>
        <v>0</v>
      </c>
      <c r="K829" s="62">
        <f t="shared" si="430"/>
        <v>0</v>
      </c>
      <c r="L829" s="62">
        <f t="shared" si="430"/>
        <v>0</v>
      </c>
      <c r="M829" s="62">
        <f t="shared" si="430"/>
        <v>0</v>
      </c>
      <c r="N829" s="62">
        <f t="shared" si="430"/>
        <v>0</v>
      </c>
      <c r="O829" s="62">
        <f t="shared" si="430"/>
        <v>0</v>
      </c>
      <c r="P829" s="62">
        <f t="shared" si="430"/>
        <v>0</v>
      </c>
      <c r="Q829" s="62">
        <f t="shared" si="430"/>
        <v>0</v>
      </c>
      <c r="R829" s="62">
        <f t="shared" si="430"/>
        <v>0</v>
      </c>
      <c r="S829" s="62">
        <f t="shared" si="430"/>
        <v>0</v>
      </c>
      <c r="T829" s="62">
        <f t="shared" si="430"/>
        <v>0</v>
      </c>
      <c r="U829" s="62">
        <f t="shared" si="430"/>
        <v>0</v>
      </c>
      <c r="V829" s="62">
        <f t="shared" si="430"/>
        <v>0</v>
      </c>
      <c r="W829" s="62">
        <f t="shared" si="430"/>
        <v>0</v>
      </c>
      <c r="X829" s="62">
        <f t="shared" si="430"/>
        <v>0</v>
      </c>
      <c r="Y829" s="62">
        <f t="shared" si="430"/>
        <v>0</v>
      </c>
      <c r="Z829" s="62">
        <f t="shared" si="430"/>
        <v>0</v>
      </c>
    </row>
    <row r="830" spans="1:26" s="84" customFormat="1" ht="12.75">
      <c r="A830" s="91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s="84" customFormat="1" ht="12.75" thickBot="1">
      <c r="A831" s="34" t="s">
        <v>400</v>
      </c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spans="1:26" s="84" customFormat="1" ht="12.75" thickBot="1">
      <c r="A832" s="26" t="s">
        <v>2</v>
      </c>
      <c r="B832" s="1" t="s">
        <v>3</v>
      </c>
      <c r="C832" s="4" t="s">
        <v>4</v>
      </c>
      <c r="D832" s="139" t="s">
        <v>5</v>
      </c>
      <c r="E832" s="140"/>
      <c r="F832" s="140"/>
      <c r="G832" s="140"/>
      <c r="H832" s="140"/>
      <c r="I832" s="140"/>
      <c r="J832" s="140"/>
      <c r="K832" s="140"/>
      <c r="L832" s="140"/>
      <c r="M832" s="140"/>
      <c r="N832" s="140"/>
      <c r="O832" s="140"/>
      <c r="P832" s="140"/>
      <c r="Q832" s="140"/>
      <c r="R832" s="140"/>
      <c r="S832" s="140"/>
      <c r="T832" s="140"/>
      <c r="U832" s="140"/>
      <c r="V832" s="140"/>
      <c r="W832" s="140"/>
      <c r="X832" s="140"/>
      <c r="Y832" s="140"/>
      <c r="Z832" s="75"/>
    </row>
    <row r="833" spans="1:26" s="84" customFormat="1" ht="12.75">
      <c r="A833" s="27" t="s">
        <v>6</v>
      </c>
      <c r="B833" s="6" t="s">
        <v>7</v>
      </c>
      <c r="C833" s="7" t="s">
        <v>7</v>
      </c>
      <c r="D833" s="12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33"/>
      <c r="Z833" s="6" t="s">
        <v>8</v>
      </c>
    </row>
    <row r="834" spans="1:26" s="84" customFormat="1" ht="12.75">
      <c r="A834" s="27" t="s">
        <v>9</v>
      </c>
      <c r="B834" s="6" t="s">
        <v>10</v>
      </c>
      <c r="C834" s="7" t="s">
        <v>10</v>
      </c>
      <c r="D834" s="5" t="s">
        <v>11</v>
      </c>
      <c r="E834" s="6" t="s">
        <v>12</v>
      </c>
      <c r="F834" s="6" t="s">
        <v>13</v>
      </c>
      <c r="G834" s="6" t="s">
        <v>14</v>
      </c>
      <c r="H834" s="6" t="s">
        <v>15</v>
      </c>
      <c r="I834" s="6" t="s">
        <v>16</v>
      </c>
      <c r="J834" s="6" t="s">
        <v>17</v>
      </c>
      <c r="K834" s="6" t="s">
        <v>18</v>
      </c>
      <c r="L834" s="6" t="s">
        <v>19</v>
      </c>
      <c r="M834" s="6" t="s">
        <v>20</v>
      </c>
      <c r="N834" s="6" t="s">
        <v>21</v>
      </c>
      <c r="O834" s="6" t="s">
        <v>178</v>
      </c>
      <c r="P834" s="6" t="s">
        <v>22</v>
      </c>
      <c r="Q834" s="6" t="s">
        <v>23</v>
      </c>
      <c r="R834" s="6" t="s">
        <v>24</v>
      </c>
      <c r="S834" s="6" t="s">
        <v>25</v>
      </c>
      <c r="T834" s="6" t="s">
        <v>26</v>
      </c>
      <c r="U834" s="6" t="s">
        <v>27</v>
      </c>
      <c r="V834" s="6" t="s">
        <v>28</v>
      </c>
      <c r="W834" s="6" t="s">
        <v>29</v>
      </c>
      <c r="X834" s="6" t="s">
        <v>30</v>
      </c>
      <c r="Y834" s="6" t="s">
        <v>31</v>
      </c>
      <c r="Z834" s="6" t="s">
        <v>32</v>
      </c>
    </row>
    <row r="835" spans="1:26" s="84" customFormat="1" ht="12.75">
      <c r="A835" s="27"/>
      <c r="B835" s="6"/>
      <c r="C835" s="7" t="s">
        <v>390</v>
      </c>
      <c r="D835" s="10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s="84" customFormat="1" ht="12.75">
      <c r="A836" s="51" t="s">
        <v>402</v>
      </c>
      <c r="B836" s="56">
        <v>1161652</v>
      </c>
      <c r="C836" s="37">
        <f>B836/12</f>
        <v>96804.33333333333</v>
      </c>
      <c r="D836" s="41"/>
      <c r="E836" s="72">
        <v>0.0646</v>
      </c>
      <c r="F836" s="9">
        <v>0.0874</v>
      </c>
      <c r="G836" s="38"/>
      <c r="H836" s="41">
        <v>0.1974</v>
      </c>
      <c r="I836" s="41">
        <v>0.0216</v>
      </c>
      <c r="J836" s="41">
        <v>0.0059</v>
      </c>
      <c r="K836" s="41">
        <v>0.0102</v>
      </c>
      <c r="L836" s="9">
        <v>0.0001</v>
      </c>
      <c r="M836" s="41"/>
      <c r="N836" s="41">
        <v>0.3995</v>
      </c>
      <c r="O836" s="41">
        <v>0.0045</v>
      </c>
      <c r="P836" s="41"/>
      <c r="Q836" s="41"/>
      <c r="R836" s="41"/>
      <c r="S836" s="41"/>
      <c r="T836" s="41"/>
      <c r="U836" s="41"/>
      <c r="V836" s="41">
        <v>0.2088</v>
      </c>
      <c r="W836" s="41"/>
      <c r="X836" s="41"/>
      <c r="Y836" s="41"/>
      <c r="Z836" s="41"/>
    </row>
    <row r="837" spans="1:26" s="84" customFormat="1" ht="12.75">
      <c r="A837" s="51" t="s">
        <v>404</v>
      </c>
      <c r="B837" s="129"/>
      <c r="C837" s="18"/>
      <c r="D837" s="41"/>
      <c r="E837" s="72"/>
      <c r="F837" s="38"/>
      <c r="G837" s="38"/>
      <c r="H837" s="41"/>
      <c r="I837" s="41"/>
      <c r="J837" s="41"/>
      <c r="K837" s="41"/>
      <c r="L837" s="38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8" s="84" customFormat="1" ht="12.75">
      <c r="A838" s="51"/>
      <c r="B838" s="94"/>
      <c r="C838" s="18"/>
      <c r="D838" s="58">
        <f>$C836*D836</f>
        <v>0</v>
      </c>
      <c r="E838" s="58">
        <f aca="true" t="shared" si="431" ref="E838:Z838">$C836*E836</f>
        <v>6253.559933333334</v>
      </c>
      <c r="F838" s="58">
        <f t="shared" si="431"/>
        <v>8460.698733333333</v>
      </c>
      <c r="G838" s="58">
        <f t="shared" si="431"/>
        <v>0</v>
      </c>
      <c r="H838" s="58">
        <f t="shared" si="431"/>
        <v>19109.1754</v>
      </c>
      <c r="I838" s="58">
        <f t="shared" si="431"/>
        <v>2090.9736</v>
      </c>
      <c r="J838" s="58">
        <f t="shared" si="431"/>
        <v>571.1455666666666</v>
      </c>
      <c r="K838" s="58">
        <f t="shared" si="431"/>
        <v>987.4042000000001</v>
      </c>
      <c r="L838" s="58">
        <f t="shared" si="431"/>
        <v>9.680433333333333</v>
      </c>
      <c r="M838" s="58">
        <f t="shared" si="431"/>
        <v>0</v>
      </c>
      <c r="N838" s="58">
        <f t="shared" si="431"/>
        <v>38673.33116666667</v>
      </c>
      <c r="O838" s="58">
        <f t="shared" si="431"/>
        <v>435.61949999999996</v>
      </c>
      <c r="P838" s="58">
        <f t="shared" si="431"/>
        <v>0</v>
      </c>
      <c r="Q838" s="58">
        <f t="shared" si="431"/>
        <v>0</v>
      </c>
      <c r="R838" s="58">
        <f t="shared" si="431"/>
        <v>0</v>
      </c>
      <c r="S838" s="58">
        <f t="shared" si="431"/>
        <v>0</v>
      </c>
      <c r="T838" s="58">
        <f t="shared" si="431"/>
        <v>0</v>
      </c>
      <c r="U838" s="58">
        <f t="shared" si="431"/>
        <v>0</v>
      </c>
      <c r="V838" s="58">
        <f t="shared" si="431"/>
        <v>20212.7448</v>
      </c>
      <c r="W838" s="58">
        <f t="shared" si="431"/>
        <v>0</v>
      </c>
      <c r="X838" s="58">
        <f t="shared" si="431"/>
        <v>0</v>
      </c>
      <c r="Y838" s="58">
        <f t="shared" si="431"/>
        <v>0</v>
      </c>
      <c r="Z838" s="58">
        <f t="shared" si="431"/>
        <v>0</v>
      </c>
      <c r="AA838" s="95"/>
      <c r="AB838" s="95"/>
    </row>
    <row r="839" spans="1:26" s="84" customFormat="1" ht="12.75">
      <c r="A839" s="82" t="s">
        <v>51</v>
      </c>
      <c r="B839" s="62">
        <f>SUM(B836:B837)</f>
        <v>1161652</v>
      </c>
      <c r="C839" s="62">
        <f>SUM(C836:C837)</f>
        <v>96804.33333333333</v>
      </c>
      <c r="D839" s="62">
        <f>D838</f>
        <v>0</v>
      </c>
      <c r="E839" s="62">
        <f aca="true" t="shared" si="432" ref="E839:Z839">E838</f>
        <v>6253.559933333334</v>
      </c>
      <c r="F839" s="62">
        <f t="shared" si="432"/>
        <v>8460.698733333333</v>
      </c>
      <c r="G839" s="62">
        <f t="shared" si="432"/>
        <v>0</v>
      </c>
      <c r="H839" s="62">
        <f t="shared" si="432"/>
        <v>19109.1754</v>
      </c>
      <c r="I839" s="62">
        <f t="shared" si="432"/>
        <v>2090.9736</v>
      </c>
      <c r="J839" s="62">
        <f t="shared" si="432"/>
        <v>571.1455666666666</v>
      </c>
      <c r="K839" s="62">
        <f t="shared" si="432"/>
        <v>987.4042000000001</v>
      </c>
      <c r="L839" s="62">
        <f t="shared" si="432"/>
        <v>9.680433333333333</v>
      </c>
      <c r="M839" s="62">
        <f t="shared" si="432"/>
        <v>0</v>
      </c>
      <c r="N839" s="62">
        <f t="shared" si="432"/>
        <v>38673.33116666667</v>
      </c>
      <c r="O839" s="62">
        <f t="shared" si="432"/>
        <v>435.61949999999996</v>
      </c>
      <c r="P839" s="62">
        <f t="shared" si="432"/>
        <v>0</v>
      </c>
      <c r="Q839" s="62">
        <f t="shared" si="432"/>
        <v>0</v>
      </c>
      <c r="R839" s="62">
        <f t="shared" si="432"/>
        <v>0</v>
      </c>
      <c r="S839" s="62">
        <f t="shared" si="432"/>
        <v>0</v>
      </c>
      <c r="T839" s="62">
        <f t="shared" si="432"/>
        <v>0</v>
      </c>
      <c r="U839" s="62">
        <f t="shared" si="432"/>
        <v>0</v>
      </c>
      <c r="V839" s="62">
        <f t="shared" si="432"/>
        <v>20212.7448</v>
      </c>
      <c r="W839" s="62">
        <f t="shared" si="432"/>
        <v>0</v>
      </c>
      <c r="X839" s="62">
        <f t="shared" si="432"/>
        <v>0</v>
      </c>
      <c r="Y839" s="62">
        <f t="shared" si="432"/>
        <v>0</v>
      </c>
      <c r="Z839" s="62">
        <f t="shared" si="432"/>
        <v>0</v>
      </c>
    </row>
    <row r="840" spans="1:26" s="84" customFormat="1" ht="12.75">
      <c r="A840" s="91"/>
      <c r="B840" s="13"/>
      <c r="C840" s="13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spans="1:26" s="84" customFormat="1" ht="12.75" thickBot="1">
      <c r="A841" s="34" t="s">
        <v>401</v>
      </c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spans="1:26" s="84" customFormat="1" ht="12.75" thickBot="1">
      <c r="A842" s="26" t="s">
        <v>2</v>
      </c>
      <c r="B842" s="1" t="s">
        <v>3</v>
      </c>
      <c r="C842" s="4" t="s">
        <v>4</v>
      </c>
      <c r="D842" s="139" t="s">
        <v>5</v>
      </c>
      <c r="E842" s="140"/>
      <c r="F842" s="140"/>
      <c r="G842" s="140"/>
      <c r="H842" s="140"/>
      <c r="I842" s="140"/>
      <c r="J842" s="140"/>
      <c r="K842" s="140"/>
      <c r="L842" s="140"/>
      <c r="M842" s="140"/>
      <c r="N842" s="140"/>
      <c r="O842" s="140"/>
      <c r="P842" s="140"/>
      <c r="Q842" s="140"/>
      <c r="R842" s="140"/>
      <c r="S842" s="140"/>
      <c r="T842" s="140"/>
      <c r="U842" s="140"/>
      <c r="V842" s="140"/>
      <c r="W842" s="140"/>
      <c r="X842" s="140"/>
      <c r="Y842" s="140"/>
      <c r="Z842" s="75"/>
    </row>
    <row r="843" spans="1:26" s="84" customFormat="1" ht="12.75">
      <c r="A843" s="27" t="s">
        <v>6</v>
      </c>
      <c r="B843" s="6" t="s">
        <v>7</v>
      </c>
      <c r="C843" s="7" t="s">
        <v>7</v>
      </c>
      <c r="D843" s="12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33"/>
      <c r="Z843" s="6" t="s">
        <v>8</v>
      </c>
    </row>
    <row r="844" spans="1:26" s="84" customFormat="1" ht="12.75">
      <c r="A844" s="27" t="s">
        <v>9</v>
      </c>
      <c r="B844" s="6" t="s">
        <v>10</v>
      </c>
      <c r="C844" s="7" t="s">
        <v>10</v>
      </c>
      <c r="D844" s="5" t="s">
        <v>11</v>
      </c>
      <c r="E844" s="6" t="s">
        <v>12</v>
      </c>
      <c r="F844" s="6" t="s">
        <v>13</v>
      </c>
      <c r="G844" s="6" t="s">
        <v>14</v>
      </c>
      <c r="H844" s="6" t="s">
        <v>15</v>
      </c>
      <c r="I844" s="6" t="s">
        <v>16</v>
      </c>
      <c r="J844" s="6" t="s">
        <v>17</v>
      </c>
      <c r="K844" s="6" t="s">
        <v>18</v>
      </c>
      <c r="L844" s="6" t="s">
        <v>19</v>
      </c>
      <c r="M844" s="6" t="s">
        <v>20</v>
      </c>
      <c r="N844" s="6" t="s">
        <v>21</v>
      </c>
      <c r="O844" s="6" t="s">
        <v>178</v>
      </c>
      <c r="P844" s="6" t="s">
        <v>22</v>
      </c>
      <c r="Q844" s="6" t="s">
        <v>23</v>
      </c>
      <c r="R844" s="6" t="s">
        <v>24</v>
      </c>
      <c r="S844" s="6" t="s">
        <v>25</v>
      </c>
      <c r="T844" s="6" t="s">
        <v>26</v>
      </c>
      <c r="U844" s="6" t="s">
        <v>27</v>
      </c>
      <c r="V844" s="6" t="s">
        <v>28</v>
      </c>
      <c r="W844" s="6" t="s">
        <v>29</v>
      </c>
      <c r="X844" s="6" t="s">
        <v>30</v>
      </c>
      <c r="Y844" s="6" t="s">
        <v>31</v>
      </c>
      <c r="Z844" s="6" t="s">
        <v>32</v>
      </c>
    </row>
    <row r="845" spans="1:26" s="84" customFormat="1" ht="12.75">
      <c r="A845" s="27"/>
      <c r="B845" s="6"/>
      <c r="C845" s="7" t="s">
        <v>390</v>
      </c>
      <c r="D845" s="10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s="84" customFormat="1" ht="12.75">
      <c r="A846" s="51" t="s">
        <v>402</v>
      </c>
      <c r="B846" s="56">
        <v>2369431</v>
      </c>
      <c r="C846" s="37">
        <f>B846/12</f>
        <v>197452.58333333334</v>
      </c>
      <c r="D846" s="41"/>
      <c r="E846" s="72">
        <v>0.0646</v>
      </c>
      <c r="F846" s="9">
        <v>0.0874</v>
      </c>
      <c r="G846" s="38"/>
      <c r="H846" s="41">
        <v>0.1974</v>
      </c>
      <c r="I846" s="41">
        <v>0.0216</v>
      </c>
      <c r="J846" s="41">
        <v>0.0059</v>
      </c>
      <c r="K846" s="41">
        <v>0.0102</v>
      </c>
      <c r="L846" s="9">
        <v>0.0001</v>
      </c>
      <c r="M846" s="41"/>
      <c r="N846" s="41">
        <v>0.3995</v>
      </c>
      <c r="O846" s="41">
        <v>0.0045</v>
      </c>
      <c r="P846" s="41"/>
      <c r="Q846" s="41"/>
      <c r="R846" s="41"/>
      <c r="S846" s="41"/>
      <c r="T846" s="41"/>
      <c r="U846" s="41"/>
      <c r="V846" s="41">
        <v>0.2088</v>
      </c>
      <c r="W846" s="41"/>
      <c r="X846" s="41"/>
      <c r="Y846" s="41"/>
      <c r="Z846" s="41"/>
    </row>
    <row r="847" spans="1:26" s="84" customFormat="1" ht="12.75">
      <c r="A847" s="51" t="s">
        <v>403</v>
      </c>
      <c r="B847" s="129"/>
      <c r="C847" s="18"/>
      <c r="D847" s="41"/>
      <c r="E847" s="72"/>
      <c r="F847" s="38"/>
      <c r="G847" s="38"/>
      <c r="H847" s="41"/>
      <c r="I847" s="41"/>
      <c r="J847" s="41"/>
      <c r="K847" s="41"/>
      <c r="L847" s="38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s="84" customFormat="1" ht="12.75">
      <c r="A848" s="51" t="s">
        <v>404</v>
      </c>
      <c r="B848" s="129"/>
      <c r="C848" s="18"/>
      <c r="D848" s="41"/>
      <c r="E848" s="72"/>
      <c r="F848" s="38"/>
      <c r="G848" s="38"/>
      <c r="H848" s="41"/>
      <c r="I848" s="41"/>
      <c r="J848" s="41"/>
      <c r="K848" s="41"/>
      <c r="L848" s="38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s="84" customFormat="1" ht="12.75">
      <c r="A849" s="51" t="s">
        <v>405</v>
      </c>
      <c r="B849" s="45"/>
      <c r="C849" s="1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spans="1:28" s="84" customFormat="1" ht="12.75">
      <c r="A850" s="51"/>
      <c r="B850" s="94"/>
      <c r="C850" s="18"/>
      <c r="D850" s="58">
        <f>$C846*D846</f>
        <v>0</v>
      </c>
      <c r="E850" s="58">
        <f aca="true" t="shared" si="433" ref="E850:Z850">$C846*E846</f>
        <v>12755.436883333336</v>
      </c>
      <c r="F850" s="58">
        <f t="shared" si="433"/>
        <v>17257.355783333336</v>
      </c>
      <c r="G850" s="58">
        <f t="shared" si="433"/>
        <v>0</v>
      </c>
      <c r="H850" s="58">
        <f t="shared" si="433"/>
        <v>38977.13995</v>
      </c>
      <c r="I850" s="58">
        <f t="shared" si="433"/>
        <v>4264.9758</v>
      </c>
      <c r="J850" s="58">
        <f t="shared" si="433"/>
        <v>1164.9702416666667</v>
      </c>
      <c r="K850" s="58">
        <f t="shared" si="433"/>
        <v>2014.0163500000003</v>
      </c>
      <c r="L850" s="58">
        <f t="shared" si="433"/>
        <v>19.745258333333336</v>
      </c>
      <c r="M850" s="58">
        <f t="shared" si="433"/>
        <v>0</v>
      </c>
      <c r="N850" s="58">
        <f t="shared" si="433"/>
        <v>78882.30704166667</v>
      </c>
      <c r="O850" s="58">
        <f t="shared" si="433"/>
        <v>888.536625</v>
      </c>
      <c r="P850" s="58">
        <f t="shared" si="433"/>
        <v>0</v>
      </c>
      <c r="Q850" s="58">
        <f t="shared" si="433"/>
        <v>0</v>
      </c>
      <c r="R850" s="58">
        <f t="shared" si="433"/>
        <v>0</v>
      </c>
      <c r="S850" s="58">
        <f t="shared" si="433"/>
        <v>0</v>
      </c>
      <c r="T850" s="58">
        <f t="shared" si="433"/>
        <v>0</v>
      </c>
      <c r="U850" s="58">
        <f t="shared" si="433"/>
        <v>0</v>
      </c>
      <c r="V850" s="58">
        <f t="shared" si="433"/>
        <v>41228.09940000001</v>
      </c>
      <c r="W850" s="58">
        <f t="shared" si="433"/>
        <v>0</v>
      </c>
      <c r="X850" s="58">
        <f t="shared" si="433"/>
        <v>0</v>
      </c>
      <c r="Y850" s="58">
        <f t="shared" si="433"/>
        <v>0</v>
      </c>
      <c r="Z850" s="58">
        <f t="shared" si="433"/>
        <v>0</v>
      </c>
      <c r="AA850" s="95"/>
      <c r="AB850" s="95"/>
    </row>
    <row r="851" spans="1:26" s="84" customFormat="1" ht="12.75">
      <c r="A851" s="82" t="s">
        <v>51</v>
      </c>
      <c r="B851" s="62">
        <f>SUM(B846:B846)</f>
        <v>2369431</v>
      </c>
      <c r="C851" s="62">
        <f>SUM(C846:C846)</f>
        <v>197452.58333333334</v>
      </c>
      <c r="D851" s="83">
        <f>D850</f>
        <v>0</v>
      </c>
      <c r="E851" s="83">
        <f aca="true" t="shared" si="434" ref="E851:Z851">E850</f>
        <v>12755.436883333336</v>
      </c>
      <c r="F851" s="83">
        <f t="shared" si="434"/>
        <v>17257.355783333336</v>
      </c>
      <c r="G851" s="83">
        <f t="shared" si="434"/>
        <v>0</v>
      </c>
      <c r="H851" s="83">
        <f t="shared" si="434"/>
        <v>38977.13995</v>
      </c>
      <c r="I851" s="83">
        <f t="shared" si="434"/>
        <v>4264.9758</v>
      </c>
      <c r="J851" s="83">
        <f t="shared" si="434"/>
        <v>1164.9702416666667</v>
      </c>
      <c r="K851" s="83">
        <f t="shared" si="434"/>
        <v>2014.0163500000003</v>
      </c>
      <c r="L851" s="83">
        <f t="shared" si="434"/>
        <v>19.745258333333336</v>
      </c>
      <c r="M851" s="83">
        <f t="shared" si="434"/>
        <v>0</v>
      </c>
      <c r="N851" s="83">
        <f t="shared" si="434"/>
        <v>78882.30704166667</v>
      </c>
      <c r="O851" s="83">
        <f t="shared" si="434"/>
        <v>888.536625</v>
      </c>
      <c r="P851" s="83">
        <f t="shared" si="434"/>
        <v>0</v>
      </c>
      <c r="Q851" s="83">
        <f t="shared" si="434"/>
        <v>0</v>
      </c>
      <c r="R851" s="83">
        <f t="shared" si="434"/>
        <v>0</v>
      </c>
      <c r="S851" s="83">
        <f t="shared" si="434"/>
        <v>0</v>
      </c>
      <c r="T851" s="83">
        <f t="shared" si="434"/>
        <v>0</v>
      </c>
      <c r="U851" s="83">
        <f t="shared" si="434"/>
        <v>0</v>
      </c>
      <c r="V851" s="83">
        <f t="shared" si="434"/>
        <v>41228.09940000001</v>
      </c>
      <c r="W851" s="83">
        <f t="shared" si="434"/>
        <v>0</v>
      </c>
      <c r="X851" s="83">
        <f t="shared" si="434"/>
        <v>0</v>
      </c>
      <c r="Y851" s="83">
        <f t="shared" si="434"/>
        <v>0</v>
      </c>
      <c r="Z851" s="83">
        <f t="shared" si="434"/>
        <v>0</v>
      </c>
    </row>
    <row r="852" spans="1:26" s="84" customFormat="1" ht="12.75">
      <c r="A852" s="91"/>
      <c r="B852" s="13"/>
      <c r="C852" s="13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spans="1:26" s="84" customFormat="1" ht="12.75">
      <c r="A853" s="91"/>
      <c r="B853" s="13"/>
      <c r="C853" s="13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spans="1:9" ht="12.75">
      <c r="A854" s="106" t="s">
        <v>244</v>
      </c>
      <c r="B854" s="105" t="s">
        <v>246</v>
      </c>
      <c r="C854" s="103"/>
      <c r="D854" s="110"/>
      <c r="I854" s="80"/>
    </row>
    <row r="855" spans="1:9" ht="12.75">
      <c r="A855" s="107" t="s">
        <v>245</v>
      </c>
      <c r="B855" s="105" t="s">
        <v>247</v>
      </c>
      <c r="C855" s="104"/>
      <c r="D855" s="110"/>
      <c r="I855" s="80"/>
    </row>
    <row r="856" spans="1:6" ht="12.75">
      <c r="A856" s="102" t="s">
        <v>425</v>
      </c>
      <c r="B856" s="108" t="s">
        <v>426</v>
      </c>
      <c r="C856" s="109"/>
      <c r="D856" s="111"/>
      <c r="F856" s="80"/>
    </row>
    <row r="862" ht="12.75">
      <c r="D862" s="81"/>
    </row>
    <row r="900" ht="12.75">
      <c r="G900" s="13"/>
    </row>
  </sheetData>
  <sheetProtection/>
  <mergeCells count="20">
    <mergeCell ref="D792:Y792"/>
    <mergeCell ref="D832:Y832"/>
    <mergeCell ref="D842:Y842"/>
    <mergeCell ref="D823:Y823"/>
    <mergeCell ref="D743:Y743"/>
    <mergeCell ref="D708:Y708"/>
    <mergeCell ref="D448:Y448"/>
    <mergeCell ref="D470:Y470"/>
    <mergeCell ref="D596:Y596"/>
    <mergeCell ref="D691:Y691"/>
    <mergeCell ref="D620:Y620"/>
    <mergeCell ref="D638:Y638"/>
    <mergeCell ref="D671:Y671"/>
    <mergeCell ref="D682:Y682"/>
    <mergeCell ref="A1:Y1"/>
    <mergeCell ref="D4:Y4"/>
    <mergeCell ref="D136:Y136"/>
    <mergeCell ref="D148:Y148"/>
    <mergeCell ref="D170:Y170"/>
    <mergeCell ref="D310:Y310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hsiae</dc:creator>
  <cp:keywords/>
  <dc:description/>
  <cp:lastModifiedBy>Scott Grover</cp:lastModifiedBy>
  <cp:lastPrinted>2013-01-04T18:16:20Z</cp:lastPrinted>
  <dcterms:created xsi:type="dcterms:W3CDTF">2012-12-18T21:50:05Z</dcterms:created>
  <dcterms:modified xsi:type="dcterms:W3CDTF">2018-05-12T18:01:13Z</dcterms:modified>
  <cp:category/>
  <cp:version/>
  <cp:contentType/>
  <cp:contentStatus/>
</cp:coreProperties>
</file>