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1656" activeTab="3"/>
  </bookViews>
  <sheets>
    <sheet name="Net Ben - Audit" sheetId="1" r:id="rId1"/>
    <sheet name="Net Ben - HEA Rebate" sheetId="2" r:id="rId2"/>
    <sheet name="Net Ben - LIHEF Replacement" sheetId="3" r:id="rId3"/>
    <sheet name="Summary" sheetId="4" r:id="rId4"/>
  </sheets>
  <definedNames/>
  <calcPr fullCalcOnLoad="1"/>
</workbook>
</file>

<file path=xl/sharedStrings.xml><?xml version="1.0" encoding="utf-8"?>
<sst xmlns="http://schemas.openxmlformats.org/spreadsheetml/2006/main" count="489" uniqueCount="67">
  <si>
    <t>Program Cost</t>
  </si>
  <si>
    <t>Savings</t>
  </si>
  <si>
    <t>Year</t>
  </si>
  <si>
    <t>Estimated</t>
  </si>
  <si>
    <t>Annual</t>
  </si>
  <si>
    <t>Energy Audit Program</t>
  </si>
  <si>
    <t>Low-Income High Efficiency Furnace Rebate Program</t>
  </si>
  <si>
    <t>Mcf Savings</t>
  </si>
  <si>
    <t>Projected</t>
  </si>
  <si>
    <t>Gas Cost</t>
  </si>
  <si>
    <t>Commodity</t>
  </si>
  <si>
    <t>PV Factor</t>
  </si>
  <si>
    <t>Discount Rate</t>
  </si>
  <si>
    <t>Present</t>
  </si>
  <si>
    <t>Value</t>
  </si>
  <si>
    <t>Present Value Savings</t>
  </si>
  <si>
    <t>Net Benefits</t>
  </si>
  <si>
    <t>Net Benefits Analysis</t>
  </si>
  <si>
    <t>Columbia Gas of Kentucky</t>
  </si>
  <si>
    <t>Participant Test</t>
  </si>
  <si>
    <t>Participant</t>
  </si>
  <si>
    <t>Costs</t>
  </si>
  <si>
    <t>MCF</t>
  </si>
  <si>
    <t>Benefits</t>
  </si>
  <si>
    <t>Gas</t>
  </si>
  <si>
    <t>PV</t>
  </si>
  <si>
    <t>Columbia Cost (Rebate):</t>
  </si>
  <si>
    <t>Number of Participants</t>
  </si>
  <si>
    <t>Estimated Rebate per Participant</t>
  </si>
  <si>
    <t>Estimated Participant Cost</t>
  </si>
  <si>
    <t>MCF Savings</t>
  </si>
  <si>
    <t>Assumptions:</t>
  </si>
  <si>
    <t>Estimated Consumer Cost per Participant</t>
  </si>
  <si>
    <t>Program Administrator Test</t>
  </si>
  <si>
    <t>Rate Impact Measure</t>
  </si>
  <si>
    <t>Total Resource Cost Test</t>
  </si>
  <si>
    <t>Incentive</t>
  </si>
  <si>
    <t>Estimated Additional Administrative Costs</t>
  </si>
  <si>
    <t>Lost Revenue</t>
  </si>
  <si>
    <t>Avoided</t>
  </si>
  <si>
    <t>Avoided Costs</t>
  </si>
  <si>
    <t>Implementation</t>
  </si>
  <si>
    <t>and Admin</t>
  </si>
  <si>
    <t>Cost</t>
  </si>
  <si>
    <t>Billing</t>
  </si>
  <si>
    <t>Rate</t>
  </si>
  <si>
    <t>Total Resource Test</t>
  </si>
  <si>
    <t>Audit</t>
  </si>
  <si>
    <t>Program</t>
  </si>
  <si>
    <t>High</t>
  </si>
  <si>
    <t>Efficiency</t>
  </si>
  <si>
    <t>Low Income</t>
  </si>
  <si>
    <t>High Efficiency</t>
  </si>
  <si>
    <t>Furnace Replacement</t>
  </si>
  <si>
    <t>Participant Costs</t>
  </si>
  <si>
    <t>Participant Benefits</t>
  </si>
  <si>
    <t>Program Costs</t>
  </si>
  <si>
    <t>Program Administrator Cost</t>
  </si>
  <si>
    <t>Cost/Benefit Test Ratios</t>
  </si>
  <si>
    <t>All</t>
  </si>
  <si>
    <t>Programs</t>
  </si>
  <si>
    <t>California Standard Tests</t>
  </si>
  <si>
    <t>Margin</t>
  </si>
  <si>
    <t>Retained</t>
  </si>
  <si>
    <t>Assumed 2% Annual Customer Retentions for Furnace Rebates and Replacements</t>
  </si>
  <si>
    <t>High Efficiency Appliance Rebate Program</t>
  </si>
  <si>
    <t>Appliance Rebate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</si>
</sst>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000_);_(* \(#,##0.0000\);_(* &quot;-&quot;??_);_(@_)"/>
    <numFmt numFmtId="166" formatCode="_(* #,##0.000000_);_(* \(#,##0.000000\);_(* &quot;-&quot;??_);_(@_)"/>
    <numFmt numFmtId="167" formatCode="_(&quot;$&quot;* #,##0_);_(&quot;$&quot;* \(#,##0\);_(&quot;$&quot;* &quot;-&quot;??_);_(@_)"/>
    <numFmt numFmtId="168" formatCode="_(* #,##0_);_(* \(#,##0\);_(* &quot;-&quot;??_);_(@_)"/>
    <numFmt numFmtId="169" formatCode="_(&quot;$&quot;* #,##0.0000_);_(&quot;$&quot;* \(#,##0.0000\);_(&quot;$&quot;* &quot;-&quot;??_);_(@_)"/>
    <numFmt numFmtId="170" formatCode="_(&quot;$&quot;* #,##0.000_);_(&quot;$&quot;* \(#,##0.000\);_(&quot;$&quot;* &quot;-&quot;??_);_(@_)"/>
    <numFmt numFmtId="171" formatCode="_(* #,##0.000_);_(* \(#,##0.000\);_(* &quot;-&quot;??_);_(@_)"/>
    <numFmt numFmtId="172" formatCode="_(* #,##0.00000_);_(* \(#,##0.00000\);_(* &quot;-&quot;??_);_(@_)"/>
    <numFmt numFmtId="173" formatCode="0.0%"/>
    <numFmt numFmtId="174" formatCode="_(&quot;$&quot;* #,##0.0_);_(&quot;$&quot;* \(#,##0.0\);_(&quot;$&quot;* &quot;-&quot;??_);_(@_)"/>
    <numFmt numFmtId="175" formatCode="_(* #,##0.0_);_(* \(#,##0.0\);_(* &quot;-&quot;?_);_(@_)"/>
    <numFmt numFmtId="176" formatCode="0.00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_(* #,##0.000_);_(* \(#,##0.000\);_(* &quot;-&quot;?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166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167" fontId="0" fillId="0" borderId="0" xfId="44" applyNumberFormat="1" applyFont="1" applyAlignment="1">
      <alignment/>
    </xf>
    <xf numFmtId="167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43" fontId="0" fillId="0" borderId="0" xfId="42" applyFont="1" applyAlignment="1">
      <alignment/>
    </xf>
    <xf numFmtId="168" fontId="0" fillId="0" borderId="0" xfId="42" applyNumberFormat="1" applyFont="1" applyAlignment="1">
      <alignment/>
    </xf>
    <xf numFmtId="168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43" fontId="0" fillId="0" borderId="0" xfId="42" applyNumberFormat="1" applyFont="1" applyAlignment="1">
      <alignment/>
    </xf>
    <xf numFmtId="0" fontId="38" fillId="0" borderId="0" xfId="0" applyFont="1" applyAlignment="1">
      <alignment horizontal="right"/>
    </xf>
    <xf numFmtId="167" fontId="0" fillId="0" borderId="0" xfId="44" applyNumberFormat="1" applyFont="1" applyAlignment="1">
      <alignment/>
    </xf>
    <xf numFmtId="0" fontId="0" fillId="0" borderId="0" xfId="0" applyAlignment="1" quotePrefix="1">
      <alignment/>
    </xf>
    <xf numFmtId="43" fontId="0" fillId="0" borderId="0" xfId="42" applyFont="1" applyAlignment="1">
      <alignment/>
    </xf>
    <xf numFmtId="164" fontId="0" fillId="0" borderId="0" xfId="42" applyNumberFormat="1" applyFont="1" applyAlignment="1">
      <alignment/>
    </xf>
    <xf numFmtId="0" fontId="2" fillId="0" borderId="0" xfId="0" applyFont="1" applyBorder="1" applyAlignment="1">
      <alignment horizontal="right"/>
    </xf>
    <xf numFmtId="0" fontId="38" fillId="0" borderId="0" xfId="0" applyFont="1" applyAlignment="1">
      <alignment/>
    </xf>
    <xf numFmtId="167" fontId="0" fillId="0" borderId="0" xfId="44" applyNumberFormat="1" applyFont="1" applyAlignment="1">
      <alignment/>
    </xf>
    <xf numFmtId="1" fontId="0" fillId="0" borderId="0" xfId="0" applyNumberFormat="1" applyAlignment="1">
      <alignment/>
    </xf>
    <xf numFmtId="0" fontId="38" fillId="0" borderId="10" xfId="0" applyFont="1" applyBorder="1" applyAlignment="1">
      <alignment horizontal="right"/>
    </xf>
    <xf numFmtId="0" fontId="40" fillId="0" borderId="0" xfId="0" applyFont="1" applyAlignment="1">
      <alignment/>
    </xf>
    <xf numFmtId="168" fontId="0" fillId="0" borderId="0" xfId="42" applyNumberFormat="1" applyFont="1" applyAlignment="1">
      <alignment/>
    </xf>
    <xf numFmtId="17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6"/>
  <sheetViews>
    <sheetView zoomScalePageLayoutView="0" workbookViewId="0" topLeftCell="A40">
      <selection activeCell="A219" sqref="A219"/>
    </sheetView>
  </sheetViews>
  <sheetFormatPr defaultColWidth="9.140625" defaultRowHeight="15"/>
  <cols>
    <col min="2" max="2" width="14.00390625" style="0" customWidth="1"/>
    <col min="3" max="3" width="14.140625" style="0" customWidth="1"/>
    <col min="4" max="4" width="14.28125" style="0" customWidth="1"/>
    <col min="5" max="5" width="14.140625" style="0" customWidth="1"/>
    <col min="6" max="6" width="13.8515625" style="0" customWidth="1"/>
    <col min="7" max="7" width="15.00390625" style="0" customWidth="1"/>
    <col min="8" max="8" width="12.8515625" style="0" customWidth="1"/>
    <col min="10" max="10" width="13.8515625" style="0" customWidth="1"/>
    <col min="11" max="11" width="12.421875" style="0" customWidth="1"/>
  </cols>
  <sheetData>
    <row r="1" ht="15">
      <c r="A1" s="9" t="s">
        <v>17</v>
      </c>
    </row>
    <row r="2" ht="15">
      <c r="A2" s="9" t="s">
        <v>5</v>
      </c>
    </row>
    <row r="5" spans="1:6" ht="14.25">
      <c r="A5" s="5"/>
      <c r="B5" s="6" t="s">
        <v>3</v>
      </c>
      <c r="C5" s="5"/>
      <c r="D5" s="5"/>
      <c r="E5" s="5"/>
      <c r="F5" s="6" t="s">
        <v>13</v>
      </c>
    </row>
    <row r="6" spans="1:6" ht="14.25">
      <c r="A6" s="5"/>
      <c r="B6" s="6" t="s">
        <v>4</v>
      </c>
      <c r="C6" s="6" t="s">
        <v>8</v>
      </c>
      <c r="D6" s="6" t="s">
        <v>10</v>
      </c>
      <c r="E6" s="5"/>
      <c r="F6" s="6" t="s">
        <v>14</v>
      </c>
    </row>
    <row r="7" spans="1:6" ht="15" thickBot="1">
      <c r="A7" s="7" t="s">
        <v>2</v>
      </c>
      <c r="B7" s="8" t="s">
        <v>7</v>
      </c>
      <c r="C7" s="8" t="s">
        <v>9</v>
      </c>
      <c r="D7" s="8" t="s">
        <v>1</v>
      </c>
      <c r="E7" s="8" t="s">
        <v>11</v>
      </c>
      <c r="F7" s="8" t="s">
        <v>1</v>
      </c>
    </row>
    <row r="9" spans="1:6" ht="14.25">
      <c r="A9">
        <v>1</v>
      </c>
      <c r="B9">
        <v>12000</v>
      </c>
      <c r="C9" s="18">
        <v>8.9685</v>
      </c>
      <c r="D9">
        <f>B9*C9</f>
        <v>107622</v>
      </c>
      <c r="E9" s="1">
        <f>1/(1+$E$21)^A9</f>
        <v>0.9389671361502347</v>
      </c>
      <c r="F9" s="2">
        <f>D9*E9</f>
        <v>101053.52112676056</v>
      </c>
    </row>
    <row r="10" spans="1:6" ht="14.25">
      <c r="A10">
        <v>2</v>
      </c>
      <c r="B10">
        <f>$B$9</f>
        <v>12000</v>
      </c>
      <c r="C10" s="18">
        <f aca="true" t="shared" si="0" ref="C10:C18">C9*1.022</f>
        <v>9.165807000000001</v>
      </c>
      <c r="D10">
        <f aca="true" t="shared" si="1" ref="D10:D18">B10*C10</f>
        <v>109989.68400000001</v>
      </c>
      <c r="E10" s="1">
        <f aca="true" t="shared" si="2" ref="E10:E18">1/(1+$E$21)^A10</f>
        <v>0.8816592827701736</v>
      </c>
      <c r="F10" s="2">
        <f aca="true" t="shared" si="3" ref="F10:F18">D10*E10</f>
        <v>96973.42590755805</v>
      </c>
    </row>
    <row r="11" spans="1:6" ht="14.25">
      <c r="A11">
        <v>3</v>
      </c>
      <c r="B11">
        <f aca="true" t="shared" si="4" ref="B11:B18">$B$9</f>
        <v>12000</v>
      </c>
      <c r="C11" s="18">
        <f t="shared" si="0"/>
        <v>9.367454754</v>
      </c>
      <c r="D11">
        <f t="shared" si="1"/>
        <v>112409.45704800001</v>
      </c>
      <c r="E11" s="1">
        <f t="shared" si="2"/>
        <v>0.8278490918029799</v>
      </c>
      <c r="F11" s="2">
        <f t="shared" si="3"/>
        <v>93058.06692725289</v>
      </c>
    </row>
    <row r="12" spans="1:6" ht="14.25">
      <c r="A12">
        <v>4</v>
      </c>
      <c r="B12">
        <f t="shared" si="4"/>
        <v>12000</v>
      </c>
      <c r="C12" s="18">
        <f t="shared" si="0"/>
        <v>9.573538758588</v>
      </c>
      <c r="D12">
        <f t="shared" si="1"/>
        <v>114882.465103056</v>
      </c>
      <c r="E12" s="1">
        <f t="shared" si="2"/>
        <v>0.777323090894817</v>
      </c>
      <c r="F12" s="2">
        <f t="shared" si="3"/>
        <v>89300.79286352344</v>
      </c>
    </row>
    <row r="13" spans="1:6" ht="14.25">
      <c r="A13">
        <v>5</v>
      </c>
      <c r="B13">
        <f t="shared" si="4"/>
        <v>12000</v>
      </c>
      <c r="C13" s="18">
        <f t="shared" si="0"/>
        <v>9.784156611276936</v>
      </c>
      <c r="D13">
        <f t="shared" si="1"/>
        <v>117409.87933532323</v>
      </c>
      <c r="E13" s="1">
        <f t="shared" si="2"/>
        <v>0.7298808365209549</v>
      </c>
      <c r="F13" s="2">
        <f t="shared" si="3"/>
        <v>85695.2209450901</v>
      </c>
    </row>
    <row r="14" spans="1:6" ht="14.25">
      <c r="A14">
        <v>6</v>
      </c>
      <c r="B14">
        <f t="shared" si="4"/>
        <v>12000</v>
      </c>
      <c r="C14" s="18">
        <f t="shared" si="0"/>
        <v>9.999408056725029</v>
      </c>
      <c r="D14">
        <f t="shared" si="1"/>
        <v>119992.89668070035</v>
      </c>
      <c r="E14" s="1">
        <f t="shared" si="2"/>
        <v>0.6853341187990187</v>
      </c>
      <c r="F14" s="2">
        <f t="shared" si="3"/>
        <v>82235.22610880947</v>
      </c>
    </row>
    <row r="15" spans="1:6" ht="14.25">
      <c r="A15">
        <v>7</v>
      </c>
      <c r="B15">
        <f t="shared" si="4"/>
        <v>12000</v>
      </c>
      <c r="C15" s="18">
        <f t="shared" si="0"/>
        <v>10.21939503397298</v>
      </c>
      <c r="D15">
        <f t="shared" si="1"/>
        <v>122632.74040767575</v>
      </c>
      <c r="E15" s="1">
        <f t="shared" si="2"/>
        <v>0.6435062148347594</v>
      </c>
      <c r="F15" s="2">
        <f t="shared" si="3"/>
        <v>78914.93059455708</v>
      </c>
    </row>
    <row r="16" spans="1:6" ht="14.25">
      <c r="A16">
        <v>8</v>
      </c>
      <c r="B16">
        <f t="shared" si="4"/>
        <v>12000</v>
      </c>
      <c r="C16" s="18">
        <f t="shared" si="0"/>
        <v>10.444221724720386</v>
      </c>
      <c r="D16">
        <f t="shared" si="1"/>
        <v>125330.66069664463</v>
      </c>
      <c r="E16" s="1">
        <f t="shared" si="2"/>
        <v>0.6042311876382719</v>
      </c>
      <c r="F16" s="2">
        <f t="shared" si="3"/>
        <v>75728.69396022287</v>
      </c>
    </row>
    <row r="17" spans="1:6" ht="14.25">
      <c r="A17">
        <v>9</v>
      </c>
      <c r="B17">
        <f t="shared" si="4"/>
        <v>12000</v>
      </c>
      <c r="C17" s="18">
        <f t="shared" si="0"/>
        <v>10.673994602664234</v>
      </c>
      <c r="D17">
        <f t="shared" si="1"/>
        <v>128087.9352319708</v>
      </c>
      <c r="E17" s="1">
        <f t="shared" si="2"/>
        <v>0.5673532278293633</v>
      </c>
      <c r="F17" s="2">
        <f t="shared" si="3"/>
        <v>72671.10349985705</v>
      </c>
    </row>
    <row r="18" spans="1:6" ht="14.25">
      <c r="A18">
        <v>10</v>
      </c>
      <c r="B18">
        <f t="shared" si="4"/>
        <v>12000</v>
      </c>
      <c r="C18" s="18">
        <f t="shared" si="0"/>
        <v>10.908822483922847</v>
      </c>
      <c r="D18">
        <f t="shared" si="1"/>
        <v>130905.86980707417</v>
      </c>
      <c r="E18" s="1">
        <f t="shared" si="2"/>
        <v>0.5327260355205289</v>
      </c>
      <c r="F18" s="2">
        <f t="shared" si="3"/>
        <v>69736.96504868912</v>
      </c>
    </row>
    <row r="21" spans="2:5" ht="14.25">
      <c r="B21" t="s">
        <v>12</v>
      </c>
      <c r="E21">
        <v>0.065</v>
      </c>
    </row>
    <row r="23" spans="2:6" ht="14.25">
      <c r="B23" t="s">
        <v>15</v>
      </c>
      <c r="F23" s="3">
        <f>SUM(F9:F18)</f>
        <v>845367.9469823207</v>
      </c>
    </row>
    <row r="25" spans="2:6" ht="14.25">
      <c r="B25" t="s">
        <v>0</v>
      </c>
      <c r="F25" s="3">
        <v>200000</v>
      </c>
    </row>
    <row r="27" spans="2:6" ht="14.25">
      <c r="B27" t="s">
        <v>16</v>
      </c>
      <c r="F27" s="4">
        <f>F23-F25</f>
        <v>645367.9469823207</v>
      </c>
    </row>
    <row r="37" spans="1:2" ht="15">
      <c r="A37" s="9" t="s">
        <v>18</v>
      </c>
      <c r="B37" s="9"/>
    </row>
    <row r="38" spans="1:2" ht="15">
      <c r="A38" s="9" t="s">
        <v>5</v>
      </c>
      <c r="B38" s="9"/>
    </row>
    <row r="39" ht="14.25">
      <c r="A39" t="s">
        <v>19</v>
      </c>
    </row>
    <row r="41" ht="14.25">
      <c r="A41" t="s">
        <v>31</v>
      </c>
    </row>
    <row r="43" spans="1:6" ht="14.25">
      <c r="A43" t="s">
        <v>26</v>
      </c>
      <c r="D43" s="16">
        <v>200000</v>
      </c>
      <c r="F43" s="12"/>
    </row>
    <row r="44" spans="1:6" ht="14.25">
      <c r="A44" t="s">
        <v>27</v>
      </c>
      <c r="D44" s="11">
        <f>D43/250</f>
        <v>800</v>
      </c>
      <c r="F44" s="12"/>
    </row>
    <row r="45" spans="1:4" ht="14.25">
      <c r="A45" t="s">
        <v>28</v>
      </c>
      <c r="D45" s="16">
        <f>D43/D44</f>
        <v>250</v>
      </c>
    </row>
    <row r="46" spans="1:4" ht="14.25">
      <c r="A46" t="s">
        <v>32</v>
      </c>
      <c r="D46" s="16">
        <v>400</v>
      </c>
    </row>
    <row r="47" spans="1:4" ht="14.25">
      <c r="A47" t="s">
        <v>29</v>
      </c>
      <c r="D47" s="16">
        <f>D44*D46</f>
        <v>320000</v>
      </c>
    </row>
    <row r="48" spans="1:4" ht="14.25">
      <c r="A48" t="s">
        <v>12</v>
      </c>
      <c r="D48" s="13">
        <v>0.065</v>
      </c>
    </row>
    <row r="49" spans="1:4" ht="14.25">
      <c r="A49" t="s">
        <v>30</v>
      </c>
      <c r="D49">
        <v>12000</v>
      </c>
    </row>
    <row r="50" ht="14.25">
      <c r="D50" s="14"/>
    </row>
    <row r="51" ht="14.25">
      <c r="D51" s="14"/>
    </row>
    <row r="53" spans="2:7" ht="14.25">
      <c r="B53" s="15"/>
      <c r="C53" s="15"/>
      <c r="D53" s="15" t="s">
        <v>25</v>
      </c>
      <c r="E53" s="15" t="s">
        <v>3</v>
      </c>
      <c r="F53" s="15"/>
      <c r="G53" s="15"/>
    </row>
    <row r="54" spans="2:7" ht="14.25">
      <c r="B54" s="15"/>
      <c r="C54" s="15" t="s">
        <v>20</v>
      </c>
      <c r="D54" s="15" t="s">
        <v>20</v>
      </c>
      <c r="E54" s="15" t="s">
        <v>22</v>
      </c>
      <c r="F54" s="15" t="s">
        <v>24</v>
      </c>
      <c r="G54" s="15" t="s">
        <v>20</v>
      </c>
    </row>
    <row r="55" spans="2:7" ht="14.25">
      <c r="B55" s="15" t="s">
        <v>11</v>
      </c>
      <c r="C55" s="15" t="s">
        <v>21</v>
      </c>
      <c r="D55" s="15" t="s">
        <v>21</v>
      </c>
      <c r="E55" s="15" t="s">
        <v>1</v>
      </c>
      <c r="F55" s="15" t="s">
        <v>21</v>
      </c>
      <c r="G55" s="15" t="s">
        <v>23</v>
      </c>
    </row>
    <row r="57" spans="1:4" ht="14.25">
      <c r="A57">
        <v>0</v>
      </c>
      <c r="B57">
        <f>1/(1+$D$48)^A57</f>
        <v>1</v>
      </c>
      <c r="C57" s="12">
        <f>D47</f>
        <v>320000</v>
      </c>
      <c r="D57" s="12">
        <f>B57*C57</f>
        <v>320000</v>
      </c>
    </row>
    <row r="58" spans="1:7" ht="14.25">
      <c r="A58">
        <v>1</v>
      </c>
      <c r="B58">
        <f aca="true" t="shared" si="5" ref="B58:B77">1/(1+$D$48)^A58</f>
        <v>0.9389671361502347</v>
      </c>
      <c r="D58" s="12">
        <f aca="true" t="shared" si="6" ref="D58:D77">B58*C58</f>
        <v>0</v>
      </c>
      <c r="E58" s="2">
        <f>$D$49</f>
        <v>12000</v>
      </c>
      <c r="F58" s="10">
        <v>8.9685</v>
      </c>
      <c r="G58" s="11">
        <f>E58*F58</f>
        <v>107622</v>
      </c>
    </row>
    <row r="59" spans="1:7" ht="14.25">
      <c r="A59">
        <v>2</v>
      </c>
      <c r="B59">
        <f t="shared" si="5"/>
        <v>0.8816592827701736</v>
      </c>
      <c r="D59" s="12">
        <f t="shared" si="6"/>
        <v>0</v>
      </c>
      <c r="E59" s="2">
        <f aca="true" t="shared" si="7" ref="E59:E77">$D$49</f>
        <v>12000</v>
      </c>
      <c r="F59" s="18">
        <f aca="true" t="shared" si="8" ref="F59:F77">F58*1.022</f>
        <v>9.165807000000001</v>
      </c>
      <c r="G59" s="11">
        <f aca="true" t="shared" si="9" ref="G59:G77">E59*F59</f>
        <v>109989.68400000001</v>
      </c>
    </row>
    <row r="60" spans="1:7" ht="14.25">
      <c r="A60">
        <v>3</v>
      </c>
      <c r="B60">
        <f t="shared" si="5"/>
        <v>0.8278490918029799</v>
      </c>
      <c r="D60" s="12">
        <f t="shared" si="6"/>
        <v>0</v>
      </c>
      <c r="E60" s="2">
        <f t="shared" si="7"/>
        <v>12000</v>
      </c>
      <c r="F60" s="18">
        <f t="shared" si="8"/>
        <v>9.367454754</v>
      </c>
      <c r="G60" s="11">
        <f t="shared" si="9"/>
        <v>112409.45704800001</v>
      </c>
    </row>
    <row r="61" spans="1:7" ht="14.25">
      <c r="A61">
        <v>4</v>
      </c>
      <c r="B61">
        <f t="shared" si="5"/>
        <v>0.777323090894817</v>
      </c>
      <c r="D61" s="12">
        <f t="shared" si="6"/>
        <v>0</v>
      </c>
      <c r="E61" s="2">
        <f t="shared" si="7"/>
        <v>12000</v>
      </c>
      <c r="F61" s="18">
        <f t="shared" si="8"/>
        <v>9.573538758588</v>
      </c>
      <c r="G61" s="11">
        <f t="shared" si="9"/>
        <v>114882.465103056</v>
      </c>
    </row>
    <row r="62" spans="1:7" ht="14.25">
      <c r="A62">
        <v>5</v>
      </c>
      <c r="B62">
        <f t="shared" si="5"/>
        <v>0.7298808365209549</v>
      </c>
      <c r="D62" s="12">
        <f t="shared" si="6"/>
        <v>0</v>
      </c>
      <c r="E62" s="2">
        <f t="shared" si="7"/>
        <v>12000</v>
      </c>
      <c r="F62" s="18">
        <f t="shared" si="8"/>
        <v>9.784156611276936</v>
      </c>
      <c r="G62" s="11">
        <f t="shared" si="9"/>
        <v>117409.87933532323</v>
      </c>
    </row>
    <row r="63" spans="1:7" ht="14.25">
      <c r="A63">
        <v>6</v>
      </c>
      <c r="B63">
        <f t="shared" si="5"/>
        <v>0.6853341187990187</v>
      </c>
      <c r="D63" s="12">
        <f t="shared" si="6"/>
        <v>0</v>
      </c>
      <c r="E63" s="2">
        <f t="shared" si="7"/>
        <v>12000</v>
      </c>
      <c r="F63" s="18">
        <f t="shared" si="8"/>
        <v>9.999408056725029</v>
      </c>
      <c r="G63" s="11">
        <f t="shared" si="9"/>
        <v>119992.89668070035</v>
      </c>
    </row>
    <row r="64" spans="1:7" ht="14.25">
      <c r="A64">
        <v>7</v>
      </c>
      <c r="B64">
        <f t="shared" si="5"/>
        <v>0.6435062148347594</v>
      </c>
      <c r="D64" s="12">
        <f t="shared" si="6"/>
        <v>0</v>
      </c>
      <c r="E64" s="2">
        <f t="shared" si="7"/>
        <v>12000</v>
      </c>
      <c r="F64" s="18">
        <f t="shared" si="8"/>
        <v>10.21939503397298</v>
      </c>
      <c r="G64" s="11">
        <f t="shared" si="9"/>
        <v>122632.74040767575</v>
      </c>
    </row>
    <row r="65" spans="1:7" ht="14.25">
      <c r="A65">
        <v>8</v>
      </c>
      <c r="B65">
        <f t="shared" si="5"/>
        <v>0.6042311876382719</v>
      </c>
      <c r="D65" s="12">
        <f t="shared" si="6"/>
        <v>0</v>
      </c>
      <c r="E65" s="2">
        <f t="shared" si="7"/>
        <v>12000</v>
      </c>
      <c r="F65" s="18">
        <f t="shared" si="8"/>
        <v>10.444221724720386</v>
      </c>
      <c r="G65" s="11">
        <f t="shared" si="9"/>
        <v>125330.66069664463</v>
      </c>
    </row>
    <row r="66" spans="1:7" ht="14.25">
      <c r="A66">
        <v>9</v>
      </c>
      <c r="B66">
        <f t="shared" si="5"/>
        <v>0.5673532278293633</v>
      </c>
      <c r="D66" s="12">
        <f t="shared" si="6"/>
        <v>0</v>
      </c>
      <c r="E66" s="2">
        <f t="shared" si="7"/>
        <v>12000</v>
      </c>
      <c r="F66" s="18">
        <f t="shared" si="8"/>
        <v>10.673994602664234</v>
      </c>
      <c r="G66" s="11">
        <f t="shared" si="9"/>
        <v>128087.9352319708</v>
      </c>
    </row>
    <row r="67" spans="1:7" ht="14.25">
      <c r="A67">
        <v>10</v>
      </c>
      <c r="B67">
        <f t="shared" si="5"/>
        <v>0.5327260355205289</v>
      </c>
      <c r="D67" s="12">
        <f t="shared" si="6"/>
        <v>0</v>
      </c>
      <c r="E67" s="2">
        <f t="shared" si="7"/>
        <v>12000</v>
      </c>
      <c r="F67" s="18">
        <f t="shared" si="8"/>
        <v>10.908822483922847</v>
      </c>
      <c r="G67" s="11">
        <f t="shared" si="9"/>
        <v>130905.86980707417</v>
      </c>
    </row>
    <row r="68" spans="1:7" ht="14.25">
      <c r="A68">
        <v>11</v>
      </c>
      <c r="B68">
        <f t="shared" si="5"/>
        <v>0.5002122399253793</v>
      </c>
      <c r="D68" s="12">
        <f t="shared" si="6"/>
        <v>0</v>
      </c>
      <c r="E68" s="2">
        <f t="shared" si="7"/>
        <v>12000</v>
      </c>
      <c r="F68" s="18">
        <f t="shared" si="8"/>
        <v>11.14881657856915</v>
      </c>
      <c r="G68" s="11">
        <f t="shared" si="9"/>
        <v>133785.7989428298</v>
      </c>
    </row>
    <row r="69" spans="1:7" ht="14.25">
      <c r="A69">
        <v>12</v>
      </c>
      <c r="B69">
        <f t="shared" si="5"/>
        <v>0.4696828543900276</v>
      </c>
      <c r="D69" s="12">
        <f t="shared" si="6"/>
        <v>0</v>
      </c>
      <c r="E69" s="2">
        <f t="shared" si="7"/>
        <v>12000</v>
      </c>
      <c r="F69" s="18">
        <f t="shared" si="8"/>
        <v>11.394090543297672</v>
      </c>
      <c r="G69" s="11">
        <f t="shared" si="9"/>
        <v>136729.08651957207</v>
      </c>
    </row>
    <row r="70" spans="1:7" ht="14.25">
      <c r="A70">
        <v>13</v>
      </c>
      <c r="B70">
        <f t="shared" si="5"/>
        <v>0.4410167646854719</v>
      </c>
      <c r="D70" s="12">
        <f t="shared" si="6"/>
        <v>0</v>
      </c>
      <c r="E70" s="2">
        <f t="shared" si="7"/>
        <v>12000</v>
      </c>
      <c r="F70" s="18">
        <f t="shared" si="8"/>
        <v>11.64476053525022</v>
      </c>
      <c r="G70" s="11">
        <f t="shared" si="9"/>
        <v>139737.12642300266</v>
      </c>
    </row>
    <row r="71" spans="1:7" ht="14.25">
      <c r="A71">
        <v>14</v>
      </c>
      <c r="B71">
        <f t="shared" si="5"/>
        <v>0.41410024853095956</v>
      </c>
      <c r="D71" s="12">
        <f t="shared" si="6"/>
        <v>0</v>
      </c>
      <c r="E71" s="2">
        <f t="shared" si="7"/>
        <v>12000</v>
      </c>
      <c r="F71" s="18">
        <f t="shared" si="8"/>
        <v>11.900945267025726</v>
      </c>
      <c r="G71" s="11">
        <f t="shared" si="9"/>
        <v>142811.3432043087</v>
      </c>
    </row>
    <row r="72" spans="1:7" ht="14.25">
      <c r="A72">
        <v>15</v>
      </c>
      <c r="B72">
        <f t="shared" si="5"/>
        <v>0.38882652444221566</v>
      </c>
      <c r="D72" s="12">
        <f t="shared" si="6"/>
        <v>0</v>
      </c>
      <c r="E72" s="2">
        <f t="shared" si="7"/>
        <v>12000</v>
      </c>
      <c r="F72" s="18">
        <f t="shared" si="8"/>
        <v>12.162766062900292</v>
      </c>
      <c r="G72" s="11">
        <f t="shared" si="9"/>
        <v>145953.19275480352</v>
      </c>
    </row>
    <row r="73" spans="1:7" ht="14.25">
      <c r="A73">
        <v>16</v>
      </c>
      <c r="B73">
        <f t="shared" si="5"/>
        <v>0.3650953281147565</v>
      </c>
      <c r="D73" s="12">
        <f t="shared" si="6"/>
        <v>0</v>
      </c>
      <c r="E73" s="2">
        <f t="shared" si="7"/>
        <v>12000</v>
      </c>
      <c r="F73" s="18">
        <f t="shared" si="8"/>
        <v>12.4303469162841</v>
      </c>
      <c r="G73" s="11">
        <f t="shared" si="9"/>
        <v>149164.1629954092</v>
      </c>
    </row>
    <row r="74" spans="1:7" ht="14.25">
      <c r="A74">
        <v>17</v>
      </c>
      <c r="B74">
        <f t="shared" si="5"/>
        <v>0.34281251466174323</v>
      </c>
      <c r="D74" s="12">
        <f t="shared" si="6"/>
        <v>0</v>
      </c>
      <c r="E74" s="2">
        <f t="shared" si="7"/>
        <v>12000</v>
      </c>
      <c r="F74" s="18">
        <f t="shared" si="8"/>
        <v>12.70381454844235</v>
      </c>
      <c r="G74" s="11">
        <f t="shared" si="9"/>
        <v>152445.77458130821</v>
      </c>
    </row>
    <row r="75" spans="1:7" ht="14.25">
      <c r="A75">
        <v>18</v>
      </c>
      <c r="B75">
        <f t="shared" si="5"/>
        <v>0.3218896851283974</v>
      </c>
      <c r="D75" s="12">
        <f t="shared" si="6"/>
        <v>0</v>
      </c>
      <c r="E75" s="2">
        <f t="shared" si="7"/>
        <v>12000</v>
      </c>
      <c r="F75" s="18">
        <f t="shared" si="8"/>
        <v>12.983298468508082</v>
      </c>
      <c r="G75" s="11">
        <f t="shared" si="9"/>
        <v>155799.58162209697</v>
      </c>
    </row>
    <row r="76" spans="1:7" ht="14.25">
      <c r="A76">
        <v>19</v>
      </c>
      <c r="B76">
        <f t="shared" si="5"/>
        <v>0.30224383580131214</v>
      </c>
      <c r="D76" s="12">
        <f t="shared" si="6"/>
        <v>0</v>
      </c>
      <c r="E76" s="2">
        <f t="shared" si="7"/>
        <v>12000</v>
      </c>
      <c r="F76" s="18">
        <f t="shared" si="8"/>
        <v>13.26893103481526</v>
      </c>
      <c r="G76" s="11">
        <f t="shared" si="9"/>
        <v>159227.17241778312</v>
      </c>
    </row>
    <row r="77" spans="1:7" ht="14.25">
      <c r="A77">
        <v>20</v>
      </c>
      <c r="B77">
        <f t="shared" si="5"/>
        <v>0.2837970289214199</v>
      </c>
      <c r="D77" s="12">
        <f t="shared" si="6"/>
        <v>0</v>
      </c>
      <c r="E77" s="2">
        <f t="shared" si="7"/>
        <v>12000</v>
      </c>
      <c r="F77" s="18">
        <f t="shared" si="8"/>
        <v>13.560847517581196</v>
      </c>
      <c r="G77" s="11">
        <f t="shared" si="9"/>
        <v>162730.17021097435</v>
      </c>
    </row>
    <row r="79" spans="4:7" ht="14.25">
      <c r="D79" s="12">
        <f>SUM(D57:D78)</f>
        <v>320000</v>
      </c>
      <c r="G79" s="12">
        <f>SUM(G57:G78)</f>
        <v>2667646.9979825336</v>
      </c>
    </row>
    <row r="82" spans="3:4" ht="14.25">
      <c r="C82" s="17"/>
      <c r="D82" s="16"/>
    </row>
    <row r="83" spans="3:4" ht="14.25">
      <c r="C83" s="17"/>
      <c r="D83" s="10"/>
    </row>
    <row r="94" spans="1:2" ht="15">
      <c r="A94" s="9" t="s">
        <v>18</v>
      </c>
      <c r="B94" s="9"/>
    </row>
    <row r="95" spans="1:2" ht="15">
      <c r="A95" s="9" t="s">
        <v>5</v>
      </c>
      <c r="B95" s="9"/>
    </row>
    <row r="96" ht="14.25">
      <c r="A96" t="s">
        <v>57</v>
      </c>
    </row>
    <row r="98" ht="14.25">
      <c r="A98" t="s">
        <v>31</v>
      </c>
    </row>
    <row r="100" spans="1:6" ht="14.25">
      <c r="A100" t="s">
        <v>0</v>
      </c>
      <c r="D100" s="16">
        <v>200000</v>
      </c>
      <c r="F100" s="12"/>
    </row>
    <row r="101" spans="1:6" ht="14.25">
      <c r="A101" t="s">
        <v>37</v>
      </c>
      <c r="D101" s="16">
        <v>750</v>
      </c>
      <c r="F101" s="12"/>
    </row>
    <row r="102" spans="1:6" ht="14.25">
      <c r="A102" t="s">
        <v>36</v>
      </c>
      <c r="D102" s="16">
        <v>0</v>
      </c>
      <c r="F102" s="12"/>
    </row>
    <row r="103" spans="1:6" ht="14.25">
      <c r="A103" t="s">
        <v>27</v>
      </c>
      <c r="D103" s="11">
        <f>D100/2800</f>
        <v>71.42857142857143</v>
      </c>
      <c r="F103" s="12"/>
    </row>
    <row r="104" spans="1:4" ht="14.25">
      <c r="A104" t="s">
        <v>28</v>
      </c>
      <c r="D104" s="16">
        <f>D100/D103</f>
        <v>2800</v>
      </c>
    </row>
    <row r="105" spans="1:4" ht="14.25">
      <c r="A105" t="s">
        <v>32</v>
      </c>
      <c r="D105" s="16">
        <v>200</v>
      </c>
    </row>
    <row r="106" spans="1:4" ht="14.25">
      <c r="A106" t="s">
        <v>29</v>
      </c>
      <c r="D106" s="16">
        <f>D103*D105</f>
        <v>14285.714285714286</v>
      </c>
    </row>
    <row r="107" spans="1:4" ht="14.25">
      <c r="A107" t="s">
        <v>12</v>
      </c>
      <c r="D107" s="13">
        <v>0.065</v>
      </c>
    </row>
    <row r="108" spans="1:4" ht="14.25">
      <c r="A108" t="s">
        <v>30</v>
      </c>
      <c r="D108" s="14">
        <v>922.517</v>
      </c>
    </row>
    <row r="109" ht="14.25">
      <c r="D109" s="14"/>
    </row>
    <row r="110" ht="14.25">
      <c r="D110" s="14"/>
    </row>
    <row r="111" ht="14.25">
      <c r="H111" s="15" t="s">
        <v>25</v>
      </c>
    </row>
    <row r="112" spans="2:8" ht="14.25">
      <c r="B112" s="15"/>
      <c r="C112" s="15" t="s">
        <v>3</v>
      </c>
      <c r="D112" s="15"/>
      <c r="E112" s="15" t="s">
        <v>39</v>
      </c>
      <c r="F112" s="15"/>
      <c r="G112" s="15" t="s">
        <v>41</v>
      </c>
      <c r="H112" s="15" t="s">
        <v>41</v>
      </c>
    </row>
    <row r="113" spans="2:8" ht="14.25">
      <c r="B113" s="15"/>
      <c r="C113" s="15" t="s">
        <v>22</v>
      </c>
      <c r="D113" s="15" t="s">
        <v>24</v>
      </c>
      <c r="E113" s="15" t="s">
        <v>24</v>
      </c>
      <c r="F113" s="15" t="s">
        <v>25</v>
      </c>
      <c r="G113" s="15" t="s">
        <v>42</v>
      </c>
      <c r="H113" s="15" t="s">
        <v>42</v>
      </c>
    </row>
    <row r="114" spans="2:8" ht="14.25">
      <c r="B114" s="15" t="s">
        <v>11</v>
      </c>
      <c r="C114" s="15" t="s">
        <v>1</v>
      </c>
      <c r="D114" s="15" t="s">
        <v>43</v>
      </c>
      <c r="E114" s="15" t="s">
        <v>43</v>
      </c>
      <c r="F114" s="15" t="s">
        <v>40</v>
      </c>
      <c r="G114" s="15" t="s">
        <v>21</v>
      </c>
      <c r="H114" s="15" t="s">
        <v>21</v>
      </c>
    </row>
    <row r="116" spans="1:8" ht="14.25">
      <c r="A116">
        <v>0</v>
      </c>
      <c r="B116">
        <f>1/(1+$D$48)^A116</f>
        <v>1</v>
      </c>
      <c r="F116" s="12"/>
      <c r="G116" s="16">
        <v>200000</v>
      </c>
      <c r="H116" s="12">
        <f>B116*G116</f>
        <v>200000</v>
      </c>
    </row>
    <row r="117" spans="1:8" ht="14.25">
      <c r="A117">
        <v>1</v>
      </c>
      <c r="B117">
        <f aca="true" t="shared" si="10" ref="B117:B136">1/(1+$D$48)^A117</f>
        <v>0.9389671361502347</v>
      </c>
      <c r="C117" s="2">
        <f>$D$49</f>
        <v>12000</v>
      </c>
      <c r="D117" s="18">
        <f>1.6247+3.7773</f>
        <v>5.402</v>
      </c>
      <c r="E117" s="19">
        <f>C117*D117</f>
        <v>64824</v>
      </c>
      <c r="F117" s="12">
        <f>B117*E117</f>
        <v>60867.605633802814</v>
      </c>
      <c r="G117" s="12"/>
      <c r="H117" s="12">
        <f aca="true" t="shared" si="11" ref="H117:H136">B117*G117</f>
        <v>0</v>
      </c>
    </row>
    <row r="118" spans="1:8" ht="14.25">
      <c r="A118">
        <v>2</v>
      </c>
      <c r="B118">
        <f t="shared" si="10"/>
        <v>0.8816592827701736</v>
      </c>
      <c r="C118" s="2">
        <f aca="true" t="shared" si="12" ref="C118:C136">$D$49</f>
        <v>12000</v>
      </c>
      <c r="D118" s="18">
        <f aca="true" t="shared" si="13" ref="D118:D136">D117*1.022</f>
        <v>5.520844</v>
      </c>
      <c r="E118" s="19">
        <f aca="true" t="shared" si="14" ref="E118:E136">C118*D118</f>
        <v>66250.128</v>
      </c>
      <c r="F118" s="12">
        <f aca="true" t="shared" si="15" ref="F118:F136">B118*E118</f>
        <v>58410.04033591219</v>
      </c>
      <c r="G118" s="12"/>
      <c r="H118" s="12">
        <f t="shared" si="11"/>
        <v>0</v>
      </c>
    </row>
    <row r="119" spans="1:8" ht="14.25">
      <c r="A119">
        <v>3</v>
      </c>
      <c r="B119">
        <f t="shared" si="10"/>
        <v>0.8278490918029799</v>
      </c>
      <c r="C119" s="2">
        <f t="shared" si="12"/>
        <v>12000</v>
      </c>
      <c r="D119" s="18">
        <f t="shared" si="13"/>
        <v>5.642302568000001</v>
      </c>
      <c r="E119" s="19">
        <f t="shared" si="14"/>
        <v>67707.630816</v>
      </c>
      <c r="F119" s="12">
        <f t="shared" si="15"/>
        <v>56051.70067915706</v>
      </c>
      <c r="G119" s="12"/>
      <c r="H119" s="12">
        <f t="shared" si="11"/>
        <v>0</v>
      </c>
    </row>
    <row r="120" spans="1:8" ht="14.25">
      <c r="A120">
        <v>4</v>
      </c>
      <c r="B120">
        <f t="shared" si="10"/>
        <v>0.777323090894817</v>
      </c>
      <c r="C120" s="2">
        <f t="shared" si="12"/>
        <v>12000</v>
      </c>
      <c r="D120" s="18">
        <f t="shared" si="13"/>
        <v>5.766433224496001</v>
      </c>
      <c r="E120" s="19">
        <f t="shared" si="14"/>
        <v>69197.19869395201</v>
      </c>
      <c r="F120" s="12">
        <f t="shared" si="15"/>
        <v>53788.58037004557</v>
      </c>
      <c r="G120" s="12"/>
      <c r="H120" s="12">
        <f t="shared" si="11"/>
        <v>0</v>
      </c>
    </row>
    <row r="121" spans="1:8" ht="14.25">
      <c r="A121">
        <v>5</v>
      </c>
      <c r="B121">
        <f t="shared" si="10"/>
        <v>0.7298808365209549</v>
      </c>
      <c r="C121" s="2">
        <f t="shared" si="12"/>
        <v>12000</v>
      </c>
      <c r="D121" s="18">
        <f t="shared" si="13"/>
        <v>5.893294755434913</v>
      </c>
      <c r="E121" s="19">
        <f t="shared" si="14"/>
        <v>70719.53706521896</v>
      </c>
      <c r="F121" s="12">
        <f t="shared" si="15"/>
        <v>51616.83487153669</v>
      </c>
      <c r="G121" s="12"/>
      <c r="H121" s="12">
        <f t="shared" si="11"/>
        <v>0</v>
      </c>
    </row>
    <row r="122" spans="1:8" ht="14.25">
      <c r="A122">
        <v>6</v>
      </c>
      <c r="B122">
        <f t="shared" si="10"/>
        <v>0.6853341187990187</v>
      </c>
      <c r="C122" s="2">
        <f t="shared" si="12"/>
        <v>12000</v>
      </c>
      <c r="D122" s="18">
        <f t="shared" si="13"/>
        <v>6.0229472400544815</v>
      </c>
      <c r="E122" s="19">
        <f t="shared" si="14"/>
        <v>72275.36688065378</v>
      </c>
      <c r="F122" s="12">
        <f t="shared" si="15"/>
        <v>49532.77487202864</v>
      </c>
      <c r="G122" s="12"/>
      <c r="H122" s="12">
        <f t="shared" si="11"/>
        <v>0</v>
      </c>
    </row>
    <row r="123" spans="1:8" ht="14.25">
      <c r="A123">
        <v>7</v>
      </c>
      <c r="B123">
        <f t="shared" si="10"/>
        <v>0.6435062148347594</v>
      </c>
      <c r="C123" s="2">
        <f t="shared" si="12"/>
        <v>12000</v>
      </c>
      <c r="D123" s="18">
        <f t="shared" si="13"/>
        <v>6.15545207933568</v>
      </c>
      <c r="E123" s="19">
        <f t="shared" si="14"/>
        <v>73865.42495202816</v>
      </c>
      <c r="F123" s="12">
        <f t="shared" si="15"/>
        <v>47532.860018040636</v>
      </c>
      <c r="G123" s="12"/>
      <c r="H123" s="12">
        <f t="shared" si="11"/>
        <v>0</v>
      </c>
    </row>
    <row r="124" spans="1:8" ht="14.25">
      <c r="A124">
        <v>8</v>
      </c>
      <c r="B124">
        <f t="shared" si="10"/>
        <v>0.6042311876382719</v>
      </c>
      <c r="C124" s="2">
        <f t="shared" si="12"/>
        <v>12000</v>
      </c>
      <c r="D124" s="18">
        <f t="shared" si="13"/>
        <v>6.290872025081065</v>
      </c>
      <c r="E124" s="19">
        <f t="shared" si="14"/>
        <v>75490.46430097277</v>
      </c>
      <c r="F124" s="12">
        <f t="shared" si="15"/>
        <v>45613.69289994134</v>
      </c>
      <c r="G124" s="12"/>
      <c r="H124" s="12">
        <f t="shared" si="11"/>
        <v>0</v>
      </c>
    </row>
    <row r="125" spans="1:8" ht="14.25">
      <c r="A125">
        <v>9</v>
      </c>
      <c r="B125">
        <f t="shared" si="10"/>
        <v>0.5673532278293633</v>
      </c>
      <c r="C125" s="2">
        <f t="shared" si="12"/>
        <v>12000</v>
      </c>
      <c r="D125" s="18">
        <f t="shared" si="13"/>
        <v>6.429271209632848</v>
      </c>
      <c r="E125" s="19">
        <f t="shared" si="14"/>
        <v>77151.25451559418</v>
      </c>
      <c r="F125" s="12">
        <f t="shared" si="15"/>
        <v>43772.0132805071</v>
      </c>
      <c r="G125" s="12"/>
      <c r="H125" s="12">
        <f t="shared" si="11"/>
        <v>0</v>
      </c>
    </row>
    <row r="126" spans="1:8" ht="14.25">
      <c r="A126">
        <v>10</v>
      </c>
      <c r="B126">
        <f t="shared" si="10"/>
        <v>0.5327260355205289</v>
      </c>
      <c r="C126" s="2">
        <f t="shared" si="12"/>
        <v>12000</v>
      </c>
      <c r="D126" s="18">
        <f t="shared" si="13"/>
        <v>6.570715176244771</v>
      </c>
      <c r="E126" s="19">
        <f t="shared" si="14"/>
        <v>78848.58211493725</v>
      </c>
      <c r="F126" s="12">
        <f t="shared" si="15"/>
        <v>42004.6925565054</v>
      </c>
      <c r="G126" s="12"/>
      <c r="H126" s="12">
        <f t="shared" si="11"/>
        <v>0</v>
      </c>
    </row>
    <row r="127" spans="1:8" ht="14.25">
      <c r="A127">
        <v>11</v>
      </c>
      <c r="B127">
        <f t="shared" si="10"/>
        <v>0.5002122399253793</v>
      </c>
      <c r="C127" s="2">
        <f t="shared" si="12"/>
        <v>12000</v>
      </c>
      <c r="D127" s="18">
        <f t="shared" si="13"/>
        <v>6.715270910122156</v>
      </c>
      <c r="E127" s="19">
        <f t="shared" si="14"/>
        <v>80583.25092146586</v>
      </c>
      <c r="F127" s="12">
        <f t="shared" si="15"/>
        <v>40308.72844389533</v>
      </c>
      <c r="G127" s="12"/>
      <c r="H127" s="12">
        <f t="shared" si="11"/>
        <v>0</v>
      </c>
    </row>
    <row r="128" spans="1:8" ht="14.25">
      <c r="A128">
        <v>12</v>
      </c>
      <c r="B128">
        <f t="shared" si="10"/>
        <v>0.4696828543900276</v>
      </c>
      <c r="C128" s="2">
        <f t="shared" si="12"/>
        <v>12000</v>
      </c>
      <c r="D128" s="18">
        <f t="shared" si="13"/>
        <v>6.863006870144844</v>
      </c>
      <c r="E128" s="19">
        <f t="shared" si="14"/>
        <v>82356.08244173812</v>
      </c>
      <c r="F128" s="12">
        <f t="shared" si="15"/>
        <v>38681.239877616</v>
      </c>
      <c r="G128" s="12"/>
      <c r="H128" s="12">
        <f t="shared" si="11"/>
        <v>0</v>
      </c>
    </row>
    <row r="129" spans="1:8" ht="14.25">
      <c r="A129">
        <v>13</v>
      </c>
      <c r="B129">
        <f t="shared" si="10"/>
        <v>0.4410167646854719</v>
      </c>
      <c r="C129" s="2">
        <f t="shared" si="12"/>
        <v>12000</v>
      </c>
      <c r="D129" s="18">
        <f t="shared" si="13"/>
        <v>7.01399302128803</v>
      </c>
      <c r="E129" s="19">
        <f t="shared" si="14"/>
        <v>84167.91625545637</v>
      </c>
      <c r="F129" s="12">
        <f t="shared" si="15"/>
        <v>37119.4621172991</v>
      </c>
      <c r="G129" s="12"/>
      <c r="H129" s="12">
        <f t="shared" si="11"/>
        <v>0</v>
      </c>
    </row>
    <row r="130" spans="1:8" ht="14.25">
      <c r="A130">
        <v>14</v>
      </c>
      <c r="B130">
        <f t="shared" si="10"/>
        <v>0.41410024853095956</v>
      </c>
      <c r="C130" s="2">
        <f t="shared" si="12"/>
        <v>12000</v>
      </c>
      <c r="D130" s="18">
        <f t="shared" si="13"/>
        <v>7.168300867756367</v>
      </c>
      <c r="E130" s="19">
        <f t="shared" si="14"/>
        <v>86019.6104130764</v>
      </c>
      <c r="F130" s="12">
        <f t="shared" si="15"/>
        <v>35620.74205059125</v>
      </c>
      <c r="G130" s="12"/>
      <c r="H130" s="12">
        <f t="shared" si="11"/>
        <v>0</v>
      </c>
    </row>
    <row r="131" spans="1:8" ht="14.25">
      <c r="A131">
        <v>15</v>
      </c>
      <c r="B131">
        <f t="shared" si="10"/>
        <v>0.38882652444221566</v>
      </c>
      <c r="C131" s="2">
        <f t="shared" si="12"/>
        <v>12000</v>
      </c>
      <c r="D131" s="18">
        <f t="shared" si="13"/>
        <v>7.326003486847007</v>
      </c>
      <c r="E131" s="19">
        <f t="shared" si="14"/>
        <v>87912.0418421641</v>
      </c>
      <c r="F131" s="12">
        <f t="shared" si="15"/>
        <v>34182.5336861073</v>
      </c>
      <c r="G131" s="12"/>
      <c r="H131" s="12">
        <f t="shared" si="11"/>
        <v>0</v>
      </c>
    </row>
    <row r="132" spans="1:8" ht="14.25">
      <c r="A132">
        <v>16</v>
      </c>
      <c r="B132">
        <f t="shared" si="10"/>
        <v>0.3650953281147565</v>
      </c>
      <c r="C132" s="2">
        <f t="shared" si="12"/>
        <v>12000</v>
      </c>
      <c r="D132" s="18">
        <f t="shared" si="13"/>
        <v>7.487175563557641</v>
      </c>
      <c r="E132" s="19">
        <f t="shared" si="14"/>
        <v>89846.10676269169</v>
      </c>
      <c r="F132" s="12">
        <f t="shared" si="15"/>
        <v>32802.39382835836</v>
      </c>
      <c r="G132" s="12"/>
      <c r="H132" s="12">
        <f t="shared" si="11"/>
        <v>0</v>
      </c>
    </row>
    <row r="133" spans="1:8" ht="14.25">
      <c r="A133">
        <v>17</v>
      </c>
      <c r="B133">
        <f t="shared" si="10"/>
        <v>0.34281251466174323</v>
      </c>
      <c r="C133" s="2">
        <f t="shared" si="12"/>
        <v>12000</v>
      </c>
      <c r="D133" s="18">
        <f t="shared" si="13"/>
        <v>7.651893425955909</v>
      </c>
      <c r="E133" s="19">
        <f t="shared" si="14"/>
        <v>91822.7211114709</v>
      </c>
      <c r="F133" s="12">
        <f t="shared" si="15"/>
        <v>31477.977927307278</v>
      </c>
      <c r="G133" s="12"/>
      <c r="H133" s="12">
        <f t="shared" si="11"/>
        <v>0</v>
      </c>
    </row>
    <row r="134" spans="1:8" ht="14.25">
      <c r="A134">
        <v>18</v>
      </c>
      <c r="B134">
        <f t="shared" si="10"/>
        <v>0.3218896851283974</v>
      </c>
      <c r="C134" s="2">
        <f t="shared" si="12"/>
        <v>12000</v>
      </c>
      <c r="D134" s="18">
        <f t="shared" si="13"/>
        <v>7.820235081326939</v>
      </c>
      <c r="E134" s="19">
        <f t="shared" si="14"/>
        <v>93842.82097592327</v>
      </c>
      <c r="F134" s="12">
        <f t="shared" si="15"/>
        <v>30207.036095500505</v>
      </c>
      <c r="G134" s="12"/>
      <c r="H134" s="12">
        <f t="shared" si="11"/>
        <v>0</v>
      </c>
    </row>
    <row r="135" spans="1:8" ht="14.25">
      <c r="A135">
        <v>19</v>
      </c>
      <c r="B135">
        <f t="shared" si="10"/>
        <v>0.30224383580131214</v>
      </c>
      <c r="C135" s="2">
        <f t="shared" si="12"/>
        <v>12000</v>
      </c>
      <c r="D135" s="18">
        <f t="shared" si="13"/>
        <v>7.992280253116132</v>
      </c>
      <c r="E135" s="19">
        <f t="shared" si="14"/>
        <v>95907.36303739357</v>
      </c>
      <c r="F135" s="12">
        <f t="shared" si="15"/>
        <v>28987.409286010818</v>
      </c>
      <c r="G135" s="12"/>
      <c r="H135" s="12">
        <f t="shared" si="11"/>
        <v>0</v>
      </c>
    </row>
    <row r="136" spans="1:8" ht="14.25">
      <c r="A136">
        <v>20</v>
      </c>
      <c r="B136">
        <f t="shared" si="10"/>
        <v>0.2837970289214199</v>
      </c>
      <c r="C136" s="2">
        <f t="shared" si="12"/>
        <v>12000</v>
      </c>
      <c r="D136" s="18">
        <f t="shared" si="13"/>
        <v>8.168110418684687</v>
      </c>
      <c r="E136" s="19">
        <f t="shared" si="14"/>
        <v>98017.32502421625</v>
      </c>
      <c r="F136" s="12">
        <f t="shared" si="15"/>
        <v>27817.02562469771</v>
      </c>
      <c r="G136" s="12"/>
      <c r="H136" s="12">
        <f t="shared" si="11"/>
        <v>0</v>
      </c>
    </row>
    <row r="138" spans="6:8" ht="14.25">
      <c r="F138" s="2">
        <f>SUM(F117:F137)</f>
        <v>846395.3444548609</v>
      </c>
      <c r="G138" s="12">
        <f>SUM(G137:G137)</f>
        <v>0</v>
      </c>
      <c r="H138" s="2">
        <f>SUM(H116:H137)</f>
        <v>200000</v>
      </c>
    </row>
    <row r="141" spans="3:4" ht="14.25">
      <c r="C141" s="17"/>
      <c r="D141" s="16"/>
    </row>
    <row r="142" spans="3:4" ht="14.25">
      <c r="C142" s="17"/>
      <c r="D142" s="10"/>
    </row>
    <row r="157" spans="1:2" ht="15">
      <c r="A157" s="9" t="s">
        <v>18</v>
      </c>
      <c r="B157" s="9"/>
    </row>
    <row r="158" spans="1:2" ht="15">
      <c r="A158" s="9" t="s">
        <v>5</v>
      </c>
      <c r="B158" s="9"/>
    </row>
    <row r="159" ht="14.25">
      <c r="A159" t="s">
        <v>34</v>
      </c>
    </row>
    <row r="161" ht="14.25">
      <c r="A161" t="s">
        <v>31</v>
      </c>
    </row>
    <row r="163" spans="1:6" ht="14.25">
      <c r="A163" t="s">
        <v>0</v>
      </c>
      <c r="D163" s="16">
        <v>200000</v>
      </c>
      <c r="F163" s="12"/>
    </row>
    <row r="164" spans="1:6" ht="14.25">
      <c r="A164" t="s">
        <v>37</v>
      </c>
      <c r="D164" s="16">
        <v>750</v>
      </c>
      <c r="F164" s="12"/>
    </row>
    <row r="165" spans="1:6" ht="14.25">
      <c r="A165" t="s">
        <v>36</v>
      </c>
      <c r="D165" s="16">
        <v>0</v>
      </c>
      <c r="F165" s="12"/>
    </row>
    <row r="166" spans="1:6" ht="14.25">
      <c r="A166" t="s">
        <v>27</v>
      </c>
      <c r="D166" s="11">
        <f>D163/2800</f>
        <v>71.42857142857143</v>
      </c>
      <c r="F166" s="12"/>
    </row>
    <row r="167" spans="1:4" ht="14.25">
      <c r="A167" t="s">
        <v>28</v>
      </c>
      <c r="D167" s="16">
        <f>D163/D166</f>
        <v>2800</v>
      </c>
    </row>
    <row r="168" spans="1:4" ht="14.25">
      <c r="A168" t="s">
        <v>32</v>
      </c>
      <c r="D168" s="16">
        <v>200</v>
      </c>
    </row>
    <row r="169" spans="1:4" ht="14.25">
      <c r="A169" t="s">
        <v>29</v>
      </c>
      <c r="D169" s="16">
        <f>D166*D168</f>
        <v>14285.714285714286</v>
      </c>
    </row>
    <row r="170" spans="1:4" ht="14.25">
      <c r="A170" t="s">
        <v>12</v>
      </c>
      <c r="D170" s="13">
        <v>0.065</v>
      </c>
    </row>
    <row r="171" spans="1:4" ht="14.25">
      <c r="A171" t="s">
        <v>30</v>
      </c>
      <c r="D171" s="14">
        <v>922.517</v>
      </c>
    </row>
    <row r="172" ht="14.25">
      <c r="D172" s="14"/>
    </row>
    <row r="173" ht="14.25">
      <c r="D173" s="14"/>
    </row>
    <row r="174" spans="8:9" ht="14.25">
      <c r="H174" s="15" t="s">
        <v>25</v>
      </c>
      <c r="I174" s="15"/>
    </row>
    <row r="175" spans="2:10" ht="14.25">
      <c r="B175" s="15"/>
      <c r="C175" s="15" t="s">
        <v>3</v>
      </c>
      <c r="D175" s="15"/>
      <c r="E175" s="15" t="s">
        <v>39</v>
      </c>
      <c r="F175" s="15"/>
      <c r="G175" s="15" t="s">
        <v>41</v>
      </c>
      <c r="H175" s="15" t="s">
        <v>41</v>
      </c>
      <c r="I175" s="15"/>
      <c r="J175" s="15"/>
    </row>
    <row r="176" spans="2:11" ht="14.25">
      <c r="B176" s="15"/>
      <c r="C176" s="15" t="s">
        <v>22</v>
      </c>
      <c r="D176" s="15" t="s">
        <v>24</v>
      </c>
      <c r="E176" s="15" t="s">
        <v>24</v>
      </c>
      <c r="F176" s="15" t="s">
        <v>25</v>
      </c>
      <c r="G176" s="15" t="s">
        <v>42</v>
      </c>
      <c r="H176" s="15" t="s">
        <v>42</v>
      </c>
      <c r="I176" s="15" t="s">
        <v>44</v>
      </c>
      <c r="J176" s="15"/>
      <c r="K176" s="15" t="s">
        <v>25</v>
      </c>
    </row>
    <row r="177" spans="2:11" ht="14.25">
      <c r="B177" s="15" t="s">
        <v>11</v>
      </c>
      <c r="C177" s="15" t="s">
        <v>1</v>
      </c>
      <c r="D177" s="15" t="s">
        <v>43</v>
      </c>
      <c r="E177" s="15" t="s">
        <v>43</v>
      </c>
      <c r="F177" s="15" t="s">
        <v>40</v>
      </c>
      <c r="G177" s="15" t="s">
        <v>21</v>
      </c>
      <c r="H177" s="15" t="s">
        <v>21</v>
      </c>
      <c r="I177" s="15" t="s">
        <v>45</v>
      </c>
      <c r="J177" s="15" t="s">
        <v>38</v>
      </c>
      <c r="K177" s="15" t="s">
        <v>38</v>
      </c>
    </row>
    <row r="179" spans="1:8" ht="14.25">
      <c r="A179">
        <v>0</v>
      </c>
      <c r="B179">
        <f>1/(1+$D$48)^A179</f>
        <v>1</v>
      </c>
      <c r="F179" s="12"/>
      <c r="G179" s="12">
        <f>D163</f>
        <v>200000</v>
      </c>
      <c r="H179" s="12">
        <f>B179*G179</f>
        <v>200000</v>
      </c>
    </row>
    <row r="180" spans="1:11" ht="14.25">
      <c r="A180">
        <v>1</v>
      </c>
      <c r="B180">
        <f aca="true" t="shared" si="16" ref="B180:B199">1/(1+$D$48)^A180</f>
        <v>0.9389671361502347</v>
      </c>
      <c r="C180" s="2">
        <f>$D$49</f>
        <v>12000</v>
      </c>
      <c r="D180" s="18">
        <f>1.6247+3.7773</f>
        <v>5.402</v>
      </c>
      <c r="E180" s="19">
        <f>C180*D180</f>
        <v>64824</v>
      </c>
      <c r="F180" s="12">
        <f>B180*E180</f>
        <v>60867.605633802814</v>
      </c>
      <c r="G180" s="12"/>
      <c r="H180" s="12">
        <f aca="true" t="shared" si="17" ref="H180:H199">B180*G180</f>
        <v>0</v>
      </c>
      <c r="I180" s="18">
        <v>8.9685</v>
      </c>
      <c r="J180" s="11">
        <f>C180*I180</f>
        <v>107622</v>
      </c>
      <c r="K180" s="11">
        <f>B180*J180</f>
        <v>101053.52112676056</v>
      </c>
    </row>
    <row r="181" spans="1:11" ht="14.25">
      <c r="A181">
        <v>2</v>
      </c>
      <c r="B181">
        <f t="shared" si="16"/>
        <v>0.8816592827701736</v>
      </c>
      <c r="C181" s="2">
        <f aca="true" t="shared" si="18" ref="C181:C199">$D$49</f>
        <v>12000</v>
      </c>
      <c r="D181" s="10">
        <f>D180*1.022</f>
        <v>5.520844</v>
      </c>
      <c r="E181" s="19">
        <f aca="true" t="shared" si="19" ref="E181:E199">C181*D181</f>
        <v>66250.128</v>
      </c>
      <c r="F181" s="12">
        <f aca="true" t="shared" si="20" ref="F181:F199">B181*E181</f>
        <v>58410.04033591219</v>
      </c>
      <c r="G181" s="12"/>
      <c r="H181" s="12">
        <f t="shared" si="17"/>
        <v>0</v>
      </c>
      <c r="I181" s="18">
        <f aca="true" t="shared" si="21" ref="I181:I199">I180*1.022</f>
        <v>9.165807000000001</v>
      </c>
      <c r="J181" s="11">
        <f aca="true" t="shared" si="22" ref="J181:J199">C181*I181</f>
        <v>109989.68400000001</v>
      </c>
      <c r="K181" s="11">
        <f aca="true" t="shared" si="23" ref="K181:K199">B181*J181</f>
        <v>96973.42590755805</v>
      </c>
    </row>
    <row r="182" spans="1:11" ht="14.25">
      <c r="A182">
        <v>3</v>
      </c>
      <c r="B182">
        <f t="shared" si="16"/>
        <v>0.8278490918029799</v>
      </c>
      <c r="C182" s="2">
        <f t="shared" si="18"/>
        <v>12000</v>
      </c>
      <c r="D182" s="18">
        <f aca="true" t="shared" si="24" ref="D182:D199">D181*1.022</f>
        <v>5.642302568000001</v>
      </c>
      <c r="E182" s="19">
        <f t="shared" si="19"/>
        <v>67707.630816</v>
      </c>
      <c r="F182" s="12">
        <f t="shared" si="20"/>
        <v>56051.70067915706</v>
      </c>
      <c r="G182" s="12"/>
      <c r="H182" s="12">
        <f t="shared" si="17"/>
        <v>0</v>
      </c>
      <c r="I182" s="18">
        <f t="shared" si="21"/>
        <v>9.367454754</v>
      </c>
      <c r="J182" s="11">
        <f t="shared" si="22"/>
        <v>112409.45704800001</v>
      </c>
      <c r="K182" s="11">
        <f t="shared" si="23"/>
        <v>93058.06692725289</v>
      </c>
    </row>
    <row r="183" spans="1:11" ht="14.25">
      <c r="A183">
        <v>4</v>
      </c>
      <c r="B183">
        <f t="shared" si="16"/>
        <v>0.777323090894817</v>
      </c>
      <c r="C183" s="2">
        <f t="shared" si="18"/>
        <v>12000</v>
      </c>
      <c r="D183" s="18">
        <f t="shared" si="24"/>
        <v>5.766433224496001</v>
      </c>
      <c r="E183" s="19">
        <f t="shared" si="19"/>
        <v>69197.19869395201</v>
      </c>
      <c r="F183" s="12">
        <f t="shared" si="20"/>
        <v>53788.58037004557</v>
      </c>
      <c r="G183" s="12"/>
      <c r="H183" s="12">
        <f t="shared" si="17"/>
        <v>0</v>
      </c>
      <c r="I183" s="18">
        <f t="shared" si="21"/>
        <v>9.573538758588</v>
      </c>
      <c r="J183" s="11">
        <f t="shared" si="22"/>
        <v>114882.465103056</v>
      </c>
      <c r="K183" s="11">
        <f t="shared" si="23"/>
        <v>89300.79286352344</v>
      </c>
    </row>
    <row r="184" spans="1:11" ht="14.25">
      <c r="A184">
        <v>5</v>
      </c>
      <c r="B184">
        <f t="shared" si="16"/>
        <v>0.7298808365209549</v>
      </c>
      <c r="C184" s="2">
        <f t="shared" si="18"/>
        <v>12000</v>
      </c>
      <c r="D184" s="18">
        <f t="shared" si="24"/>
        <v>5.893294755434913</v>
      </c>
      <c r="E184" s="19">
        <f t="shared" si="19"/>
        <v>70719.53706521896</v>
      </c>
      <c r="F184" s="12">
        <f t="shared" si="20"/>
        <v>51616.83487153669</v>
      </c>
      <c r="G184" s="12"/>
      <c r="H184" s="12">
        <f t="shared" si="17"/>
        <v>0</v>
      </c>
      <c r="I184" s="18">
        <f t="shared" si="21"/>
        <v>9.784156611276936</v>
      </c>
      <c r="J184" s="11">
        <f t="shared" si="22"/>
        <v>117409.87933532323</v>
      </c>
      <c r="K184" s="11">
        <f t="shared" si="23"/>
        <v>85695.2209450901</v>
      </c>
    </row>
    <row r="185" spans="1:11" ht="14.25">
      <c r="A185">
        <v>6</v>
      </c>
      <c r="B185">
        <f t="shared" si="16"/>
        <v>0.6853341187990187</v>
      </c>
      <c r="C185" s="2">
        <f t="shared" si="18"/>
        <v>12000</v>
      </c>
      <c r="D185" s="18">
        <f t="shared" si="24"/>
        <v>6.0229472400544815</v>
      </c>
      <c r="E185" s="19">
        <f t="shared" si="19"/>
        <v>72275.36688065378</v>
      </c>
      <c r="F185" s="12">
        <f t="shared" si="20"/>
        <v>49532.77487202864</v>
      </c>
      <c r="G185" s="12"/>
      <c r="H185" s="12">
        <f t="shared" si="17"/>
        <v>0</v>
      </c>
      <c r="I185" s="18">
        <f t="shared" si="21"/>
        <v>9.999408056725029</v>
      </c>
      <c r="J185" s="11">
        <f t="shared" si="22"/>
        <v>119992.89668070035</v>
      </c>
      <c r="K185" s="11">
        <f t="shared" si="23"/>
        <v>82235.22610880947</v>
      </c>
    </row>
    <row r="186" spans="1:11" ht="14.25">
      <c r="A186">
        <v>7</v>
      </c>
      <c r="B186">
        <f t="shared" si="16"/>
        <v>0.6435062148347594</v>
      </c>
      <c r="C186" s="2">
        <f t="shared" si="18"/>
        <v>12000</v>
      </c>
      <c r="D186" s="18">
        <f t="shared" si="24"/>
        <v>6.15545207933568</v>
      </c>
      <c r="E186" s="19">
        <f t="shared" si="19"/>
        <v>73865.42495202816</v>
      </c>
      <c r="F186" s="12">
        <f t="shared" si="20"/>
        <v>47532.860018040636</v>
      </c>
      <c r="G186" s="12"/>
      <c r="H186" s="12">
        <f t="shared" si="17"/>
        <v>0</v>
      </c>
      <c r="I186" s="18">
        <f t="shared" si="21"/>
        <v>10.21939503397298</v>
      </c>
      <c r="J186" s="11">
        <f t="shared" si="22"/>
        <v>122632.74040767575</v>
      </c>
      <c r="K186" s="11">
        <f t="shared" si="23"/>
        <v>78914.93059455708</v>
      </c>
    </row>
    <row r="187" spans="1:11" ht="14.25">
      <c r="A187">
        <v>8</v>
      </c>
      <c r="B187">
        <f t="shared" si="16"/>
        <v>0.6042311876382719</v>
      </c>
      <c r="C187" s="2">
        <f t="shared" si="18"/>
        <v>12000</v>
      </c>
      <c r="D187" s="18">
        <f t="shared" si="24"/>
        <v>6.290872025081065</v>
      </c>
      <c r="E187" s="19">
        <f t="shared" si="19"/>
        <v>75490.46430097277</v>
      </c>
      <c r="F187" s="12">
        <f t="shared" si="20"/>
        <v>45613.69289994134</v>
      </c>
      <c r="G187" s="12"/>
      <c r="H187" s="12">
        <f t="shared" si="17"/>
        <v>0</v>
      </c>
      <c r="I187" s="18">
        <f t="shared" si="21"/>
        <v>10.444221724720386</v>
      </c>
      <c r="J187" s="11">
        <f t="shared" si="22"/>
        <v>125330.66069664463</v>
      </c>
      <c r="K187" s="11">
        <f t="shared" si="23"/>
        <v>75728.69396022287</v>
      </c>
    </row>
    <row r="188" spans="1:11" ht="14.25">
      <c r="A188">
        <v>9</v>
      </c>
      <c r="B188">
        <f t="shared" si="16"/>
        <v>0.5673532278293633</v>
      </c>
      <c r="C188" s="2">
        <f t="shared" si="18"/>
        <v>12000</v>
      </c>
      <c r="D188" s="18">
        <f t="shared" si="24"/>
        <v>6.429271209632848</v>
      </c>
      <c r="E188" s="19">
        <f t="shared" si="19"/>
        <v>77151.25451559418</v>
      </c>
      <c r="F188" s="12">
        <f t="shared" si="20"/>
        <v>43772.0132805071</v>
      </c>
      <c r="G188" s="12"/>
      <c r="H188" s="12">
        <f t="shared" si="17"/>
        <v>0</v>
      </c>
      <c r="I188" s="18">
        <f t="shared" si="21"/>
        <v>10.673994602664234</v>
      </c>
      <c r="J188" s="11">
        <f t="shared" si="22"/>
        <v>128087.9352319708</v>
      </c>
      <c r="K188" s="11">
        <f t="shared" si="23"/>
        <v>72671.10349985705</v>
      </c>
    </row>
    <row r="189" spans="1:11" ht="14.25">
      <c r="A189">
        <v>10</v>
      </c>
      <c r="B189">
        <f t="shared" si="16"/>
        <v>0.5327260355205289</v>
      </c>
      <c r="C189" s="2">
        <f t="shared" si="18"/>
        <v>12000</v>
      </c>
      <c r="D189" s="18">
        <f t="shared" si="24"/>
        <v>6.570715176244771</v>
      </c>
      <c r="E189" s="19">
        <f t="shared" si="19"/>
        <v>78848.58211493725</v>
      </c>
      <c r="F189" s="12">
        <f t="shared" si="20"/>
        <v>42004.6925565054</v>
      </c>
      <c r="G189" s="12"/>
      <c r="H189" s="12">
        <f t="shared" si="17"/>
        <v>0</v>
      </c>
      <c r="I189" s="18">
        <f t="shared" si="21"/>
        <v>10.908822483922847</v>
      </c>
      <c r="J189" s="11">
        <f t="shared" si="22"/>
        <v>130905.86980707417</v>
      </c>
      <c r="K189" s="11">
        <f t="shared" si="23"/>
        <v>69736.96504868912</v>
      </c>
    </row>
    <row r="190" spans="1:11" ht="14.25">
      <c r="A190">
        <v>11</v>
      </c>
      <c r="B190">
        <f t="shared" si="16"/>
        <v>0.5002122399253793</v>
      </c>
      <c r="C190" s="2">
        <f t="shared" si="18"/>
        <v>12000</v>
      </c>
      <c r="D190" s="18">
        <f t="shared" si="24"/>
        <v>6.715270910122156</v>
      </c>
      <c r="E190" s="19">
        <f t="shared" si="19"/>
        <v>80583.25092146586</v>
      </c>
      <c r="F190" s="12">
        <f t="shared" si="20"/>
        <v>40308.72844389533</v>
      </c>
      <c r="G190" s="12"/>
      <c r="H190" s="12">
        <f t="shared" si="17"/>
        <v>0</v>
      </c>
      <c r="I190" s="18">
        <f t="shared" si="21"/>
        <v>11.14881657856915</v>
      </c>
      <c r="J190" s="11">
        <f t="shared" si="22"/>
        <v>133785.7989428298</v>
      </c>
      <c r="K190" s="11">
        <f t="shared" si="23"/>
        <v>66921.29415939935</v>
      </c>
    </row>
    <row r="191" spans="1:11" ht="14.25">
      <c r="A191">
        <v>12</v>
      </c>
      <c r="B191">
        <f t="shared" si="16"/>
        <v>0.4696828543900276</v>
      </c>
      <c r="C191" s="2">
        <f t="shared" si="18"/>
        <v>12000</v>
      </c>
      <c r="D191" s="18">
        <f t="shared" si="24"/>
        <v>6.863006870144844</v>
      </c>
      <c r="E191" s="19">
        <f t="shared" si="19"/>
        <v>82356.08244173812</v>
      </c>
      <c r="F191" s="12">
        <f t="shared" si="20"/>
        <v>38681.239877616</v>
      </c>
      <c r="G191" s="12"/>
      <c r="H191" s="12">
        <f t="shared" si="17"/>
        <v>0</v>
      </c>
      <c r="I191" s="18">
        <f t="shared" si="21"/>
        <v>11.394090543297672</v>
      </c>
      <c r="J191" s="11">
        <f t="shared" si="22"/>
        <v>136729.08651957207</v>
      </c>
      <c r="K191" s="11">
        <f t="shared" si="23"/>
        <v>64219.307634653655</v>
      </c>
    </row>
    <row r="192" spans="1:11" ht="14.25">
      <c r="A192">
        <v>13</v>
      </c>
      <c r="B192">
        <f t="shared" si="16"/>
        <v>0.4410167646854719</v>
      </c>
      <c r="C192" s="2">
        <f t="shared" si="18"/>
        <v>12000</v>
      </c>
      <c r="D192" s="18">
        <f t="shared" si="24"/>
        <v>7.01399302128803</v>
      </c>
      <c r="E192" s="19">
        <f t="shared" si="19"/>
        <v>84167.91625545637</v>
      </c>
      <c r="F192" s="12">
        <f t="shared" si="20"/>
        <v>37119.4621172991</v>
      </c>
      <c r="G192" s="12"/>
      <c r="H192" s="12">
        <f t="shared" si="17"/>
        <v>0</v>
      </c>
      <c r="I192" s="18">
        <f t="shared" si="21"/>
        <v>11.64476053525022</v>
      </c>
      <c r="J192" s="11">
        <f t="shared" si="22"/>
        <v>139737.12642300266</v>
      </c>
      <c r="K192" s="11">
        <f t="shared" si="23"/>
        <v>61626.4154015174</v>
      </c>
    </row>
    <row r="193" spans="1:11" ht="14.25">
      <c r="A193">
        <v>14</v>
      </c>
      <c r="B193">
        <f t="shared" si="16"/>
        <v>0.41410024853095956</v>
      </c>
      <c r="C193" s="2">
        <f t="shared" si="18"/>
        <v>12000</v>
      </c>
      <c r="D193" s="18">
        <f t="shared" si="24"/>
        <v>7.168300867756367</v>
      </c>
      <c r="E193" s="19">
        <f t="shared" si="19"/>
        <v>86019.6104130764</v>
      </c>
      <c r="F193" s="12">
        <f t="shared" si="20"/>
        <v>35620.74205059125</v>
      </c>
      <c r="G193" s="12"/>
      <c r="H193" s="12">
        <f t="shared" si="17"/>
        <v>0</v>
      </c>
      <c r="I193" s="18">
        <f t="shared" si="21"/>
        <v>11.900945267025726</v>
      </c>
      <c r="J193" s="11">
        <f t="shared" si="22"/>
        <v>142811.3432043087</v>
      </c>
      <c r="K193" s="11">
        <f t="shared" si="23"/>
        <v>59138.2127139444</v>
      </c>
    </row>
    <row r="194" spans="1:11" ht="14.25">
      <c r="A194">
        <v>15</v>
      </c>
      <c r="B194">
        <f t="shared" si="16"/>
        <v>0.38882652444221566</v>
      </c>
      <c r="C194" s="2">
        <f t="shared" si="18"/>
        <v>12000</v>
      </c>
      <c r="D194" s="18">
        <f t="shared" si="24"/>
        <v>7.326003486847007</v>
      </c>
      <c r="E194" s="19">
        <f t="shared" si="19"/>
        <v>87912.0418421641</v>
      </c>
      <c r="F194" s="12">
        <f t="shared" si="20"/>
        <v>34182.5336861073</v>
      </c>
      <c r="G194" s="12"/>
      <c r="H194" s="12">
        <f t="shared" si="17"/>
        <v>0</v>
      </c>
      <c r="I194" s="18">
        <f t="shared" si="21"/>
        <v>12.162766062900292</v>
      </c>
      <c r="J194" s="11">
        <f t="shared" si="22"/>
        <v>145953.19275480352</v>
      </c>
      <c r="K194" s="11">
        <f t="shared" si="23"/>
        <v>56750.47267009502</v>
      </c>
    </row>
    <row r="195" spans="1:11" ht="14.25">
      <c r="A195">
        <v>16</v>
      </c>
      <c r="B195">
        <f t="shared" si="16"/>
        <v>0.3650953281147565</v>
      </c>
      <c r="C195" s="2">
        <f t="shared" si="18"/>
        <v>12000</v>
      </c>
      <c r="D195" s="18">
        <f t="shared" si="24"/>
        <v>7.487175563557641</v>
      </c>
      <c r="E195" s="19">
        <f t="shared" si="19"/>
        <v>89846.10676269169</v>
      </c>
      <c r="F195" s="12">
        <f t="shared" si="20"/>
        <v>32802.39382835836</v>
      </c>
      <c r="G195" s="12"/>
      <c r="H195" s="12">
        <f t="shared" si="17"/>
        <v>0</v>
      </c>
      <c r="I195" s="18">
        <f t="shared" si="21"/>
        <v>12.4303469162841</v>
      </c>
      <c r="J195" s="11">
        <f t="shared" si="22"/>
        <v>149164.1629954092</v>
      </c>
      <c r="K195" s="11">
        <f t="shared" si="23"/>
        <v>54459.139031771934</v>
      </c>
    </row>
    <row r="196" spans="1:11" ht="14.25">
      <c r="A196">
        <v>17</v>
      </c>
      <c r="B196">
        <f t="shared" si="16"/>
        <v>0.34281251466174323</v>
      </c>
      <c r="C196" s="2">
        <f t="shared" si="18"/>
        <v>12000</v>
      </c>
      <c r="D196" s="18">
        <f t="shared" si="24"/>
        <v>7.651893425955909</v>
      </c>
      <c r="E196" s="19">
        <f t="shared" si="19"/>
        <v>91822.7211114709</v>
      </c>
      <c r="F196" s="12">
        <f t="shared" si="20"/>
        <v>31477.977927307278</v>
      </c>
      <c r="G196" s="12"/>
      <c r="H196" s="12">
        <f t="shared" si="17"/>
        <v>0</v>
      </c>
      <c r="I196" s="18">
        <f t="shared" si="21"/>
        <v>12.70381454844235</v>
      </c>
      <c r="J196" s="11">
        <f t="shared" si="22"/>
        <v>152445.77458130821</v>
      </c>
      <c r="K196" s="11">
        <f t="shared" si="23"/>
        <v>52260.31933377552</v>
      </c>
    </row>
    <row r="197" spans="1:11" ht="14.25">
      <c r="A197">
        <v>18</v>
      </c>
      <c r="B197">
        <f t="shared" si="16"/>
        <v>0.3218896851283974</v>
      </c>
      <c r="C197" s="2">
        <f t="shared" si="18"/>
        <v>12000</v>
      </c>
      <c r="D197" s="18">
        <f t="shared" si="24"/>
        <v>7.820235081326939</v>
      </c>
      <c r="E197" s="19">
        <f t="shared" si="19"/>
        <v>93842.82097592327</v>
      </c>
      <c r="F197" s="12">
        <f t="shared" si="20"/>
        <v>30207.036095500505</v>
      </c>
      <c r="G197" s="12"/>
      <c r="H197" s="12">
        <f t="shared" si="17"/>
        <v>0</v>
      </c>
      <c r="I197" s="18">
        <f t="shared" si="21"/>
        <v>12.983298468508082</v>
      </c>
      <c r="J197" s="11">
        <f t="shared" si="22"/>
        <v>155799.58162209697</v>
      </c>
      <c r="K197" s="11">
        <f t="shared" si="23"/>
        <v>50150.278271472846</v>
      </c>
    </row>
    <row r="198" spans="1:11" ht="14.25">
      <c r="A198">
        <v>19</v>
      </c>
      <c r="B198">
        <f t="shared" si="16"/>
        <v>0.30224383580131214</v>
      </c>
      <c r="C198" s="2">
        <f t="shared" si="18"/>
        <v>12000</v>
      </c>
      <c r="D198" s="18">
        <f t="shared" si="24"/>
        <v>7.992280253116132</v>
      </c>
      <c r="E198" s="19">
        <f t="shared" si="19"/>
        <v>95907.36303739357</v>
      </c>
      <c r="F198" s="12">
        <f t="shared" si="20"/>
        <v>28987.409286010818</v>
      </c>
      <c r="G198" s="12"/>
      <c r="H198" s="12">
        <f t="shared" si="17"/>
        <v>0</v>
      </c>
      <c r="I198" s="18">
        <f t="shared" si="21"/>
        <v>13.26893103481526</v>
      </c>
      <c r="J198" s="11">
        <f t="shared" si="22"/>
        <v>159227.17241778312</v>
      </c>
      <c r="K198" s="11">
        <f t="shared" si="23"/>
        <v>48125.43135534766</v>
      </c>
    </row>
    <row r="199" spans="1:11" ht="14.25">
      <c r="A199">
        <v>20</v>
      </c>
      <c r="B199">
        <f t="shared" si="16"/>
        <v>0.2837970289214199</v>
      </c>
      <c r="C199" s="2">
        <f t="shared" si="18"/>
        <v>12000</v>
      </c>
      <c r="D199" s="18">
        <f t="shared" si="24"/>
        <v>8.168110418684687</v>
      </c>
      <c r="E199" s="19">
        <f t="shared" si="19"/>
        <v>98017.32502421625</v>
      </c>
      <c r="F199" s="12">
        <f t="shared" si="20"/>
        <v>27817.02562469771</v>
      </c>
      <c r="G199" s="12"/>
      <c r="H199" s="12">
        <f t="shared" si="17"/>
        <v>0</v>
      </c>
      <c r="I199" s="18">
        <f t="shared" si="21"/>
        <v>13.560847517581196</v>
      </c>
      <c r="J199" s="11">
        <f t="shared" si="22"/>
        <v>162730.17021097435</v>
      </c>
      <c r="K199" s="11">
        <f t="shared" si="23"/>
        <v>46182.338821751466</v>
      </c>
    </row>
    <row r="201" spans="6:11" ht="14.25">
      <c r="F201" s="2">
        <f>SUM(F180:F200)</f>
        <v>846395.3444548609</v>
      </c>
      <c r="G201" s="12">
        <f>SUM(G200:G200)</f>
        <v>0</v>
      </c>
      <c r="H201" s="2">
        <f>SUM(H179:H200)</f>
        <v>200000</v>
      </c>
      <c r="K201" s="12">
        <f>SUM(K179:K200)</f>
        <v>1405201.15637605</v>
      </c>
    </row>
    <row r="204" spans="3:4" ht="14.25">
      <c r="C204" s="17"/>
      <c r="D204" s="16"/>
    </row>
    <row r="205" spans="3:4" ht="14.25">
      <c r="C205" s="17"/>
      <c r="D205" s="10"/>
    </row>
    <row r="218" spans="1:2" ht="15">
      <c r="A218" s="9" t="s">
        <v>18</v>
      </c>
      <c r="B218" s="9"/>
    </row>
    <row r="219" spans="1:2" ht="15">
      <c r="A219" s="9" t="s">
        <v>5</v>
      </c>
      <c r="B219" s="9"/>
    </row>
    <row r="220" ht="14.25">
      <c r="A220" t="s">
        <v>46</v>
      </c>
    </row>
    <row r="222" ht="14.25">
      <c r="A222" t="s">
        <v>31</v>
      </c>
    </row>
    <row r="224" spans="1:6" ht="14.25">
      <c r="A224" t="s">
        <v>0</v>
      </c>
      <c r="D224" s="16">
        <v>200000</v>
      </c>
      <c r="F224" s="12"/>
    </row>
    <row r="225" spans="1:6" ht="14.25">
      <c r="A225" t="s">
        <v>37</v>
      </c>
      <c r="D225" s="16">
        <v>750</v>
      </c>
      <c r="F225" s="12"/>
    </row>
    <row r="226" spans="1:6" ht="14.25">
      <c r="A226" t="s">
        <v>36</v>
      </c>
      <c r="D226" s="16">
        <v>0</v>
      </c>
      <c r="F226" s="12"/>
    </row>
    <row r="227" spans="1:6" ht="14.25">
      <c r="A227" t="s">
        <v>27</v>
      </c>
      <c r="D227" s="11">
        <f>D224/2800</f>
        <v>71.42857142857143</v>
      </c>
      <c r="F227" s="12"/>
    </row>
    <row r="228" spans="1:4" ht="14.25">
      <c r="A228" t="s">
        <v>28</v>
      </c>
      <c r="D228" s="16">
        <f>D224/D227</f>
        <v>2800</v>
      </c>
    </row>
    <row r="229" spans="1:4" ht="14.25">
      <c r="A229" t="s">
        <v>32</v>
      </c>
      <c r="D229" s="16">
        <v>200</v>
      </c>
    </row>
    <row r="230" spans="1:4" ht="14.25">
      <c r="A230" t="s">
        <v>29</v>
      </c>
      <c r="D230" s="16">
        <f>D227*D229</f>
        <v>14285.714285714286</v>
      </c>
    </row>
    <row r="231" spans="1:4" ht="14.25">
      <c r="A231" t="s">
        <v>12</v>
      </c>
      <c r="D231" s="13">
        <v>0.065</v>
      </c>
    </row>
    <row r="232" spans="1:4" ht="14.25">
      <c r="A232" t="s">
        <v>30</v>
      </c>
      <c r="D232" s="14">
        <v>922.517</v>
      </c>
    </row>
    <row r="233" ht="14.25">
      <c r="D233" s="14"/>
    </row>
    <row r="234" ht="14.25">
      <c r="D234" s="14"/>
    </row>
    <row r="235" spans="8:9" ht="14.25">
      <c r="H235" s="15" t="s">
        <v>25</v>
      </c>
      <c r="I235" s="15"/>
    </row>
    <row r="236" spans="2:10" ht="14.25">
      <c r="B236" s="15"/>
      <c r="C236" s="15" t="s">
        <v>3</v>
      </c>
      <c r="D236" s="15"/>
      <c r="E236" s="15" t="s">
        <v>39</v>
      </c>
      <c r="F236" s="15"/>
      <c r="G236" s="15" t="s">
        <v>41</v>
      </c>
      <c r="H236" s="15" t="s">
        <v>41</v>
      </c>
      <c r="I236" s="15"/>
      <c r="J236" s="15"/>
    </row>
    <row r="237" spans="2:11" ht="14.25">
      <c r="B237" s="15"/>
      <c r="C237" s="15" t="s">
        <v>22</v>
      </c>
      <c r="D237" s="15" t="s">
        <v>24</v>
      </c>
      <c r="E237" s="15" t="s">
        <v>24</v>
      </c>
      <c r="F237" s="15" t="s">
        <v>25</v>
      </c>
      <c r="G237" s="15" t="s">
        <v>42</v>
      </c>
      <c r="H237" s="15" t="s">
        <v>42</v>
      </c>
      <c r="I237" s="15"/>
      <c r="J237" s="15"/>
      <c r="K237" s="15"/>
    </row>
    <row r="238" spans="2:11" ht="14.25">
      <c r="B238" s="15" t="s">
        <v>11</v>
      </c>
      <c r="C238" s="15" t="s">
        <v>1</v>
      </c>
      <c r="D238" s="15" t="s">
        <v>43</v>
      </c>
      <c r="E238" s="15" t="s">
        <v>43</v>
      </c>
      <c r="F238" s="15" t="s">
        <v>40</v>
      </c>
      <c r="G238" s="15" t="s">
        <v>21</v>
      </c>
      <c r="H238" s="15" t="s">
        <v>21</v>
      </c>
      <c r="I238" s="15"/>
      <c r="J238" s="15"/>
      <c r="K238" s="15"/>
    </row>
    <row r="240" spans="1:8" ht="14.25">
      <c r="A240">
        <v>0</v>
      </c>
      <c r="B240">
        <f>1/(1+$D$48)^A240</f>
        <v>1</v>
      </c>
      <c r="F240" s="12"/>
      <c r="G240" s="12">
        <f>D224</f>
        <v>200000</v>
      </c>
      <c r="H240" s="12">
        <f>B240*G240</f>
        <v>200000</v>
      </c>
    </row>
    <row r="241" spans="1:11" ht="14.25">
      <c r="A241">
        <v>1</v>
      </c>
      <c r="B241">
        <f aca="true" t="shared" si="25" ref="B241:B260">1/(1+$D$48)^A241</f>
        <v>0.9389671361502347</v>
      </c>
      <c r="C241" s="2">
        <f>$D$49</f>
        <v>12000</v>
      </c>
      <c r="D241" s="18">
        <f>1.6247+3.7773</f>
        <v>5.402</v>
      </c>
      <c r="E241" s="19">
        <f>C241*D241</f>
        <v>64824</v>
      </c>
      <c r="F241" s="12">
        <f>B241*E241</f>
        <v>60867.605633802814</v>
      </c>
      <c r="G241" s="12"/>
      <c r="H241" s="12">
        <f aca="true" t="shared" si="26" ref="H241:H260">B241*G241</f>
        <v>0</v>
      </c>
      <c r="I241" s="2"/>
      <c r="J241" s="11"/>
      <c r="K241" s="11"/>
    </row>
    <row r="242" spans="1:11" ht="14.25">
      <c r="A242">
        <v>2</v>
      </c>
      <c r="B242">
        <f t="shared" si="25"/>
        <v>0.8816592827701736</v>
      </c>
      <c r="C242" s="2">
        <f aca="true" t="shared" si="27" ref="C242:C260">$D$49</f>
        <v>12000</v>
      </c>
      <c r="D242" s="18">
        <f aca="true" t="shared" si="28" ref="D242:D260">D241*1.022</f>
        <v>5.520844</v>
      </c>
      <c r="E242" s="19">
        <f aca="true" t="shared" si="29" ref="E242:E260">C242*D242</f>
        <v>66250.128</v>
      </c>
      <c r="F242" s="12">
        <f aca="true" t="shared" si="30" ref="F242:F260">B242*E242</f>
        <v>58410.04033591219</v>
      </c>
      <c r="G242" s="12"/>
      <c r="H242" s="12">
        <f t="shared" si="26"/>
        <v>0</v>
      </c>
      <c r="I242" s="10"/>
      <c r="J242" s="11"/>
      <c r="K242" s="11"/>
    </row>
    <row r="243" spans="1:11" ht="14.25">
      <c r="A243">
        <v>3</v>
      </c>
      <c r="B243">
        <f t="shared" si="25"/>
        <v>0.8278490918029799</v>
      </c>
      <c r="C243" s="2">
        <f t="shared" si="27"/>
        <v>12000</v>
      </c>
      <c r="D243" s="18">
        <f t="shared" si="28"/>
        <v>5.642302568000001</v>
      </c>
      <c r="E243" s="19">
        <f t="shared" si="29"/>
        <v>67707.630816</v>
      </c>
      <c r="F243" s="12">
        <f t="shared" si="30"/>
        <v>56051.70067915706</v>
      </c>
      <c r="G243" s="12"/>
      <c r="H243" s="12">
        <f t="shared" si="26"/>
        <v>0</v>
      </c>
      <c r="I243" s="10"/>
      <c r="J243" s="11"/>
      <c r="K243" s="11"/>
    </row>
    <row r="244" spans="1:11" ht="14.25">
      <c r="A244">
        <v>4</v>
      </c>
      <c r="B244">
        <f t="shared" si="25"/>
        <v>0.777323090894817</v>
      </c>
      <c r="C244" s="2">
        <f t="shared" si="27"/>
        <v>12000</v>
      </c>
      <c r="D244" s="18">
        <f t="shared" si="28"/>
        <v>5.766433224496001</v>
      </c>
      <c r="E244" s="19">
        <f t="shared" si="29"/>
        <v>69197.19869395201</v>
      </c>
      <c r="F244" s="12">
        <f t="shared" si="30"/>
        <v>53788.58037004557</v>
      </c>
      <c r="G244" s="12"/>
      <c r="H244" s="12">
        <f t="shared" si="26"/>
        <v>0</v>
      </c>
      <c r="I244" s="10"/>
      <c r="J244" s="11"/>
      <c r="K244" s="11"/>
    </row>
    <row r="245" spans="1:11" ht="14.25">
      <c r="A245">
        <v>5</v>
      </c>
      <c r="B245">
        <f t="shared" si="25"/>
        <v>0.7298808365209549</v>
      </c>
      <c r="C245" s="2">
        <f t="shared" si="27"/>
        <v>12000</v>
      </c>
      <c r="D245" s="18">
        <f t="shared" si="28"/>
        <v>5.893294755434913</v>
      </c>
      <c r="E245" s="19">
        <f t="shared" si="29"/>
        <v>70719.53706521896</v>
      </c>
      <c r="F245" s="12">
        <f t="shared" si="30"/>
        <v>51616.83487153669</v>
      </c>
      <c r="G245" s="12"/>
      <c r="H245" s="12">
        <f t="shared" si="26"/>
        <v>0</v>
      </c>
      <c r="I245" s="10"/>
      <c r="J245" s="11"/>
      <c r="K245" s="11"/>
    </row>
    <row r="246" spans="1:11" ht="14.25">
      <c r="A246">
        <v>6</v>
      </c>
      <c r="B246">
        <f t="shared" si="25"/>
        <v>0.6853341187990187</v>
      </c>
      <c r="C246" s="2">
        <f t="shared" si="27"/>
        <v>12000</v>
      </c>
      <c r="D246" s="18">
        <f t="shared" si="28"/>
        <v>6.0229472400544815</v>
      </c>
      <c r="E246" s="19">
        <f t="shared" si="29"/>
        <v>72275.36688065378</v>
      </c>
      <c r="F246" s="12">
        <f t="shared" si="30"/>
        <v>49532.77487202864</v>
      </c>
      <c r="G246" s="12"/>
      <c r="H246" s="12">
        <f t="shared" si="26"/>
        <v>0</v>
      </c>
      <c r="I246" s="10"/>
      <c r="J246" s="11"/>
      <c r="K246" s="11"/>
    </row>
    <row r="247" spans="1:11" ht="14.25">
      <c r="A247">
        <v>7</v>
      </c>
      <c r="B247">
        <f t="shared" si="25"/>
        <v>0.6435062148347594</v>
      </c>
      <c r="C247" s="2">
        <f t="shared" si="27"/>
        <v>12000</v>
      </c>
      <c r="D247" s="18">
        <f t="shared" si="28"/>
        <v>6.15545207933568</v>
      </c>
      <c r="E247" s="19">
        <f t="shared" si="29"/>
        <v>73865.42495202816</v>
      </c>
      <c r="F247" s="12">
        <f t="shared" si="30"/>
        <v>47532.860018040636</v>
      </c>
      <c r="G247" s="12"/>
      <c r="H247" s="12">
        <f t="shared" si="26"/>
        <v>0</v>
      </c>
      <c r="I247" s="10"/>
      <c r="J247" s="11"/>
      <c r="K247" s="11"/>
    </row>
    <row r="248" spans="1:11" ht="14.25">
      <c r="A248">
        <v>8</v>
      </c>
      <c r="B248">
        <f t="shared" si="25"/>
        <v>0.6042311876382719</v>
      </c>
      <c r="C248" s="2">
        <f t="shared" si="27"/>
        <v>12000</v>
      </c>
      <c r="D248" s="18">
        <f t="shared" si="28"/>
        <v>6.290872025081065</v>
      </c>
      <c r="E248" s="19">
        <f t="shared" si="29"/>
        <v>75490.46430097277</v>
      </c>
      <c r="F248" s="12">
        <f t="shared" si="30"/>
        <v>45613.69289994134</v>
      </c>
      <c r="G248" s="12"/>
      <c r="H248" s="12">
        <f t="shared" si="26"/>
        <v>0</v>
      </c>
      <c r="I248" s="10"/>
      <c r="J248" s="11"/>
      <c r="K248" s="11"/>
    </row>
    <row r="249" spans="1:11" ht="14.25">
      <c r="A249">
        <v>9</v>
      </c>
      <c r="B249">
        <f t="shared" si="25"/>
        <v>0.5673532278293633</v>
      </c>
      <c r="C249" s="2">
        <f t="shared" si="27"/>
        <v>12000</v>
      </c>
      <c r="D249" s="18">
        <f t="shared" si="28"/>
        <v>6.429271209632848</v>
      </c>
      <c r="E249" s="19">
        <f t="shared" si="29"/>
        <v>77151.25451559418</v>
      </c>
      <c r="F249" s="12">
        <f t="shared" si="30"/>
        <v>43772.0132805071</v>
      </c>
      <c r="G249" s="12"/>
      <c r="H249" s="12">
        <f t="shared" si="26"/>
        <v>0</v>
      </c>
      <c r="I249" s="10"/>
      <c r="J249" s="11"/>
      <c r="K249" s="11"/>
    </row>
    <row r="250" spans="1:11" ht="14.25">
      <c r="A250">
        <v>10</v>
      </c>
      <c r="B250">
        <f t="shared" si="25"/>
        <v>0.5327260355205289</v>
      </c>
      <c r="C250" s="2">
        <f t="shared" si="27"/>
        <v>12000</v>
      </c>
      <c r="D250" s="18">
        <f t="shared" si="28"/>
        <v>6.570715176244771</v>
      </c>
      <c r="E250" s="19">
        <f t="shared" si="29"/>
        <v>78848.58211493725</v>
      </c>
      <c r="F250" s="12">
        <f t="shared" si="30"/>
        <v>42004.6925565054</v>
      </c>
      <c r="G250" s="12"/>
      <c r="H250" s="12">
        <f t="shared" si="26"/>
        <v>0</v>
      </c>
      <c r="I250" s="10"/>
      <c r="J250" s="11"/>
      <c r="K250" s="11"/>
    </row>
    <row r="251" spans="1:11" ht="14.25">
      <c r="A251">
        <v>11</v>
      </c>
      <c r="B251">
        <f t="shared" si="25"/>
        <v>0.5002122399253793</v>
      </c>
      <c r="C251" s="2">
        <f t="shared" si="27"/>
        <v>12000</v>
      </c>
      <c r="D251" s="18">
        <f t="shared" si="28"/>
        <v>6.715270910122156</v>
      </c>
      <c r="E251" s="19">
        <f t="shared" si="29"/>
        <v>80583.25092146586</v>
      </c>
      <c r="F251" s="12">
        <f t="shared" si="30"/>
        <v>40308.72844389533</v>
      </c>
      <c r="G251" s="12"/>
      <c r="H251" s="12">
        <f t="shared" si="26"/>
        <v>0</v>
      </c>
      <c r="I251" s="10"/>
      <c r="J251" s="11"/>
      <c r="K251" s="11"/>
    </row>
    <row r="252" spans="1:11" ht="14.25">
      <c r="A252">
        <v>12</v>
      </c>
      <c r="B252">
        <f t="shared" si="25"/>
        <v>0.4696828543900276</v>
      </c>
      <c r="C252" s="2">
        <f t="shared" si="27"/>
        <v>12000</v>
      </c>
      <c r="D252" s="18">
        <f t="shared" si="28"/>
        <v>6.863006870144844</v>
      </c>
      <c r="E252" s="19">
        <f t="shared" si="29"/>
        <v>82356.08244173812</v>
      </c>
      <c r="F252" s="12">
        <f t="shared" si="30"/>
        <v>38681.239877616</v>
      </c>
      <c r="G252" s="12"/>
      <c r="H252" s="12">
        <f t="shared" si="26"/>
        <v>0</v>
      </c>
      <c r="I252" s="10"/>
      <c r="J252" s="11"/>
      <c r="K252" s="11"/>
    </row>
    <row r="253" spans="1:11" ht="14.25">
      <c r="A253">
        <v>13</v>
      </c>
      <c r="B253">
        <f t="shared" si="25"/>
        <v>0.4410167646854719</v>
      </c>
      <c r="C253" s="2">
        <f t="shared" si="27"/>
        <v>12000</v>
      </c>
      <c r="D253" s="18">
        <f t="shared" si="28"/>
        <v>7.01399302128803</v>
      </c>
      <c r="E253" s="19">
        <f t="shared" si="29"/>
        <v>84167.91625545637</v>
      </c>
      <c r="F253" s="12">
        <f t="shared" si="30"/>
        <v>37119.4621172991</v>
      </c>
      <c r="G253" s="12"/>
      <c r="H253" s="12">
        <f t="shared" si="26"/>
        <v>0</v>
      </c>
      <c r="I253" s="10"/>
      <c r="J253" s="11"/>
      <c r="K253" s="11"/>
    </row>
    <row r="254" spans="1:11" ht="14.25">
      <c r="A254">
        <v>14</v>
      </c>
      <c r="B254">
        <f t="shared" si="25"/>
        <v>0.41410024853095956</v>
      </c>
      <c r="C254" s="2">
        <f t="shared" si="27"/>
        <v>12000</v>
      </c>
      <c r="D254" s="18">
        <f t="shared" si="28"/>
        <v>7.168300867756367</v>
      </c>
      <c r="E254" s="19">
        <f t="shared" si="29"/>
        <v>86019.6104130764</v>
      </c>
      <c r="F254" s="12">
        <f t="shared" si="30"/>
        <v>35620.74205059125</v>
      </c>
      <c r="G254" s="12"/>
      <c r="H254" s="12">
        <f t="shared" si="26"/>
        <v>0</v>
      </c>
      <c r="I254" s="10"/>
      <c r="J254" s="11"/>
      <c r="K254" s="11"/>
    </row>
    <row r="255" spans="1:11" ht="14.25">
      <c r="A255">
        <v>15</v>
      </c>
      <c r="B255">
        <f t="shared" si="25"/>
        <v>0.38882652444221566</v>
      </c>
      <c r="C255" s="2">
        <f t="shared" si="27"/>
        <v>12000</v>
      </c>
      <c r="D255" s="18">
        <f t="shared" si="28"/>
        <v>7.326003486847007</v>
      </c>
      <c r="E255" s="19">
        <f t="shared" si="29"/>
        <v>87912.0418421641</v>
      </c>
      <c r="F255" s="12">
        <f t="shared" si="30"/>
        <v>34182.5336861073</v>
      </c>
      <c r="G255" s="12"/>
      <c r="H255" s="12">
        <f t="shared" si="26"/>
        <v>0</v>
      </c>
      <c r="I255" s="10"/>
      <c r="J255" s="11"/>
      <c r="K255" s="11"/>
    </row>
    <row r="256" spans="1:11" ht="14.25">
      <c r="A256">
        <v>16</v>
      </c>
      <c r="B256">
        <f t="shared" si="25"/>
        <v>0.3650953281147565</v>
      </c>
      <c r="C256" s="2">
        <f t="shared" si="27"/>
        <v>12000</v>
      </c>
      <c r="D256" s="18">
        <f t="shared" si="28"/>
        <v>7.487175563557641</v>
      </c>
      <c r="E256" s="19">
        <f t="shared" si="29"/>
        <v>89846.10676269169</v>
      </c>
      <c r="F256" s="12">
        <f t="shared" si="30"/>
        <v>32802.39382835836</v>
      </c>
      <c r="G256" s="12"/>
      <c r="H256" s="12">
        <f t="shared" si="26"/>
        <v>0</v>
      </c>
      <c r="I256" s="10"/>
      <c r="J256" s="11"/>
      <c r="K256" s="11"/>
    </row>
    <row r="257" spans="1:11" ht="14.25">
      <c r="A257">
        <v>17</v>
      </c>
      <c r="B257">
        <f t="shared" si="25"/>
        <v>0.34281251466174323</v>
      </c>
      <c r="C257" s="2">
        <f t="shared" si="27"/>
        <v>12000</v>
      </c>
      <c r="D257" s="18">
        <f t="shared" si="28"/>
        <v>7.651893425955909</v>
      </c>
      <c r="E257" s="19">
        <f t="shared" si="29"/>
        <v>91822.7211114709</v>
      </c>
      <c r="F257" s="12">
        <f t="shared" si="30"/>
        <v>31477.977927307278</v>
      </c>
      <c r="G257" s="12"/>
      <c r="H257" s="12">
        <f t="shared" si="26"/>
        <v>0</v>
      </c>
      <c r="I257" s="10"/>
      <c r="J257" s="11"/>
      <c r="K257" s="11"/>
    </row>
    <row r="258" spans="1:11" ht="14.25">
      <c r="A258">
        <v>18</v>
      </c>
      <c r="B258">
        <f t="shared" si="25"/>
        <v>0.3218896851283974</v>
      </c>
      <c r="C258" s="2">
        <f t="shared" si="27"/>
        <v>12000</v>
      </c>
      <c r="D258" s="18">
        <f t="shared" si="28"/>
        <v>7.820235081326939</v>
      </c>
      <c r="E258" s="19">
        <f t="shared" si="29"/>
        <v>93842.82097592327</v>
      </c>
      <c r="F258" s="12">
        <f t="shared" si="30"/>
        <v>30207.036095500505</v>
      </c>
      <c r="G258" s="12"/>
      <c r="H258" s="12">
        <f t="shared" si="26"/>
        <v>0</v>
      </c>
      <c r="I258" s="10"/>
      <c r="J258" s="11"/>
      <c r="K258" s="11"/>
    </row>
    <row r="259" spans="1:11" ht="14.25">
      <c r="A259">
        <v>19</v>
      </c>
      <c r="B259">
        <f t="shared" si="25"/>
        <v>0.30224383580131214</v>
      </c>
      <c r="C259" s="2">
        <f t="shared" si="27"/>
        <v>12000</v>
      </c>
      <c r="D259" s="18">
        <f t="shared" si="28"/>
        <v>7.992280253116132</v>
      </c>
      <c r="E259" s="19">
        <f t="shared" si="29"/>
        <v>95907.36303739357</v>
      </c>
      <c r="F259" s="12">
        <f t="shared" si="30"/>
        <v>28987.409286010818</v>
      </c>
      <c r="G259" s="12"/>
      <c r="H259" s="12">
        <f t="shared" si="26"/>
        <v>0</v>
      </c>
      <c r="I259" s="10"/>
      <c r="J259" s="11"/>
      <c r="K259" s="11"/>
    </row>
    <row r="260" spans="1:11" ht="14.25">
      <c r="A260">
        <v>20</v>
      </c>
      <c r="B260">
        <f t="shared" si="25"/>
        <v>0.2837970289214199</v>
      </c>
      <c r="C260" s="2">
        <f t="shared" si="27"/>
        <v>12000</v>
      </c>
      <c r="D260" s="18">
        <f t="shared" si="28"/>
        <v>8.168110418684687</v>
      </c>
      <c r="E260" s="19">
        <f t="shared" si="29"/>
        <v>98017.32502421625</v>
      </c>
      <c r="F260" s="12">
        <f t="shared" si="30"/>
        <v>27817.02562469771</v>
      </c>
      <c r="G260" s="12"/>
      <c r="H260" s="12">
        <f t="shared" si="26"/>
        <v>0</v>
      </c>
      <c r="I260" s="10"/>
      <c r="J260" s="11"/>
      <c r="K260" s="11"/>
    </row>
    <row r="262" spans="6:11" ht="14.25">
      <c r="F262" s="2">
        <f>SUM(F241:F261)</f>
        <v>846395.3444548609</v>
      </c>
      <c r="G262" s="12">
        <f>SUM(G261:G261)</f>
        <v>0</v>
      </c>
      <c r="H262" s="2">
        <f>SUM(H240:H261)</f>
        <v>200000</v>
      </c>
      <c r="K262" s="12"/>
    </row>
    <row r="265" spans="3:4" ht="14.25">
      <c r="C265" s="17"/>
      <c r="D265" s="16"/>
    </row>
    <row r="266" spans="3:4" ht="14.25">
      <c r="C266" s="17"/>
      <c r="D266" s="10"/>
    </row>
  </sheetData>
  <sheetProtection/>
  <printOptions/>
  <pageMargins left="0.25" right="0.25" top="0.25" bottom="0.25" header="0" footer="0"/>
  <pageSetup fitToHeight="0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6"/>
  <sheetViews>
    <sheetView zoomScalePageLayoutView="0" workbookViewId="0" topLeftCell="A22">
      <selection activeCell="F38" sqref="F38"/>
    </sheetView>
  </sheetViews>
  <sheetFormatPr defaultColWidth="9.140625" defaultRowHeight="15"/>
  <cols>
    <col min="2" max="2" width="14.00390625" style="0" customWidth="1"/>
    <col min="3" max="3" width="14.140625" style="0" customWidth="1"/>
    <col min="4" max="4" width="14.28125" style="0" customWidth="1"/>
    <col min="5" max="5" width="14.140625" style="0" customWidth="1"/>
    <col min="6" max="6" width="13.8515625" style="0" customWidth="1"/>
    <col min="7" max="8" width="15.8515625" style="0" customWidth="1"/>
    <col min="9" max="9" width="14.28125" style="0" customWidth="1"/>
    <col min="10" max="11" width="14.8515625" style="0" customWidth="1"/>
    <col min="13" max="13" width="13.140625" style="0" customWidth="1"/>
    <col min="14" max="14" width="10.8515625" style="0" customWidth="1"/>
  </cols>
  <sheetData>
    <row r="1" ht="15">
      <c r="A1" s="9" t="s">
        <v>17</v>
      </c>
    </row>
    <row r="2" ht="15">
      <c r="A2" s="9" t="s">
        <v>65</v>
      </c>
    </row>
    <row r="5" spans="1:6" ht="14.25">
      <c r="A5" s="5"/>
      <c r="B5" s="6" t="s">
        <v>3</v>
      </c>
      <c r="C5" s="5"/>
      <c r="D5" s="5"/>
      <c r="E5" s="5"/>
      <c r="F5" s="6" t="s">
        <v>13</v>
      </c>
    </row>
    <row r="6" spans="1:6" ht="14.25">
      <c r="A6" s="5"/>
      <c r="B6" s="6" t="s">
        <v>4</v>
      </c>
      <c r="C6" s="6" t="s">
        <v>8</v>
      </c>
      <c r="D6" s="6" t="s">
        <v>10</v>
      </c>
      <c r="E6" s="5"/>
      <c r="F6" s="6" t="s">
        <v>14</v>
      </c>
    </row>
    <row r="7" spans="1:6" ht="15" thickBot="1">
      <c r="A7" s="7" t="s">
        <v>2</v>
      </c>
      <c r="B7" s="8" t="s">
        <v>7</v>
      </c>
      <c r="C7" s="8" t="s">
        <v>9</v>
      </c>
      <c r="D7" s="8" t="s">
        <v>1</v>
      </c>
      <c r="E7" s="8" t="s">
        <v>11</v>
      </c>
      <c r="F7" s="8" t="s">
        <v>1</v>
      </c>
    </row>
    <row r="9" spans="1:6" ht="14.25">
      <c r="A9">
        <v>1</v>
      </c>
      <c r="B9">
        <v>9312.645901639344</v>
      </c>
      <c r="C9" s="18">
        <v>8.9685</v>
      </c>
      <c r="D9">
        <f>B9*C9</f>
        <v>83520.46476885246</v>
      </c>
      <c r="E9" s="1">
        <f>1/(1+$E$21)^A9</f>
        <v>0.9389671361502347</v>
      </c>
      <c r="F9" s="2">
        <f>D9*E9</f>
        <v>78422.97161394596</v>
      </c>
    </row>
    <row r="10" spans="1:7" ht="14.25">
      <c r="A10">
        <v>2</v>
      </c>
      <c r="B10">
        <f>$B$9</f>
        <v>9312.645901639344</v>
      </c>
      <c r="C10" s="18">
        <f aca="true" t="shared" si="0" ref="C10:C18">C9*1.022</f>
        <v>9.165807000000001</v>
      </c>
      <c r="D10">
        <f aca="true" t="shared" si="1" ref="D10:D18">B10*C10</f>
        <v>85357.91499376722</v>
      </c>
      <c r="E10" s="1">
        <f aca="true" t="shared" si="2" ref="E10:E18">1/(1+$E$21)^A10</f>
        <v>0.8816592827701736</v>
      </c>
      <c r="F10" s="2">
        <f aca="true" t="shared" si="3" ref="F10:F18">D10*E10</f>
        <v>75256.59811216225</v>
      </c>
      <c r="G10" s="27"/>
    </row>
    <row r="11" spans="1:6" ht="14.25">
      <c r="A11">
        <v>3</v>
      </c>
      <c r="B11">
        <f aca="true" t="shared" si="4" ref="B11:B18">$B$9</f>
        <v>9312.645901639344</v>
      </c>
      <c r="C11" s="18">
        <f t="shared" si="0"/>
        <v>9.367454754</v>
      </c>
      <c r="D11">
        <f t="shared" si="1"/>
        <v>87235.7891236301</v>
      </c>
      <c r="E11" s="1">
        <f t="shared" si="2"/>
        <v>0.8278490918029799</v>
      </c>
      <c r="F11" s="2">
        <f t="shared" si="3"/>
        <v>72218.06879871344</v>
      </c>
    </row>
    <row r="12" spans="1:6" ht="14.25">
      <c r="A12">
        <v>4</v>
      </c>
      <c r="B12">
        <f t="shared" si="4"/>
        <v>9312.645901639344</v>
      </c>
      <c r="C12" s="18">
        <f t="shared" si="0"/>
        <v>9.573538758588</v>
      </c>
      <c r="D12">
        <f t="shared" si="1"/>
        <v>89154.97648434996</v>
      </c>
      <c r="E12" s="1">
        <f t="shared" si="2"/>
        <v>0.777323090894817</v>
      </c>
      <c r="F12" s="2">
        <f t="shared" si="3"/>
        <v>69302.22188946963</v>
      </c>
    </row>
    <row r="13" spans="1:6" ht="14.25">
      <c r="A13">
        <v>5</v>
      </c>
      <c r="B13">
        <f t="shared" si="4"/>
        <v>9312.645901639344</v>
      </c>
      <c r="C13" s="18">
        <f t="shared" si="0"/>
        <v>9.784156611276936</v>
      </c>
      <c r="D13">
        <f t="shared" si="1"/>
        <v>91116.38596700564</v>
      </c>
      <c r="E13" s="1">
        <f t="shared" si="2"/>
        <v>0.7298808365209549</v>
      </c>
      <c r="F13" s="2">
        <f t="shared" si="3"/>
        <v>66504.10401036427</v>
      </c>
    </row>
    <row r="14" spans="1:6" ht="14.25">
      <c r="A14">
        <v>6</v>
      </c>
      <c r="B14">
        <f t="shared" si="4"/>
        <v>9312.645901639344</v>
      </c>
      <c r="C14" s="18">
        <f t="shared" si="0"/>
        <v>9.999408056725029</v>
      </c>
      <c r="D14">
        <f t="shared" si="1"/>
        <v>93120.94645827978</v>
      </c>
      <c r="E14" s="1">
        <f t="shared" si="2"/>
        <v>0.6853341187990187</v>
      </c>
      <c r="F14" s="2">
        <f t="shared" si="3"/>
        <v>63818.96178271578</v>
      </c>
    </row>
    <row r="15" spans="1:6" ht="14.25">
      <c r="A15">
        <v>7</v>
      </c>
      <c r="B15">
        <f t="shared" si="4"/>
        <v>9312.645901639344</v>
      </c>
      <c r="C15" s="18">
        <f t="shared" si="0"/>
        <v>10.21939503397298</v>
      </c>
      <c r="D15">
        <f t="shared" si="1"/>
        <v>95169.60728036193</v>
      </c>
      <c r="E15" s="1">
        <f t="shared" si="2"/>
        <v>0.6435062148347594</v>
      </c>
      <c r="F15" s="2">
        <f t="shared" si="3"/>
        <v>61242.233748296276</v>
      </c>
    </row>
    <row r="16" spans="1:6" ht="14.25">
      <c r="A16">
        <v>8</v>
      </c>
      <c r="B16">
        <f t="shared" si="4"/>
        <v>9312.645901639344</v>
      </c>
      <c r="C16" s="18">
        <f t="shared" si="0"/>
        <v>10.444221724720386</v>
      </c>
      <c r="D16">
        <f t="shared" si="1"/>
        <v>97263.3386405299</v>
      </c>
      <c r="E16" s="1">
        <f t="shared" si="2"/>
        <v>0.6042311876382719</v>
      </c>
      <c r="F16" s="2">
        <f t="shared" si="3"/>
        <v>58769.5426204308</v>
      </c>
    </row>
    <row r="17" spans="1:6" ht="14.25">
      <c r="A17">
        <v>9</v>
      </c>
      <c r="B17">
        <f t="shared" si="4"/>
        <v>9312.645901639344</v>
      </c>
      <c r="C17" s="18">
        <f t="shared" si="0"/>
        <v>10.673994602664234</v>
      </c>
      <c r="D17">
        <f t="shared" si="1"/>
        <v>99403.13209062156</v>
      </c>
      <c r="E17" s="1">
        <f t="shared" si="2"/>
        <v>0.5673532278293633</v>
      </c>
      <c r="F17" s="2">
        <f t="shared" si="3"/>
        <v>56396.687847962705</v>
      </c>
    </row>
    <row r="18" spans="1:6" ht="14.25">
      <c r="A18">
        <v>10</v>
      </c>
      <c r="B18">
        <f t="shared" si="4"/>
        <v>9312.645901639344</v>
      </c>
      <c r="C18" s="18">
        <f t="shared" si="0"/>
        <v>10.908822483922847</v>
      </c>
      <c r="D18">
        <f t="shared" si="1"/>
        <v>101590.00099661523</v>
      </c>
      <c r="E18" s="1">
        <f t="shared" si="2"/>
        <v>0.5327260355205289</v>
      </c>
      <c r="F18" s="2">
        <f t="shared" si="3"/>
        <v>54119.63847945341</v>
      </c>
    </row>
    <row r="21" spans="2:5" ht="14.25">
      <c r="B21" t="s">
        <v>12</v>
      </c>
      <c r="E21">
        <v>0.065</v>
      </c>
    </row>
    <row r="23" spans="2:6" ht="14.25">
      <c r="B23" t="s">
        <v>15</v>
      </c>
      <c r="F23" s="3">
        <f>SUM(F9:F18)</f>
        <v>656051.0289035145</v>
      </c>
    </row>
    <row r="25" spans="2:6" ht="14.25">
      <c r="B25" t="s">
        <v>0</v>
      </c>
      <c r="F25" s="3">
        <v>400000</v>
      </c>
    </row>
    <row r="27" spans="2:6" ht="14.25">
      <c r="B27" t="s">
        <v>16</v>
      </c>
      <c r="F27" s="4">
        <f>F23-F25</f>
        <v>256051.0289035145</v>
      </c>
    </row>
    <row r="37" spans="1:2" ht="15">
      <c r="A37" s="9" t="s">
        <v>18</v>
      </c>
      <c r="B37" s="9"/>
    </row>
    <row r="38" spans="1:2" ht="15">
      <c r="A38" s="9" t="s">
        <v>65</v>
      </c>
      <c r="B38" s="9"/>
    </row>
    <row r="39" ht="14.25">
      <c r="A39" t="s">
        <v>19</v>
      </c>
    </row>
    <row r="41" ht="14.25">
      <c r="A41" t="s">
        <v>31</v>
      </c>
    </row>
    <row r="43" spans="1:6" ht="14.25">
      <c r="A43" t="s">
        <v>26</v>
      </c>
      <c r="D43" s="16">
        <v>400000</v>
      </c>
      <c r="F43" s="12"/>
    </row>
    <row r="44" spans="1:6" ht="14.25">
      <c r="A44" t="s">
        <v>27</v>
      </c>
      <c r="D44" s="11">
        <f>D43/320</f>
        <v>1250</v>
      </c>
      <c r="F44" s="12"/>
    </row>
    <row r="45" spans="1:4" ht="14.25">
      <c r="A45" t="s">
        <v>28</v>
      </c>
      <c r="D45" s="16">
        <f>D43/D44</f>
        <v>320</v>
      </c>
    </row>
    <row r="46" spans="1:4" ht="14.25">
      <c r="A46" t="s">
        <v>32</v>
      </c>
      <c r="D46" s="16">
        <v>1200</v>
      </c>
    </row>
    <row r="47" spans="1:4" ht="14.25">
      <c r="A47" t="s">
        <v>29</v>
      </c>
      <c r="D47" s="16">
        <f>D44*D46</f>
        <v>1500000</v>
      </c>
    </row>
    <row r="48" spans="1:4" ht="14.25">
      <c r="A48" t="s">
        <v>12</v>
      </c>
      <c r="D48" s="13">
        <v>0.065</v>
      </c>
    </row>
    <row r="49" spans="1:4" ht="14.25">
      <c r="A49" t="s">
        <v>30</v>
      </c>
      <c r="D49" s="23">
        <v>9312.645901639344</v>
      </c>
    </row>
    <row r="50" ht="14.25">
      <c r="D50" s="14"/>
    </row>
    <row r="51" ht="14.25">
      <c r="D51" s="14"/>
    </row>
    <row r="53" spans="2:7" ht="14.25">
      <c r="B53" s="15"/>
      <c r="C53" s="15"/>
      <c r="D53" s="15" t="s">
        <v>25</v>
      </c>
      <c r="E53" s="15" t="s">
        <v>3</v>
      </c>
      <c r="F53" s="15"/>
      <c r="G53" s="15"/>
    </row>
    <row r="54" spans="2:7" ht="14.25">
      <c r="B54" s="15"/>
      <c r="C54" s="15" t="s">
        <v>20</v>
      </c>
      <c r="D54" s="15" t="s">
        <v>20</v>
      </c>
      <c r="E54" s="15" t="s">
        <v>22</v>
      </c>
      <c r="F54" s="15" t="s">
        <v>24</v>
      </c>
      <c r="G54" s="15" t="s">
        <v>20</v>
      </c>
    </row>
    <row r="55" spans="2:7" ht="14.25">
      <c r="B55" s="15" t="s">
        <v>11</v>
      </c>
      <c r="C55" s="15" t="s">
        <v>21</v>
      </c>
      <c r="D55" s="15" t="s">
        <v>21</v>
      </c>
      <c r="E55" s="15" t="s">
        <v>1</v>
      </c>
      <c r="F55" s="15" t="s">
        <v>21</v>
      </c>
      <c r="G55" s="15" t="s">
        <v>23</v>
      </c>
    </row>
    <row r="57" spans="1:4" ht="14.25">
      <c r="A57">
        <v>0</v>
      </c>
      <c r="B57">
        <f>1/(1+$D$48)^A57</f>
        <v>1</v>
      </c>
      <c r="C57" s="12">
        <f>D47</f>
        <v>1500000</v>
      </c>
      <c r="D57" s="12">
        <f>B57*C57</f>
        <v>1500000</v>
      </c>
    </row>
    <row r="58" spans="1:7" ht="14.25">
      <c r="A58">
        <v>1</v>
      </c>
      <c r="B58">
        <f aca="true" t="shared" si="5" ref="B58:B77">1/(1+$D$48)^A58</f>
        <v>0.9389671361502347</v>
      </c>
      <c r="D58" s="12">
        <f aca="true" t="shared" si="6" ref="D58:D77">B58*C58</f>
        <v>0</v>
      </c>
      <c r="E58" s="2">
        <f>$D$49</f>
        <v>9312.645901639344</v>
      </c>
      <c r="F58" s="18">
        <v>8.9685</v>
      </c>
      <c r="G58" s="11">
        <f>E58*F58</f>
        <v>83520.46476885246</v>
      </c>
    </row>
    <row r="59" spans="1:7" ht="14.25">
      <c r="A59">
        <v>2</v>
      </c>
      <c r="B59">
        <f t="shared" si="5"/>
        <v>0.8816592827701736</v>
      </c>
      <c r="D59" s="12">
        <f t="shared" si="6"/>
        <v>0</v>
      </c>
      <c r="E59" s="2">
        <f aca="true" t="shared" si="7" ref="E59:E77">$D$49</f>
        <v>9312.645901639344</v>
      </c>
      <c r="F59" s="18">
        <f aca="true" t="shared" si="8" ref="F59:F77">F58*1.022</f>
        <v>9.165807000000001</v>
      </c>
      <c r="G59" s="11">
        <f aca="true" t="shared" si="9" ref="G59:G77">E59*F59</f>
        <v>85357.91499376722</v>
      </c>
    </row>
    <row r="60" spans="1:7" ht="14.25">
      <c r="A60">
        <v>3</v>
      </c>
      <c r="B60">
        <f t="shared" si="5"/>
        <v>0.8278490918029799</v>
      </c>
      <c r="D60" s="12">
        <f t="shared" si="6"/>
        <v>0</v>
      </c>
      <c r="E60" s="2">
        <f t="shared" si="7"/>
        <v>9312.645901639344</v>
      </c>
      <c r="F60" s="18">
        <f t="shared" si="8"/>
        <v>9.367454754</v>
      </c>
      <c r="G60" s="11">
        <f t="shared" si="9"/>
        <v>87235.7891236301</v>
      </c>
    </row>
    <row r="61" spans="1:7" ht="14.25">
      <c r="A61">
        <v>4</v>
      </c>
      <c r="B61">
        <f t="shared" si="5"/>
        <v>0.777323090894817</v>
      </c>
      <c r="D61" s="12">
        <f t="shared" si="6"/>
        <v>0</v>
      </c>
      <c r="E61" s="2">
        <f t="shared" si="7"/>
        <v>9312.645901639344</v>
      </c>
      <c r="F61" s="18">
        <f t="shared" si="8"/>
        <v>9.573538758588</v>
      </c>
      <c r="G61" s="11">
        <f t="shared" si="9"/>
        <v>89154.97648434996</v>
      </c>
    </row>
    <row r="62" spans="1:7" ht="14.25">
      <c r="A62">
        <v>5</v>
      </c>
      <c r="B62">
        <f t="shared" si="5"/>
        <v>0.7298808365209549</v>
      </c>
      <c r="D62" s="12">
        <f t="shared" si="6"/>
        <v>0</v>
      </c>
      <c r="E62" s="2">
        <f t="shared" si="7"/>
        <v>9312.645901639344</v>
      </c>
      <c r="F62" s="18">
        <f t="shared" si="8"/>
        <v>9.784156611276936</v>
      </c>
      <c r="G62" s="11">
        <f t="shared" si="9"/>
        <v>91116.38596700564</v>
      </c>
    </row>
    <row r="63" spans="1:7" ht="14.25">
      <c r="A63">
        <v>6</v>
      </c>
      <c r="B63">
        <f t="shared" si="5"/>
        <v>0.6853341187990187</v>
      </c>
      <c r="D63" s="12">
        <f t="shared" si="6"/>
        <v>0</v>
      </c>
      <c r="E63" s="2">
        <f t="shared" si="7"/>
        <v>9312.645901639344</v>
      </c>
      <c r="F63" s="18">
        <f t="shared" si="8"/>
        <v>9.999408056725029</v>
      </c>
      <c r="G63" s="11">
        <f t="shared" si="9"/>
        <v>93120.94645827978</v>
      </c>
    </row>
    <row r="64" spans="1:7" ht="14.25">
      <c r="A64">
        <v>7</v>
      </c>
      <c r="B64">
        <f t="shared" si="5"/>
        <v>0.6435062148347594</v>
      </c>
      <c r="D64" s="12">
        <f t="shared" si="6"/>
        <v>0</v>
      </c>
      <c r="E64" s="2">
        <f t="shared" si="7"/>
        <v>9312.645901639344</v>
      </c>
      <c r="F64" s="18">
        <f t="shared" si="8"/>
        <v>10.21939503397298</v>
      </c>
      <c r="G64" s="11">
        <f t="shared" si="9"/>
        <v>95169.60728036193</v>
      </c>
    </row>
    <row r="65" spans="1:7" ht="14.25">
      <c r="A65">
        <v>8</v>
      </c>
      <c r="B65">
        <f t="shared" si="5"/>
        <v>0.6042311876382719</v>
      </c>
      <c r="D65" s="12">
        <f t="shared" si="6"/>
        <v>0</v>
      </c>
      <c r="E65" s="2">
        <f t="shared" si="7"/>
        <v>9312.645901639344</v>
      </c>
      <c r="F65" s="18">
        <f t="shared" si="8"/>
        <v>10.444221724720386</v>
      </c>
      <c r="G65" s="11">
        <f t="shared" si="9"/>
        <v>97263.3386405299</v>
      </c>
    </row>
    <row r="66" spans="1:7" ht="14.25">
      <c r="A66">
        <v>9</v>
      </c>
      <c r="B66">
        <f t="shared" si="5"/>
        <v>0.5673532278293633</v>
      </c>
      <c r="D66" s="12">
        <f t="shared" si="6"/>
        <v>0</v>
      </c>
      <c r="E66" s="2">
        <f t="shared" si="7"/>
        <v>9312.645901639344</v>
      </c>
      <c r="F66" s="18">
        <f t="shared" si="8"/>
        <v>10.673994602664234</v>
      </c>
      <c r="G66" s="11">
        <f t="shared" si="9"/>
        <v>99403.13209062156</v>
      </c>
    </row>
    <row r="67" spans="1:7" ht="14.25">
      <c r="A67">
        <v>10</v>
      </c>
      <c r="B67">
        <f t="shared" si="5"/>
        <v>0.5327260355205289</v>
      </c>
      <c r="D67" s="12">
        <f t="shared" si="6"/>
        <v>0</v>
      </c>
      <c r="E67" s="2">
        <f t="shared" si="7"/>
        <v>9312.645901639344</v>
      </c>
      <c r="F67" s="18">
        <f t="shared" si="8"/>
        <v>10.908822483922847</v>
      </c>
      <c r="G67" s="11">
        <f t="shared" si="9"/>
        <v>101590.00099661523</v>
      </c>
    </row>
    <row r="68" spans="1:7" ht="14.25">
      <c r="A68">
        <v>11</v>
      </c>
      <c r="B68">
        <f t="shared" si="5"/>
        <v>0.5002122399253793</v>
      </c>
      <c r="D68" s="12">
        <f t="shared" si="6"/>
        <v>0</v>
      </c>
      <c r="E68" s="2">
        <f t="shared" si="7"/>
        <v>9312.645901639344</v>
      </c>
      <c r="F68" s="18">
        <f t="shared" si="8"/>
        <v>11.14881657856915</v>
      </c>
      <c r="G68" s="11">
        <f t="shared" si="9"/>
        <v>103824.98101854077</v>
      </c>
    </row>
    <row r="69" spans="1:7" ht="14.25">
      <c r="A69">
        <v>12</v>
      </c>
      <c r="B69">
        <f t="shared" si="5"/>
        <v>0.4696828543900276</v>
      </c>
      <c r="D69" s="12">
        <f t="shared" si="6"/>
        <v>0</v>
      </c>
      <c r="E69" s="2">
        <f t="shared" si="7"/>
        <v>9312.645901639344</v>
      </c>
      <c r="F69" s="18">
        <f t="shared" si="8"/>
        <v>11.394090543297672</v>
      </c>
      <c r="G69" s="11">
        <f t="shared" si="9"/>
        <v>106109.13060094867</v>
      </c>
    </row>
    <row r="70" spans="1:7" ht="14.25">
      <c r="A70">
        <v>13</v>
      </c>
      <c r="B70">
        <f t="shared" si="5"/>
        <v>0.4410167646854719</v>
      </c>
      <c r="D70" s="12">
        <f t="shared" si="6"/>
        <v>0</v>
      </c>
      <c r="E70" s="2">
        <f t="shared" si="7"/>
        <v>9312.645901639344</v>
      </c>
      <c r="F70" s="18">
        <f t="shared" si="8"/>
        <v>11.64476053525022</v>
      </c>
      <c r="G70" s="11">
        <f t="shared" si="9"/>
        <v>108443.53147416953</v>
      </c>
    </row>
    <row r="71" spans="1:7" ht="14.25">
      <c r="A71">
        <v>14</v>
      </c>
      <c r="B71">
        <f t="shared" si="5"/>
        <v>0.41410024853095956</v>
      </c>
      <c r="D71" s="12">
        <f t="shared" si="6"/>
        <v>0</v>
      </c>
      <c r="E71" s="2">
        <f t="shared" si="7"/>
        <v>9312.645901639344</v>
      </c>
      <c r="F71" s="18">
        <f t="shared" si="8"/>
        <v>11.900945267025726</v>
      </c>
      <c r="G71" s="11">
        <f t="shared" si="9"/>
        <v>110829.28916660127</v>
      </c>
    </row>
    <row r="72" spans="1:7" ht="14.25">
      <c r="A72">
        <v>15</v>
      </c>
      <c r="B72">
        <f t="shared" si="5"/>
        <v>0.38882652444221566</v>
      </c>
      <c r="D72" s="12">
        <f t="shared" si="6"/>
        <v>0</v>
      </c>
      <c r="E72" s="2">
        <f t="shared" si="7"/>
        <v>9312.645901639344</v>
      </c>
      <c r="F72" s="18">
        <f t="shared" si="8"/>
        <v>12.162766062900292</v>
      </c>
      <c r="G72" s="11">
        <f t="shared" si="9"/>
        <v>113267.5335282665</v>
      </c>
    </row>
    <row r="73" spans="1:7" ht="14.25">
      <c r="A73">
        <v>16</v>
      </c>
      <c r="B73">
        <f t="shared" si="5"/>
        <v>0.3650953281147565</v>
      </c>
      <c r="D73" s="12">
        <f t="shared" si="6"/>
        <v>0</v>
      </c>
      <c r="E73" s="2">
        <f t="shared" si="7"/>
        <v>9312.645901639344</v>
      </c>
      <c r="F73" s="18">
        <f t="shared" si="8"/>
        <v>12.4303469162841</v>
      </c>
      <c r="G73" s="11">
        <f t="shared" si="9"/>
        <v>115759.41926588837</v>
      </c>
    </row>
    <row r="74" spans="1:7" ht="14.25">
      <c r="A74">
        <v>17</v>
      </c>
      <c r="B74">
        <f t="shared" si="5"/>
        <v>0.34281251466174323</v>
      </c>
      <c r="D74" s="12">
        <f t="shared" si="6"/>
        <v>0</v>
      </c>
      <c r="E74" s="2">
        <f t="shared" si="7"/>
        <v>9312.645901639344</v>
      </c>
      <c r="F74" s="18">
        <f t="shared" si="8"/>
        <v>12.70381454844235</v>
      </c>
      <c r="G74" s="11">
        <f t="shared" si="9"/>
        <v>118306.12648973793</v>
      </c>
    </row>
    <row r="75" spans="1:7" ht="14.25">
      <c r="A75">
        <v>18</v>
      </c>
      <c r="B75">
        <f t="shared" si="5"/>
        <v>0.3218896851283974</v>
      </c>
      <c r="D75" s="12">
        <f t="shared" si="6"/>
        <v>0</v>
      </c>
      <c r="E75" s="2">
        <f t="shared" si="7"/>
        <v>9312.645901639344</v>
      </c>
      <c r="F75" s="18">
        <f t="shared" si="8"/>
        <v>12.983298468508082</v>
      </c>
      <c r="G75" s="11">
        <f t="shared" si="9"/>
        <v>120908.86127251215</v>
      </c>
    </row>
    <row r="76" spans="1:7" ht="14.25">
      <c r="A76">
        <v>19</v>
      </c>
      <c r="B76">
        <f t="shared" si="5"/>
        <v>0.30224383580131214</v>
      </c>
      <c r="D76" s="12">
        <f t="shared" si="6"/>
        <v>0</v>
      </c>
      <c r="E76" s="2">
        <f t="shared" si="7"/>
        <v>9312.645901639344</v>
      </c>
      <c r="F76" s="18">
        <f t="shared" si="8"/>
        <v>13.26893103481526</v>
      </c>
      <c r="G76" s="11">
        <f t="shared" si="9"/>
        <v>123568.85622050743</v>
      </c>
    </row>
    <row r="77" spans="1:7" ht="14.25">
      <c r="A77">
        <v>20</v>
      </c>
      <c r="B77">
        <f t="shared" si="5"/>
        <v>0.2837970289214199</v>
      </c>
      <c r="D77" s="12">
        <f t="shared" si="6"/>
        <v>0</v>
      </c>
      <c r="E77" s="2">
        <f t="shared" si="7"/>
        <v>9312.645901639344</v>
      </c>
      <c r="F77" s="18">
        <f t="shared" si="8"/>
        <v>13.560847517581196</v>
      </c>
      <c r="G77" s="11">
        <f t="shared" si="9"/>
        <v>126287.3710573586</v>
      </c>
    </row>
    <row r="79" spans="4:7" ht="14.25">
      <c r="D79" s="12">
        <f>SUM(D57:D78)</f>
        <v>1500000</v>
      </c>
      <c r="G79" s="12">
        <f>SUM(G57:G78)</f>
        <v>2070237.6568985453</v>
      </c>
    </row>
    <row r="82" spans="3:4" ht="14.25">
      <c r="C82" s="17"/>
      <c r="D82" s="16"/>
    </row>
    <row r="83" spans="3:4" ht="14.25">
      <c r="C83" s="17"/>
      <c r="D83" s="10"/>
    </row>
    <row r="94" spans="1:2" ht="15">
      <c r="A94" s="9" t="s">
        <v>18</v>
      </c>
      <c r="B94" s="9"/>
    </row>
    <row r="95" spans="1:2" ht="15">
      <c r="A95" s="9" t="s">
        <v>65</v>
      </c>
      <c r="B95" s="9"/>
    </row>
    <row r="96" ht="14.25">
      <c r="A96" t="s">
        <v>57</v>
      </c>
    </row>
    <row r="98" ht="14.25">
      <c r="A98" t="s">
        <v>31</v>
      </c>
    </row>
    <row r="100" spans="1:6" ht="14.25">
      <c r="A100" t="s">
        <v>0</v>
      </c>
      <c r="D100" s="16">
        <v>400000</v>
      </c>
      <c r="F100" s="12"/>
    </row>
    <row r="101" spans="1:6" ht="14.25">
      <c r="A101" t="s">
        <v>37</v>
      </c>
      <c r="D101" s="16">
        <v>750</v>
      </c>
      <c r="F101" s="12"/>
    </row>
    <row r="102" spans="1:6" ht="14.25">
      <c r="A102" t="s">
        <v>36</v>
      </c>
      <c r="D102" s="16">
        <v>0</v>
      </c>
      <c r="F102" s="12"/>
    </row>
    <row r="103" spans="1:6" ht="14.25">
      <c r="A103" t="s">
        <v>27</v>
      </c>
      <c r="D103" s="11">
        <f>D100/2800</f>
        <v>142.85714285714286</v>
      </c>
      <c r="F103" s="12"/>
    </row>
    <row r="104" spans="1:4" ht="14.25">
      <c r="A104" t="s">
        <v>28</v>
      </c>
      <c r="D104" s="16">
        <f>D100/D103</f>
        <v>2800</v>
      </c>
    </row>
    <row r="105" spans="1:4" ht="14.25">
      <c r="A105" t="s">
        <v>32</v>
      </c>
      <c r="D105" s="16">
        <v>200</v>
      </c>
    </row>
    <row r="106" spans="1:4" ht="14.25">
      <c r="A106" t="s">
        <v>29</v>
      </c>
      <c r="D106" s="16">
        <f>D103*D105</f>
        <v>28571.428571428572</v>
      </c>
    </row>
    <row r="107" spans="1:4" ht="14.25">
      <c r="A107" t="s">
        <v>12</v>
      </c>
      <c r="D107" s="13">
        <v>0.065</v>
      </c>
    </row>
    <row r="108" spans="1:4" ht="14.25">
      <c r="A108" t="s">
        <v>30</v>
      </c>
      <c r="D108" s="14">
        <v>922.517</v>
      </c>
    </row>
    <row r="109" ht="14.25">
      <c r="D109" s="14"/>
    </row>
    <row r="110" ht="14.25">
      <c r="D110" s="14"/>
    </row>
    <row r="111" ht="14.25">
      <c r="K111" s="15" t="s">
        <v>25</v>
      </c>
    </row>
    <row r="112" spans="2:11" ht="14.25">
      <c r="B112" s="15"/>
      <c r="C112" s="15" t="s">
        <v>3</v>
      </c>
      <c r="D112" s="15"/>
      <c r="E112" s="15" t="s">
        <v>39</v>
      </c>
      <c r="F112" s="15"/>
      <c r="I112" s="15" t="s">
        <v>25</v>
      </c>
      <c r="J112" s="15" t="s">
        <v>41</v>
      </c>
      <c r="K112" s="15" t="s">
        <v>41</v>
      </c>
    </row>
    <row r="113" spans="2:11" ht="14.25">
      <c r="B113" s="15"/>
      <c r="C113" s="15" t="s">
        <v>22</v>
      </c>
      <c r="D113" s="15" t="s">
        <v>24</v>
      </c>
      <c r="E113" s="15" t="s">
        <v>24</v>
      </c>
      <c r="F113" s="15" t="s">
        <v>25</v>
      </c>
      <c r="G113" s="15" t="s">
        <v>63</v>
      </c>
      <c r="H113" s="15"/>
      <c r="I113" s="15" t="s">
        <v>63</v>
      </c>
      <c r="J113" s="15" t="s">
        <v>42</v>
      </c>
      <c r="K113" s="15" t="s">
        <v>42</v>
      </c>
    </row>
    <row r="114" spans="2:11" ht="14.25">
      <c r="B114" s="15" t="s">
        <v>11</v>
      </c>
      <c r="C114" s="15" t="s">
        <v>1</v>
      </c>
      <c r="D114" s="15" t="s">
        <v>43</v>
      </c>
      <c r="E114" s="15" t="s">
        <v>43</v>
      </c>
      <c r="F114" s="15" t="s">
        <v>40</v>
      </c>
      <c r="G114" s="15" t="s">
        <v>22</v>
      </c>
      <c r="H114" s="15" t="s">
        <v>62</v>
      </c>
      <c r="I114" s="15" t="s">
        <v>62</v>
      </c>
      <c r="J114" s="15" t="s">
        <v>21</v>
      </c>
      <c r="K114" s="15" t="s">
        <v>21</v>
      </c>
    </row>
    <row r="116" spans="1:11" ht="14.25">
      <c r="A116">
        <v>0</v>
      </c>
      <c r="B116">
        <f>1/(1+$D$48)^A116</f>
        <v>1</v>
      </c>
      <c r="F116" s="12"/>
      <c r="J116" s="12">
        <f>D100</f>
        <v>400000</v>
      </c>
      <c r="K116" s="12">
        <f aca="true" t="shared" si="10" ref="K116:K136">B116*J116</f>
        <v>400000</v>
      </c>
    </row>
    <row r="117" spans="1:11" ht="14.25">
      <c r="A117">
        <v>1</v>
      </c>
      <c r="B117">
        <f aca="true" t="shared" si="11" ref="B117:B136">1/(1+$D$48)^A117</f>
        <v>0.9389671361502347</v>
      </c>
      <c r="C117" s="2">
        <f>$D$49</f>
        <v>9312.645901639344</v>
      </c>
      <c r="D117" s="18">
        <f>1.6247+3.7773</f>
        <v>5.402</v>
      </c>
      <c r="E117" s="19">
        <f>C117*D117</f>
        <v>50306.913160655735</v>
      </c>
      <c r="F117" s="12">
        <f>B117*E117</f>
        <v>47236.53817901947</v>
      </c>
      <c r="G117" s="26">
        <f>ROUND($D$103*0.02,2)*A117*40*D117</f>
        <v>617.9888</v>
      </c>
      <c r="H117" s="2">
        <f aca="true" t="shared" si="12" ref="H117:H136">L180-D180</f>
        <v>3.5665000000000004</v>
      </c>
      <c r="I117" s="2">
        <f>B117*G117*H117</f>
        <v>2069.537141032864</v>
      </c>
      <c r="J117" s="12"/>
      <c r="K117" s="12">
        <f t="shared" si="10"/>
        <v>0</v>
      </c>
    </row>
    <row r="118" spans="1:11" ht="14.25">
      <c r="A118">
        <v>2</v>
      </c>
      <c r="B118">
        <f t="shared" si="11"/>
        <v>0.8816592827701736</v>
      </c>
      <c r="C118" s="2">
        <f aca="true" t="shared" si="13" ref="C118:C136">$D$49</f>
        <v>9312.645901639344</v>
      </c>
      <c r="D118" s="18">
        <f aca="true" t="shared" si="14" ref="D118:D136">D117*1.022</f>
        <v>5.520844</v>
      </c>
      <c r="E118" s="19">
        <f aca="true" t="shared" si="15" ref="E118:E136">C118*D118</f>
        <v>51413.66525019016</v>
      </c>
      <c r="F118" s="12">
        <f aca="true" t="shared" si="16" ref="F118:F136">B118*E118</f>
        <v>45329.335229068456</v>
      </c>
      <c r="G118" s="26">
        <f aca="true" t="shared" si="17" ref="G118:G136">ROUND($D$103*0.02,2)*A118*40*D118</f>
        <v>1263.1691071999999</v>
      </c>
      <c r="H118" s="2">
        <f t="shared" si="12"/>
        <v>3.6449630000000006</v>
      </c>
      <c r="I118" s="2">
        <f aca="true" t="shared" si="18" ref="I118:I136">B118*G118*H118</f>
        <v>4059.3397769287703</v>
      </c>
      <c r="J118" s="12"/>
      <c r="K118" s="12">
        <f t="shared" si="10"/>
        <v>0</v>
      </c>
    </row>
    <row r="119" spans="1:11" ht="14.25">
      <c r="A119">
        <v>3</v>
      </c>
      <c r="B119">
        <f t="shared" si="11"/>
        <v>0.8278490918029799</v>
      </c>
      <c r="C119" s="2">
        <f t="shared" si="13"/>
        <v>9312.645901639344</v>
      </c>
      <c r="D119" s="18">
        <f t="shared" si="14"/>
        <v>5.642302568000001</v>
      </c>
      <c r="E119" s="19">
        <f t="shared" si="15"/>
        <v>52544.76588569435</v>
      </c>
      <c r="F119" s="12">
        <f t="shared" si="16"/>
        <v>43499.136717472276</v>
      </c>
      <c r="G119" s="26">
        <f t="shared" si="17"/>
        <v>1936.4382413376002</v>
      </c>
      <c r="H119" s="2">
        <f t="shared" si="12"/>
        <v>3.725152186</v>
      </c>
      <c r="I119" s="2">
        <f t="shared" si="18"/>
        <v>5971.711897979816</v>
      </c>
      <c r="J119" s="12"/>
      <c r="K119" s="12">
        <f t="shared" si="10"/>
        <v>0</v>
      </c>
    </row>
    <row r="120" spans="1:11" ht="14.25">
      <c r="A120">
        <v>4</v>
      </c>
      <c r="B120">
        <f t="shared" si="11"/>
        <v>0.777323090894817</v>
      </c>
      <c r="C120" s="2">
        <f t="shared" si="13"/>
        <v>9312.645901639344</v>
      </c>
      <c r="D120" s="18">
        <f t="shared" si="14"/>
        <v>5.766433224496001</v>
      </c>
      <c r="E120" s="19">
        <f t="shared" si="15"/>
        <v>53700.75073517962</v>
      </c>
      <c r="F120" s="12">
        <f t="shared" si="16"/>
        <v>41742.83354484194</v>
      </c>
      <c r="G120" s="26">
        <f t="shared" si="17"/>
        <v>2638.71984352937</v>
      </c>
      <c r="H120" s="2">
        <f t="shared" si="12"/>
        <v>3.807105534092</v>
      </c>
      <c r="I120" s="2">
        <f t="shared" si="18"/>
        <v>7808.898316180974</v>
      </c>
      <c r="J120" s="12"/>
      <c r="K120" s="12">
        <f t="shared" si="10"/>
        <v>0</v>
      </c>
    </row>
    <row r="121" spans="1:11" ht="14.25">
      <c r="A121">
        <v>5</v>
      </c>
      <c r="B121">
        <f t="shared" si="11"/>
        <v>0.7298808365209549</v>
      </c>
      <c r="C121" s="2">
        <f t="shared" si="13"/>
        <v>9312.645901639344</v>
      </c>
      <c r="D121" s="18">
        <f t="shared" si="14"/>
        <v>5.893294755434913</v>
      </c>
      <c r="E121" s="19">
        <f t="shared" si="15"/>
        <v>54882.16725135358</v>
      </c>
      <c r="F121" s="12">
        <f t="shared" si="16"/>
        <v>40057.442143500906</v>
      </c>
      <c r="G121" s="26">
        <f t="shared" si="17"/>
        <v>3370.9646001087704</v>
      </c>
      <c r="H121" s="2">
        <f t="shared" si="12"/>
        <v>3.890861855842023</v>
      </c>
      <c r="I121" s="2">
        <f t="shared" si="18"/>
        <v>9573.086090232355</v>
      </c>
      <c r="J121" s="12"/>
      <c r="K121" s="12">
        <f t="shared" si="10"/>
        <v>0</v>
      </c>
    </row>
    <row r="122" spans="1:11" ht="14.25">
      <c r="A122">
        <v>6</v>
      </c>
      <c r="B122">
        <f t="shared" si="11"/>
        <v>0.6853341187990187</v>
      </c>
      <c r="C122" s="2">
        <f t="shared" si="13"/>
        <v>9312.645901639344</v>
      </c>
      <c r="D122" s="18">
        <f t="shared" si="14"/>
        <v>6.0229472400544815</v>
      </c>
      <c r="E122" s="19">
        <f t="shared" si="15"/>
        <v>56089.57493088336</v>
      </c>
      <c r="F122" s="12">
        <f t="shared" si="16"/>
        <v>38440.09940906848</v>
      </c>
      <c r="G122" s="26">
        <f t="shared" si="17"/>
        <v>4134.150985573396</v>
      </c>
      <c r="H122" s="2">
        <f t="shared" si="12"/>
        <v>3.9764608166705475</v>
      </c>
      <c r="I122" s="2">
        <f t="shared" si="18"/>
        <v>11266.405917600283</v>
      </c>
      <c r="J122" s="12"/>
      <c r="K122" s="12">
        <f t="shared" si="10"/>
        <v>0</v>
      </c>
    </row>
    <row r="123" spans="1:11" ht="14.25">
      <c r="A123">
        <v>7</v>
      </c>
      <c r="B123">
        <f t="shared" si="11"/>
        <v>0.6435062148347594</v>
      </c>
      <c r="C123" s="2">
        <f t="shared" si="13"/>
        <v>9312.645901639344</v>
      </c>
      <c r="D123" s="18">
        <f t="shared" si="14"/>
        <v>6.15545207933568</v>
      </c>
      <c r="E123" s="19">
        <f t="shared" si="15"/>
        <v>57323.54557936279</v>
      </c>
      <c r="F123" s="12">
        <f t="shared" si="16"/>
        <v>36888.057836683554</v>
      </c>
      <c r="G123" s="26">
        <f t="shared" si="17"/>
        <v>4929.286025132012</v>
      </c>
      <c r="H123" s="2">
        <f t="shared" si="12"/>
        <v>4.0639429546373</v>
      </c>
      <c r="I123" s="2">
        <f t="shared" si="18"/>
        <v>12890.93349437742</v>
      </c>
      <c r="J123" s="12"/>
      <c r="K123" s="12">
        <f t="shared" si="10"/>
        <v>0</v>
      </c>
    </row>
    <row r="124" spans="1:11" ht="14.25">
      <c r="A124">
        <v>8</v>
      </c>
      <c r="B124">
        <f t="shared" si="11"/>
        <v>0.6042311876382719</v>
      </c>
      <c r="C124" s="2">
        <f t="shared" si="13"/>
        <v>9312.645901639344</v>
      </c>
      <c r="D124" s="18">
        <f t="shared" si="14"/>
        <v>6.290872025081065</v>
      </c>
      <c r="E124" s="19">
        <f t="shared" si="15"/>
        <v>58584.66358210878</v>
      </c>
      <c r="F124" s="12">
        <f t="shared" si="16"/>
        <v>35398.6808536062</v>
      </c>
      <c r="G124" s="26">
        <f t="shared" si="17"/>
        <v>5757.40607735419</v>
      </c>
      <c r="H124" s="2">
        <f t="shared" si="12"/>
        <v>4.153349699639321</v>
      </c>
      <c r="I124" s="2">
        <f t="shared" si="18"/>
        <v>14448.690843666058</v>
      </c>
      <c r="J124" s="12"/>
      <c r="K124" s="12">
        <f t="shared" si="10"/>
        <v>0</v>
      </c>
    </row>
    <row r="125" spans="1:11" ht="14.25">
      <c r="A125">
        <v>9</v>
      </c>
      <c r="B125">
        <f t="shared" si="11"/>
        <v>0.5673532278293633</v>
      </c>
      <c r="C125" s="2">
        <f t="shared" si="13"/>
        <v>9312.645901639344</v>
      </c>
      <c r="D125" s="18">
        <f t="shared" si="14"/>
        <v>6.429271209632848</v>
      </c>
      <c r="E125" s="19">
        <f t="shared" si="15"/>
        <v>59873.52618091517</v>
      </c>
      <c r="F125" s="12">
        <f t="shared" si="16"/>
        <v>33969.43834026811</v>
      </c>
      <c r="G125" s="26">
        <f t="shared" si="17"/>
        <v>6619.577637437979</v>
      </c>
      <c r="H125" s="2">
        <f t="shared" si="12"/>
        <v>4.244723393031386</v>
      </c>
      <c r="I125" s="2">
        <f t="shared" si="18"/>
        <v>15941.647613192637</v>
      </c>
      <c r="J125" s="12"/>
      <c r="K125" s="12">
        <f t="shared" si="10"/>
        <v>0</v>
      </c>
    </row>
    <row r="126" spans="1:11" ht="14.25">
      <c r="A126">
        <v>10</v>
      </c>
      <c r="B126">
        <f t="shared" si="11"/>
        <v>0.5327260355205289</v>
      </c>
      <c r="C126" s="2">
        <f t="shared" si="13"/>
        <v>9312.645901639344</v>
      </c>
      <c r="D126" s="18">
        <f t="shared" si="14"/>
        <v>6.570715176244771</v>
      </c>
      <c r="E126" s="19">
        <f t="shared" si="15"/>
        <v>61190.7437568953</v>
      </c>
      <c r="F126" s="12">
        <f t="shared" si="16"/>
        <v>32597.902332163387</v>
      </c>
      <c r="G126" s="26">
        <f t="shared" si="17"/>
        <v>7516.898161624018</v>
      </c>
      <c r="H126" s="2">
        <f t="shared" si="12"/>
        <v>4.338107307678077</v>
      </c>
      <c r="I126" s="2">
        <f t="shared" si="18"/>
        <v>17371.722342846013</v>
      </c>
      <c r="J126" s="12"/>
      <c r="K126" s="12">
        <f t="shared" si="10"/>
        <v>0</v>
      </c>
    </row>
    <row r="127" spans="1:11" ht="14.25">
      <c r="A127">
        <v>11</v>
      </c>
      <c r="B127">
        <f t="shared" si="11"/>
        <v>0.5002122399253793</v>
      </c>
      <c r="C127" s="2">
        <f t="shared" si="13"/>
        <v>9312.645901639344</v>
      </c>
      <c r="D127" s="18">
        <f t="shared" si="14"/>
        <v>6.715270910122156</v>
      </c>
      <c r="E127" s="19">
        <f t="shared" si="15"/>
        <v>62536.940119547</v>
      </c>
      <c r="F127" s="12">
        <f t="shared" si="16"/>
        <v>31281.742895277923</v>
      </c>
      <c r="G127" s="26">
        <f t="shared" si="17"/>
        <v>8450.49691329772</v>
      </c>
      <c r="H127" s="2">
        <f t="shared" si="12"/>
        <v>4.433545668446994</v>
      </c>
      <c r="I127" s="2">
        <f t="shared" si="18"/>
        <v>18740.783702816614</v>
      </c>
      <c r="J127" s="12"/>
      <c r="K127" s="12">
        <f t="shared" si="10"/>
        <v>0</v>
      </c>
    </row>
    <row r="128" spans="1:11" ht="14.25">
      <c r="A128">
        <v>12</v>
      </c>
      <c r="B128">
        <f t="shared" si="11"/>
        <v>0.4696828543900276</v>
      </c>
      <c r="C128" s="2">
        <f t="shared" si="13"/>
        <v>9312.645901639344</v>
      </c>
      <c r="D128" s="18">
        <f t="shared" si="14"/>
        <v>6.863006870144844</v>
      </c>
      <c r="E128" s="19">
        <f t="shared" si="15"/>
        <v>63912.75280217704</v>
      </c>
      <c r="F128" s="12">
        <f t="shared" si="16"/>
        <v>30018.724168050747</v>
      </c>
      <c r="G128" s="26">
        <f t="shared" si="17"/>
        <v>9421.53583133484</v>
      </c>
      <c r="H128" s="2">
        <f t="shared" si="12"/>
        <v>4.531083673152828</v>
      </c>
      <c r="I128" s="2">
        <f t="shared" si="18"/>
        <v>20050.65170299894</v>
      </c>
      <c r="J128" s="12"/>
      <c r="K128" s="12">
        <f t="shared" si="10"/>
        <v>0</v>
      </c>
    </row>
    <row r="129" spans="1:11" ht="14.25">
      <c r="A129">
        <v>13</v>
      </c>
      <c r="B129">
        <f t="shared" si="11"/>
        <v>0.4410167646854719</v>
      </c>
      <c r="C129" s="2">
        <f t="shared" si="13"/>
        <v>9312.645901639344</v>
      </c>
      <c r="D129" s="18">
        <f t="shared" si="14"/>
        <v>7.01399302128803</v>
      </c>
      <c r="E129" s="19">
        <f t="shared" si="15"/>
        <v>65318.83336382493</v>
      </c>
      <c r="F129" s="12">
        <f t="shared" si="16"/>
        <v>28806.70056314353</v>
      </c>
      <c r="G129" s="26">
        <f t="shared" si="17"/>
        <v>10431.210421259559</v>
      </c>
      <c r="H129" s="2">
        <f t="shared" si="12"/>
        <v>4.630767513962191</v>
      </c>
      <c r="I129" s="2">
        <f t="shared" si="18"/>
        <v>21303.098874304917</v>
      </c>
      <c r="J129" s="12"/>
      <c r="K129" s="12">
        <f t="shared" si="10"/>
        <v>0</v>
      </c>
    </row>
    <row r="130" spans="1:11" ht="14.25">
      <c r="A130">
        <v>14</v>
      </c>
      <c r="B130">
        <f t="shared" si="11"/>
        <v>0.41410024853095956</v>
      </c>
      <c r="C130" s="2">
        <f t="shared" si="13"/>
        <v>9312.645901639344</v>
      </c>
      <c r="D130" s="18">
        <f t="shared" si="14"/>
        <v>7.168300867756367</v>
      </c>
      <c r="E130" s="19">
        <f t="shared" si="15"/>
        <v>66755.84769782909</v>
      </c>
      <c r="F130" s="12">
        <f t="shared" si="16"/>
        <v>27643.61312256591</v>
      </c>
      <c r="G130" s="26">
        <f t="shared" si="17"/>
        <v>11480.750669798595</v>
      </c>
      <c r="H130" s="2">
        <f t="shared" si="12"/>
        <v>4.732644399269359</v>
      </c>
      <c r="I130" s="2">
        <f t="shared" si="18"/>
        <v>22499.851422521704</v>
      </c>
      <c r="J130" s="12"/>
      <c r="K130" s="12">
        <f t="shared" si="10"/>
        <v>0</v>
      </c>
    </row>
    <row r="131" spans="1:11" ht="14.25">
      <c r="A131">
        <v>15</v>
      </c>
      <c r="B131">
        <f t="shared" si="11"/>
        <v>0.38882652444221566</v>
      </c>
      <c r="C131" s="2">
        <f t="shared" si="13"/>
        <v>9312.645901639344</v>
      </c>
      <c r="D131" s="18">
        <f t="shared" si="14"/>
        <v>7.326003486847007</v>
      </c>
      <c r="E131" s="19">
        <f t="shared" si="15"/>
        <v>68224.47634718132</v>
      </c>
      <c r="F131" s="12">
        <f t="shared" si="16"/>
        <v>26527.48601996466</v>
      </c>
      <c r="G131" s="26">
        <f t="shared" si="17"/>
        <v>12571.421983429464</v>
      </c>
      <c r="H131" s="2">
        <f t="shared" si="12"/>
        <v>4.836762576053285</v>
      </c>
      <c r="I131" s="2">
        <f t="shared" si="18"/>
        <v>23642.59035533317</v>
      </c>
      <c r="J131" s="12"/>
      <c r="K131" s="12">
        <f t="shared" si="10"/>
        <v>0</v>
      </c>
    </row>
    <row r="132" spans="1:11" ht="14.25">
      <c r="A132">
        <v>16</v>
      </c>
      <c r="B132">
        <f t="shared" si="11"/>
        <v>0.3650953281147565</v>
      </c>
      <c r="C132" s="2">
        <f t="shared" si="13"/>
        <v>9312.645901639344</v>
      </c>
      <c r="D132" s="18">
        <f t="shared" si="14"/>
        <v>7.487175563557641</v>
      </c>
      <c r="E132" s="19">
        <f t="shared" si="15"/>
        <v>69725.41482681931</v>
      </c>
      <c r="F132" s="12">
        <f t="shared" si="16"/>
        <v>25456.423204135102</v>
      </c>
      <c r="G132" s="26">
        <f t="shared" si="17"/>
        <v>13704.526151535905</v>
      </c>
      <c r="H132" s="2">
        <f t="shared" si="12"/>
        <v>4.943171352726458</v>
      </c>
      <c r="I132" s="2">
        <f t="shared" si="18"/>
        <v>24732.95258311092</v>
      </c>
      <c r="J132" s="12"/>
      <c r="K132" s="12">
        <f t="shared" si="10"/>
        <v>0</v>
      </c>
    </row>
    <row r="133" spans="1:11" ht="14.25">
      <c r="A133">
        <v>17</v>
      </c>
      <c r="B133">
        <f t="shared" si="11"/>
        <v>0.34281251466174323</v>
      </c>
      <c r="C133" s="2">
        <f t="shared" si="13"/>
        <v>9312.645901639344</v>
      </c>
      <c r="D133" s="18">
        <f t="shared" si="14"/>
        <v>7.651893425955909</v>
      </c>
      <c r="E133" s="19">
        <f t="shared" si="15"/>
        <v>71259.37395300933</v>
      </c>
      <c r="F133" s="12">
        <f t="shared" si="16"/>
        <v>24428.605178052654</v>
      </c>
      <c r="G133" s="26">
        <f t="shared" si="17"/>
        <v>14881.402334799051</v>
      </c>
      <c r="H133" s="2">
        <f t="shared" si="12"/>
        <v>5.0519211224864415</v>
      </c>
      <c r="I133" s="2">
        <f t="shared" si="18"/>
        <v>25772.531994067293</v>
      </c>
      <c r="J133" s="12"/>
      <c r="K133" s="12">
        <f t="shared" si="10"/>
        <v>0</v>
      </c>
    </row>
    <row r="134" spans="1:11" ht="14.25">
      <c r="A134">
        <v>18</v>
      </c>
      <c r="B134">
        <f t="shared" si="11"/>
        <v>0.3218896851283974</v>
      </c>
      <c r="C134" s="2">
        <f t="shared" si="13"/>
        <v>9312.645901639344</v>
      </c>
      <c r="D134" s="18">
        <f t="shared" si="14"/>
        <v>7.820235081326939</v>
      </c>
      <c r="E134" s="19">
        <f t="shared" si="15"/>
        <v>72827.08017997554</v>
      </c>
      <c r="F134" s="12">
        <f t="shared" si="16"/>
        <v>23442.28590795288</v>
      </c>
      <c r="G134" s="26">
        <f t="shared" si="17"/>
        <v>16103.428079468431</v>
      </c>
      <c r="H134" s="2">
        <f t="shared" si="12"/>
        <v>5.163063387181142</v>
      </c>
      <c r="I134" s="2">
        <f t="shared" si="18"/>
        <v>26762.880504349338</v>
      </c>
      <c r="J134" s="12"/>
      <c r="K134" s="12">
        <f t="shared" si="10"/>
        <v>0</v>
      </c>
    </row>
    <row r="135" spans="1:11" ht="14.25">
      <c r="A135">
        <v>19</v>
      </c>
      <c r="B135">
        <f t="shared" si="11"/>
        <v>0.30224383580131214</v>
      </c>
      <c r="C135" s="2">
        <f t="shared" si="13"/>
        <v>9312.645901639344</v>
      </c>
      <c r="D135" s="18">
        <f t="shared" si="14"/>
        <v>7.992280253116132</v>
      </c>
      <c r="E135" s="19">
        <f t="shared" si="15"/>
        <v>74429.275943935</v>
      </c>
      <c r="F135" s="12">
        <f t="shared" si="16"/>
        <v>22495.78985720924</v>
      </c>
      <c r="G135" s="26">
        <f t="shared" si="17"/>
        <v>17372.020358173224</v>
      </c>
      <c r="H135" s="2">
        <f t="shared" si="12"/>
        <v>5.276650781699129</v>
      </c>
      <c r="I135" s="2">
        <f t="shared" si="18"/>
        <v>27705.509083640674</v>
      </c>
      <c r="J135" s="12"/>
      <c r="K135" s="12">
        <f t="shared" si="10"/>
        <v>0</v>
      </c>
    </row>
    <row r="136" spans="1:11" ht="14.25">
      <c r="A136">
        <v>20</v>
      </c>
      <c r="B136">
        <f t="shared" si="11"/>
        <v>0.2837970289214199</v>
      </c>
      <c r="C136" s="2">
        <f t="shared" si="13"/>
        <v>9312.645901639344</v>
      </c>
      <c r="D136" s="18">
        <f t="shared" si="14"/>
        <v>8.168110418684687</v>
      </c>
      <c r="E136" s="19">
        <f t="shared" si="15"/>
        <v>76066.72001470158</v>
      </c>
      <c r="F136" s="12">
        <f t="shared" si="16"/>
        <v>21587.509139969814</v>
      </c>
      <c r="G136" s="26">
        <f t="shared" si="17"/>
        <v>18688.636637950563</v>
      </c>
      <c r="H136" s="2">
        <f t="shared" si="12"/>
        <v>5.392737098896509</v>
      </c>
      <c r="I136" s="2">
        <f t="shared" si="18"/>
        <v>28601.888756824657</v>
      </c>
      <c r="J136" s="12"/>
      <c r="K136" s="12">
        <f t="shared" si="10"/>
        <v>0</v>
      </c>
    </row>
    <row r="138" spans="6:11" ht="14.25">
      <c r="F138" s="2">
        <f>SUM(F117:F137)</f>
        <v>656848.3446420154</v>
      </c>
      <c r="I138" s="2">
        <f>SUM(I116:I137)</f>
        <v>341214.7124140054</v>
      </c>
      <c r="J138" s="12">
        <f>SUM(J137:J137)</f>
        <v>0</v>
      </c>
      <c r="K138" s="2">
        <f>SUM(K116:K137)</f>
        <v>400000</v>
      </c>
    </row>
    <row r="141" spans="3:4" ht="14.25">
      <c r="C141" s="17"/>
      <c r="D141" s="16"/>
    </row>
    <row r="142" spans="3:4" ht="14.25">
      <c r="C142" s="17"/>
      <c r="D142" s="10"/>
    </row>
    <row r="157" spans="1:2" ht="15">
      <c r="A157" s="9" t="s">
        <v>18</v>
      </c>
      <c r="B157" s="9"/>
    </row>
    <row r="158" spans="1:2" ht="15">
      <c r="A158" s="9" t="s">
        <v>65</v>
      </c>
      <c r="B158" s="9"/>
    </row>
    <row r="159" ht="14.25">
      <c r="A159" t="s">
        <v>34</v>
      </c>
    </row>
    <row r="161" ht="14.25">
      <c r="A161" t="s">
        <v>31</v>
      </c>
    </row>
    <row r="163" spans="1:6" ht="14.25">
      <c r="A163" t="s">
        <v>0</v>
      </c>
      <c r="D163" s="16">
        <v>400000</v>
      </c>
      <c r="F163" s="12"/>
    </row>
    <row r="164" spans="1:6" ht="14.25">
      <c r="A164" t="s">
        <v>37</v>
      </c>
      <c r="D164" s="16">
        <v>750</v>
      </c>
      <c r="F164" s="12"/>
    </row>
    <row r="165" spans="1:6" ht="14.25">
      <c r="A165" t="s">
        <v>36</v>
      </c>
      <c r="D165" s="16">
        <v>0</v>
      </c>
      <c r="F165" s="12"/>
    </row>
    <row r="166" spans="1:6" ht="14.25">
      <c r="A166" t="s">
        <v>27</v>
      </c>
      <c r="D166" s="11">
        <f>D163/2800</f>
        <v>142.85714285714286</v>
      </c>
      <c r="F166" s="12"/>
    </row>
    <row r="167" spans="1:4" ht="14.25">
      <c r="A167" t="s">
        <v>28</v>
      </c>
      <c r="D167" s="16">
        <f>D163/D166</f>
        <v>2800</v>
      </c>
    </row>
    <row r="168" spans="1:4" ht="14.25">
      <c r="A168" t="s">
        <v>32</v>
      </c>
      <c r="D168" s="16">
        <v>200</v>
      </c>
    </row>
    <row r="169" spans="1:4" ht="14.25">
      <c r="A169" t="s">
        <v>29</v>
      </c>
      <c r="D169" s="16">
        <f>D166*D168</f>
        <v>28571.428571428572</v>
      </c>
    </row>
    <row r="170" spans="1:4" ht="14.25">
      <c r="A170" t="s">
        <v>12</v>
      </c>
      <c r="D170" s="13">
        <v>0.065</v>
      </c>
    </row>
    <row r="171" spans="1:4" ht="14.25">
      <c r="A171" t="s">
        <v>30</v>
      </c>
      <c r="D171" s="14">
        <v>922.517</v>
      </c>
    </row>
    <row r="172" ht="14.25">
      <c r="D172" s="14"/>
    </row>
    <row r="173" ht="14.25">
      <c r="D173" s="14"/>
    </row>
    <row r="174" spans="11:12" ht="14.25">
      <c r="K174" s="15" t="s">
        <v>25</v>
      </c>
      <c r="L174" s="15"/>
    </row>
    <row r="175" spans="2:13" ht="14.25">
      <c r="B175" s="15"/>
      <c r="C175" s="15" t="s">
        <v>3</v>
      </c>
      <c r="D175" s="15"/>
      <c r="E175" s="15" t="s">
        <v>39</v>
      </c>
      <c r="F175" s="15"/>
      <c r="I175" s="15" t="s">
        <v>25</v>
      </c>
      <c r="J175" s="15" t="s">
        <v>41</v>
      </c>
      <c r="K175" s="15" t="s">
        <v>41</v>
      </c>
      <c r="L175" s="15"/>
      <c r="M175" s="15"/>
    </row>
    <row r="176" spans="2:14" ht="14.25">
      <c r="B176" s="15"/>
      <c r="C176" s="15" t="s">
        <v>22</v>
      </c>
      <c r="D176" s="15" t="s">
        <v>24</v>
      </c>
      <c r="E176" s="15" t="s">
        <v>24</v>
      </c>
      <c r="F176" s="15" t="s">
        <v>25</v>
      </c>
      <c r="G176" s="15" t="s">
        <v>63</v>
      </c>
      <c r="H176" s="15"/>
      <c r="I176" s="15" t="s">
        <v>63</v>
      </c>
      <c r="J176" s="15" t="s">
        <v>42</v>
      </c>
      <c r="K176" s="15" t="s">
        <v>42</v>
      </c>
      <c r="L176" s="15" t="s">
        <v>44</v>
      </c>
      <c r="M176" s="15"/>
      <c r="N176" s="15" t="s">
        <v>25</v>
      </c>
    </row>
    <row r="177" spans="2:14" ht="14.25">
      <c r="B177" s="15" t="s">
        <v>11</v>
      </c>
      <c r="C177" s="15" t="s">
        <v>1</v>
      </c>
      <c r="D177" s="15" t="s">
        <v>43</v>
      </c>
      <c r="E177" s="15" t="s">
        <v>43</v>
      </c>
      <c r="F177" s="15" t="s">
        <v>40</v>
      </c>
      <c r="G177" s="15" t="s">
        <v>22</v>
      </c>
      <c r="H177" s="15" t="s">
        <v>62</v>
      </c>
      <c r="I177" s="15" t="s">
        <v>62</v>
      </c>
      <c r="J177" s="15" t="s">
        <v>21</v>
      </c>
      <c r="K177" s="15" t="s">
        <v>21</v>
      </c>
      <c r="L177" s="15" t="s">
        <v>45</v>
      </c>
      <c r="M177" s="15" t="s">
        <v>38</v>
      </c>
      <c r="N177" s="15" t="s">
        <v>38</v>
      </c>
    </row>
    <row r="179" spans="1:11" ht="14.25">
      <c r="A179">
        <v>0</v>
      </c>
      <c r="B179">
        <f>1/(1+$D$48)^A179</f>
        <v>1</v>
      </c>
      <c r="F179" s="12"/>
      <c r="J179" s="12">
        <f>D163</f>
        <v>400000</v>
      </c>
      <c r="K179" s="12">
        <f aca="true" t="shared" si="19" ref="K179:K199">B179*J179</f>
        <v>400000</v>
      </c>
    </row>
    <row r="180" spans="1:14" ht="14.25">
      <c r="A180">
        <v>1</v>
      </c>
      <c r="B180">
        <f aca="true" t="shared" si="20" ref="B180:B199">1/(1+$D$48)^A180</f>
        <v>0.9389671361502347</v>
      </c>
      <c r="C180" s="2">
        <f>$D$49</f>
        <v>9312.645901639344</v>
      </c>
      <c r="D180" s="18">
        <f>1.6247+3.7773</f>
        <v>5.402</v>
      </c>
      <c r="E180" s="19">
        <f>C180*D180</f>
        <v>50306.913160655735</v>
      </c>
      <c r="F180" s="12">
        <f>B180*E180</f>
        <v>47236.53817901947</v>
      </c>
      <c r="G180" s="26">
        <f>ROUND($D$103*0.02,2)*A180*40*D180</f>
        <v>617.9888</v>
      </c>
      <c r="H180" s="2">
        <f>H117</f>
        <v>3.5665000000000004</v>
      </c>
      <c r="I180" s="2">
        <f>B180*G180*H180</f>
        <v>2069.537141032864</v>
      </c>
      <c r="J180" s="12"/>
      <c r="K180" s="12">
        <f t="shared" si="19"/>
        <v>0</v>
      </c>
      <c r="L180" s="18">
        <v>8.9685</v>
      </c>
      <c r="M180" s="11">
        <f aca="true" t="shared" si="21" ref="M180:M199">C180*L180</f>
        <v>83520.46476885246</v>
      </c>
      <c r="N180" s="11">
        <f aca="true" t="shared" si="22" ref="N180:N199">B180*M180</f>
        <v>78422.97161394596</v>
      </c>
    </row>
    <row r="181" spans="1:14" ht="14.25">
      <c r="A181">
        <v>2</v>
      </c>
      <c r="B181">
        <f t="shared" si="20"/>
        <v>0.8816592827701736</v>
      </c>
      <c r="C181" s="2">
        <f aca="true" t="shared" si="23" ref="C181:C199">$D$49</f>
        <v>9312.645901639344</v>
      </c>
      <c r="D181" s="18">
        <f aca="true" t="shared" si="24" ref="D181:D199">D180*1.022</f>
        <v>5.520844</v>
      </c>
      <c r="E181" s="19">
        <f aca="true" t="shared" si="25" ref="E181:E199">C181*D181</f>
        <v>51413.66525019016</v>
      </c>
      <c r="F181" s="12">
        <f aca="true" t="shared" si="26" ref="F181:F199">B181*E181</f>
        <v>45329.335229068456</v>
      </c>
      <c r="G181" s="26">
        <f aca="true" t="shared" si="27" ref="G181:G199">ROUND($D$103*0.02,2)*A181*40*D181</f>
        <v>1263.1691071999999</v>
      </c>
      <c r="H181" s="2">
        <f aca="true" t="shared" si="28" ref="H181:H199">H118</f>
        <v>3.6449630000000006</v>
      </c>
      <c r="I181" s="2">
        <f aca="true" t="shared" si="29" ref="I181:I199">B181*G181*H181</f>
        <v>4059.3397769287703</v>
      </c>
      <c r="J181" s="12"/>
      <c r="K181" s="12">
        <f t="shared" si="19"/>
        <v>0</v>
      </c>
      <c r="L181" s="18">
        <f aca="true" t="shared" si="30" ref="L181:L199">L180*1.022</f>
        <v>9.165807000000001</v>
      </c>
      <c r="M181" s="11">
        <f t="shared" si="21"/>
        <v>85357.91499376722</v>
      </c>
      <c r="N181" s="11">
        <f t="shared" si="22"/>
        <v>75256.59811216225</v>
      </c>
    </row>
    <row r="182" spans="1:14" ht="14.25">
      <c r="A182">
        <v>3</v>
      </c>
      <c r="B182">
        <f t="shared" si="20"/>
        <v>0.8278490918029799</v>
      </c>
      <c r="C182" s="2">
        <f t="shared" si="23"/>
        <v>9312.645901639344</v>
      </c>
      <c r="D182" s="18">
        <f t="shared" si="24"/>
        <v>5.642302568000001</v>
      </c>
      <c r="E182" s="19">
        <f t="shared" si="25"/>
        <v>52544.76588569435</v>
      </c>
      <c r="F182" s="12">
        <f t="shared" si="26"/>
        <v>43499.136717472276</v>
      </c>
      <c r="G182" s="26">
        <f t="shared" si="27"/>
        <v>1936.4382413376002</v>
      </c>
      <c r="H182" s="2">
        <f t="shared" si="28"/>
        <v>3.725152186</v>
      </c>
      <c r="I182" s="2">
        <f t="shared" si="29"/>
        <v>5971.711897979816</v>
      </c>
      <c r="J182" s="12"/>
      <c r="K182" s="12">
        <f t="shared" si="19"/>
        <v>0</v>
      </c>
      <c r="L182" s="18">
        <f t="shared" si="30"/>
        <v>9.367454754</v>
      </c>
      <c r="M182" s="11">
        <f t="shared" si="21"/>
        <v>87235.7891236301</v>
      </c>
      <c r="N182" s="11">
        <f t="shared" si="22"/>
        <v>72218.06879871344</v>
      </c>
    </row>
    <row r="183" spans="1:14" ht="14.25">
      <c r="A183">
        <v>4</v>
      </c>
      <c r="B183">
        <f t="shared" si="20"/>
        <v>0.777323090894817</v>
      </c>
      <c r="C183" s="2">
        <f t="shared" si="23"/>
        <v>9312.645901639344</v>
      </c>
      <c r="D183" s="18">
        <f t="shared" si="24"/>
        <v>5.766433224496001</v>
      </c>
      <c r="E183" s="19">
        <f t="shared" si="25"/>
        <v>53700.75073517962</v>
      </c>
      <c r="F183" s="12">
        <f t="shared" si="26"/>
        <v>41742.83354484194</v>
      </c>
      <c r="G183" s="26">
        <f t="shared" si="27"/>
        <v>2638.71984352937</v>
      </c>
      <c r="H183" s="2">
        <f t="shared" si="28"/>
        <v>3.807105534092</v>
      </c>
      <c r="I183" s="2">
        <f t="shared" si="29"/>
        <v>7808.898316180974</v>
      </c>
      <c r="J183" s="12"/>
      <c r="K183" s="12">
        <f t="shared" si="19"/>
        <v>0</v>
      </c>
      <c r="L183" s="18">
        <f t="shared" si="30"/>
        <v>9.573538758588</v>
      </c>
      <c r="M183" s="11">
        <f t="shared" si="21"/>
        <v>89154.97648434996</v>
      </c>
      <c r="N183" s="11">
        <f t="shared" si="22"/>
        <v>69302.22188946963</v>
      </c>
    </row>
    <row r="184" spans="1:14" ht="14.25">
      <c r="A184">
        <v>5</v>
      </c>
      <c r="B184">
        <f t="shared" si="20"/>
        <v>0.7298808365209549</v>
      </c>
      <c r="C184" s="2">
        <f t="shared" si="23"/>
        <v>9312.645901639344</v>
      </c>
      <c r="D184" s="18">
        <f t="shared" si="24"/>
        <v>5.893294755434913</v>
      </c>
      <c r="E184" s="19">
        <f t="shared" si="25"/>
        <v>54882.16725135358</v>
      </c>
      <c r="F184" s="12">
        <f t="shared" si="26"/>
        <v>40057.442143500906</v>
      </c>
      <c r="G184" s="26">
        <f t="shared" si="27"/>
        <v>3370.9646001087704</v>
      </c>
      <c r="H184" s="2">
        <f t="shared" si="28"/>
        <v>3.890861855842023</v>
      </c>
      <c r="I184" s="2">
        <f t="shared" si="29"/>
        <v>9573.086090232355</v>
      </c>
      <c r="J184" s="12"/>
      <c r="K184" s="12">
        <f t="shared" si="19"/>
        <v>0</v>
      </c>
      <c r="L184" s="18">
        <f t="shared" si="30"/>
        <v>9.784156611276936</v>
      </c>
      <c r="M184" s="11">
        <f t="shared" si="21"/>
        <v>91116.38596700564</v>
      </c>
      <c r="N184" s="11">
        <f t="shared" si="22"/>
        <v>66504.10401036427</v>
      </c>
    </row>
    <row r="185" spans="1:14" ht="14.25">
      <c r="A185">
        <v>6</v>
      </c>
      <c r="B185">
        <f t="shared" si="20"/>
        <v>0.6853341187990187</v>
      </c>
      <c r="C185" s="2">
        <f t="shared" si="23"/>
        <v>9312.645901639344</v>
      </c>
      <c r="D185" s="18">
        <f t="shared" si="24"/>
        <v>6.0229472400544815</v>
      </c>
      <c r="E185" s="19">
        <f t="shared" si="25"/>
        <v>56089.57493088336</v>
      </c>
      <c r="F185" s="12">
        <f t="shared" si="26"/>
        <v>38440.09940906848</v>
      </c>
      <c r="G185" s="26">
        <f t="shared" si="27"/>
        <v>4134.150985573396</v>
      </c>
      <c r="H185" s="2">
        <f t="shared" si="28"/>
        <v>3.9764608166705475</v>
      </c>
      <c r="I185" s="2">
        <f t="shared" si="29"/>
        <v>11266.405917600283</v>
      </c>
      <c r="J185" s="12"/>
      <c r="K185" s="12">
        <f t="shared" si="19"/>
        <v>0</v>
      </c>
      <c r="L185" s="18">
        <f t="shared" si="30"/>
        <v>9.999408056725029</v>
      </c>
      <c r="M185" s="11">
        <f t="shared" si="21"/>
        <v>93120.94645827978</v>
      </c>
      <c r="N185" s="11">
        <f t="shared" si="22"/>
        <v>63818.96178271578</v>
      </c>
    </row>
    <row r="186" spans="1:14" ht="14.25">
      <c r="A186">
        <v>7</v>
      </c>
      <c r="B186">
        <f t="shared" si="20"/>
        <v>0.6435062148347594</v>
      </c>
      <c r="C186" s="2">
        <f t="shared" si="23"/>
        <v>9312.645901639344</v>
      </c>
      <c r="D186" s="18">
        <f t="shared" si="24"/>
        <v>6.15545207933568</v>
      </c>
      <c r="E186" s="19">
        <f t="shared" si="25"/>
        <v>57323.54557936279</v>
      </c>
      <c r="F186" s="12">
        <f t="shared" si="26"/>
        <v>36888.057836683554</v>
      </c>
      <c r="G186" s="26">
        <f t="shared" si="27"/>
        <v>4929.286025132012</v>
      </c>
      <c r="H186" s="2">
        <f t="shared" si="28"/>
        <v>4.0639429546373</v>
      </c>
      <c r="I186" s="2">
        <f t="shared" si="29"/>
        <v>12890.93349437742</v>
      </c>
      <c r="J186" s="12"/>
      <c r="K186" s="12">
        <f t="shared" si="19"/>
        <v>0</v>
      </c>
      <c r="L186" s="18">
        <f t="shared" si="30"/>
        <v>10.21939503397298</v>
      </c>
      <c r="M186" s="11">
        <f t="shared" si="21"/>
        <v>95169.60728036193</v>
      </c>
      <c r="N186" s="11">
        <f t="shared" si="22"/>
        <v>61242.233748296276</v>
      </c>
    </row>
    <row r="187" spans="1:14" ht="14.25">
      <c r="A187">
        <v>8</v>
      </c>
      <c r="B187">
        <f t="shared" si="20"/>
        <v>0.6042311876382719</v>
      </c>
      <c r="C187" s="2">
        <f t="shared" si="23"/>
        <v>9312.645901639344</v>
      </c>
      <c r="D187" s="18">
        <f t="shared" si="24"/>
        <v>6.290872025081065</v>
      </c>
      <c r="E187" s="19">
        <f t="shared" si="25"/>
        <v>58584.66358210878</v>
      </c>
      <c r="F187" s="12">
        <f t="shared" si="26"/>
        <v>35398.6808536062</v>
      </c>
      <c r="G187" s="26">
        <f t="shared" si="27"/>
        <v>5757.40607735419</v>
      </c>
      <c r="H187" s="2">
        <f t="shared" si="28"/>
        <v>4.153349699639321</v>
      </c>
      <c r="I187" s="2">
        <f t="shared" si="29"/>
        <v>14448.690843666058</v>
      </c>
      <c r="J187" s="12"/>
      <c r="K187" s="12">
        <f t="shared" si="19"/>
        <v>0</v>
      </c>
      <c r="L187" s="18">
        <f t="shared" si="30"/>
        <v>10.444221724720386</v>
      </c>
      <c r="M187" s="11">
        <f t="shared" si="21"/>
        <v>97263.3386405299</v>
      </c>
      <c r="N187" s="11">
        <f t="shared" si="22"/>
        <v>58769.5426204308</v>
      </c>
    </row>
    <row r="188" spans="1:14" ht="14.25">
      <c r="A188">
        <v>9</v>
      </c>
      <c r="B188">
        <f t="shared" si="20"/>
        <v>0.5673532278293633</v>
      </c>
      <c r="C188" s="2">
        <f t="shared" si="23"/>
        <v>9312.645901639344</v>
      </c>
      <c r="D188" s="18">
        <f t="shared" si="24"/>
        <v>6.429271209632848</v>
      </c>
      <c r="E188" s="19">
        <f t="shared" si="25"/>
        <v>59873.52618091517</v>
      </c>
      <c r="F188" s="12">
        <f t="shared" si="26"/>
        <v>33969.43834026811</v>
      </c>
      <c r="G188" s="26">
        <f t="shared" si="27"/>
        <v>6619.577637437979</v>
      </c>
      <c r="H188" s="2">
        <f t="shared" si="28"/>
        <v>4.244723393031386</v>
      </c>
      <c r="I188" s="2">
        <f t="shared" si="29"/>
        <v>15941.647613192637</v>
      </c>
      <c r="J188" s="12"/>
      <c r="K188" s="12">
        <f t="shared" si="19"/>
        <v>0</v>
      </c>
      <c r="L188" s="18">
        <f t="shared" si="30"/>
        <v>10.673994602664234</v>
      </c>
      <c r="M188" s="11">
        <f t="shared" si="21"/>
        <v>99403.13209062156</v>
      </c>
      <c r="N188" s="11">
        <f t="shared" si="22"/>
        <v>56396.687847962705</v>
      </c>
    </row>
    <row r="189" spans="1:14" ht="14.25">
      <c r="A189">
        <v>10</v>
      </c>
      <c r="B189">
        <f t="shared" si="20"/>
        <v>0.5327260355205289</v>
      </c>
      <c r="C189" s="2">
        <f t="shared" si="23"/>
        <v>9312.645901639344</v>
      </c>
      <c r="D189" s="18">
        <f t="shared" si="24"/>
        <v>6.570715176244771</v>
      </c>
      <c r="E189" s="19">
        <f t="shared" si="25"/>
        <v>61190.7437568953</v>
      </c>
      <c r="F189" s="12">
        <f t="shared" si="26"/>
        <v>32597.902332163387</v>
      </c>
      <c r="G189" s="26">
        <f t="shared" si="27"/>
        <v>7516.898161624018</v>
      </c>
      <c r="H189" s="2">
        <f t="shared" si="28"/>
        <v>4.338107307678077</v>
      </c>
      <c r="I189" s="2">
        <f t="shared" si="29"/>
        <v>17371.722342846013</v>
      </c>
      <c r="J189" s="12"/>
      <c r="K189" s="12">
        <f t="shared" si="19"/>
        <v>0</v>
      </c>
      <c r="L189" s="18">
        <f t="shared" si="30"/>
        <v>10.908822483922847</v>
      </c>
      <c r="M189" s="11">
        <f t="shared" si="21"/>
        <v>101590.00099661523</v>
      </c>
      <c r="N189" s="11">
        <f t="shared" si="22"/>
        <v>54119.63847945341</v>
      </c>
    </row>
    <row r="190" spans="1:14" ht="14.25">
      <c r="A190">
        <v>11</v>
      </c>
      <c r="B190">
        <f t="shared" si="20"/>
        <v>0.5002122399253793</v>
      </c>
      <c r="C190" s="2">
        <f t="shared" si="23"/>
        <v>9312.645901639344</v>
      </c>
      <c r="D190" s="18">
        <f t="shared" si="24"/>
        <v>6.715270910122156</v>
      </c>
      <c r="E190" s="19">
        <f t="shared" si="25"/>
        <v>62536.940119547</v>
      </c>
      <c r="F190" s="12">
        <f t="shared" si="26"/>
        <v>31281.742895277923</v>
      </c>
      <c r="G190" s="26">
        <f t="shared" si="27"/>
        <v>8450.49691329772</v>
      </c>
      <c r="H190" s="2">
        <f t="shared" si="28"/>
        <v>4.433545668446994</v>
      </c>
      <c r="I190" s="2">
        <f t="shared" si="29"/>
        <v>18740.783702816614</v>
      </c>
      <c r="J190" s="12"/>
      <c r="K190" s="12">
        <f t="shared" si="19"/>
        <v>0</v>
      </c>
      <c r="L190" s="18">
        <f t="shared" si="30"/>
        <v>11.14881657856915</v>
      </c>
      <c r="M190" s="11">
        <f t="shared" si="21"/>
        <v>103824.98101854077</v>
      </c>
      <c r="N190" s="11">
        <f t="shared" si="22"/>
        <v>51934.52631549427</v>
      </c>
    </row>
    <row r="191" spans="1:14" ht="14.25">
      <c r="A191">
        <v>12</v>
      </c>
      <c r="B191">
        <f t="shared" si="20"/>
        <v>0.4696828543900276</v>
      </c>
      <c r="C191" s="2">
        <f t="shared" si="23"/>
        <v>9312.645901639344</v>
      </c>
      <c r="D191" s="18">
        <f t="shared" si="24"/>
        <v>6.863006870144844</v>
      </c>
      <c r="E191" s="19">
        <f t="shared" si="25"/>
        <v>63912.75280217704</v>
      </c>
      <c r="F191" s="12">
        <f t="shared" si="26"/>
        <v>30018.724168050747</v>
      </c>
      <c r="G191" s="26">
        <f t="shared" si="27"/>
        <v>9421.53583133484</v>
      </c>
      <c r="H191" s="2">
        <f t="shared" si="28"/>
        <v>4.531083673152828</v>
      </c>
      <c r="I191" s="2">
        <f t="shared" si="29"/>
        <v>20050.65170299894</v>
      </c>
      <c r="J191" s="12"/>
      <c r="K191" s="12">
        <f t="shared" si="19"/>
        <v>0</v>
      </c>
      <c r="L191" s="18">
        <f t="shared" si="30"/>
        <v>11.394090543297672</v>
      </c>
      <c r="M191" s="11">
        <f t="shared" si="21"/>
        <v>106109.13060094867</v>
      </c>
      <c r="N191" s="11">
        <f t="shared" si="22"/>
        <v>49837.6393374978</v>
      </c>
    </row>
    <row r="192" spans="1:14" ht="14.25">
      <c r="A192">
        <v>13</v>
      </c>
      <c r="B192">
        <f t="shared" si="20"/>
        <v>0.4410167646854719</v>
      </c>
      <c r="C192" s="2">
        <f t="shared" si="23"/>
        <v>9312.645901639344</v>
      </c>
      <c r="D192" s="18">
        <f t="shared" si="24"/>
        <v>7.01399302128803</v>
      </c>
      <c r="E192" s="19">
        <f t="shared" si="25"/>
        <v>65318.83336382493</v>
      </c>
      <c r="F192" s="12">
        <f t="shared" si="26"/>
        <v>28806.70056314353</v>
      </c>
      <c r="G192" s="26">
        <f t="shared" si="27"/>
        <v>10431.210421259559</v>
      </c>
      <c r="H192" s="2">
        <f t="shared" si="28"/>
        <v>4.630767513962191</v>
      </c>
      <c r="I192" s="2">
        <f t="shared" si="29"/>
        <v>21303.098874304917</v>
      </c>
      <c r="J192" s="12"/>
      <c r="K192" s="12">
        <f t="shared" si="19"/>
        <v>0</v>
      </c>
      <c r="L192" s="18">
        <f t="shared" si="30"/>
        <v>11.64476053525022</v>
      </c>
      <c r="M192" s="11">
        <f t="shared" si="21"/>
        <v>108443.53147416953</v>
      </c>
      <c r="N192" s="11">
        <f t="shared" si="22"/>
        <v>47825.41540180539</v>
      </c>
    </row>
    <row r="193" spans="1:14" ht="14.25">
      <c r="A193">
        <v>14</v>
      </c>
      <c r="B193">
        <f t="shared" si="20"/>
        <v>0.41410024853095956</v>
      </c>
      <c r="C193" s="2">
        <f t="shared" si="23"/>
        <v>9312.645901639344</v>
      </c>
      <c r="D193" s="18">
        <f t="shared" si="24"/>
        <v>7.168300867756367</v>
      </c>
      <c r="E193" s="19">
        <f t="shared" si="25"/>
        <v>66755.84769782909</v>
      </c>
      <c r="F193" s="12">
        <f t="shared" si="26"/>
        <v>27643.61312256591</v>
      </c>
      <c r="G193" s="26">
        <f t="shared" si="27"/>
        <v>11480.750669798595</v>
      </c>
      <c r="H193" s="2">
        <f t="shared" si="28"/>
        <v>4.732644399269359</v>
      </c>
      <c r="I193" s="2">
        <f t="shared" si="29"/>
        <v>22499.851422521704</v>
      </c>
      <c r="J193" s="12"/>
      <c r="K193" s="12">
        <f t="shared" si="19"/>
        <v>0</v>
      </c>
      <c r="L193" s="18">
        <f t="shared" si="30"/>
        <v>11.900945267025726</v>
      </c>
      <c r="M193" s="11">
        <f t="shared" si="21"/>
        <v>110829.28916660127</v>
      </c>
      <c r="N193" s="11">
        <f t="shared" si="22"/>
        <v>45894.43618839917</v>
      </c>
    </row>
    <row r="194" spans="1:14" ht="14.25">
      <c r="A194">
        <v>15</v>
      </c>
      <c r="B194">
        <f t="shared" si="20"/>
        <v>0.38882652444221566</v>
      </c>
      <c r="C194" s="2">
        <f t="shared" si="23"/>
        <v>9312.645901639344</v>
      </c>
      <c r="D194" s="18">
        <f t="shared" si="24"/>
        <v>7.326003486847007</v>
      </c>
      <c r="E194" s="19">
        <f t="shared" si="25"/>
        <v>68224.47634718132</v>
      </c>
      <c r="F194" s="12">
        <f t="shared" si="26"/>
        <v>26527.48601996466</v>
      </c>
      <c r="G194" s="26">
        <f t="shared" si="27"/>
        <v>12571.421983429464</v>
      </c>
      <c r="H194" s="2">
        <f t="shared" si="28"/>
        <v>4.836762576053285</v>
      </c>
      <c r="I194" s="2">
        <f t="shared" si="29"/>
        <v>23642.59035533317</v>
      </c>
      <c r="J194" s="12"/>
      <c r="K194" s="12">
        <f t="shared" si="19"/>
        <v>0</v>
      </c>
      <c r="L194" s="18">
        <f t="shared" si="30"/>
        <v>12.162766062900292</v>
      </c>
      <c r="M194" s="11">
        <f t="shared" si="21"/>
        <v>113267.5335282665</v>
      </c>
      <c r="N194" s="11">
        <f t="shared" si="22"/>
        <v>44041.421393938</v>
      </c>
    </row>
    <row r="195" spans="1:14" ht="14.25">
      <c r="A195">
        <v>16</v>
      </c>
      <c r="B195">
        <f t="shared" si="20"/>
        <v>0.3650953281147565</v>
      </c>
      <c r="C195" s="2">
        <f t="shared" si="23"/>
        <v>9312.645901639344</v>
      </c>
      <c r="D195" s="18">
        <f t="shared" si="24"/>
        <v>7.487175563557641</v>
      </c>
      <c r="E195" s="19">
        <f t="shared" si="25"/>
        <v>69725.41482681931</v>
      </c>
      <c r="F195" s="12">
        <f t="shared" si="26"/>
        <v>25456.423204135102</v>
      </c>
      <c r="G195" s="26">
        <f t="shared" si="27"/>
        <v>13704.526151535905</v>
      </c>
      <c r="H195" s="2">
        <f t="shared" si="28"/>
        <v>4.943171352726458</v>
      </c>
      <c r="I195" s="2">
        <f t="shared" si="29"/>
        <v>24732.95258311092</v>
      </c>
      <c r="J195" s="12"/>
      <c r="K195" s="12">
        <f t="shared" si="19"/>
        <v>0</v>
      </c>
      <c r="L195" s="18">
        <f t="shared" si="30"/>
        <v>12.4303469162841</v>
      </c>
      <c r="M195" s="11">
        <f t="shared" si="21"/>
        <v>115759.41926588837</v>
      </c>
      <c r="N195" s="11">
        <f t="shared" si="22"/>
        <v>42263.223159253175</v>
      </c>
    </row>
    <row r="196" spans="1:14" ht="14.25">
      <c r="A196">
        <v>17</v>
      </c>
      <c r="B196">
        <f t="shared" si="20"/>
        <v>0.34281251466174323</v>
      </c>
      <c r="C196" s="2">
        <f t="shared" si="23"/>
        <v>9312.645901639344</v>
      </c>
      <c r="D196" s="18">
        <f t="shared" si="24"/>
        <v>7.651893425955909</v>
      </c>
      <c r="E196" s="19">
        <f t="shared" si="25"/>
        <v>71259.37395300933</v>
      </c>
      <c r="F196" s="12">
        <f t="shared" si="26"/>
        <v>24428.605178052654</v>
      </c>
      <c r="G196" s="26">
        <f t="shared" si="27"/>
        <v>14881.402334799051</v>
      </c>
      <c r="H196" s="2">
        <f t="shared" si="28"/>
        <v>5.0519211224864415</v>
      </c>
      <c r="I196" s="2">
        <f t="shared" si="29"/>
        <v>25772.531994067293</v>
      </c>
      <c r="J196" s="12"/>
      <c r="K196" s="12">
        <f t="shared" si="19"/>
        <v>0</v>
      </c>
      <c r="L196" s="18">
        <f t="shared" si="30"/>
        <v>12.70381454844235</v>
      </c>
      <c r="M196" s="11">
        <f t="shared" si="21"/>
        <v>118306.12648973793</v>
      </c>
      <c r="N196" s="11">
        <f t="shared" si="22"/>
        <v>40556.820721837335</v>
      </c>
    </row>
    <row r="197" spans="1:14" ht="14.25">
      <c r="A197">
        <v>18</v>
      </c>
      <c r="B197">
        <f t="shared" si="20"/>
        <v>0.3218896851283974</v>
      </c>
      <c r="C197" s="2">
        <f t="shared" si="23"/>
        <v>9312.645901639344</v>
      </c>
      <c r="D197" s="18">
        <f t="shared" si="24"/>
        <v>7.820235081326939</v>
      </c>
      <c r="E197" s="19">
        <f t="shared" si="25"/>
        <v>72827.08017997554</v>
      </c>
      <c r="F197" s="12">
        <f t="shared" si="26"/>
        <v>23442.28590795288</v>
      </c>
      <c r="G197" s="26">
        <f t="shared" si="27"/>
        <v>16103.428079468431</v>
      </c>
      <c r="H197" s="2">
        <f t="shared" si="28"/>
        <v>5.163063387181142</v>
      </c>
      <c r="I197" s="2">
        <f t="shared" si="29"/>
        <v>26762.880504349338</v>
      </c>
      <c r="J197" s="12"/>
      <c r="K197" s="12">
        <f t="shared" si="19"/>
        <v>0</v>
      </c>
      <c r="L197" s="18">
        <f t="shared" si="30"/>
        <v>12.983298468508082</v>
      </c>
      <c r="M197" s="11">
        <f t="shared" si="21"/>
        <v>120908.86127251215</v>
      </c>
      <c r="N197" s="11">
        <f t="shared" si="22"/>
        <v>38919.31528424202</v>
      </c>
    </row>
    <row r="198" spans="1:14" ht="14.25">
      <c r="A198">
        <v>19</v>
      </c>
      <c r="B198">
        <f t="shared" si="20"/>
        <v>0.30224383580131214</v>
      </c>
      <c r="C198" s="2">
        <f t="shared" si="23"/>
        <v>9312.645901639344</v>
      </c>
      <c r="D198" s="18">
        <f t="shared" si="24"/>
        <v>7.992280253116132</v>
      </c>
      <c r="E198" s="19">
        <f t="shared" si="25"/>
        <v>74429.275943935</v>
      </c>
      <c r="F198" s="12">
        <f t="shared" si="26"/>
        <v>22495.78985720924</v>
      </c>
      <c r="G198" s="26">
        <f t="shared" si="27"/>
        <v>17372.020358173224</v>
      </c>
      <c r="H198" s="2">
        <f t="shared" si="28"/>
        <v>5.276650781699129</v>
      </c>
      <c r="I198" s="2">
        <f t="shared" si="29"/>
        <v>27705.509083640674</v>
      </c>
      <c r="J198" s="12"/>
      <c r="K198" s="12">
        <f t="shared" si="19"/>
        <v>0</v>
      </c>
      <c r="L198" s="18">
        <f t="shared" si="30"/>
        <v>13.26893103481526</v>
      </c>
      <c r="M198" s="11">
        <f t="shared" si="21"/>
        <v>123568.85622050743</v>
      </c>
      <c r="N198" s="11">
        <f t="shared" si="22"/>
        <v>37347.925089667</v>
      </c>
    </row>
    <row r="199" spans="1:14" ht="14.25">
      <c r="A199">
        <v>20</v>
      </c>
      <c r="B199">
        <f t="shared" si="20"/>
        <v>0.2837970289214199</v>
      </c>
      <c r="C199" s="2">
        <f t="shared" si="23"/>
        <v>9312.645901639344</v>
      </c>
      <c r="D199" s="18">
        <f t="shared" si="24"/>
        <v>8.168110418684687</v>
      </c>
      <c r="E199" s="19">
        <f t="shared" si="25"/>
        <v>76066.72001470158</v>
      </c>
      <c r="F199" s="12">
        <f t="shared" si="26"/>
        <v>21587.509139969814</v>
      </c>
      <c r="G199" s="26">
        <f t="shared" si="27"/>
        <v>18688.636637950563</v>
      </c>
      <c r="H199" s="2">
        <f t="shared" si="28"/>
        <v>5.392737098896509</v>
      </c>
      <c r="I199" s="2">
        <f t="shared" si="29"/>
        <v>28601.888756824657</v>
      </c>
      <c r="J199" s="12"/>
      <c r="K199" s="12">
        <f t="shared" si="19"/>
        <v>0</v>
      </c>
      <c r="L199" s="18">
        <f t="shared" si="30"/>
        <v>13.560847517581196</v>
      </c>
      <c r="M199" s="11">
        <f t="shared" si="21"/>
        <v>126287.3710573586</v>
      </c>
      <c r="N199" s="11">
        <f t="shared" si="22"/>
        <v>35839.980696375285</v>
      </c>
    </row>
    <row r="201" spans="6:14" ht="14.25">
      <c r="F201" s="2">
        <f>SUM(F180:F200)</f>
        <v>656848.3446420154</v>
      </c>
      <c r="I201" s="2">
        <f>SUM(I179:I200)</f>
        <v>341214.7124140054</v>
      </c>
      <c r="J201" s="12">
        <f>SUM(J200:J200)</f>
        <v>0</v>
      </c>
      <c r="K201" s="2">
        <f>SUM(K179:K200)</f>
        <v>400000</v>
      </c>
      <c r="N201" s="12">
        <f>SUM(N179:N200)</f>
        <v>1090511.732492024</v>
      </c>
    </row>
    <row r="204" spans="3:4" ht="14.25">
      <c r="C204" s="17"/>
      <c r="D204" s="16"/>
    </row>
    <row r="205" spans="3:4" ht="14.25">
      <c r="C205" s="17"/>
      <c r="D205" s="10"/>
    </row>
    <row r="218" spans="1:2" ht="15">
      <c r="A218" s="9" t="s">
        <v>18</v>
      </c>
      <c r="B218" s="9"/>
    </row>
    <row r="219" spans="1:2" ht="15">
      <c r="A219" s="9" t="s">
        <v>65</v>
      </c>
      <c r="B219" s="9"/>
    </row>
    <row r="220" ht="14.25">
      <c r="A220" t="s">
        <v>46</v>
      </c>
    </row>
    <row r="222" ht="14.25">
      <c r="A222" t="s">
        <v>31</v>
      </c>
    </row>
    <row r="224" spans="1:6" ht="14.25">
      <c r="A224" t="s">
        <v>0</v>
      </c>
      <c r="D224" s="22">
        <v>400000</v>
      </c>
      <c r="F224" s="12"/>
    </row>
    <row r="225" spans="1:6" ht="14.25">
      <c r="A225" t="s">
        <v>37</v>
      </c>
      <c r="D225" s="16">
        <v>750</v>
      </c>
      <c r="F225" s="12"/>
    </row>
    <row r="226" spans="1:6" ht="14.25">
      <c r="A226" t="s">
        <v>36</v>
      </c>
      <c r="D226" s="16">
        <v>0</v>
      </c>
      <c r="F226" s="12"/>
    </row>
    <row r="227" spans="1:6" ht="14.25">
      <c r="A227" t="s">
        <v>27</v>
      </c>
      <c r="D227" s="11">
        <f>D224/2800</f>
        <v>142.85714285714286</v>
      </c>
      <c r="F227" s="12"/>
    </row>
    <row r="228" spans="1:4" ht="14.25">
      <c r="A228" t="s">
        <v>28</v>
      </c>
      <c r="D228" s="16">
        <f>D224/D227</f>
        <v>2800</v>
      </c>
    </row>
    <row r="229" spans="1:4" ht="14.25">
      <c r="A229" t="s">
        <v>32</v>
      </c>
      <c r="D229" s="16">
        <v>200</v>
      </c>
    </row>
    <row r="230" spans="1:4" ht="14.25">
      <c r="A230" t="s">
        <v>29</v>
      </c>
      <c r="D230" s="16">
        <f>D227*D229</f>
        <v>28571.428571428572</v>
      </c>
    </row>
    <row r="231" spans="1:4" ht="14.25">
      <c r="A231" t="s">
        <v>12</v>
      </c>
      <c r="D231" s="13">
        <v>0.065</v>
      </c>
    </row>
    <row r="232" spans="1:4" ht="14.25">
      <c r="A232" t="s">
        <v>30</v>
      </c>
      <c r="D232" s="14">
        <v>922.517</v>
      </c>
    </row>
    <row r="233" ht="14.25">
      <c r="D233" s="14"/>
    </row>
    <row r="234" ht="14.25">
      <c r="D234" s="14"/>
    </row>
    <row r="235" spans="9:11" ht="14.25">
      <c r="I235" s="15"/>
      <c r="K235" s="15" t="s">
        <v>25</v>
      </c>
    </row>
    <row r="236" spans="2:11" ht="14.25">
      <c r="B236" s="15"/>
      <c r="C236" s="15" t="s">
        <v>3</v>
      </c>
      <c r="D236" s="15"/>
      <c r="E236" s="15" t="s">
        <v>39</v>
      </c>
      <c r="F236" s="15"/>
      <c r="I236" s="15" t="s">
        <v>25</v>
      </c>
      <c r="J236" s="15" t="s">
        <v>41</v>
      </c>
      <c r="K236" s="15" t="s">
        <v>41</v>
      </c>
    </row>
    <row r="237" spans="2:11" ht="14.25">
      <c r="B237" s="15"/>
      <c r="C237" s="15" t="s">
        <v>22</v>
      </c>
      <c r="D237" s="15" t="s">
        <v>24</v>
      </c>
      <c r="E237" s="15" t="s">
        <v>24</v>
      </c>
      <c r="F237" s="15" t="s">
        <v>25</v>
      </c>
      <c r="G237" s="15" t="s">
        <v>63</v>
      </c>
      <c r="H237" s="15" t="s">
        <v>63</v>
      </c>
      <c r="I237" s="15" t="s">
        <v>63</v>
      </c>
      <c r="J237" s="15" t="s">
        <v>42</v>
      </c>
      <c r="K237" s="15" t="s">
        <v>42</v>
      </c>
    </row>
    <row r="238" spans="2:11" ht="14.25">
      <c r="B238" s="15" t="s">
        <v>11</v>
      </c>
      <c r="C238" s="15" t="s">
        <v>1</v>
      </c>
      <c r="D238" s="15" t="s">
        <v>43</v>
      </c>
      <c r="E238" s="15" t="s">
        <v>43</v>
      </c>
      <c r="F238" s="15" t="s">
        <v>40</v>
      </c>
      <c r="G238" s="15" t="s">
        <v>22</v>
      </c>
      <c r="H238" s="15" t="s">
        <v>62</v>
      </c>
      <c r="I238" s="15" t="s">
        <v>62</v>
      </c>
      <c r="J238" s="15" t="s">
        <v>21</v>
      </c>
      <c r="K238" s="15" t="s">
        <v>21</v>
      </c>
    </row>
    <row r="240" spans="1:11" ht="14.25">
      <c r="A240">
        <v>0</v>
      </c>
      <c r="B240">
        <f>1/(1+$D$48)^A240</f>
        <v>1</v>
      </c>
      <c r="F240" s="12"/>
      <c r="J240" s="12">
        <f>D224</f>
        <v>400000</v>
      </c>
      <c r="K240" s="12">
        <f aca="true" t="shared" si="31" ref="K240:K260">B240*J240</f>
        <v>400000</v>
      </c>
    </row>
    <row r="241" spans="1:11" ht="14.25">
      <c r="A241">
        <v>1</v>
      </c>
      <c r="B241">
        <f aca="true" t="shared" si="32" ref="B241:B260">1/(1+$D$48)^A241</f>
        <v>0.9389671361502347</v>
      </c>
      <c r="C241" s="2">
        <f>$D$49</f>
        <v>9312.645901639344</v>
      </c>
      <c r="D241" s="18">
        <f>1.6247+3.7773</f>
        <v>5.402</v>
      </c>
      <c r="E241" s="19">
        <f>C241*D241</f>
        <v>50306.913160655735</v>
      </c>
      <c r="F241" s="12">
        <f>B241*E241</f>
        <v>47236.53817901947</v>
      </c>
      <c r="G241" s="26">
        <f>ROUND($D$103*0.02,2)*A241*40*D241</f>
        <v>617.9888</v>
      </c>
      <c r="H241" s="2">
        <f>H180</f>
        <v>3.5665000000000004</v>
      </c>
      <c r="I241" s="2">
        <f>B241*G241*H241</f>
        <v>2069.537141032864</v>
      </c>
      <c r="J241" s="12"/>
      <c r="K241" s="12">
        <f t="shared" si="31"/>
        <v>0</v>
      </c>
    </row>
    <row r="242" spans="1:11" ht="14.25">
      <c r="A242">
        <v>2</v>
      </c>
      <c r="B242">
        <f t="shared" si="32"/>
        <v>0.8816592827701736</v>
      </c>
      <c r="C242" s="2">
        <f aca="true" t="shared" si="33" ref="C242:C260">$D$49</f>
        <v>9312.645901639344</v>
      </c>
      <c r="D242" s="18">
        <f aca="true" t="shared" si="34" ref="D242:D260">D241*1.022</f>
        <v>5.520844</v>
      </c>
      <c r="E242" s="19">
        <f aca="true" t="shared" si="35" ref="E242:E260">C242*D242</f>
        <v>51413.66525019016</v>
      </c>
      <c r="F242" s="12">
        <f aca="true" t="shared" si="36" ref="F242:F260">B242*E242</f>
        <v>45329.335229068456</v>
      </c>
      <c r="G242" s="26">
        <f aca="true" t="shared" si="37" ref="G242:G260">ROUND($D$103*0.02,2)*A242*40*D242</f>
        <v>1263.1691071999999</v>
      </c>
      <c r="H242" s="2">
        <f aca="true" t="shared" si="38" ref="H242:H260">H181</f>
        <v>3.6449630000000006</v>
      </c>
      <c r="I242" s="2">
        <f aca="true" t="shared" si="39" ref="I242:I260">B242*G242*H242</f>
        <v>4059.3397769287703</v>
      </c>
      <c r="J242" s="12"/>
      <c r="K242" s="12">
        <f t="shared" si="31"/>
        <v>0</v>
      </c>
    </row>
    <row r="243" spans="1:11" ht="14.25">
      <c r="A243">
        <v>3</v>
      </c>
      <c r="B243">
        <f t="shared" si="32"/>
        <v>0.8278490918029799</v>
      </c>
      <c r="C243" s="2">
        <f t="shared" si="33"/>
        <v>9312.645901639344</v>
      </c>
      <c r="D243" s="18">
        <f t="shared" si="34"/>
        <v>5.642302568000001</v>
      </c>
      <c r="E243" s="19">
        <f t="shared" si="35"/>
        <v>52544.76588569435</v>
      </c>
      <c r="F243" s="12">
        <f t="shared" si="36"/>
        <v>43499.136717472276</v>
      </c>
      <c r="G243" s="26">
        <f t="shared" si="37"/>
        <v>1936.4382413376002</v>
      </c>
      <c r="H243" s="2">
        <f t="shared" si="38"/>
        <v>3.725152186</v>
      </c>
      <c r="I243" s="2">
        <f t="shared" si="39"/>
        <v>5971.711897979816</v>
      </c>
      <c r="J243" s="12"/>
      <c r="K243" s="12">
        <f t="shared" si="31"/>
        <v>0</v>
      </c>
    </row>
    <row r="244" spans="1:11" ht="14.25">
      <c r="A244">
        <v>4</v>
      </c>
      <c r="B244">
        <f t="shared" si="32"/>
        <v>0.777323090894817</v>
      </c>
      <c r="C244" s="2">
        <f t="shared" si="33"/>
        <v>9312.645901639344</v>
      </c>
      <c r="D244" s="18">
        <f t="shared" si="34"/>
        <v>5.766433224496001</v>
      </c>
      <c r="E244" s="19">
        <f t="shared" si="35"/>
        <v>53700.75073517962</v>
      </c>
      <c r="F244" s="12">
        <f t="shared" si="36"/>
        <v>41742.83354484194</v>
      </c>
      <c r="G244" s="26">
        <f t="shared" si="37"/>
        <v>2638.71984352937</v>
      </c>
      <c r="H244" s="2">
        <f t="shared" si="38"/>
        <v>3.807105534092</v>
      </c>
      <c r="I244" s="2">
        <f t="shared" si="39"/>
        <v>7808.898316180974</v>
      </c>
      <c r="J244" s="12"/>
      <c r="K244" s="12">
        <f t="shared" si="31"/>
        <v>0</v>
      </c>
    </row>
    <row r="245" spans="1:11" ht="14.25">
      <c r="A245">
        <v>5</v>
      </c>
      <c r="B245">
        <f t="shared" si="32"/>
        <v>0.7298808365209549</v>
      </c>
      <c r="C245" s="2">
        <f t="shared" si="33"/>
        <v>9312.645901639344</v>
      </c>
      <c r="D245" s="18">
        <f t="shared" si="34"/>
        <v>5.893294755434913</v>
      </c>
      <c r="E245" s="19">
        <f t="shared" si="35"/>
        <v>54882.16725135358</v>
      </c>
      <c r="F245" s="12">
        <f t="shared" si="36"/>
        <v>40057.442143500906</v>
      </c>
      <c r="G245" s="26">
        <f t="shared" si="37"/>
        <v>3370.9646001087704</v>
      </c>
      <c r="H245" s="2">
        <f t="shared" si="38"/>
        <v>3.890861855842023</v>
      </c>
      <c r="I245" s="2">
        <f t="shared" si="39"/>
        <v>9573.086090232355</v>
      </c>
      <c r="J245" s="12"/>
      <c r="K245" s="12">
        <f t="shared" si="31"/>
        <v>0</v>
      </c>
    </row>
    <row r="246" spans="1:11" ht="14.25">
      <c r="A246">
        <v>6</v>
      </c>
      <c r="B246">
        <f t="shared" si="32"/>
        <v>0.6853341187990187</v>
      </c>
      <c r="C246" s="2">
        <f t="shared" si="33"/>
        <v>9312.645901639344</v>
      </c>
      <c r="D246" s="18">
        <f t="shared" si="34"/>
        <v>6.0229472400544815</v>
      </c>
      <c r="E246" s="19">
        <f t="shared" si="35"/>
        <v>56089.57493088336</v>
      </c>
      <c r="F246" s="12">
        <f t="shared" si="36"/>
        <v>38440.09940906848</v>
      </c>
      <c r="G246" s="26">
        <f t="shared" si="37"/>
        <v>4134.150985573396</v>
      </c>
      <c r="H246" s="2">
        <f t="shared" si="38"/>
        <v>3.9764608166705475</v>
      </c>
      <c r="I246" s="2">
        <f t="shared" si="39"/>
        <v>11266.405917600283</v>
      </c>
      <c r="J246" s="12"/>
      <c r="K246" s="12">
        <f t="shared" si="31"/>
        <v>0</v>
      </c>
    </row>
    <row r="247" spans="1:11" ht="14.25">
      <c r="A247">
        <v>7</v>
      </c>
      <c r="B247">
        <f t="shared" si="32"/>
        <v>0.6435062148347594</v>
      </c>
      <c r="C247" s="2">
        <f t="shared" si="33"/>
        <v>9312.645901639344</v>
      </c>
      <c r="D247" s="18">
        <f t="shared" si="34"/>
        <v>6.15545207933568</v>
      </c>
      <c r="E247" s="19">
        <f t="shared" si="35"/>
        <v>57323.54557936279</v>
      </c>
      <c r="F247" s="12">
        <f t="shared" si="36"/>
        <v>36888.057836683554</v>
      </c>
      <c r="G247" s="26">
        <f t="shared" si="37"/>
        <v>4929.286025132012</v>
      </c>
      <c r="H247" s="2">
        <f t="shared" si="38"/>
        <v>4.0639429546373</v>
      </c>
      <c r="I247" s="2">
        <f t="shared" si="39"/>
        <v>12890.93349437742</v>
      </c>
      <c r="J247" s="12"/>
      <c r="K247" s="12">
        <f t="shared" si="31"/>
        <v>0</v>
      </c>
    </row>
    <row r="248" spans="1:11" ht="14.25">
      <c r="A248">
        <v>8</v>
      </c>
      <c r="B248">
        <f t="shared" si="32"/>
        <v>0.6042311876382719</v>
      </c>
      <c r="C248" s="2">
        <f t="shared" si="33"/>
        <v>9312.645901639344</v>
      </c>
      <c r="D248" s="18">
        <f t="shared" si="34"/>
        <v>6.290872025081065</v>
      </c>
      <c r="E248" s="19">
        <f t="shared" si="35"/>
        <v>58584.66358210878</v>
      </c>
      <c r="F248" s="12">
        <f t="shared" si="36"/>
        <v>35398.6808536062</v>
      </c>
      <c r="G248" s="26">
        <f t="shared" si="37"/>
        <v>5757.40607735419</v>
      </c>
      <c r="H248" s="2">
        <f t="shared" si="38"/>
        <v>4.153349699639321</v>
      </c>
      <c r="I248" s="2">
        <f t="shared" si="39"/>
        <v>14448.690843666058</v>
      </c>
      <c r="J248" s="12"/>
      <c r="K248" s="12">
        <f t="shared" si="31"/>
        <v>0</v>
      </c>
    </row>
    <row r="249" spans="1:11" ht="14.25">
      <c r="A249">
        <v>9</v>
      </c>
      <c r="B249">
        <f t="shared" si="32"/>
        <v>0.5673532278293633</v>
      </c>
      <c r="C249" s="2">
        <f t="shared" si="33"/>
        <v>9312.645901639344</v>
      </c>
      <c r="D249" s="18">
        <f t="shared" si="34"/>
        <v>6.429271209632848</v>
      </c>
      <c r="E249" s="19">
        <f t="shared" si="35"/>
        <v>59873.52618091517</v>
      </c>
      <c r="F249" s="12">
        <f t="shared" si="36"/>
        <v>33969.43834026811</v>
      </c>
      <c r="G249" s="26">
        <f t="shared" si="37"/>
        <v>6619.577637437979</v>
      </c>
      <c r="H249" s="2">
        <f t="shared" si="38"/>
        <v>4.244723393031386</v>
      </c>
      <c r="I249" s="2">
        <f t="shared" si="39"/>
        <v>15941.647613192637</v>
      </c>
      <c r="J249" s="12"/>
      <c r="K249" s="12">
        <f t="shared" si="31"/>
        <v>0</v>
      </c>
    </row>
    <row r="250" spans="1:11" ht="14.25">
      <c r="A250">
        <v>10</v>
      </c>
      <c r="B250">
        <f t="shared" si="32"/>
        <v>0.5327260355205289</v>
      </c>
      <c r="C250" s="2">
        <f t="shared" si="33"/>
        <v>9312.645901639344</v>
      </c>
      <c r="D250" s="18">
        <f t="shared" si="34"/>
        <v>6.570715176244771</v>
      </c>
      <c r="E250" s="19">
        <f t="shared" si="35"/>
        <v>61190.7437568953</v>
      </c>
      <c r="F250" s="12">
        <f t="shared" si="36"/>
        <v>32597.902332163387</v>
      </c>
      <c r="G250" s="26">
        <f t="shared" si="37"/>
        <v>7516.898161624018</v>
      </c>
      <c r="H250" s="2">
        <f t="shared" si="38"/>
        <v>4.338107307678077</v>
      </c>
      <c r="I250" s="2">
        <f t="shared" si="39"/>
        <v>17371.722342846013</v>
      </c>
      <c r="J250" s="12"/>
      <c r="K250" s="12">
        <f t="shared" si="31"/>
        <v>0</v>
      </c>
    </row>
    <row r="251" spans="1:11" ht="14.25">
      <c r="A251">
        <v>11</v>
      </c>
      <c r="B251">
        <f t="shared" si="32"/>
        <v>0.5002122399253793</v>
      </c>
      <c r="C251" s="2">
        <f t="shared" si="33"/>
        <v>9312.645901639344</v>
      </c>
      <c r="D251" s="18">
        <f t="shared" si="34"/>
        <v>6.715270910122156</v>
      </c>
      <c r="E251" s="19">
        <f t="shared" si="35"/>
        <v>62536.940119547</v>
      </c>
      <c r="F251" s="12">
        <f t="shared" si="36"/>
        <v>31281.742895277923</v>
      </c>
      <c r="G251" s="26">
        <f t="shared" si="37"/>
        <v>8450.49691329772</v>
      </c>
      <c r="H251" s="2">
        <f t="shared" si="38"/>
        <v>4.433545668446994</v>
      </c>
      <c r="I251" s="2">
        <f t="shared" si="39"/>
        <v>18740.783702816614</v>
      </c>
      <c r="J251" s="12"/>
      <c r="K251" s="12">
        <f t="shared" si="31"/>
        <v>0</v>
      </c>
    </row>
    <row r="252" spans="1:11" ht="14.25">
      <c r="A252">
        <v>12</v>
      </c>
      <c r="B252">
        <f t="shared" si="32"/>
        <v>0.4696828543900276</v>
      </c>
      <c r="C252" s="2">
        <f t="shared" si="33"/>
        <v>9312.645901639344</v>
      </c>
      <c r="D252" s="18">
        <f t="shared" si="34"/>
        <v>6.863006870144844</v>
      </c>
      <c r="E252" s="19">
        <f t="shared" si="35"/>
        <v>63912.75280217704</v>
      </c>
      <c r="F252" s="12">
        <f t="shared" si="36"/>
        <v>30018.724168050747</v>
      </c>
      <c r="G252" s="26">
        <f t="shared" si="37"/>
        <v>9421.53583133484</v>
      </c>
      <c r="H252" s="2">
        <f t="shared" si="38"/>
        <v>4.531083673152828</v>
      </c>
      <c r="I252" s="2">
        <f t="shared" si="39"/>
        <v>20050.65170299894</v>
      </c>
      <c r="J252" s="12"/>
      <c r="K252" s="12">
        <f t="shared" si="31"/>
        <v>0</v>
      </c>
    </row>
    <row r="253" spans="1:11" ht="14.25">
      <c r="A253">
        <v>13</v>
      </c>
      <c r="B253">
        <f t="shared" si="32"/>
        <v>0.4410167646854719</v>
      </c>
      <c r="C253" s="2">
        <f t="shared" si="33"/>
        <v>9312.645901639344</v>
      </c>
      <c r="D253" s="18">
        <f t="shared" si="34"/>
        <v>7.01399302128803</v>
      </c>
      <c r="E253" s="19">
        <f t="shared" si="35"/>
        <v>65318.83336382493</v>
      </c>
      <c r="F253" s="12">
        <f t="shared" si="36"/>
        <v>28806.70056314353</v>
      </c>
      <c r="G253" s="26">
        <f t="shared" si="37"/>
        <v>10431.210421259559</v>
      </c>
      <c r="H253" s="2">
        <f t="shared" si="38"/>
        <v>4.630767513962191</v>
      </c>
      <c r="I253" s="2">
        <f t="shared" si="39"/>
        <v>21303.098874304917</v>
      </c>
      <c r="J253" s="12"/>
      <c r="K253" s="12">
        <f t="shared" si="31"/>
        <v>0</v>
      </c>
    </row>
    <row r="254" spans="1:11" ht="14.25">
      <c r="A254">
        <v>14</v>
      </c>
      <c r="B254">
        <f t="shared" si="32"/>
        <v>0.41410024853095956</v>
      </c>
      <c r="C254" s="2">
        <f t="shared" si="33"/>
        <v>9312.645901639344</v>
      </c>
      <c r="D254" s="18">
        <f t="shared" si="34"/>
        <v>7.168300867756367</v>
      </c>
      <c r="E254" s="19">
        <f t="shared" si="35"/>
        <v>66755.84769782909</v>
      </c>
      <c r="F254" s="12">
        <f t="shared" si="36"/>
        <v>27643.61312256591</v>
      </c>
      <c r="G254" s="26">
        <f t="shared" si="37"/>
        <v>11480.750669798595</v>
      </c>
      <c r="H254" s="2">
        <f t="shared" si="38"/>
        <v>4.732644399269359</v>
      </c>
      <c r="I254" s="2">
        <f t="shared" si="39"/>
        <v>22499.851422521704</v>
      </c>
      <c r="J254" s="12"/>
      <c r="K254" s="12">
        <f t="shared" si="31"/>
        <v>0</v>
      </c>
    </row>
    <row r="255" spans="1:11" ht="14.25">
      <c r="A255">
        <v>15</v>
      </c>
      <c r="B255">
        <f t="shared" si="32"/>
        <v>0.38882652444221566</v>
      </c>
      <c r="C255" s="2">
        <f t="shared" si="33"/>
        <v>9312.645901639344</v>
      </c>
      <c r="D255" s="18">
        <f t="shared" si="34"/>
        <v>7.326003486847007</v>
      </c>
      <c r="E255" s="19">
        <f t="shared" si="35"/>
        <v>68224.47634718132</v>
      </c>
      <c r="F255" s="12">
        <f t="shared" si="36"/>
        <v>26527.48601996466</v>
      </c>
      <c r="G255" s="26">
        <f t="shared" si="37"/>
        <v>12571.421983429464</v>
      </c>
      <c r="H255" s="2">
        <f t="shared" si="38"/>
        <v>4.836762576053285</v>
      </c>
      <c r="I255" s="2">
        <f t="shared" si="39"/>
        <v>23642.59035533317</v>
      </c>
      <c r="J255" s="12"/>
      <c r="K255" s="12">
        <f t="shared" si="31"/>
        <v>0</v>
      </c>
    </row>
    <row r="256" spans="1:11" ht="14.25">
      <c r="A256">
        <v>16</v>
      </c>
      <c r="B256">
        <f t="shared" si="32"/>
        <v>0.3650953281147565</v>
      </c>
      <c r="C256" s="2">
        <f t="shared" si="33"/>
        <v>9312.645901639344</v>
      </c>
      <c r="D256" s="18">
        <f t="shared" si="34"/>
        <v>7.487175563557641</v>
      </c>
      <c r="E256" s="19">
        <f t="shared" si="35"/>
        <v>69725.41482681931</v>
      </c>
      <c r="F256" s="12">
        <f t="shared" si="36"/>
        <v>25456.423204135102</v>
      </c>
      <c r="G256" s="26">
        <f t="shared" si="37"/>
        <v>13704.526151535905</v>
      </c>
      <c r="H256" s="2">
        <f t="shared" si="38"/>
        <v>4.943171352726458</v>
      </c>
      <c r="I256" s="2">
        <f t="shared" si="39"/>
        <v>24732.95258311092</v>
      </c>
      <c r="J256" s="12"/>
      <c r="K256" s="12">
        <f t="shared" si="31"/>
        <v>0</v>
      </c>
    </row>
    <row r="257" spans="1:11" ht="14.25">
      <c r="A257">
        <v>17</v>
      </c>
      <c r="B257">
        <f t="shared" si="32"/>
        <v>0.34281251466174323</v>
      </c>
      <c r="C257" s="2">
        <f t="shared" si="33"/>
        <v>9312.645901639344</v>
      </c>
      <c r="D257" s="18">
        <f t="shared" si="34"/>
        <v>7.651893425955909</v>
      </c>
      <c r="E257" s="19">
        <f t="shared" si="35"/>
        <v>71259.37395300933</v>
      </c>
      <c r="F257" s="12">
        <f t="shared" si="36"/>
        <v>24428.605178052654</v>
      </c>
      <c r="G257" s="26">
        <f t="shared" si="37"/>
        <v>14881.402334799051</v>
      </c>
      <c r="H257" s="2">
        <f t="shared" si="38"/>
        <v>5.0519211224864415</v>
      </c>
      <c r="I257" s="2">
        <f t="shared" si="39"/>
        <v>25772.531994067293</v>
      </c>
      <c r="J257" s="12"/>
      <c r="K257" s="12">
        <f t="shared" si="31"/>
        <v>0</v>
      </c>
    </row>
    <row r="258" spans="1:11" ht="14.25">
      <c r="A258">
        <v>18</v>
      </c>
      <c r="B258">
        <f t="shared" si="32"/>
        <v>0.3218896851283974</v>
      </c>
      <c r="C258" s="2">
        <f t="shared" si="33"/>
        <v>9312.645901639344</v>
      </c>
      <c r="D258" s="18">
        <f t="shared" si="34"/>
        <v>7.820235081326939</v>
      </c>
      <c r="E258" s="19">
        <f t="shared" si="35"/>
        <v>72827.08017997554</v>
      </c>
      <c r="F258" s="12">
        <f t="shared" si="36"/>
        <v>23442.28590795288</v>
      </c>
      <c r="G258" s="26">
        <f t="shared" si="37"/>
        <v>16103.428079468431</v>
      </c>
      <c r="H258" s="2">
        <f t="shared" si="38"/>
        <v>5.163063387181142</v>
      </c>
      <c r="I258" s="2">
        <f t="shared" si="39"/>
        <v>26762.880504349338</v>
      </c>
      <c r="J258" s="12"/>
      <c r="K258" s="12">
        <f t="shared" si="31"/>
        <v>0</v>
      </c>
    </row>
    <row r="259" spans="1:11" ht="14.25">
      <c r="A259">
        <v>19</v>
      </c>
      <c r="B259">
        <f t="shared" si="32"/>
        <v>0.30224383580131214</v>
      </c>
      <c r="C259" s="2">
        <f t="shared" si="33"/>
        <v>9312.645901639344</v>
      </c>
      <c r="D259" s="18">
        <f t="shared" si="34"/>
        <v>7.992280253116132</v>
      </c>
      <c r="E259" s="19">
        <f t="shared" si="35"/>
        <v>74429.275943935</v>
      </c>
      <c r="F259" s="12">
        <f t="shared" si="36"/>
        <v>22495.78985720924</v>
      </c>
      <c r="G259" s="26">
        <f t="shared" si="37"/>
        <v>17372.020358173224</v>
      </c>
      <c r="H259" s="2">
        <f t="shared" si="38"/>
        <v>5.276650781699129</v>
      </c>
      <c r="I259" s="2">
        <f t="shared" si="39"/>
        <v>27705.509083640674</v>
      </c>
      <c r="J259" s="12"/>
      <c r="K259" s="12">
        <f t="shared" si="31"/>
        <v>0</v>
      </c>
    </row>
    <row r="260" spans="1:11" ht="14.25">
      <c r="A260">
        <v>20</v>
      </c>
      <c r="B260">
        <f t="shared" si="32"/>
        <v>0.2837970289214199</v>
      </c>
      <c r="C260" s="2">
        <f t="shared" si="33"/>
        <v>9312.645901639344</v>
      </c>
      <c r="D260" s="18">
        <f t="shared" si="34"/>
        <v>8.168110418684687</v>
      </c>
      <c r="E260" s="19">
        <f t="shared" si="35"/>
        <v>76066.72001470158</v>
      </c>
      <c r="F260" s="12">
        <f t="shared" si="36"/>
        <v>21587.509139969814</v>
      </c>
      <c r="G260" s="26">
        <f t="shared" si="37"/>
        <v>18688.636637950563</v>
      </c>
      <c r="H260" s="2">
        <f t="shared" si="38"/>
        <v>5.392737098896509</v>
      </c>
      <c r="I260" s="2">
        <f t="shared" si="39"/>
        <v>28601.888756824657</v>
      </c>
      <c r="J260" s="12"/>
      <c r="K260" s="12">
        <f t="shared" si="31"/>
        <v>0</v>
      </c>
    </row>
    <row r="262" spans="6:11" ht="14.25">
      <c r="F262" s="2">
        <f>SUM(F241:F261)</f>
        <v>656848.3446420154</v>
      </c>
      <c r="I262" s="2">
        <f>SUM(I240:I261)</f>
        <v>341214.7124140054</v>
      </c>
      <c r="J262" s="12">
        <f>SUM(J261:J261)</f>
        <v>0</v>
      </c>
      <c r="K262" s="2">
        <f>SUM(K240:K261)</f>
        <v>400000</v>
      </c>
    </row>
    <row r="265" spans="3:4" ht="14.25">
      <c r="C265" s="17"/>
      <c r="D265" s="16"/>
    </row>
    <row r="266" spans="3:4" ht="14.25">
      <c r="C266" s="17"/>
      <c r="D266" s="10"/>
    </row>
  </sheetData>
  <sheetProtection/>
  <printOptions/>
  <pageMargins left="0.25" right="0.25" top="0.25" bottom="0.25" header="0" footer="0"/>
  <pageSetup fitToHeight="0" fitToWidth="1" horizontalDpi="600" verticalDpi="600" orientation="portrait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6"/>
  <sheetViews>
    <sheetView zoomScalePageLayoutView="0" workbookViewId="0" topLeftCell="A211">
      <selection activeCell="F241" sqref="F241"/>
    </sheetView>
  </sheetViews>
  <sheetFormatPr defaultColWidth="9.140625" defaultRowHeight="15"/>
  <cols>
    <col min="2" max="2" width="13.8515625" style="0" customWidth="1"/>
    <col min="3" max="3" width="15.7109375" style="0" customWidth="1"/>
    <col min="4" max="4" width="14.00390625" style="0" customWidth="1"/>
    <col min="5" max="5" width="15.140625" style="0" customWidth="1"/>
    <col min="6" max="6" width="14.28125" style="0" customWidth="1"/>
    <col min="7" max="7" width="14.140625" style="0" customWidth="1"/>
    <col min="8" max="9" width="13.8515625" style="0" customWidth="1"/>
    <col min="10" max="10" width="15.140625" style="0" customWidth="1"/>
    <col min="11" max="11" width="15.57421875" style="0" customWidth="1"/>
    <col min="13" max="13" width="13.7109375" style="0" customWidth="1"/>
    <col min="14" max="14" width="11.7109375" style="0" customWidth="1"/>
  </cols>
  <sheetData>
    <row r="1" spans="1:2" ht="15">
      <c r="A1" s="9" t="s">
        <v>18</v>
      </c>
      <c r="B1" s="9"/>
    </row>
    <row r="2" spans="1:2" ht="15">
      <c r="A2" s="9" t="s">
        <v>6</v>
      </c>
      <c r="B2" s="9"/>
    </row>
    <row r="5" spans="1:9" ht="14.25">
      <c r="A5" s="5"/>
      <c r="B5" s="5"/>
      <c r="C5" s="6" t="s">
        <v>3</v>
      </c>
      <c r="D5" s="6"/>
      <c r="E5" s="5"/>
      <c r="F5" s="5"/>
      <c r="G5" s="5"/>
      <c r="H5" s="6" t="s">
        <v>13</v>
      </c>
      <c r="I5" s="6"/>
    </row>
    <row r="6" spans="1:9" ht="14.25">
      <c r="A6" s="5"/>
      <c r="B6" s="5"/>
      <c r="C6" s="6" t="s">
        <v>4</v>
      </c>
      <c r="D6" s="6"/>
      <c r="E6" s="6" t="s">
        <v>8</v>
      </c>
      <c r="F6" s="6" t="s">
        <v>10</v>
      </c>
      <c r="G6" s="5"/>
      <c r="H6" s="6" t="s">
        <v>14</v>
      </c>
      <c r="I6" s="6"/>
    </row>
    <row r="7" spans="1:9" ht="15" thickBot="1">
      <c r="A7" s="7" t="s">
        <v>2</v>
      </c>
      <c r="B7" s="7"/>
      <c r="C7" s="8" t="s">
        <v>7</v>
      </c>
      <c r="D7" s="8"/>
      <c r="E7" s="8" t="s">
        <v>9</v>
      </c>
      <c r="F7" s="8" t="s">
        <v>1</v>
      </c>
      <c r="G7" s="8" t="s">
        <v>11</v>
      </c>
      <c r="H7" s="8" t="s">
        <v>1</v>
      </c>
      <c r="I7" s="20"/>
    </row>
    <row r="9" spans="1:9" ht="14.25">
      <c r="A9">
        <v>1</v>
      </c>
      <c r="C9">
        <v>922.5170370370371</v>
      </c>
      <c r="E9" s="18">
        <v>8.9685</v>
      </c>
      <c r="F9">
        <f>C9*E9</f>
        <v>8273.594046666667</v>
      </c>
      <c r="G9" s="1">
        <f>1/(1+$G$21)^A9</f>
        <v>0.9389671361502347</v>
      </c>
      <c r="H9" s="2">
        <f>F9*G9</f>
        <v>7768.632907668232</v>
      </c>
      <c r="I9" s="2"/>
    </row>
    <row r="10" spans="1:9" ht="14.25">
      <c r="A10">
        <v>2</v>
      </c>
      <c r="C10">
        <f>$C$9</f>
        <v>922.5170370370371</v>
      </c>
      <c r="E10" s="18">
        <f aca="true" t="shared" si="0" ref="E10:E18">E9*1.022</f>
        <v>9.165807000000001</v>
      </c>
      <c r="F10">
        <f aca="true" t="shared" si="1" ref="F10:F18">C10*E10</f>
        <v>8455.613115693335</v>
      </c>
      <c r="G10" s="1">
        <f aca="true" t="shared" si="2" ref="G10:G18">1/(1+$G$21)^A10</f>
        <v>0.8816592827701736</v>
      </c>
      <c r="H10" s="2">
        <f aca="true" t="shared" si="3" ref="H10:H18">F10*G10</f>
        <v>7454.969794964259</v>
      </c>
      <c r="I10" s="2"/>
    </row>
    <row r="11" spans="1:9" ht="14.25">
      <c r="A11">
        <v>3</v>
      </c>
      <c r="C11">
        <f aca="true" t="shared" si="4" ref="C11:C18">$C$9</f>
        <v>922.5170370370371</v>
      </c>
      <c r="E11" s="18">
        <f t="shared" si="0"/>
        <v>9.367454754</v>
      </c>
      <c r="F11">
        <f t="shared" si="1"/>
        <v>8641.636604238587</v>
      </c>
      <c r="G11" s="1">
        <f t="shared" si="2"/>
        <v>0.8278490918029799</v>
      </c>
      <c r="H11" s="2">
        <f t="shared" si="3"/>
        <v>7153.971014510302</v>
      </c>
      <c r="I11" s="2"/>
    </row>
    <row r="12" spans="1:9" ht="14.25">
      <c r="A12">
        <v>4</v>
      </c>
      <c r="C12">
        <f t="shared" si="4"/>
        <v>922.5170370370371</v>
      </c>
      <c r="E12" s="18">
        <f t="shared" si="0"/>
        <v>9.573538758588</v>
      </c>
      <c r="F12">
        <f t="shared" si="1"/>
        <v>8831.752609531837</v>
      </c>
      <c r="G12" s="1">
        <f t="shared" si="2"/>
        <v>0.777323090894817</v>
      </c>
      <c r="H12" s="2">
        <f t="shared" si="3"/>
        <v>6865.125236459653</v>
      </c>
      <c r="I12" s="2"/>
    </row>
    <row r="13" spans="1:9" ht="14.25">
      <c r="A13">
        <v>5</v>
      </c>
      <c r="C13">
        <f t="shared" si="4"/>
        <v>922.5170370370371</v>
      </c>
      <c r="E13" s="18">
        <f t="shared" si="0"/>
        <v>9.784156611276936</v>
      </c>
      <c r="F13">
        <f t="shared" si="1"/>
        <v>9026.051166941537</v>
      </c>
      <c r="G13" s="1">
        <f t="shared" si="2"/>
        <v>0.7298808365209549</v>
      </c>
      <c r="H13" s="2">
        <f t="shared" si="3"/>
        <v>6587.94177620823</v>
      </c>
      <c r="I13" s="2"/>
    </row>
    <row r="14" spans="1:9" ht="14.25">
      <c r="A14">
        <v>6</v>
      </c>
      <c r="C14">
        <f t="shared" si="4"/>
        <v>922.5170370370371</v>
      </c>
      <c r="E14" s="18">
        <f t="shared" si="0"/>
        <v>9.999408056725029</v>
      </c>
      <c r="F14">
        <f t="shared" si="1"/>
        <v>9224.624292614251</v>
      </c>
      <c r="G14" s="1">
        <f t="shared" si="2"/>
        <v>0.6853341187990187</v>
      </c>
      <c r="H14" s="2">
        <f t="shared" si="3"/>
        <v>6321.949760830809</v>
      </c>
      <c r="I14" s="2"/>
    </row>
    <row r="15" spans="1:9" ht="14.25">
      <c r="A15">
        <v>7</v>
      </c>
      <c r="C15">
        <f t="shared" si="4"/>
        <v>922.5170370370371</v>
      </c>
      <c r="E15" s="18">
        <f t="shared" si="0"/>
        <v>10.21939503397298</v>
      </c>
      <c r="F15">
        <f t="shared" si="1"/>
        <v>9427.566027051764</v>
      </c>
      <c r="G15" s="1">
        <f t="shared" si="2"/>
        <v>0.6435062148347594</v>
      </c>
      <c r="H15" s="2">
        <f t="shared" si="3"/>
        <v>6066.697329172852</v>
      </c>
      <c r="I15" s="2"/>
    </row>
    <row r="16" spans="1:9" ht="14.25">
      <c r="A16">
        <v>8</v>
      </c>
      <c r="C16">
        <f t="shared" si="4"/>
        <v>922.5170370370371</v>
      </c>
      <c r="E16" s="18">
        <f t="shared" si="0"/>
        <v>10.444221724720386</v>
      </c>
      <c r="F16">
        <f t="shared" si="1"/>
        <v>9634.972479646904</v>
      </c>
      <c r="G16" s="1">
        <f t="shared" si="2"/>
        <v>0.6042311876382719</v>
      </c>
      <c r="H16" s="2">
        <f t="shared" si="3"/>
        <v>5821.750864239114</v>
      </c>
      <c r="I16" s="2"/>
    </row>
    <row r="17" spans="1:9" ht="14.25">
      <c r="A17">
        <v>9</v>
      </c>
      <c r="C17">
        <f t="shared" si="4"/>
        <v>922.5170370370371</v>
      </c>
      <c r="E17" s="18">
        <f t="shared" si="0"/>
        <v>10.673994602664234</v>
      </c>
      <c r="F17">
        <f t="shared" si="1"/>
        <v>9846.941874199134</v>
      </c>
      <c r="G17" s="1">
        <f t="shared" si="2"/>
        <v>0.5673532278293633</v>
      </c>
      <c r="H17" s="2">
        <f t="shared" si="3"/>
        <v>5586.694256574999</v>
      </c>
      <c r="I17" s="2"/>
    </row>
    <row r="18" spans="1:9" ht="14.25">
      <c r="A18">
        <v>10</v>
      </c>
      <c r="C18">
        <f t="shared" si="4"/>
        <v>922.5170370370371</v>
      </c>
      <c r="E18" s="18">
        <f t="shared" si="0"/>
        <v>10.908822483922847</v>
      </c>
      <c r="F18">
        <f t="shared" si="1"/>
        <v>10063.574595431517</v>
      </c>
      <c r="G18" s="1">
        <f t="shared" si="2"/>
        <v>0.5327260355205289</v>
      </c>
      <c r="H18" s="2">
        <f t="shared" si="3"/>
        <v>5361.128197389343</v>
      </c>
      <c r="I18" s="2"/>
    </row>
    <row r="21" spans="3:7" ht="14.25">
      <c r="C21" t="s">
        <v>12</v>
      </c>
      <c r="G21">
        <v>0.065</v>
      </c>
    </row>
    <row r="23" spans="3:9" ht="14.25">
      <c r="C23" t="s">
        <v>15</v>
      </c>
      <c r="H23" s="3">
        <f>SUM(H9:H18)</f>
        <v>64988.86113801779</v>
      </c>
      <c r="I23" s="16"/>
    </row>
    <row r="25" spans="3:9" ht="14.25">
      <c r="C25" t="s">
        <v>0</v>
      </c>
      <c r="H25" s="3">
        <v>308000</v>
      </c>
      <c r="I25" s="16"/>
    </row>
    <row r="27" spans="3:9" ht="14.25">
      <c r="C27" t="s">
        <v>16</v>
      </c>
      <c r="H27" s="4">
        <f>H23-H25</f>
        <v>-243011.1388619822</v>
      </c>
      <c r="I27" s="4"/>
    </row>
    <row r="37" spans="1:2" ht="15">
      <c r="A37" s="9" t="s">
        <v>18</v>
      </c>
      <c r="B37" s="9"/>
    </row>
    <row r="38" spans="1:2" ht="15">
      <c r="A38" s="9" t="s">
        <v>6</v>
      </c>
      <c r="B38" s="9"/>
    </row>
    <row r="39" ht="14.25">
      <c r="A39" t="s">
        <v>19</v>
      </c>
    </row>
    <row r="41" ht="14.25">
      <c r="A41" t="s">
        <v>31</v>
      </c>
    </row>
    <row r="43" spans="1:6" ht="14.25">
      <c r="A43" t="s">
        <v>26</v>
      </c>
      <c r="D43" s="16">
        <v>308000</v>
      </c>
      <c r="F43" s="12"/>
    </row>
    <row r="44" spans="1:6" ht="14.25">
      <c r="A44" t="s">
        <v>27</v>
      </c>
      <c r="D44" s="11">
        <f>D43/2800</f>
        <v>110</v>
      </c>
      <c r="F44" s="12"/>
    </row>
    <row r="45" spans="1:4" ht="14.25">
      <c r="A45" t="s">
        <v>28</v>
      </c>
      <c r="D45" s="16">
        <f>D43/D44</f>
        <v>2800</v>
      </c>
    </row>
    <row r="46" spans="1:4" ht="14.25">
      <c r="A46" t="s">
        <v>32</v>
      </c>
      <c r="D46" s="16">
        <v>200</v>
      </c>
    </row>
    <row r="47" spans="1:4" ht="14.25">
      <c r="A47" t="s">
        <v>29</v>
      </c>
      <c r="D47" s="16">
        <f>D44*D46</f>
        <v>22000</v>
      </c>
    </row>
    <row r="48" spans="1:4" ht="14.25">
      <c r="A48" t="s">
        <v>12</v>
      </c>
      <c r="D48" s="13">
        <v>0.065</v>
      </c>
    </row>
    <row r="49" spans="1:4" ht="14.25">
      <c r="A49" t="s">
        <v>30</v>
      </c>
      <c r="D49" s="14">
        <v>922.517</v>
      </c>
    </row>
    <row r="50" ht="14.25">
      <c r="D50" s="14"/>
    </row>
    <row r="51" ht="14.25">
      <c r="D51" s="14"/>
    </row>
    <row r="53" spans="2:7" ht="14.25">
      <c r="B53" s="15"/>
      <c r="C53" s="15"/>
      <c r="D53" s="15" t="s">
        <v>25</v>
      </c>
      <c r="E53" s="15" t="s">
        <v>3</v>
      </c>
      <c r="F53" s="15"/>
      <c r="G53" s="15"/>
    </row>
    <row r="54" spans="2:7" ht="14.25">
      <c r="B54" s="15"/>
      <c r="C54" s="15" t="s">
        <v>20</v>
      </c>
      <c r="D54" s="15" t="s">
        <v>20</v>
      </c>
      <c r="E54" s="15" t="s">
        <v>22</v>
      </c>
      <c r="F54" s="15" t="s">
        <v>24</v>
      </c>
      <c r="G54" s="15" t="s">
        <v>20</v>
      </c>
    </row>
    <row r="55" spans="2:7" ht="14.25">
      <c r="B55" s="15" t="s">
        <v>11</v>
      </c>
      <c r="C55" s="15" t="s">
        <v>21</v>
      </c>
      <c r="D55" s="15" t="s">
        <v>21</v>
      </c>
      <c r="E55" s="15" t="s">
        <v>1</v>
      </c>
      <c r="F55" s="15" t="s">
        <v>21</v>
      </c>
      <c r="G55" s="15" t="s">
        <v>23</v>
      </c>
    </row>
    <row r="57" spans="1:4" ht="14.25">
      <c r="A57">
        <v>0</v>
      </c>
      <c r="B57">
        <f>1/(1+$D$48)^A57</f>
        <v>1</v>
      </c>
      <c r="C57" s="12">
        <f>D47</f>
        <v>22000</v>
      </c>
      <c r="D57" s="12">
        <f>B57*C57</f>
        <v>22000</v>
      </c>
    </row>
    <row r="58" spans="1:7" ht="14.25">
      <c r="A58">
        <v>1</v>
      </c>
      <c r="B58">
        <f aca="true" t="shared" si="5" ref="B58:B77">1/(1+$D$48)^A58</f>
        <v>0.9389671361502347</v>
      </c>
      <c r="D58" s="12">
        <f aca="true" t="shared" si="6" ref="D58:D77">B58*C58</f>
        <v>0</v>
      </c>
      <c r="E58" s="2">
        <f>$D$49</f>
        <v>922.517</v>
      </c>
      <c r="F58" s="18">
        <v>8.9685</v>
      </c>
      <c r="G58" s="11">
        <f>E58*F58</f>
        <v>8273.5937145</v>
      </c>
    </row>
    <row r="59" spans="1:7" ht="14.25">
      <c r="A59">
        <v>2</v>
      </c>
      <c r="B59">
        <f t="shared" si="5"/>
        <v>0.8816592827701736</v>
      </c>
      <c r="D59" s="12">
        <f t="shared" si="6"/>
        <v>0</v>
      </c>
      <c r="E59" s="2">
        <f aca="true" t="shared" si="7" ref="E59:E77">$D$49</f>
        <v>922.517</v>
      </c>
      <c r="F59" s="18">
        <f aca="true" t="shared" si="8" ref="F59:F77">F58*1.022</f>
        <v>9.165807000000001</v>
      </c>
      <c r="G59" s="11">
        <f aca="true" t="shared" si="9" ref="G59:G77">E59*F59</f>
        <v>8455.612776219</v>
      </c>
    </row>
    <row r="60" spans="1:7" ht="14.25">
      <c r="A60">
        <v>3</v>
      </c>
      <c r="B60">
        <f t="shared" si="5"/>
        <v>0.8278490918029799</v>
      </c>
      <c r="D60" s="12">
        <f t="shared" si="6"/>
        <v>0</v>
      </c>
      <c r="E60" s="2">
        <f t="shared" si="7"/>
        <v>922.517</v>
      </c>
      <c r="F60" s="18">
        <f t="shared" si="8"/>
        <v>9.367454754</v>
      </c>
      <c r="G60" s="11">
        <f t="shared" si="9"/>
        <v>8641.636257295819</v>
      </c>
    </row>
    <row r="61" spans="1:7" ht="14.25">
      <c r="A61">
        <v>4</v>
      </c>
      <c r="B61">
        <f t="shared" si="5"/>
        <v>0.777323090894817</v>
      </c>
      <c r="D61" s="12">
        <f t="shared" si="6"/>
        <v>0</v>
      </c>
      <c r="E61" s="2">
        <f t="shared" si="7"/>
        <v>922.517</v>
      </c>
      <c r="F61" s="18">
        <f t="shared" si="8"/>
        <v>9.573538758588</v>
      </c>
      <c r="G61" s="11">
        <f t="shared" si="9"/>
        <v>8831.752254956327</v>
      </c>
    </row>
    <row r="62" spans="1:7" ht="14.25">
      <c r="A62">
        <v>5</v>
      </c>
      <c r="B62">
        <f t="shared" si="5"/>
        <v>0.7298808365209549</v>
      </c>
      <c r="D62" s="12">
        <f t="shared" si="6"/>
        <v>0</v>
      </c>
      <c r="E62" s="2">
        <f t="shared" si="7"/>
        <v>922.517</v>
      </c>
      <c r="F62" s="18">
        <f t="shared" si="8"/>
        <v>9.784156611276936</v>
      </c>
      <c r="G62" s="11">
        <f t="shared" si="9"/>
        <v>9026.050804565366</v>
      </c>
    </row>
    <row r="63" spans="1:7" ht="14.25">
      <c r="A63">
        <v>6</v>
      </c>
      <c r="B63">
        <f t="shared" si="5"/>
        <v>0.6853341187990187</v>
      </c>
      <c r="D63" s="12">
        <f t="shared" si="6"/>
        <v>0</v>
      </c>
      <c r="E63" s="2">
        <f t="shared" si="7"/>
        <v>922.517</v>
      </c>
      <c r="F63" s="18">
        <f t="shared" si="8"/>
        <v>9.999408056725029</v>
      </c>
      <c r="G63" s="11">
        <f t="shared" si="9"/>
        <v>9224.623922265804</v>
      </c>
    </row>
    <row r="64" spans="1:7" ht="14.25">
      <c r="A64">
        <v>7</v>
      </c>
      <c r="B64">
        <f t="shared" si="5"/>
        <v>0.6435062148347594</v>
      </c>
      <c r="D64" s="12">
        <f t="shared" si="6"/>
        <v>0</v>
      </c>
      <c r="E64" s="2">
        <f t="shared" si="7"/>
        <v>922.517</v>
      </c>
      <c r="F64" s="18">
        <f t="shared" si="8"/>
        <v>10.21939503397298</v>
      </c>
      <c r="G64" s="11">
        <f t="shared" si="9"/>
        <v>9427.565648555652</v>
      </c>
    </row>
    <row r="65" spans="1:7" ht="14.25">
      <c r="A65">
        <v>8</v>
      </c>
      <c r="B65">
        <f t="shared" si="5"/>
        <v>0.6042311876382719</v>
      </c>
      <c r="D65" s="12">
        <f t="shared" si="6"/>
        <v>0</v>
      </c>
      <c r="E65" s="2">
        <f t="shared" si="7"/>
        <v>922.517</v>
      </c>
      <c r="F65" s="18">
        <f t="shared" si="8"/>
        <v>10.444221724720386</v>
      </c>
      <c r="G65" s="11">
        <f t="shared" si="9"/>
        <v>9634.972092823877</v>
      </c>
    </row>
    <row r="66" spans="1:7" ht="14.25">
      <c r="A66">
        <v>9</v>
      </c>
      <c r="B66">
        <f t="shared" si="5"/>
        <v>0.5673532278293633</v>
      </c>
      <c r="D66" s="12">
        <f t="shared" si="6"/>
        <v>0</v>
      </c>
      <c r="E66" s="2">
        <f t="shared" si="7"/>
        <v>922.517</v>
      </c>
      <c r="F66" s="18">
        <f t="shared" si="8"/>
        <v>10.673994602664234</v>
      </c>
      <c r="G66" s="11">
        <f t="shared" si="9"/>
        <v>9846.941478866001</v>
      </c>
    </row>
    <row r="67" spans="1:7" ht="14.25">
      <c r="A67">
        <v>10</v>
      </c>
      <c r="B67">
        <f t="shared" si="5"/>
        <v>0.5327260355205289</v>
      </c>
      <c r="D67" s="12">
        <f t="shared" si="6"/>
        <v>0</v>
      </c>
      <c r="E67" s="2">
        <f t="shared" si="7"/>
        <v>922.517</v>
      </c>
      <c r="F67" s="18">
        <f t="shared" si="8"/>
        <v>10.908822483922847</v>
      </c>
      <c r="G67" s="11">
        <f t="shared" si="9"/>
        <v>10063.574191401054</v>
      </c>
    </row>
    <row r="68" spans="1:7" ht="14.25">
      <c r="A68">
        <v>11</v>
      </c>
      <c r="B68">
        <f t="shared" si="5"/>
        <v>0.5002122399253793</v>
      </c>
      <c r="D68" s="12">
        <f t="shared" si="6"/>
        <v>0</v>
      </c>
      <c r="E68" s="2">
        <f t="shared" si="7"/>
        <v>922.517</v>
      </c>
      <c r="F68" s="18">
        <f t="shared" si="8"/>
        <v>11.14881657856915</v>
      </c>
      <c r="G68" s="11">
        <f t="shared" si="9"/>
        <v>10284.972823611877</v>
      </c>
    </row>
    <row r="69" spans="1:7" ht="14.25">
      <c r="A69">
        <v>12</v>
      </c>
      <c r="B69">
        <f t="shared" si="5"/>
        <v>0.4696828543900276</v>
      </c>
      <c r="D69" s="12">
        <f t="shared" si="6"/>
        <v>0</v>
      </c>
      <c r="E69" s="2">
        <f t="shared" si="7"/>
        <v>922.517</v>
      </c>
      <c r="F69" s="18">
        <f t="shared" si="8"/>
        <v>11.394090543297672</v>
      </c>
      <c r="G69" s="11">
        <f t="shared" si="9"/>
        <v>10511.24222573134</v>
      </c>
    </row>
    <row r="70" spans="1:7" ht="14.25">
      <c r="A70">
        <v>13</v>
      </c>
      <c r="B70">
        <f t="shared" si="5"/>
        <v>0.4410167646854719</v>
      </c>
      <c r="D70" s="12">
        <f t="shared" si="6"/>
        <v>0</v>
      </c>
      <c r="E70" s="2">
        <f t="shared" si="7"/>
        <v>922.517</v>
      </c>
      <c r="F70" s="18">
        <f t="shared" si="8"/>
        <v>11.64476053525022</v>
      </c>
      <c r="G70" s="11">
        <f t="shared" si="9"/>
        <v>10742.48955469743</v>
      </c>
    </row>
    <row r="71" spans="1:7" ht="14.25">
      <c r="A71">
        <v>14</v>
      </c>
      <c r="B71">
        <f t="shared" si="5"/>
        <v>0.41410024853095956</v>
      </c>
      <c r="D71" s="12">
        <f t="shared" si="6"/>
        <v>0</v>
      </c>
      <c r="E71" s="2">
        <f t="shared" si="7"/>
        <v>922.517</v>
      </c>
      <c r="F71" s="18">
        <f t="shared" si="8"/>
        <v>11.900945267025726</v>
      </c>
      <c r="G71" s="11">
        <f t="shared" si="9"/>
        <v>10978.824324900772</v>
      </c>
    </row>
    <row r="72" spans="1:7" ht="14.25">
      <c r="A72">
        <v>15</v>
      </c>
      <c r="B72">
        <f t="shared" si="5"/>
        <v>0.38882652444221566</v>
      </c>
      <c r="D72" s="12">
        <f t="shared" si="6"/>
        <v>0</v>
      </c>
      <c r="E72" s="2">
        <f t="shared" si="7"/>
        <v>922.517</v>
      </c>
      <c r="F72" s="18">
        <f t="shared" si="8"/>
        <v>12.162766062900292</v>
      </c>
      <c r="G72" s="11">
        <f t="shared" si="9"/>
        <v>11220.35846004859</v>
      </c>
    </row>
    <row r="73" spans="1:7" ht="14.25">
      <c r="A73">
        <v>16</v>
      </c>
      <c r="B73">
        <f t="shared" si="5"/>
        <v>0.3650953281147565</v>
      </c>
      <c r="D73" s="12">
        <f t="shared" si="6"/>
        <v>0</v>
      </c>
      <c r="E73" s="2">
        <f t="shared" si="7"/>
        <v>922.517</v>
      </c>
      <c r="F73" s="18">
        <f t="shared" si="8"/>
        <v>12.4303469162841</v>
      </c>
      <c r="G73" s="11">
        <f t="shared" si="9"/>
        <v>11467.20634616966</v>
      </c>
    </row>
    <row r="74" spans="1:7" ht="14.25">
      <c r="A74">
        <v>17</v>
      </c>
      <c r="B74">
        <f t="shared" si="5"/>
        <v>0.34281251466174323</v>
      </c>
      <c r="D74" s="12">
        <f t="shared" si="6"/>
        <v>0</v>
      </c>
      <c r="E74" s="2">
        <f t="shared" si="7"/>
        <v>922.517</v>
      </c>
      <c r="F74" s="18">
        <f t="shared" si="8"/>
        <v>12.70381454844235</v>
      </c>
      <c r="G74" s="11">
        <f t="shared" si="9"/>
        <v>11719.484885785392</v>
      </c>
    </row>
    <row r="75" spans="1:7" ht="14.25">
      <c r="A75">
        <v>18</v>
      </c>
      <c r="B75">
        <f t="shared" si="5"/>
        <v>0.3218896851283974</v>
      </c>
      <c r="D75" s="12">
        <f t="shared" si="6"/>
        <v>0</v>
      </c>
      <c r="E75" s="2">
        <f t="shared" si="7"/>
        <v>922.517</v>
      </c>
      <c r="F75" s="18">
        <f t="shared" si="8"/>
        <v>12.983298468508082</v>
      </c>
      <c r="G75" s="11">
        <f t="shared" si="9"/>
        <v>11977.31355327267</v>
      </c>
    </row>
    <row r="76" spans="1:7" ht="14.25">
      <c r="A76">
        <v>19</v>
      </c>
      <c r="B76">
        <f t="shared" si="5"/>
        <v>0.30224383580131214</v>
      </c>
      <c r="D76" s="12">
        <f t="shared" si="6"/>
        <v>0</v>
      </c>
      <c r="E76" s="2">
        <f t="shared" si="7"/>
        <v>922.517</v>
      </c>
      <c r="F76" s="18">
        <f t="shared" si="8"/>
        <v>13.26893103481526</v>
      </c>
      <c r="G76" s="11">
        <f t="shared" si="9"/>
        <v>12240.81445144467</v>
      </c>
    </row>
    <row r="77" spans="1:7" ht="14.25">
      <c r="A77">
        <v>20</v>
      </c>
      <c r="B77">
        <f t="shared" si="5"/>
        <v>0.2837970289214199</v>
      </c>
      <c r="D77" s="12">
        <f t="shared" si="6"/>
        <v>0</v>
      </c>
      <c r="E77" s="2">
        <f t="shared" si="7"/>
        <v>922.517</v>
      </c>
      <c r="F77" s="18">
        <f t="shared" si="8"/>
        <v>13.560847517581196</v>
      </c>
      <c r="G77" s="11">
        <f t="shared" si="9"/>
        <v>12510.112369376453</v>
      </c>
    </row>
    <row r="79" spans="4:7" ht="14.25">
      <c r="D79" s="12">
        <f>SUM(D57:D78)</f>
        <v>22000</v>
      </c>
      <c r="G79" s="12">
        <f>SUM(G57:G78)</f>
        <v>205079.14213648776</v>
      </c>
    </row>
    <row r="82" spans="3:4" ht="14.25">
      <c r="C82" s="17"/>
      <c r="D82" s="16"/>
    </row>
    <row r="83" spans="3:4" ht="14.25">
      <c r="C83" s="17"/>
      <c r="D83" s="10"/>
    </row>
    <row r="94" spans="1:2" ht="15">
      <c r="A94" s="9" t="s">
        <v>18</v>
      </c>
      <c r="B94" s="9"/>
    </row>
    <row r="95" spans="1:2" ht="15">
      <c r="A95" s="9" t="s">
        <v>6</v>
      </c>
      <c r="B95" s="9"/>
    </row>
    <row r="96" ht="14.25">
      <c r="A96" t="s">
        <v>57</v>
      </c>
    </row>
    <row r="98" ht="14.25">
      <c r="A98" t="s">
        <v>31</v>
      </c>
    </row>
    <row r="100" spans="1:6" ht="14.25">
      <c r="A100" t="s">
        <v>0</v>
      </c>
      <c r="D100" s="22">
        <v>308000</v>
      </c>
      <c r="F100" s="12"/>
    </row>
    <row r="101" spans="1:6" ht="14.25">
      <c r="A101" t="s">
        <v>37</v>
      </c>
      <c r="D101" s="22">
        <v>750</v>
      </c>
      <c r="F101" s="12"/>
    </row>
    <row r="102" spans="1:6" ht="14.25">
      <c r="A102" t="s">
        <v>36</v>
      </c>
      <c r="D102" s="22">
        <v>0</v>
      </c>
      <c r="F102" s="12"/>
    </row>
    <row r="103" spans="1:6" ht="14.25">
      <c r="A103" t="s">
        <v>27</v>
      </c>
      <c r="D103" s="11">
        <f>D100/2800</f>
        <v>110</v>
      </c>
      <c r="F103" s="12"/>
    </row>
    <row r="104" spans="1:4" ht="14.25">
      <c r="A104" t="s">
        <v>28</v>
      </c>
      <c r="D104" s="22">
        <f>D100/D103</f>
        <v>2800</v>
      </c>
    </row>
    <row r="105" spans="1:4" ht="14.25">
      <c r="A105" t="s">
        <v>32</v>
      </c>
      <c r="D105" s="22">
        <v>200</v>
      </c>
    </row>
    <row r="106" spans="1:4" ht="14.25">
      <c r="A106" t="s">
        <v>29</v>
      </c>
      <c r="D106" s="22">
        <f>D103*D105</f>
        <v>22000</v>
      </c>
    </row>
    <row r="107" spans="1:4" ht="14.25">
      <c r="A107" t="s">
        <v>12</v>
      </c>
      <c r="D107" s="13">
        <v>0.065</v>
      </c>
    </row>
    <row r="108" spans="1:4" ht="14.25">
      <c r="A108" t="s">
        <v>30</v>
      </c>
      <c r="D108" s="14">
        <v>922.517</v>
      </c>
    </row>
    <row r="109" ht="14.25">
      <c r="D109" s="14"/>
    </row>
    <row r="110" ht="14.25">
      <c r="D110" s="14"/>
    </row>
    <row r="111" ht="14.25">
      <c r="K111" s="15" t="s">
        <v>25</v>
      </c>
    </row>
    <row r="112" spans="2:11" ht="14.25">
      <c r="B112" s="15"/>
      <c r="C112" s="15" t="s">
        <v>3</v>
      </c>
      <c r="D112" s="15"/>
      <c r="E112" s="15" t="s">
        <v>39</v>
      </c>
      <c r="F112" s="15"/>
      <c r="I112" s="15" t="s">
        <v>25</v>
      </c>
      <c r="J112" s="15" t="s">
        <v>41</v>
      </c>
      <c r="K112" s="15" t="s">
        <v>41</v>
      </c>
    </row>
    <row r="113" spans="2:11" ht="14.25">
      <c r="B113" s="15"/>
      <c r="C113" s="15" t="s">
        <v>22</v>
      </c>
      <c r="D113" s="15" t="s">
        <v>24</v>
      </c>
      <c r="E113" s="15" t="s">
        <v>24</v>
      </c>
      <c r="F113" s="15" t="s">
        <v>25</v>
      </c>
      <c r="G113" s="15" t="s">
        <v>63</v>
      </c>
      <c r="H113" s="15"/>
      <c r="I113" s="15" t="s">
        <v>63</v>
      </c>
      <c r="J113" s="15" t="s">
        <v>42</v>
      </c>
      <c r="K113" s="15" t="s">
        <v>42</v>
      </c>
    </row>
    <row r="114" spans="2:11" ht="14.25">
      <c r="B114" s="15" t="s">
        <v>11</v>
      </c>
      <c r="C114" s="15" t="s">
        <v>1</v>
      </c>
      <c r="D114" s="15" t="s">
        <v>43</v>
      </c>
      <c r="E114" s="15" t="s">
        <v>43</v>
      </c>
      <c r="F114" s="15" t="s">
        <v>40</v>
      </c>
      <c r="G114" s="15" t="s">
        <v>22</v>
      </c>
      <c r="H114" s="15" t="s">
        <v>62</v>
      </c>
      <c r="I114" s="15" t="s">
        <v>62</v>
      </c>
      <c r="J114" s="15" t="s">
        <v>21</v>
      </c>
      <c r="K114" s="15" t="s">
        <v>21</v>
      </c>
    </row>
    <row r="116" spans="1:11" ht="14.25">
      <c r="A116">
        <v>0</v>
      </c>
      <c r="B116">
        <f>1/(1+$D$48)^A116</f>
        <v>1</v>
      </c>
      <c r="F116" s="12"/>
      <c r="J116" s="12">
        <f>D100</f>
        <v>308000</v>
      </c>
      <c r="K116" s="12">
        <f aca="true" t="shared" si="10" ref="K116:K136">B116*J116</f>
        <v>308000</v>
      </c>
    </row>
    <row r="117" spans="1:11" ht="14.25">
      <c r="A117">
        <v>1</v>
      </c>
      <c r="B117">
        <f aca="true" t="shared" si="11" ref="B117:B136">1/(1+$D$48)^A117</f>
        <v>0.9389671361502347</v>
      </c>
      <c r="C117" s="2">
        <f>$D$49</f>
        <v>922.517</v>
      </c>
      <c r="D117" s="18">
        <f>1.6247+3.7773</f>
        <v>5.402</v>
      </c>
      <c r="E117" s="19">
        <f>C117*D117</f>
        <v>4983.436834</v>
      </c>
      <c r="F117" s="12">
        <f>B117*E117</f>
        <v>4679.283412206573</v>
      </c>
      <c r="G117" s="26">
        <f>ROUND($D$103*0.02,2)*A117*40*D117</f>
        <v>475.37600000000003</v>
      </c>
      <c r="H117" s="2">
        <f aca="true" t="shared" si="12" ref="H117:H136">L180-D180</f>
        <v>3.5665000000000004</v>
      </c>
      <c r="I117" s="2">
        <f>B117*G117*H117</f>
        <v>1591.9516469483572</v>
      </c>
      <c r="J117" s="12"/>
      <c r="K117" s="12">
        <f t="shared" si="10"/>
        <v>0</v>
      </c>
    </row>
    <row r="118" spans="1:11" ht="14.25">
      <c r="A118">
        <v>2</v>
      </c>
      <c r="B118">
        <f t="shared" si="11"/>
        <v>0.8816592827701736</v>
      </c>
      <c r="C118" s="2">
        <f aca="true" t="shared" si="13" ref="C118:C136">$D$49</f>
        <v>922.517</v>
      </c>
      <c r="D118" s="18">
        <f aca="true" t="shared" si="14" ref="D118:D136">D117*1.022</f>
        <v>5.520844</v>
      </c>
      <c r="E118" s="19">
        <f aca="true" t="shared" si="15" ref="E118:E136">C118*D118</f>
        <v>5093.072444348</v>
      </c>
      <c r="F118" s="12">
        <f aca="true" t="shared" si="16" ref="F118:F136">B118*E118</f>
        <v>4490.354598380392</v>
      </c>
      <c r="G118" s="26">
        <f aca="true" t="shared" si="17" ref="G118:G136">ROUND($D$103*0.02,2)*A118*40*D118</f>
        <v>971.6685440000001</v>
      </c>
      <c r="H118" s="2">
        <f t="shared" si="12"/>
        <v>3.6449630000000006</v>
      </c>
      <c r="I118" s="2">
        <f aca="true" t="shared" si="18" ref="I118:I136">B118*G118*H118</f>
        <v>3122.569059175978</v>
      </c>
      <c r="J118" s="12"/>
      <c r="K118" s="12">
        <f t="shared" si="10"/>
        <v>0</v>
      </c>
    </row>
    <row r="119" spans="1:11" ht="14.25">
      <c r="A119">
        <v>3</v>
      </c>
      <c r="B119">
        <f t="shared" si="11"/>
        <v>0.8278490918029799</v>
      </c>
      <c r="C119" s="2">
        <f t="shared" si="13"/>
        <v>922.517</v>
      </c>
      <c r="D119" s="18">
        <f t="shared" si="14"/>
        <v>5.642302568000001</v>
      </c>
      <c r="E119" s="19">
        <f t="shared" si="15"/>
        <v>5205.120038123657</v>
      </c>
      <c r="F119" s="12">
        <f t="shared" si="16"/>
        <v>4309.053896286162</v>
      </c>
      <c r="G119" s="26">
        <f t="shared" si="17"/>
        <v>1489.5678779520001</v>
      </c>
      <c r="H119" s="2">
        <f t="shared" si="12"/>
        <v>3.725152186</v>
      </c>
      <c r="I119" s="2">
        <f t="shared" si="18"/>
        <v>4593.624536907551</v>
      </c>
      <c r="J119" s="12"/>
      <c r="K119" s="12">
        <f t="shared" si="10"/>
        <v>0</v>
      </c>
    </row>
    <row r="120" spans="1:11" ht="14.25">
      <c r="A120">
        <v>4</v>
      </c>
      <c r="B120">
        <f t="shared" si="11"/>
        <v>0.777323090894817</v>
      </c>
      <c r="C120" s="2">
        <f t="shared" si="13"/>
        <v>922.517</v>
      </c>
      <c r="D120" s="18">
        <f t="shared" si="14"/>
        <v>5.766433224496001</v>
      </c>
      <c r="E120" s="19">
        <f t="shared" si="15"/>
        <v>5319.632678962377</v>
      </c>
      <c r="F120" s="12">
        <f t="shared" si="16"/>
        <v>4135.073316436111</v>
      </c>
      <c r="G120" s="26">
        <f t="shared" si="17"/>
        <v>2029.7844950225922</v>
      </c>
      <c r="H120" s="2">
        <f t="shared" si="12"/>
        <v>3.807105534092</v>
      </c>
      <c r="I120" s="2">
        <f t="shared" si="18"/>
        <v>6006.844858600748</v>
      </c>
      <c r="J120" s="12"/>
      <c r="K120" s="12">
        <f t="shared" si="10"/>
        <v>0</v>
      </c>
    </row>
    <row r="121" spans="1:11" ht="14.25">
      <c r="A121">
        <v>5</v>
      </c>
      <c r="B121">
        <f t="shared" si="11"/>
        <v>0.7298808365209549</v>
      </c>
      <c r="C121" s="2">
        <f t="shared" si="13"/>
        <v>922.517</v>
      </c>
      <c r="D121" s="18">
        <f t="shared" si="14"/>
        <v>5.893294755434913</v>
      </c>
      <c r="E121" s="19">
        <f t="shared" si="15"/>
        <v>5436.66459789955</v>
      </c>
      <c r="F121" s="12">
        <f t="shared" si="16"/>
        <v>3968.117304598785</v>
      </c>
      <c r="G121" s="26">
        <f t="shared" si="17"/>
        <v>2593.0496923913615</v>
      </c>
      <c r="H121" s="2">
        <f t="shared" si="12"/>
        <v>3.890861855842023</v>
      </c>
      <c r="I121" s="2">
        <f t="shared" si="18"/>
        <v>7363.912377101811</v>
      </c>
      <c r="J121" s="12"/>
      <c r="K121" s="12">
        <f t="shared" si="10"/>
        <v>0</v>
      </c>
    </row>
    <row r="122" spans="1:11" ht="14.25">
      <c r="A122">
        <v>6</v>
      </c>
      <c r="B122">
        <f t="shared" si="11"/>
        <v>0.6853341187990187</v>
      </c>
      <c r="C122" s="2">
        <f t="shared" si="13"/>
        <v>922.517</v>
      </c>
      <c r="D122" s="18">
        <f t="shared" si="14"/>
        <v>6.0229472400544815</v>
      </c>
      <c r="E122" s="19">
        <f t="shared" si="15"/>
        <v>5556.27121905334</v>
      </c>
      <c r="F122" s="12">
        <f t="shared" si="16"/>
        <v>3807.9022397182707</v>
      </c>
      <c r="G122" s="26">
        <f t="shared" si="17"/>
        <v>3180.1161427487664</v>
      </c>
      <c r="H122" s="2">
        <f t="shared" si="12"/>
        <v>3.9764608166705475</v>
      </c>
      <c r="I122" s="2">
        <f t="shared" si="18"/>
        <v>8666.466090461758</v>
      </c>
      <c r="J122" s="12"/>
      <c r="K122" s="12">
        <f t="shared" si="10"/>
        <v>0</v>
      </c>
    </row>
    <row r="123" spans="1:11" ht="14.25">
      <c r="A123">
        <v>7</v>
      </c>
      <c r="B123">
        <f t="shared" si="11"/>
        <v>0.6435062148347594</v>
      </c>
      <c r="C123" s="2">
        <f t="shared" si="13"/>
        <v>922.517</v>
      </c>
      <c r="D123" s="18">
        <f t="shared" si="14"/>
        <v>6.15545207933568</v>
      </c>
      <c r="E123" s="19">
        <f t="shared" si="15"/>
        <v>5678.509185872514</v>
      </c>
      <c r="F123" s="12">
        <f t="shared" si="16"/>
        <v>3654.1559521052327</v>
      </c>
      <c r="G123" s="26">
        <f t="shared" si="17"/>
        <v>3791.7584808707793</v>
      </c>
      <c r="H123" s="2">
        <f t="shared" si="12"/>
        <v>4.0639429546373</v>
      </c>
      <c r="I123" s="2">
        <f t="shared" si="18"/>
        <v>9916.102687982633</v>
      </c>
      <c r="J123" s="12"/>
      <c r="K123" s="12">
        <f t="shared" si="10"/>
        <v>0</v>
      </c>
    </row>
    <row r="124" spans="1:11" ht="14.25">
      <c r="A124">
        <v>8</v>
      </c>
      <c r="B124">
        <f t="shared" si="11"/>
        <v>0.6042311876382719</v>
      </c>
      <c r="C124" s="2">
        <f t="shared" si="13"/>
        <v>922.517</v>
      </c>
      <c r="D124" s="18">
        <f t="shared" si="14"/>
        <v>6.290872025081065</v>
      </c>
      <c r="E124" s="19">
        <f t="shared" si="15"/>
        <v>5803.4363879617085</v>
      </c>
      <c r="F124" s="12">
        <f t="shared" si="16"/>
        <v>3506.617261081266</v>
      </c>
      <c r="G124" s="26">
        <f t="shared" si="17"/>
        <v>4428.77390565707</v>
      </c>
      <c r="H124" s="2">
        <f t="shared" si="12"/>
        <v>4.153349699639321</v>
      </c>
      <c r="I124" s="2">
        <f t="shared" si="18"/>
        <v>11114.377572050817</v>
      </c>
      <c r="J124" s="12"/>
      <c r="K124" s="12">
        <f t="shared" si="10"/>
        <v>0</v>
      </c>
    </row>
    <row r="125" spans="1:11" ht="14.25">
      <c r="A125">
        <v>9</v>
      </c>
      <c r="B125">
        <f t="shared" si="11"/>
        <v>0.5673532278293633</v>
      </c>
      <c r="C125" s="2">
        <f t="shared" si="13"/>
        <v>922.517</v>
      </c>
      <c r="D125" s="18">
        <f t="shared" si="14"/>
        <v>6.429271209632848</v>
      </c>
      <c r="E125" s="19">
        <f t="shared" si="15"/>
        <v>5931.111988496867</v>
      </c>
      <c r="F125" s="12">
        <f t="shared" si="16"/>
        <v>3365.0355312911306</v>
      </c>
      <c r="G125" s="26">
        <f t="shared" si="17"/>
        <v>5091.982798029216</v>
      </c>
      <c r="H125" s="2">
        <f t="shared" si="12"/>
        <v>4.244723393031386</v>
      </c>
      <c r="I125" s="2">
        <f t="shared" si="18"/>
        <v>12262.805856302031</v>
      </c>
      <c r="J125" s="12"/>
      <c r="K125" s="12">
        <f t="shared" si="10"/>
        <v>0</v>
      </c>
    </row>
    <row r="126" spans="1:11" ht="14.25">
      <c r="A126">
        <v>10</v>
      </c>
      <c r="B126">
        <f t="shared" si="11"/>
        <v>0.5327260355205289</v>
      </c>
      <c r="C126" s="2">
        <f t="shared" si="13"/>
        <v>922.517</v>
      </c>
      <c r="D126" s="18">
        <f t="shared" si="14"/>
        <v>6.570715176244771</v>
      </c>
      <c r="E126" s="19">
        <f t="shared" si="15"/>
        <v>6061.596452243797</v>
      </c>
      <c r="F126" s="12">
        <f t="shared" si="16"/>
        <v>3229.170246929141</v>
      </c>
      <c r="G126" s="26">
        <f t="shared" si="17"/>
        <v>5782.229355095398</v>
      </c>
      <c r="H126" s="2">
        <f t="shared" si="12"/>
        <v>4.338107307678077</v>
      </c>
      <c r="I126" s="2">
        <f t="shared" si="18"/>
        <v>13362.86334065078</v>
      </c>
      <c r="J126" s="12"/>
      <c r="K126" s="12">
        <f t="shared" si="10"/>
        <v>0</v>
      </c>
    </row>
    <row r="127" spans="1:11" ht="14.25">
      <c r="A127">
        <v>11</v>
      </c>
      <c r="B127">
        <f t="shared" si="11"/>
        <v>0.5002122399253793</v>
      </c>
      <c r="C127" s="2">
        <f t="shared" si="13"/>
        <v>922.517</v>
      </c>
      <c r="D127" s="18">
        <f t="shared" si="14"/>
        <v>6.715270910122156</v>
      </c>
      <c r="E127" s="19">
        <f t="shared" si="15"/>
        <v>6194.951574193161</v>
      </c>
      <c r="F127" s="12">
        <f t="shared" si="16"/>
        <v>3098.7906031564157</v>
      </c>
      <c r="G127" s="26">
        <f t="shared" si="17"/>
        <v>6500.382240998248</v>
      </c>
      <c r="H127" s="2">
        <f t="shared" si="12"/>
        <v>4.433545668446994</v>
      </c>
      <c r="I127" s="2">
        <f t="shared" si="18"/>
        <v>14415.98746370509</v>
      </c>
      <c r="J127" s="12"/>
      <c r="K127" s="12">
        <f t="shared" si="10"/>
        <v>0</v>
      </c>
    </row>
    <row r="128" spans="1:11" ht="14.25">
      <c r="A128">
        <v>12</v>
      </c>
      <c r="B128">
        <f t="shared" si="11"/>
        <v>0.4696828543900276</v>
      </c>
      <c r="C128" s="2">
        <f t="shared" si="13"/>
        <v>922.517</v>
      </c>
      <c r="D128" s="18">
        <f t="shared" si="14"/>
        <v>6.863006870144844</v>
      </c>
      <c r="E128" s="19">
        <f t="shared" si="15"/>
        <v>6331.240508825411</v>
      </c>
      <c r="F128" s="12">
        <f t="shared" si="16"/>
        <v>2973.67511401489</v>
      </c>
      <c r="G128" s="26">
        <f t="shared" si="17"/>
        <v>7247.3352548729545</v>
      </c>
      <c r="H128" s="2">
        <f t="shared" si="12"/>
        <v>4.531083673152828</v>
      </c>
      <c r="I128" s="2">
        <f t="shared" si="18"/>
        <v>15423.578233076107</v>
      </c>
      <c r="J128" s="12"/>
      <c r="K128" s="12">
        <f t="shared" si="10"/>
        <v>0</v>
      </c>
    </row>
    <row r="129" spans="1:11" ht="14.25">
      <c r="A129">
        <v>13</v>
      </c>
      <c r="B129">
        <f t="shared" si="11"/>
        <v>0.4410167646854719</v>
      </c>
      <c r="C129" s="2">
        <f t="shared" si="13"/>
        <v>922.517</v>
      </c>
      <c r="D129" s="18">
        <f t="shared" si="14"/>
        <v>7.01399302128803</v>
      </c>
      <c r="E129" s="19">
        <f t="shared" si="15"/>
        <v>6470.52780001957</v>
      </c>
      <c r="F129" s="12">
        <f t="shared" si="16"/>
        <v>2853.611236172035</v>
      </c>
      <c r="G129" s="26">
        <f t="shared" si="17"/>
        <v>8024.008016353507</v>
      </c>
      <c r="H129" s="2">
        <f t="shared" si="12"/>
        <v>4.630767513962191</v>
      </c>
      <c r="I129" s="2">
        <f t="shared" si="18"/>
        <v>16386.99913408071</v>
      </c>
      <c r="J129" s="12"/>
      <c r="K129" s="12">
        <f t="shared" si="10"/>
        <v>0</v>
      </c>
    </row>
    <row r="130" spans="1:11" ht="14.25">
      <c r="A130">
        <v>14</v>
      </c>
      <c r="B130">
        <f t="shared" si="11"/>
        <v>0.41410024853095956</v>
      </c>
      <c r="C130" s="2">
        <f t="shared" si="13"/>
        <v>922.517</v>
      </c>
      <c r="D130" s="18">
        <f t="shared" si="14"/>
        <v>7.168300867756367</v>
      </c>
      <c r="E130" s="19">
        <f t="shared" si="15"/>
        <v>6612.879411620001</v>
      </c>
      <c r="F130" s="12">
        <f t="shared" si="16"/>
        <v>2738.395007857108</v>
      </c>
      <c r="G130" s="26">
        <f t="shared" si="17"/>
        <v>8831.346669075845</v>
      </c>
      <c r="H130" s="2">
        <f t="shared" si="12"/>
        <v>4.732644399269359</v>
      </c>
      <c r="I130" s="2">
        <f t="shared" si="18"/>
        <v>17307.578017324395</v>
      </c>
      <c r="J130" s="12"/>
      <c r="K130" s="12">
        <f t="shared" si="10"/>
        <v>0</v>
      </c>
    </row>
    <row r="131" spans="1:11" ht="14.25">
      <c r="A131">
        <v>15</v>
      </c>
      <c r="B131">
        <f t="shared" si="11"/>
        <v>0.38882652444221566</v>
      </c>
      <c r="C131" s="2">
        <f t="shared" si="13"/>
        <v>922.517</v>
      </c>
      <c r="D131" s="18">
        <f t="shared" si="14"/>
        <v>7.326003486847007</v>
      </c>
      <c r="E131" s="19">
        <f t="shared" si="15"/>
        <v>6758.362758675641</v>
      </c>
      <c r="F131" s="12">
        <f t="shared" si="16"/>
        <v>2627.830702375554</v>
      </c>
      <c r="G131" s="26">
        <f t="shared" si="17"/>
        <v>9670.32460263805</v>
      </c>
      <c r="H131" s="2">
        <f t="shared" si="12"/>
        <v>4.836762576053285</v>
      </c>
      <c r="I131" s="2">
        <f t="shared" si="18"/>
        <v>18186.6079656409</v>
      </c>
      <c r="J131" s="12"/>
      <c r="K131" s="12">
        <f t="shared" si="10"/>
        <v>0</v>
      </c>
    </row>
    <row r="132" spans="1:11" ht="14.25">
      <c r="A132">
        <v>16</v>
      </c>
      <c r="B132">
        <f t="shared" si="11"/>
        <v>0.3650953281147565</v>
      </c>
      <c r="C132" s="2">
        <f t="shared" si="13"/>
        <v>922.517</v>
      </c>
      <c r="D132" s="18">
        <f t="shared" si="14"/>
        <v>7.487175563557641</v>
      </c>
      <c r="E132" s="19">
        <f t="shared" si="15"/>
        <v>6907.046739366505</v>
      </c>
      <c r="F132" s="12">
        <f t="shared" si="16"/>
        <v>2521.730495612973</v>
      </c>
      <c r="G132" s="26">
        <f t="shared" si="17"/>
        <v>10541.943193489158</v>
      </c>
      <c r="H132" s="2">
        <f t="shared" si="12"/>
        <v>4.943171352726458</v>
      </c>
      <c r="I132" s="2">
        <f t="shared" si="18"/>
        <v>19025.348140854556</v>
      </c>
      <c r="J132" s="12"/>
      <c r="K132" s="12">
        <f t="shared" si="10"/>
        <v>0</v>
      </c>
    </row>
    <row r="133" spans="1:11" ht="14.25">
      <c r="A133">
        <v>17</v>
      </c>
      <c r="B133">
        <f t="shared" si="11"/>
        <v>0.34281251466174323</v>
      </c>
      <c r="C133" s="2">
        <f t="shared" si="13"/>
        <v>922.517</v>
      </c>
      <c r="D133" s="18">
        <f t="shared" si="14"/>
        <v>7.651893425955909</v>
      </c>
      <c r="E133" s="19">
        <f t="shared" si="15"/>
        <v>7059.001767632568</v>
      </c>
      <c r="F133" s="12">
        <f t="shared" si="16"/>
        <v>2419.914146963811</v>
      </c>
      <c r="G133" s="26">
        <f t="shared" si="17"/>
        <v>11447.232565230042</v>
      </c>
      <c r="H133" s="2">
        <f t="shared" si="12"/>
        <v>5.0519211224864415</v>
      </c>
      <c r="I133" s="2">
        <f t="shared" si="18"/>
        <v>19825.024610820998</v>
      </c>
      <c r="J133" s="12"/>
      <c r="K133" s="12">
        <f t="shared" si="10"/>
        <v>0</v>
      </c>
    </row>
    <row r="134" spans="1:11" ht="14.25">
      <c r="A134">
        <v>18</v>
      </c>
      <c r="B134">
        <f t="shared" si="11"/>
        <v>0.3218896851283974</v>
      </c>
      <c r="C134" s="2">
        <f t="shared" si="13"/>
        <v>922.517</v>
      </c>
      <c r="D134" s="18">
        <f t="shared" si="14"/>
        <v>7.820235081326939</v>
      </c>
      <c r="E134" s="19">
        <f t="shared" si="15"/>
        <v>7214.299806520485</v>
      </c>
      <c r="F134" s="12">
        <f t="shared" si="16"/>
        <v>2322.208693142737</v>
      </c>
      <c r="G134" s="26">
        <f t="shared" si="17"/>
        <v>12387.252368821872</v>
      </c>
      <c r="H134" s="2">
        <f t="shared" si="12"/>
        <v>5.163063387181142</v>
      </c>
      <c r="I134" s="2">
        <f t="shared" si="18"/>
        <v>20586.8311571918</v>
      </c>
      <c r="J134" s="12"/>
      <c r="K134" s="12">
        <f t="shared" si="10"/>
        <v>0</v>
      </c>
    </row>
    <row r="135" spans="1:11" ht="14.25">
      <c r="A135">
        <v>19</v>
      </c>
      <c r="B135">
        <f t="shared" si="11"/>
        <v>0.30224383580131214</v>
      </c>
      <c r="C135" s="2">
        <f t="shared" si="13"/>
        <v>922.517</v>
      </c>
      <c r="D135" s="18">
        <f t="shared" si="14"/>
        <v>7.992280253116132</v>
      </c>
      <c r="E135" s="19">
        <f t="shared" si="15"/>
        <v>7373.014402263935</v>
      </c>
      <c r="F135" s="12">
        <f t="shared" si="16"/>
        <v>2228.4481543585703</v>
      </c>
      <c r="G135" s="26">
        <f t="shared" si="17"/>
        <v>13363.092583210175</v>
      </c>
      <c r="H135" s="2">
        <f t="shared" si="12"/>
        <v>5.276650781699129</v>
      </c>
      <c r="I135" s="2">
        <f t="shared" si="18"/>
        <v>21311.930064338983</v>
      </c>
      <c r="J135" s="12"/>
      <c r="K135" s="12">
        <f t="shared" si="10"/>
        <v>0</v>
      </c>
    </row>
    <row r="136" spans="1:11" ht="14.25">
      <c r="A136">
        <v>20</v>
      </c>
      <c r="B136">
        <f t="shared" si="11"/>
        <v>0.2837970289214199</v>
      </c>
      <c r="C136" s="2">
        <f t="shared" si="13"/>
        <v>922.517</v>
      </c>
      <c r="D136" s="18">
        <f t="shared" si="14"/>
        <v>8.168110418684687</v>
      </c>
      <c r="E136" s="19">
        <f t="shared" si="15"/>
        <v>7535.220719113742</v>
      </c>
      <c r="F136" s="12">
        <f t="shared" si="16"/>
        <v>2138.473252351605</v>
      </c>
      <c r="G136" s="26">
        <f t="shared" si="17"/>
        <v>14375.87433688505</v>
      </c>
      <c r="H136" s="2">
        <f t="shared" si="12"/>
        <v>5.392737098896509</v>
      </c>
      <c r="I136" s="2">
        <f t="shared" si="18"/>
        <v>22001.452889865122</v>
      </c>
      <c r="J136" s="12"/>
      <c r="K136" s="12">
        <f t="shared" si="10"/>
        <v>0</v>
      </c>
    </row>
    <row r="138" spans="6:11" ht="14.25">
      <c r="F138" s="2">
        <f>SUM(F117:F137)</f>
        <v>65067.84116503877</v>
      </c>
      <c r="I138" s="2">
        <f>SUM(I116:I137)</f>
        <v>262472.8557030812</v>
      </c>
      <c r="J138" s="12">
        <f>SUM(J137:J137)</f>
        <v>0</v>
      </c>
      <c r="K138" s="2">
        <f>SUM(K116:K137)</f>
        <v>308000</v>
      </c>
    </row>
    <row r="141" spans="3:4" ht="14.25">
      <c r="C141" s="17"/>
      <c r="D141" s="22"/>
    </row>
    <row r="142" spans="3:4" ht="14.25">
      <c r="C142" s="17"/>
      <c r="D142" s="18"/>
    </row>
    <row r="157" spans="1:2" ht="15">
      <c r="A157" s="9" t="s">
        <v>18</v>
      </c>
      <c r="B157" s="9"/>
    </row>
    <row r="158" spans="1:2" ht="15">
      <c r="A158" s="9" t="s">
        <v>6</v>
      </c>
      <c r="B158" s="9"/>
    </row>
    <row r="159" ht="14.25">
      <c r="A159" t="s">
        <v>34</v>
      </c>
    </row>
    <row r="161" ht="14.25">
      <c r="A161" t="s">
        <v>31</v>
      </c>
    </row>
    <row r="163" spans="1:6" ht="14.25">
      <c r="A163" t="s">
        <v>0</v>
      </c>
      <c r="D163" s="22">
        <v>308000</v>
      </c>
      <c r="F163" s="12"/>
    </row>
    <row r="164" spans="1:6" ht="14.25">
      <c r="A164" t="s">
        <v>37</v>
      </c>
      <c r="D164" s="22">
        <v>750</v>
      </c>
      <c r="F164" s="12"/>
    </row>
    <row r="165" spans="1:6" ht="14.25">
      <c r="A165" t="s">
        <v>36</v>
      </c>
      <c r="D165" s="22">
        <v>0</v>
      </c>
      <c r="F165" s="12"/>
    </row>
    <row r="166" spans="1:6" ht="14.25">
      <c r="A166" t="s">
        <v>27</v>
      </c>
      <c r="D166" s="11">
        <f>D163/2800</f>
        <v>110</v>
      </c>
      <c r="F166" s="12"/>
    </row>
    <row r="167" spans="1:4" ht="14.25">
      <c r="A167" t="s">
        <v>28</v>
      </c>
      <c r="D167" s="22">
        <f>D163/D166</f>
        <v>2800</v>
      </c>
    </row>
    <row r="168" spans="1:4" ht="14.25">
      <c r="A168" t="s">
        <v>32</v>
      </c>
      <c r="D168" s="22">
        <v>200</v>
      </c>
    </row>
    <row r="169" spans="1:4" ht="14.25">
      <c r="A169" t="s">
        <v>29</v>
      </c>
      <c r="D169" s="22">
        <f>D166*D168</f>
        <v>22000</v>
      </c>
    </row>
    <row r="170" spans="1:4" ht="14.25">
      <c r="A170" t="s">
        <v>12</v>
      </c>
      <c r="D170" s="13">
        <v>0.065</v>
      </c>
    </row>
    <row r="171" spans="1:4" ht="14.25">
      <c r="A171" t="s">
        <v>30</v>
      </c>
      <c r="D171" s="14">
        <v>922.517</v>
      </c>
    </row>
    <row r="172" ht="14.25">
      <c r="D172" s="14"/>
    </row>
    <row r="173" ht="14.25">
      <c r="D173" s="14"/>
    </row>
    <row r="174" spans="11:12" ht="14.25">
      <c r="K174" s="15" t="s">
        <v>25</v>
      </c>
      <c r="L174" s="15"/>
    </row>
    <row r="175" spans="2:13" ht="14.25">
      <c r="B175" s="15"/>
      <c r="C175" s="15" t="s">
        <v>3</v>
      </c>
      <c r="D175" s="15"/>
      <c r="E175" s="15" t="s">
        <v>39</v>
      </c>
      <c r="F175" s="15"/>
      <c r="I175" s="15" t="s">
        <v>25</v>
      </c>
      <c r="J175" s="15" t="s">
        <v>41</v>
      </c>
      <c r="K175" s="15" t="s">
        <v>41</v>
      </c>
      <c r="L175" s="15"/>
      <c r="M175" s="15"/>
    </row>
    <row r="176" spans="2:13" ht="14.25">
      <c r="B176" s="15"/>
      <c r="C176" s="15" t="s">
        <v>22</v>
      </c>
      <c r="D176" s="15" t="s">
        <v>24</v>
      </c>
      <c r="E176" s="15" t="s">
        <v>24</v>
      </c>
      <c r="F176" s="15" t="s">
        <v>25</v>
      </c>
      <c r="G176" s="15" t="s">
        <v>63</v>
      </c>
      <c r="H176" s="15"/>
      <c r="I176" s="15" t="s">
        <v>63</v>
      </c>
      <c r="J176" s="15" t="s">
        <v>42</v>
      </c>
      <c r="K176" s="15" t="s">
        <v>42</v>
      </c>
      <c r="L176" s="15" t="s">
        <v>44</v>
      </c>
      <c r="M176" s="15"/>
    </row>
    <row r="177" spans="2:13" ht="14.25">
      <c r="B177" s="15" t="s">
        <v>11</v>
      </c>
      <c r="C177" s="15" t="s">
        <v>1</v>
      </c>
      <c r="D177" s="15" t="s">
        <v>43</v>
      </c>
      <c r="E177" s="15" t="s">
        <v>43</v>
      </c>
      <c r="F177" s="15" t="s">
        <v>40</v>
      </c>
      <c r="G177" s="15" t="s">
        <v>22</v>
      </c>
      <c r="H177" s="15" t="s">
        <v>62</v>
      </c>
      <c r="I177" s="15" t="s">
        <v>62</v>
      </c>
      <c r="J177" s="15" t="s">
        <v>21</v>
      </c>
      <c r="K177" s="15" t="s">
        <v>21</v>
      </c>
      <c r="L177" s="15" t="s">
        <v>45</v>
      </c>
      <c r="M177" s="15" t="s">
        <v>38</v>
      </c>
    </row>
    <row r="179" spans="1:11" ht="14.25">
      <c r="A179">
        <v>0</v>
      </c>
      <c r="B179">
        <f>1/(1+$D$48)^A179</f>
        <v>1</v>
      </c>
      <c r="F179" s="12"/>
      <c r="J179" s="12">
        <f>D163</f>
        <v>308000</v>
      </c>
      <c r="K179" s="12">
        <f aca="true" t="shared" si="19" ref="K179:K199">B179*J179</f>
        <v>308000</v>
      </c>
    </row>
    <row r="180" spans="1:14" ht="14.25">
      <c r="A180">
        <v>1</v>
      </c>
      <c r="B180">
        <f aca="true" t="shared" si="20" ref="B180:B199">1/(1+$D$48)^A180</f>
        <v>0.9389671361502347</v>
      </c>
      <c r="C180" s="2">
        <f>$D$49</f>
        <v>922.517</v>
      </c>
      <c r="D180" s="18">
        <f>1.6247+3.7773</f>
        <v>5.402</v>
      </c>
      <c r="E180" s="19">
        <f>C180*D180</f>
        <v>4983.436834</v>
      </c>
      <c r="F180" s="12">
        <f>B180*E180</f>
        <v>4679.283412206573</v>
      </c>
      <c r="G180" s="26">
        <f>ROUND($D$103*0.02,2)*A180*40*D180</f>
        <v>475.37600000000003</v>
      </c>
      <c r="H180" s="2">
        <f>H117</f>
        <v>3.5665000000000004</v>
      </c>
      <c r="I180" s="2">
        <f>B180*G180*H180</f>
        <v>1591.9516469483572</v>
      </c>
      <c r="J180" s="12"/>
      <c r="K180" s="12">
        <f t="shared" si="19"/>
        <v>0</v>
      </c>
      <c r="L180" s="18">
        <v>8.9685</v>
      </c>
      <c r="M180" s="11">
        <f aca="true" t="shared" si="21" ref="M180:M199">C180*L180</f>
        <v>8273.5937145</v>
      </c>
      <c r="N180" s="2">
        <f>M180*B180</f>
        <v>7768.6325957746485</v>
      </c>
    </row>
    <row r="181" spans="1:14" ht="14.25">
      <c r="A181">
        <v>2</v>
      </c>
      <c r="B181">
        <f t="shared" si="20"/>
        <v>0.8816592827701736</v>
      </c>
      <c r="C181" s="2">
        <f aca="true" t="shared" si="22" ref="C181:C199">$D$49</f>
        <v>922.517</v>
      </c>
      <c r="D181" s="18">
        <f aca="true" t="shared" si="23" ref="D181:D199">D180*1.022</f>
        <v>5.520844</v>
      </c>
      <c r="E181" s="19">
        <f aca="true" t="shared" si="24" ref="E181:E199">C181*D181</f>
        <v>5093.072444348</v>
      </c>
      <c r="F181" s="12">
        <f aca="true" t="shared" si="25" ref="F181:F199">B181*E181</f>
        <v>4490.354598380392</v>
      </c>
      <c r="G181" s="26">
        <f aca="true" t="shared" si="26" ref="G181:G199">ROUND($D$103*0.02,2)*A181*40*D181</f>
        <v>971.6685440000001</v>
      </c>
      <c r="H181" s="2">
        <f aca="true" t="shared" si="27" ref="H181:H199">H118</f>
        <v>3.6449630000000006</v>
      </c>
      <c r="I181" s="2">
        <f aca="true" t="shared" si="28" ref="I181:I199">B181*G181*H181</f>
        <v>3122.569059175978</v>
      </c>
      <c r="J181" s="12"/>
      <c r="K181" s="12">
        <f t="shared" si="19"/>
        <v>0</v>
      </c>
      <c r="L181" s="18">
        <f aca="true" t="shared" si="29" ref="L181:L199">L180*1.022</f>
        <v>9.165807000000001</v>
      </c>
      <c r="M181" s="11">
        <f t="shared" si="21"/>
        <v>8455.612776219</v>
      </c>
      <c r="N181" s="2">
        <f aca="true" t="shared" si="30" ref="N181:N199">M181*B181</f>
        <v>7454.96949566356</v>
      </c>
    </row>
    <row r="182" spans="1:14" ht="14.25">
      <c r="A182">
        <v>3</v>
      </c>
      <c r="B182">
        <f t="shared" si="20"/>
        <v>0.8278490918029799</v>
      </c>
      <c r="C182" s="2">
        <f t="shared" si="22"/>
        <v>922.517</v>
      </c>
      <c r="D182" s="18">
        <f t="shared" si="23"/>
        <v>5.642302568000001</v>
      </c>
      <c r="E182" s="19">
        <f t="shared" si="24"/>
        <v>5205.120038123657</v>
      </c>
      <c r="F182" s="12">
        <f t="shared" si="25"/>
        <v>4309.053896286162</v>
      </c>
      <c r="G182" s="26">
        <f t="shared" si="26"/>
        <v>1489.5678779520001</v>
      </c>
      <c r="H182" s="2">
        <f t="shared" si="27"/>
        <v>3.725152186</v>
      </c>
      <c r="I182" s="2">
        <f t="shared" si="28"/>
        <v>4593.624536907551</v>
      </c>
      <c r="J182" s="12"/>
      <c r="K182" s="12">
        <f t="shared" si="19"/>
        <v>0</v>
      </c>
      <c r="L182" s="18">
        <f t="shared" si="29"/>
        <v>9.367454754</v>
      </c>
      <c r="M182" s="11">
        <f t="shared" si="21"/>
        <v>8641.636257295819</v>
      </c>
      <c r="N182" s="2">
        <f t="shared" si="30"/>
        <v>7153.970727294046</v>
      </c>
    </row>
    <row r="183" spans="1:14" ht="14.25">
      <c r="A183">
        <v>4</v>
      </c>
      <c r="B183">
        <f t="shared" si="20"/>
        <v>0.777323090894817</v>
      </c>
      <c r="C183" s="2">
        <f t="shared" si="22"/>
        <v>922.517</v>
      </c>
      <c r="D183" s="18">
        <f t="shared" si="23"/>
        <v>5.766433224496001</v>
      </c>
      <c r="E183" s="19">
        <f t="shared" si="24"/>
        <v>5319.632678962377</v>
      </c>
      <c r="F183" s="12">
        <f t="shared" si="25"/>
        <v>4135.073316436111</v>
      </c>
      <c r="G183" s="26">
        <f t="shared" si="26"/>
        <v>2029.7844950225922</v>
      </c>
      <c r="H183" s="2">
        <f t="shared" si="27"/>
        <v>3.807105534092</v>
      </c>
      <c r="I183" s="2">
        <f t="shared" si="28"/>
        <v>6006.844858600748</v>
      </c>
      <c r="J183" s="12"/>
      <c r="K183" s="12">
        <f t="shared" si="19"/>
        <v>0</v>
      </c>
      <c r="L183" s="18">
        <f t="shared" si="29"/>
        <v>9.573538758588</v>
      </c>
      <c r="M183" s="11">
        <f t="shared" si="21"/>
        <v>8831.752254956327</v>
      </c>
      <c r="N183" s="2">
        <f t="shared" si="30"/>
        <v>6865.124960839922</v>
      </c>
    </row>
    <row r="184" spans="1:14" ht="14.25">
      <c r="A184">
        <v>5</v>
      </c>
      <c r="B184">
        <f t="shared" si="20"/>
        <v>0.7298808365209549</v>
      </c>
      <c r="C184" s="2">
        <f t="shared" si="22"/>
        <v>922.517</v>
      </c>
      <c r="D184" s="18">
        <f t="shared" si="23"/>
        <v>5.893294755434913</v>
      </c>
      <c r="E184" s="19">
        <f t="shared" si="24"/>
        <v>5436.66459789955</v>
      </c>
      <c r="F184" s="12">
        <f t="shared" si="25"/>
        <v>3968.117304598785</v>
      </c>
      <c r="G184" s="26">
        <f t="shared" si="26"/>
        <v>2593.0496923913615</v>
      </c>
      <c r="H184" s="2">
        <f t="shared" si="27"/>
        <v>3.890861855842023</v>
      </c>
      <c r="I184" s="2">
        <f t="shared" si="28"/>
        <v>7363.912377101811</v>
      </c>
      <c r="J184" s="12"/>
      <c r="K184" s="12">
        <f t="shared" si="19"/>
        <v>0</v>
      </c>
      <c r="L184" s="18">
        <f t="shared" si="29"/>
        <v>9.784156611276936</v>
      </c>
      <c r="M184" s="11">
        <f t="shared" si="21"/>
        <v>9026.050804565366</v>
      </c>
      <c r="N184" s="2">
        <f t="shared" si="30"/>
        <v>6587.941511716807</v>
      </c>
    </row>
    <row r="185" spans="1:14" ht="14.25">
      <c r="A185">
        <v>6</v>
      </c>
      <c r="B185">
        <f t="shared" si="20"/>
        <v>0.6853341187990187</v>
      </c>
      <c r="C185" s="2">
        <f t="shared" si="22"/>
        <v>922.517</v>
      </c>
      <c r="D185" s="18">
        <f t="shared" si="23"/>
        <v>6.0229472400544815</v>
      </c>
      <c r="E185" s="19">
        <f t="shared" si="24"/>
        <v>5556.27121905334</v>
      </c>
      <c r="F185" s="12">
        <f t="shared" si="25"/>
        <v>3807.9022397182707</v>
      </c>
      <c r="G185" s="26">
        <f t="shared" si="26"/>
        <v>3180.1161427487664</v>
      </c>
      <c r="H185" s="2">
        <f t="shared" si="27"/>
        <v>3.9764608166705475</v>
      </c>
      <c r="I185" s="2">
        <f t="shared" si="28"/>
        <v>8666.466090461758</v>
      </c>
      <c r="J185" s="12"/>
      <c r="K185" s="12">
        <f t="shared" si="19"/>
        <v>0</v>
      </c>
      <c r="L185" s="18">
        <f t="shared" si="29"/>
        <v>9.999408056725029</v>
      </c>
      <c r="M185" s="11">
        <f t="shared" si="21"/>
        <v>9224.623922265804</v>
      </c>
      <c r="N185" s="2">
        <f t="shared" si="30"/>
        <v>6321.949507018383</v>
      </c>
    </row>
    <row r="186" spans="1:14" ht="14.25">
      <c r="A186">
        <v>7</v>
      </c>
      <c r="B186">
        <f t="shared" si="20"/>
        <v>0.6435062148347594</v>
      </c>
      <c r="C186" s="2">
        <f t="shared" si="22"/>
        <v>922.517</v>
      </c>
      <c r="D186" s="18">
        <f t="shared" si="23"/>
        <v>6.15545207933568</v>
      </c>
      <c r="E186" s="19">
        <f t="shared" si="24"/>
        <v>5678.509185872514</v>
      </c>
      <c r="F186" s="12">
        <f t="shared" si="25"/>
        <v>3654.1559521052327</v>
      </c>
      <c r="G186" s="26">
        <f t="shared" si="26"/>
        <v>3791.7584808707793</v>
      </c>
      <c r="H186" s="2">
        <f t="shared" si="27"/>
        <v>4.0639429546373</v>
      </c>
      <c r="I186" s="2">
        <f t="shared" si="28"/>
        <v>9916.102687982633</v>
      </c>
      <c r="J186" s="12"/>
      <c r="K186" s="12">
        <f t="shared" si="19"/>
        <v>0</v>
      </c>
      <c r="L186" s="18">
        <f t="shared" si="29"/>
        <v>10.21939503397298</v>
      </c>
      <c r="M186" s="11">
        <f t="shared" si="21"/>
        <v>9427.565648555652</v>
      </c>
      <c r="N186" s="2">
        <f t="shared" si="30"/>
        <v>6066.697085608252</v>
      </c>
    </row>
    <row r="187" spans="1:14" ht="14.25">
      <c r="A187">
        <v>8</v>
      </c>
      <c r="B187">
        <f t="shared" si="20"/>
        <v>0.6042311876382719</v>
      </c>
      <c r="C187" s="2">
        <f t="shared" si="22"/>
        <v>922.517</v>
      </c>
      <c r="D187" s="18">
        <f t="shared" si="23"/>
        <v>6.290872025081065</v>
      </c>
      <c r="E187" s="19">
        <f t="shared" si="24"/>
        <v>5803.4363879617085</v>
      </c>
      <c r="F187" s="12">
        <f t="shared" si="25"/>
        <v>3506.617261081266</v>
      </c>
      <c r="G187" s="26">
        <f t="shared" si="26"/>
        <v>4428.77390565707</v>
      </c>
      <c r="H187" s="2">
        <f t="shared" si="27"/>
        <v>4.153349699639321</v>
      </c>
      <c r="I187" s="2">
        <f t="shared" si="28"/>
        <v>11114.377572050817</v>
      </c>
      <c r="J187" s="12"/>
      <c r="K187" s="12">
        <f t="shared" si="19"/>
        <v>0</v>
      </c>
      <c r="L187" s="18">
        <f t="shared" si="29"/>
        <v>10.444221724720386</v>
      </c>
      <c r="M187" s="11">
        <f t="shared" si="21"/>
        <v>9634.972092823877</v>
      </c>
      <c r="N187" s="2">
        <f t="shared" si="30"/>
        <v>5821.750630508577</v>
      </c>
    </row>
    <row r="188" spans="1:14" ht="14.25">
      <c r="A188">
        <v>9</v>
      </c>
      <c r="B188">
        <f t="shared" si="20"/>
        <v>0.5673532278293633</v>
      </c>
      <c r="C188" s="2">
        <f t="shared" si="22"/>
        <v>922.517</v>
      </c>
      <c r="D188" s="18">
        <f t="shared" si="23"/>
        <v>6.429271209632848</v>
      </c>
      <c r="E188" s="19">
        <f t="shared" si="24"/>
        <v>5931.111988496867</v>
      </c>
      <c r="F188" s="12">
        <f t="shared" si="25"/>
        <v>3365.0355312911306</v>
      </c>
      <c r="G188" s="26">
        <f t="shared" si="26"/>
        <v>5091.982798029216</v>
      </c>
      <c r="H188" s="2">
        <f t="shared" si="27"/>
        <v>4.244723393031386</v>
      </c>
      <c r="I188" s="2">
        <f t="shared" si="28"/>
        <v>12262.805856302031</v>
      </c>
      <c r="J188" s="12"/>
      <c r="K188" s="12">
        <f t="shared" si="19"/>
        <v>0</v>
      </c>
      <c r="L188" s="18">
        <f t="shared" si="29"/>
        <v>10.673994602664234</v>
      </c>
      <c r="M188" s="11">
        <f t="shared" si="21"/>
        <v>9846.941478866001</v>
      </c>
      <c r="N188" s="2">
        <f t="shared" si="30"/>
        <v>5586.69403228147</v>
      </c>
    </row>
    <row r="189" spans="1:14" ht="14.25">
      <c r="A189">
        <v>10</v>
      </c>
      <c r="B189">
        <f t="shared" si="20"/>
        <v>0.5327260355205289</v>
      </c>
      <c r="C189" s="2">
        <f t="shared" si="22"/>
        <v>922.517</v>
      </c>
      <c r="D189" s="18">
        <f t="shared" si="23"/>
        <v>6.570715176244771</v>
      </c>
      <c r="E189" s="19">
        <f t="shared" si="24"/>
        <v>6061.596452243797</v>
      </c>
      <c r="F189" s="12">
        <f t="shared" si="25"/>
        <v>3229.170246929141</v>
      </c>
      <c r="G189" s="26">
        <f t="shared" si="26"/>
        <v>5782.229355095398</v>
      </c>
      <c r="H189" s="2">
        <f t="shared" si="27"/>
        <v>4.338107307678077</v>
      </c>
      <c r="I189" s="2">
        <f t="shared" si="28"/>
        <v>13362.86334065078</v>
      </c>
      <c r="J189" s="12"/>
      <c r="K189" s="12">
        <f t="shared" si="19"/>
        <v>0</v>
      </c>
      <c r="L189" s="18">
        <f t="shared" si="29"/>
        <v>10.908822483922847</v>
      </c>
      <c r="M189" s="11">
        <f t="shared" si="21"/>
        <v>10063.574191401054</v>
      </c>
      <c r="N189" s="2">
        <f t="shared" si="30"/>
        <v>5361.127982151796</v>
      </c>
    </row>
    <row r="190" spans="1:14" ht="14.25">
      <c r="A190">
        <v>11</v>
      </c>
      <c r="B190">
        <f t="shared" si="20"/>
        <v>0.5002122399253793</v>
      </c>
      <c r="C190" s="2">
        <f t="shared" si="22"/>
        <v>922.517</v>
      </c>
      <c r="D190" s="18">
        <f t="shared" si="23"/>
        <v>6.715270910122156</v>
      </c>
      <c r="E190" s="19">
        <f t="shared" si="24"/>
        <v>6194.951574193161</v>
      </c>
      <c r="F190" s="12">
        <f t="shared" si="25"/>
        <v>3098.7906031564157</v>
      </c>
      <c r="G190" s="26">
        <f t="shared" si="26"/>
        <v>6500.382240998248</v>
      </c>
      <c r="H190" s="2">
        <f t="shared" si="27"/>
        <v>4.433545668446994</v>
      </c>
      <c r="I190" s="2">
        <f t="shared" si="28"/>
        <v>14415.98746370509</v>
      </c>
      <c r="J190" s="12"/>
      <c r="K190" s="12">
        <f t="shared" si="19"/>
        <v>0</v>
      </c>
      <c r="L190" s="18">
        <f t="shared" si="29"/>
        <v>11.14881657856915</v>
      </c>
      <c r="M190" s="11">
        <f t="shared" si="21"/>
        <v>10284.972823611877</v>
      </c>
      <c r="N190" s="2">
        <f t="shared" si="30"/>
        <v>5144.66929367055</v>
      </c>
    </row>
    <row r="191" spans="1:14" ht="14.25">
      <c r="A191">
        <v>12</v>
      </c>
      <c r="B191">
        <f t="shared" si="20"/>
        <v>0.4696828543900276</v>
      </c>
      <c r="C191" s="2">
        <f t="shared" si="22"/>
        <v>922.517</v>
      </c>
      <c r="D191" s="18">
        <f t="shared" si="23"/>
        <v>6.863006870144844</v>
      </c>
      <c r="E191" s="19">
        <f t="shared" si="24"/>
        <v>6331.240508825411</v>
      </c>
      <c r="F191" s="12">
        <f t="shared" si="25"/>
        <v>2973.67511401489</v>
      </c>
      <c r="G191" s="26">
        <f t="shared" si="26"/>
        <v>7247.3352548729545</v>
      </c>
      <c r="H191" s="2">
        <f t="shared" si="27"/>
        <v>4.531083673152828</v>
      </c>
      <c r="I191" s="2">
        <f t="shared" si="28"/>
        <v>15423.578233076107</v>
      </c>
      <c r="J191" s="12"/>
      <c r="K191" s="12">
        <f t="shared" si="19"/>
        <v>0</v>
      </c>
      <c r="L191" s="18">
        <f t="shared" si="29"/>
        <v>11.394090543297672</v>
      </c>
      <c r="M191" s="11">
        <f t="shared" si="21"/>
        <v>10511.24222573134</v>
      </c>
      <c r="N191" s="2">
        <f t="shared" si="30"/>
        <v>4936.950251766482</v>
      </c>
    </row>
    <row r="192" spans="1:14" ht="14.25">
      <c r="A192">
        <v>13</v>
      </c>
      <c r="B192">
        <f t="shared" si="20"/>
        <v>0.4410167646854719</v>
      </c>
      <c r="C192" s="2">
        <f t="shared" si="22"/>
        <v>922.517</v>
      </c>
      <c r="D192" s="18">
        <f t="shared" si="23"/>
        <v>7.01399302128803</v>
      </c>
      <c r="E192" s="19">
        <f t="shared" si="24"/>
        <v>6470.52780001957</v>
      </c>
      <c r="F192" s="12">
        <f t="shared" si="25"/>
        <v>2853.611236172035</v>
      </c>
      <c r="G192" s="26">
        <f t="shared" si="26"/>
        <v>8024.008016353507</v>
      </c>
      <c r="H192" s="2">
        <f t="shared" si="27"/>
        <v>4.630767513962191</v>
      </c>
      <c r="I192" s="2">
        <f t="shared" si="28"/>
        <v>16386.99913408071</v>
      </c>
      <c r="J192" s="12"/>
      <c r="K192" s="12">
        <f t="shared" si="19"/>
        <v>0</v>
      </c>
      <c r="L192" s="18">
        <f t="shared" si="29"/>
        <v>11.64476053525022</v>
      </c>
      <c r="M192" s="11">
        <f t="shared" si="21"/>
        <v>10742.48955469743</v>
      </c>
      <c r="N192" s="2">
        <f t="shared" si="30"/>
        <v>4737.6179880801365</v>
      </c>
    </row>
    <row r="193" spans="1:14" ht="14.25">
      <c r="A193">
        <v>14</v>
      </c>
      <c r="B193">
        <f t="shared" si="20"/>
        <v>0.41410024853095956</v>
      </c>
      <c r="C193" s="2">
        <f t="shared" si="22"/>
        <v>922.517</v>
      </c>
      <c r="D193" s="18">
        <f t="shared" si="23"/>
        <v>7.168300867756367</v>
      </c>
      <c r="E193" s="19">
        <f t="shared" si="24"/>
        <v>6612.879411620001</v>
      </c>
      <c r="F193" s="12">
        <f t="shared" si="25"/>
        <v>2738.395007857108</v>
      </c>
      <c r="G193" s="26">
        <f t="shared" si="26"/>
        <v>8831.346669075845</v>
      </c>
      <c r="H193" s="2">
        <f t="shared" si="27"/>
        <v>4.732644399269359</v>
      </c>
      <c r="I193" s="2">
        <f t="shared" si="28"/>
        <v>17307.578017324395</v>
      </c>
      <c r="J193" s="12"/>
      <c r="K193" s="12">
        <f t="shared" si="19"/>
        <v>0</v>
      </c>
      <c r="L193" s="18">
        <f t="shared" si="29"/>
        <v>11.900945267025726</v>
      </c>
      <c r="M193" s="11">
        <f t="shared" si="21"/>
        <v>10978.824324900772</v>
      </c>
      <c r="N193" s="2">
        <f t="shared" si="30"/>
        <v>4546.333881519154</v>
      </c>
    </row>
    <row r="194" spans="1:14" ht="14.25">
      <c r="A194">
        <v>15</v>
      </c>
      <c r="B194">
        <f t="shared" si="20"/>
        <v>0.38882652444221566</v>
      </c>
      <c r="C194" s="2">
        <f t="shared" si="22"/>
        <v>922.517</v>
      </c>
      <c r="D194" s="18">
        <f t="shared" si="23"/>
        <v>7.326003486847007</v>
      </c>
      <c r="E194" s="19">
        <f t="shared" si="24"/>
        <v>6758.362758675641</v>
      </c>
      <c r="F194" s="12">
        <f t="shared" si="25"/>
        <v>2627.830702375554</v>
      </c>
      <c r="G194" s="26">
        <f t="shared" si="26"/>
        <v>9670.32460263805</v>
      </c>
      <c r="H194" s="2">
        <f t="shared" si="27"/>
        <v>4.836762576053285</v>
      </c>
      <c r="I194" s="2">
        <f t="shared" si="28"/>
        <v>18186.6079656409</v>
      </c>
      <c r="J194" s="12"/>
      <c r="K194" s="12">
        <f t="shared" si="19"/>
        <v>0</v>
      </c>
      <c r="L194" s="18">
        <f t="shared" si="29"/>
        <v>12.162766062900292</v>
      </c>
      <c r="M194" s="11">
        <f t="shared" si="21"/>
        <v>11220.35846004859</v>
      </c>
      <c r="N194" s="2">
        <f t="shared" si="30"/>
        <v>4362.772983016504</v>
      </c>
    </row>
    <row r="195" spans="1:14" ht="14.25">
      <c r="A195">
        <v>16</v>
      </c>
      <c r="B195">
        <f t="shared" si="20"/>
        <v>0.3650953281147565</v>
      </c>
      <c r="C195" s="2">
        <f t="shared" si="22"/>
        <v>922.517</v>
      </c>
      <c r="D195" s="18">
        <f t="shared" si="23"/>
        <v>7.487175563557641</v>
      </c>
      <c r="E195" s="19">
        <f t="shared" si="24"/>
        <v>6907.046739366505</v>
      </c>
      <c r="F195" s="12">
        <f t="shared" si="25"/>
        <v>2521.730495612973</v>
      </c>
      <c r="G195" s="26">
        <f t="shared" si="26"/>
        <v>10541.943193489158</v>
      </c>
      <c r="H195" s="2">
        <f t="shared" si="27"/>
        <v>4.943171352726458</v>
      </c>
      <c r="I195" s="2">
        <f t="shared" si="28"/>
        <v>19025.348140854556</v>
      </c>
      <c r="J195" s="12"/>
      <c r="K195" s="12">
        <f t="shared" si="19"/>
        <v>0</v>
      </c>
      <c r="L195" s="18">
        <f t="shared" si="29"/>
        <v>12.4303469162841</v>
      </c>
      <c r="M195" s="11">
        <f t="shared" si="21"/>
        <v>11467.20634616966</v>
      </c>
      <c r="N195" s="2">
        <f t="shared" si="30"/>
        <v>4186.62346351443</v>
      </c>
    </row>
    <row r="196" spans="1:14" ht="14.25">
      <c r="A196">
        <v>17</v>
      </c>
      <c r="B196">
        <f t="shared" si="20"/>
        <v>0.34281251466174323</v>
      </c>
      <c r="C196" s="2">
        <f t="shared" si="22"/>
        <v>922.517</v>
      </c>
      <c r="D196" s="18">
        <f t="shared" si="23"/>
        <v>7.651893425955909</v>
      </c>
      <c r="E196" s="19">
        <f t="shared" si="24"/>
        <v>7059.001767632568</v>
      </c>
      <c r="F196" s="12">
        <f t="shared" si="25"/>
        <v>2419.914146963811</v>
      </c>
      <c r="G196" s="26">
        <f t="shared" si="26"/>
        <v>11447.232565230042</v>
      </c>
      <c r="H196" s="2">
        <f t="shared" si="27"/>
        <v>5.0519211224864415</v>
      </c>
      <c r="I196" s="2">
        <f t="shared" si="28"/>
        <v>19825.024610820998</v>
      </c>
      <c r="J196" s="12"/>
      <c r="K196" s="12">
        <f t="shared" si="19"/>
        <v>0</v>
      </c>
      <c r="L196" s="18">
        <f t="shared" si="29"/>
        <v>12.70381454844235</v>
      </c>
      <c r="M196" s="11">
        <f t="shared" si="21"/>
        <v>11719.484885785392</v>
      </c>
      <c r="N196" s="2">
        <f t="shared" si="30"/>
        <v>4017.5860842363827</v>
      </c>
    </row>
    <row r="197" spans="1:14" ht="14.25">
      <c r="A197">
        <v>18</v>
      </c>
      <c r="B197">
        <f t="shared" si="20"/>
        <v>0.3218896851283974</v>
      </c>
      <c r="C197" s="2">
        <f t="shared" si="22"/>
        <v>922.517</v>
      </c>
      <c r="D197" s="18">
        <f t="shared" si="23"/>
        <v>7.820235081326939</v>
      </c>
      <c r="E197" s="19">
        <f t="shared" si="24"/>
        <v>7214.299806520485</v>
      </c>
      <c r="F197" s="12">
        <f t="shared" si="25"/>
        <v>2322.208693142737</v>
      </c>
      <c r="G197" s="26">
        <f t="shared" si="26"/>
        <v>12387.252368821872</v>
      </c>
      <c r="H197" s="2">
        <f t="shared" si="27"/>
        <v>5.163063387181142</v>
      </c>
      <c r="I197" s="2">
        <f t="shared" si="28"/>
        <v>20586.8311571918</v>
      </c>
      <c r="J197" s="12"/>
      <c r="K197" s="12">
        <f t="shared" si="19"/>
        <v>0</v>
      </c>
      <c r="L197" s="18">
        <f t="shared" si="29"/>
        <v>12.983298468508082</v>
      </c>
      <c r="M197" s="11">
        <f t="shared" si="21"/>
        <v>11977.31355327267</v>
      </c>
      <c r="N197" s="2">
        <f t="shared" si="30"/>
        <v>3855.373688347026</v>
      </c>
    </row>
    <row r="198" spans="1:14" ht="14.25">
      <c r="A198">
        <v>19</v>
      </c>
      <c r="B198">
        <f t="shared" si="20"/>
        <v>0.30224383580131214</v>
      </c>
      <c r="C198" s="2">
        <f t="shared" si="22"/>
        <v>922.517</v>
      </c>
      <c r="D198" s="18">
        <f t="shared" si="23"/>
        <v>7.992280253116132</v>
      </c>
      <c r="E198" s="19">
        <f t="shared" si="24"/>
        <v>7373.014402263935</v>
      </c>
      <c r="F198" s="12">
        <f t="shared" si="25"/>
        <v>2228.4481543585703</v>
      </c>
      <c r="G198" s="26">
        <f t="shared" si="26"/>
        <v>13363.092583210175</v>
      </c>
      <c r="H198" s="2">
        <f t="shared" si="27"/>
        <v>5.276650781699129</v>
      </c>
      <c r="I198" s="2">
        <f t="shared" si="28"/>
        <v>21311.930064338983</v>
      </c>
      <c r="J198" s="12"/>
      <c r="K198" s="12">
        <f t="shared" si="19"/>
        <v>0</v>
      </c>
      <c r="L198" s="18">
        <f t="shared" si="29"/>
        <v>13.26893103481526</v>
      </c>
      <c r="M198" s="11">
        <f t="shared" si="21"/>
        <v>12240.81445144467</v>
      </c>
      <c r="N198" s="2">
        <f t="shared" si="30"/>
        <v>3699.7107131367716</v>
      </c>
    </row>
    <row r="199" spans="1:14" ht="14.25">
      <c r="A199">
        <v>20</v>
      </c>
      <c r="B199">
        <f t="shared" si="20"/>
        <v>0.2837970289214199</v>
      </c>
      <c r="C199" s="2">
        <f t="shared" si="22"/>
        <v>922.517</v>
      </c>
      <c r="D199" s="18">
        <f t="shared" si="23"/>
        <v>8.168110418684687</v>
      </c>
      <c r="E199" s="19">
        <f t="shared" si="24"/>
        <v>7535.220719113742</v>
      </c>
      <c r="F199" s="12">
        <f t="shared" si="25"/>
        <v>2138.473252351605</v>
      </c>
      <c r="G199" s="26">
        <f t="shared" si="26"/>
        <v>14375.87433688505</v>
      </c>
      <c r="H199" s="2">
        <f t="shared" si="27"/>
        <v>5.392737098896509</v>
      </c>
      <c r="I199" s="2">
        <f t="shared" si="28"/>
        <v>22001.452889865122</v>
      </c>
      <c r="J199" s="12"/>
      <c r="K199" s="12">
        <f t="shared" si="19"/>
        <v>0</v>
      </c>
      <c r="L199" s="18">
        <f t="shared" si="29"/>
        <v>13.560847517581196</v>
      </c>
      <c r="M199" s="11">
        <f t="shared" si="21"/>
        <v>12510.112369376453</v>
      </c>
      <c r="N199" s="2">
        <f t="shared" si="30"/>
        <v>3550.332721902142</v>
      </c>
    </row>
    <row r="201" spans="6:14" ht="14.25">
      <c r="F201" s="2">
        <f>SUM(F180:F200)</f>
        <v>65067.84116503877</v>
      </c>
      <c r="I201" s="2">
        <f>SUM(I179:I200)</f>
        <v>262472.8557030812</v>
      </c>
      <c r="J201" s="12">
        <f>SUM(J200:J200)</f>
        <v>0</v>
      </c>
      <c r="K201" s="2">
        <f>SUM(K179:K200)</f>
        <v>308000</v>
      </c>
      <c r="N201" s="2">
        <f>SUM(N179:N200)</f>
        <v>108026.82959804704</v>
      </c>
    </row>
    <row r="204" spans="3:4" ht="14.25">
      <c r="C204" s="17"/>
      <c r="D204" s="22"/>
    </row>
    <row r="205" spans="3:4" ht="14.25">
      <c r="C205" s="17"/>
      <c r="D205" s="18"/>
    </row>
    <row r="218" spans="1:2" ht="15">
      <c r="A218" s="9" t="s">
        <v>18</v>
      </c>
      <c r="B218" s="9"/>
    </row>
    <row r="219" spans="1:2" ht="15">
      <c r="A219" s="9" t="s">
        <v>6</v>
      </c>
      <c r="B219" s="9"/>
    </row>
    <row r="220" ht="14.25">
      <c r="A220" t="s">
        <v>46</v>
      </c>
    </row>
    <row r="222" ht="14.25">
      <c r="A222" t="s">
        <v>31</v>
      </c>
    </row>
    <row r="224" spans="1:6" ht="14.25">
      <c r="A224" t="s">
        <v>0</v>
      </c>
      <c r="D224" s="22">
        <v>308000</v>
      </c>
      <c r="F224" s="12"/>
    </row>
    <row r="225" spans="1:6" ht="14.25">
      <c r="A225" t="s">
        <v>37</v>
      </c>
      <c r="D225" s="22">
        <v>750</v>
      </c>
      <c r="F225" s="12"/>
    </row>
    <row r="226" spans="1:6" ht="14.25">
      <c r="A226" t="s">
        <v>36</v>
      </c>
      <c r="D226" s="22">
        <v>0</v>
      </c>
      <c r="F226" s="12"/>
    </row>
    <row r="227" spans="1:6" ht="14.25">
      <c r="A227" t="s">
        <v>27</v>
      </c>
      <c r="D227" s="11">
        <f>D224/2800</f>
        <v>110</v>
      </c>
      <c r="F227" s="12"/>
    </row>
    <row r="228" spans="1:4" ht="14.25">
      <c r="A228" t="s">
        <v>28</v>
      </c>
      <c r="D228" s="22">
        <f>D224/D227</f>
        <v>2800</v>
      </c>
    </row>
    <row r="229" spans="1:4" ht="14.25">
      <c r="A229" t="s">
        <v>32</v>
      </c>
      <c r="D229" s="22">
        <v>200</v>
      </c>
    </row>
    <row r="230" spans="1:4" ht="14.25">
      <c r="A230" t="s">
        <v>29</v>
      </c>
      <c r="D230" s="22">
        <f>D227*D229</f>
        <v>22000</v>
      </c>
    </row>
    <row r="231" spans="1:4" ht="14.25">
      <c r="A231" t="s">
        <v>12</v>
      </c>
      <c r="D231" s="13">
        <v>0.065</v>
      </c>
    </row>
    <row r="232" spans="1:4" ht="14.25">
      <c r="A232" t="s">
        <v>30</v>
      </c>
      <c r="D232" s="14">
        <v>922.517</v>
      </c>
    </row>
    <row r="233" ht="14.25">
      <c r="D233" s="14"/>
    </row>
    <row r="234" ht="14.25">
      <c r="D234" s="14"/>
    </row>
    <row r="235" spans="9:11" ht="14.25">
      <c r="I235" s="15"/>
      <c r="K235" s="15" t="s">
        <v>25</v>
      </c>
    </row>
    <row r="236" spans="2:11" ht="14.25">
      <c r="B236" s="15"/>
      <c r="C236" s="15" t="s">
        <v>3</v>
      </c>
      <c r="D236" s="15"/>
      <c r="E236" s="15" t="s">
        <v>39</v>
      </c>
      <c r="F236" s="15"/>
      <c r="I236" s="15" t="s">
        <v>25</v>
      </c>
      <c r="J236" s="15" t="s">
        <v>41</v>
      </c>
      <c r="K236" s="15" t="s">
        <v>41</v>
      </c>
    </row>
    <row r="237" spans="2:11" ht="14.25">
      <c r="B237" s="15"/>
      <c r="C237" s="15" t="s">
        <v>22</v>
      </c>
      <c r="D237" s="15" t="s">
        <v>24</v>
      </c>
      <c r="E237" s="15" t="s">
        <v>24</v>
      </c>
      <c r="F237" s="15" t="s">
        <v>25</v>
      </c>
      <c r="G237" s="15" t="s">
        <v>63</v>
      </c>
      <c r="H237" s="15" t="s">
        <v>63</v>
      </c>
      <c r="I237" s="15" t="s">
        <v>63</v>
      </c>
      <c r="J237" s="15" t="s">
        <v>42</v>
      </c>
      <c r="K237" s="15" t="s">
        <v>42</v>
      </c>
    </row>
    <row r="238" spans="2:11" ht="14.25">
      <c r="B238" s="15" t="s">
        <v>11</v>
      </c>
      <c r="C238" s="15" t="s">
        <v>1</v>
      </c>
      <c r="D238" s="15" t="s">
        <v>43</v>
      </c>
      <c r="E238" s="15" t="s">
        <v>43</v>
      </c>
      <c r="F238" s="15" t="s">
        <v>40</v>
      </c>
      <c r="G238" s="15" t="s">
        <v>22</v>
      </c>
      <c r="H238" s="15" t="s">
        <v>62</v>
      </c>
      <c r="I238" s="15" t="s">
        <v>62</v>
      </c>
      <c r="J238" s="15" t="s">
        <v>21</v>
      </c>
      <c r="K238" s="15" t="s">
        <v>21</v>
      </c>
    </row>
    <row r="240" spans="1:11" ht="14.25">
      <c r="A240">
        <v>0</v>
      </c>
      <c r="B240">
        <f>1/(1+$D$48)^A240</f>
        <v>1</v>
      </c>
      <c r="F240" s="12"/>
      <c r="J240" s="12">
        <f>D224</f>
        <v>308000</v>
      </c>
      <c r="K240" s="12">
        <f aca="true" t="shared" si="31" ref="K240:K260">B240*J240</f>
        <v>308000</v>
      </c>
    </row>
    <row r="241" spans="1:11" ht="14.25">
      <c r="A241">
        <v>1</v>
      </c>
      <c r="B241">
        <f aca="true" t="shared" si="32" ref="B241:B260">1/(1+$D$48)^A241</f>
        <v>0.9389671361502347</v>
      </c>
      <c r="C241" s="2">
        <f>$D$49</f>
        <v>922.517</v>
      </c>
      <c r="D241" s="18">
        <f>1.6247+3.7773</f>
        <v>5.402</v>
      </c>
      <c r="E241" s="19">
        <f>C241*D241</f>
        <v>4983.436834</v>
      </c>
      <c r="F241" s="12">
        <f>B241*E241</f>
        <v>4679.283412206573</v>
      </c>
      <c r="G241" s="26">
        <f>ROUND($D$103*0.02,2)*A241*40*D241</f>
        <v>475.37600000000003</v>
      </c>
      <c r="H241" s="2">
        <f>H180</f>
        <v>3.5665000000000004</v>
      </c>
      <c r="I241" s="2">
        <f>B241*G241*H241</f>
        <v>1591.9516469483572</v>
      </c>
      <c r="J241" s="12"/>
      <c r="K241" s="12">
        <f t="shared" si="31"/>
        <v>0</v>
      </c>
    </row>
    <row r="242" spans="1:11" ht="14.25">
      <c r="A242">
        <v>2</v>
      </c>
      <c r="B242">
        <f t="shared" si="32"/>
        <v>0.8816592827701736</v>
      </c>
      <c r="C242" s="2">
        <f aca="true" t="shared" si="33" ref="C242:C260">$D$49</f>
        <v>922.517</v>
      </c>
      <c r="D242" s="18">
        <f aca="true" t="shared" si="34" ref="D242:D260">D241*1.022</f>
        <v>5.520844</v>
      </c>
      <c r="E242" s="19">
        <f aca="true" t="shared" si="35" ref="E242:E260">C242*D242</f>
        <v>5093.072444348</v>
      </c>
      <c r="F242" s="12">
        <f aca="true" t="shared" si="36" ref="F242:F260">B242*E242</f>
        <v>4490.354598380392</v>
      </c>
      <c r="G242" s="26">
        <f aca="true" t="shared" si="37" ref="G242:G260">ROUND($D$103*0.02,2)*A242*40*D242</f>
        <v>971.6685440000001</v>
      </c>
      <c r="H242" s="2">
        <f aca="true" t="shared" si="38" ref="H242:H260">H181</f>
        <v>3.6449630000000006</v>
      </c>
      <c r="I242" s="2">
        <f aca="true" t="shared" si="39" ref="I242:I260">B242*G242*H242</f>
        <v>3122.569059175978</v>
      </c>
      <c r="J242" s="12"/>
      <c r="K242" s="12">
        <f t="shared" si="31"/>
        <v>0</v>
      </c>
    </row>
    <row r="243" spans="1:11" ht="14.25">
      <c r="A243">
        <v>3</v>
      </c>
      <c r="B243">
        <f t="shared" si="32"/>
        <v>0.8278490918029799</v>
      </c>
      <c r="C243" s="2">
        <f t="shared" si="33"/>
        <v>922.517</v>
      </c>
      <c r="D243" s="18">
        <f t="shared" si="34"/>
        <v>5.642302568000001</v>
      </c>
      <c r="E243" s="19">
        <f t="shared" si="35"/>
        <v>5205.120038123657</v>
      </c>
      <c r="F243" s="12">
        <f t="shared" si="36"/>
        <v>4309.053896286162</v>
      </c>
      <c r="G243" s="26">
        <f t="shared" si="37"/>
        <v>1489.5678779520001</v>
      </c>
      <c r="H243" s="2">
        <f t="shared" si="38"/>
        <v>3.725152186</v>
      </c>
      <c r="I243" s="2">
        <f t="shared" si="39"/>
        <v>4593.624536907551</v>
      </c>
      <c r="J243" s="12"/>
      <c r="K243" s="12">
        <f t="shared" si="31"/>
        <v>0</v>
      </c>
    </row>
    <row r="244" spans="1:11" ht="14.25">
      <c r="A244">
        <v>4</v>
      </c>
      <c r="B244">
        <f t="shared" si="32"/>
        <v>0.777323090894817</v>
      </c>
      <c r="C244" s="2">
        <f t="shared" si="33"/>
        <v>922.517</v>
      </c>
      <c r="D244" s="18">
        <f t="shared" si="34"/>
        <v>5.766433224496001</v>
      </c>
      <c r="E244" s="19">
        <f t="shared" si="35"/>
        <v>5319.632678962377</v>
      </c>
      <c r="F244" s="12">
        <f t="shared" si="36"/>
        <v>4135.073316436111</v>
      </c>
      <c r="G244" s="26">
        <f t="shared" si="37"/>
        <v>2029.7844950225922</v>
      </c>
      <c r="H244" s="2">
        <f t="shared" si="38"/>
        <v>3.807105534092</v>
      </c>
      <c r="I244" s="2">
        <f t="shared" si="39"/>
        <v>6006.844858600748</v>
      </c>
      <c r="J244" s="12"/>
      <c r="K244" s="12">
        <f t="shared" si="31"/>
        <v>0</v>
      </c>
    </row>
    <row r="245" spans="1:11" ht="14.25">
      <c r="A245">
        <v>5</v>
      </c>
      <c r="B245">
        <f t="shared" si="32"/>
        <v>0.7298808365209549</v>
      </c>
      <c r="C245" s="2">
        <f t="shared" si="33"/>
        <v>922.517</v>
      </c>
      <c r="D245" s="18">
        <f t="shared" si="34"/>
        <v>5.893294755434913</v>
      </c>
      <c r="E245" s="19">
        <f t="shared" si="35"/>
        <v>5436.66459789955</v>
      </c>
      <c r="F245" s="12">
        <f t="shared" si="36"/>
        <v>3968.117304598785</v>
      </c>
      <c r="G245" s="26">
        <f t="shared" si="37"/>
        <v>2593.0496923913615</v>
      </c>
      <c r="H245" s="2">
        <f t="shared" si="38"/>
        <v>3.890861855842023</v>
      </c>
      <c r="I245" s="2">
        <f t="shared" si="39"/>
        <v>7363.912377101811</v>
      </c>
      <c r="J245" s="12"/>
      <c r="K245" s="12">
        <f t="shared" si="31"/>
        <v>0</v>
      </c>
    </row>
    <row r="246" spans="1:11" ht="14.25">
      <c r="A246">
        <v>6</v>
      </c>
      <c r="B246">
        <f t="shared" si="32"/>
        <v>0.6853341187990187</v>
      </c>
      <c r="C246" s="2">
        <f t="shared" si="33"/>
        <v>922.517</v>
      </c>
      <c r="D246" s="18">
        <f t="shared" si="34"/>
        <v>6.0229472400544815</v>
      </c>
      <c r="E246" s="19">
        <f t="shared" si="35"/>
        <v>5556.27121905334</v>
      </c>
      <c r="F246" s="12">
        <f t="shared" si="36"/>
        <v>3807.9022397182707</v>
      </c>
      <c r="G246" s="26">
        <f t="shared" si="37"/>
        <v>3180.1161427487664</v>
      </c>
      <c r="H246" s="2">
        <f t="shared" si="38"/>
        <v>3.9764608166705475</v>
      </c>
      <c r="I246" s="2">
        <f t="shared" si="39"/>
        <v>8666.466090461758</v>
      </c>
      <c r="J246" s="12"/>
      <c r="K246" s="12">
        <f t="shared" si="31"/>
        <v>0</v>
      </c>
    </row>
    <row r="247" spans="1:11" ht="14.25">
      <c r="A247">
        <v>7</v>
      </c>
      <c r="B247">
        <f t="shared" si="32"/>
        <v>0.6435062148347594</v>
      </c>
      <c r="C247" s="2">
        <f t="shared" si="33"/>
        <v>922.517</v>
      </c>
      <c r="D247" s="18">
        <f t="shared" si="34"/>
        <v>6.15545207933568</v>
      </c>
      <c r="E247" s="19">
        <f t="shared" si="35"/>
        <v>5678.509185872514</v>
      </c>
      <c r="F247" s="12">
        <f t="shared" si="36"/>
        <v>3654.1559521052327</v>
      </c>
      <c r="G247" s="26">
        <f t="shared" si="37"/>
        <v>3791.7584808707793</v>
      </c>
      <c r="H247" s="2">
        <f t="shared" si="38"/>
        <v>4.0639429546373</v>
      </c>
      <c r="I247" s="2">
        <f t="shared" si="39"/>
        <v>9916.102687982633</v>
      </c>
      <c r="J247" s="12"/>
      <c r="K247" s="12">
        <f t="shared" si="31"/>
        <v>0</v>
      </c>
    </row>
    <row r="248" spans="1:11" ht="14.25">
      <c r="A248">
        <v>8</v>
      </c>
      <c r="B248">
        <f t="shared" si="32"/>
        <v>0.6042311876382719</v>
      </c>
      <c r="C248" s="2">
        <f t="shared" si="33"/>
        <v>922.517</v>
      </c>
      <c r="D248" s="18">
        <f t="shared" si="34"/>
        <v>6.290872025081065</v>
      </c>
      <c r="E248" s="19">
        <f t="shared" si="35"/>
        <v>5803.4363879617085</v>
      </c>
      <c r="F248" s="12">
        <f t="shared" si="36"/>
        <v>3506.617261081266</v>
      </c>
      <c r="G248" s="26">
        <f t="shared" si="37"/>
        <v>4428.77390565707</v>
      </c>
      <c r="H248" s="2">
        <f t="shared" si="38"/>
        <v>4.153349699639321</v>
      </c>
      <c r="I248" s="2">
        <f t="shared" si="39"/>
        <v>11114.377572050817</v>
      </c>
      <c r="J248" s="12"/>
      <c r="K248" s="12">
        <f t="shared" si="31"/>
        <v>0</v>
      </c>
    </row>
    <row r="249" spans="1:11" ht="14.25">
      <c r="A249">
        <v>9</v>
      </c>
      <c r="B249">
        <f t="shared" si="32"/>
        <v>0.5673532278293633</v>
      </c>
      <c r="C249" s="2">
        <f t="shared" si="33"/>
        <v>922.517</v>
      </c>
      <c r="D249" s="18">
        <f t="shared" si="34"/>
        <v>6.429271209632848</v>
      </c>
      <c r="E249" s="19">
        <f t="shared" si="35"/>
        <v>5931.111988496867</v>
      </c>
      <c r="F249" s="12">
        <f t="shared" si="36"/>
        <v>3365.0355312911306</v>
      </c>
      <c r="G249" s="26">
        <f t="shared" si="37"/>
        <v>5091.982798029216</v>
      </c>
      <c r="H249" s="2">
        <f t="shared" si="38"/>
        <v>4.244723393031386</v>
      </c>
      <c r="I249" s="2">
        <f t="shared" si="39"/>
        <v>12262.805856302031</v>
      </c>
      <c r="J249" s="12"/>
      <c r="K249" s="12">
        <f t="shared" si="31"/>
        <v>0</v>
      </c>
    </row>
    <row r="250" spans="1:11" ht="14.25">
      <c r="A250">
        <v>10</v>
      </c>
      <c r="B250">
        <f t="shared" si="32"/>
        <v>0.5327260355205289</v>
      </c>
      <c r="C250" s="2">
        <f t="shared" si="33"/>
        <v>922.517</v>
      </c>
      <c r="D250" s="18">
        <f t="shared" si="34"/>
        <v>6.570715176244771</v>
      </c>
      <c r="E250" s="19">
        <f t="shared" si="35"/>
        <v>6061.596452243797</v>
      </c>
      <c r="F250" s="12">
        <f t="shared" si="36"/>
        <v>3229.170246929141</v>
      </c>
      <c r="G250" s="26">
        <f t="shared" si="37"/>
        <v>5782.229355095398</v>
      </c>
      <c r="H250" s="2">
        <f t="shared" si="38"/>
        <v>4.338107307678077</v>
      </c>
      <c r="I250" s="2">
        <f t="shared" si="39"/>
        <v>13362.86334065078</v>
      </c>
      <c r="J250" s="12"/>
      <c r="K250" s="12">
        <f t="shared" si="31"/>
        <v>0</v>
      </c>
    </row>
    <row r="251" spans="1:11" ht="14.25">
      <c r="A251">
        <v>11</v>
      </c>
      <c r="B251">
        <f t="shared" si="32"/>
        <v>0.5002122399253793</v>
      </c>
      <c r="C251" s="2">
        <f t="shared" si="33"/>
        <v>922.517</v>
      </c>
      <c r="D251" s="18">
        <f t="shared" si="34"/>
        <v>6.715270910122156</v>
      </c>
      <c r="E251" s="19">
        <f t="shared" si="35"/>
        <v>6194.951574193161</v>
      </c>
      <c r="F251" s="12">
        <f t="shared" si="36"/>
        <v>3098.7906031564157</v>
      </c>
      <c r="G251" s="26">
        <f t="shared" si="37"/>
        <v>6500.382240998248</v>
      </c>
      <c r="H251" s="2">
        <f t="shared" si="38"/>
        <v>4.433545668446994</v>
      </c>
      <c r="I251" s="2">
        <f t="shared" si="39"/>
        <v>14415.98746370509</v>
      </c>
      <c r="J251" s="12"/>
      <c r="K251" s="12">
        <f t="shared" si="31"/>
        <v>0</v>
      </c>
    </row>
    <row r="252" spans="1:11" ht="14.25">
      <c r="A252">
        <v>12</v>
      </c>
      <c r="B252">
        <f t="shared" si="32"/>
        <v>0.4696828543900276</v>
      </c>
      <c r="C252" s="2">
        <f t="shared" si="33"/>
        <v>922.517</v>
      </c>
      <c r="D252" s="18">
        <f t="shared" si="34"/>
        <v>6.863006870144844</v>
      </c>
      <c r="E252" s="19">
        <f t="shared" si="35"/>
        <v>6331.240508825411</v>
      </c>
      <c r="F252" s="12">
        <f t="shared" si="36"/>
        <v>2973.67511401489</v>
      </c>
      <c r="G252" s="26">
        <f t="shared" si="37"/>
        <v>7247.3352548729545</v>
      </c>
      <c r="H252" s="2">
        <f t="shared" si="38"/>
        <v>4.531083673152828</v>
      </c>
      <c r="I252" s="2">
        <f t="shared" si="39"/>
        <v>15423.578233076107</v>
      </c>
      <c r="J252" s="12"/>
      <c r="K252" s="12">
        <f t="shared" si="31"/>
        <v>0</v>
      </c>
    </row>
    <row r="253" spans="1:11" ht="14.25">
      <c r="A253">
        <v>13</v>
      </c>
      <c r="B253">
        <f t="shared" si="32"/>
        <v>0.4410167646854719</v>
      </c>
      <c r="C253" s="2">
        <f t="shared" si="33"/>
        <v>922.517</v>
      </c>
      <c r="D253" s="18">
        <f t="shared" si="34"/>
        <v>7.01399302128803</v>
      </c>
      <c r="E253" s="19">
        <f t="shared" si="35"/>
        <v>6470.52780001957</v>
      </c>
      <c r="F253" s="12">
        <f t="shared" si="36"/>
        <v>2853.611236172035</v>
      </c>
      <c r="G253" s="26">
        <f t="shared" si="37"/>
        <v>8024.008016353507</v>
      </c>
      <c r="H253" s="2">
        <f t="shared" si="38"/>
        <v>4.630767513962191</v>
      </c>
      <c r="I253" s="2">
        <f t="shared" si="39"/>
        <v>16386.99913408071</v>
      </c>
      <c r="J253" s="12"/>
      <c r="K253" s="12">
        <f t="shared" si="31"/>
        <v>0</v>
      </c>
    </row>
    <row r="254" spans="1:11" ht="14.25">
      <c r="A254">
        <v>14</v>
      </c>
      <c r="B254">
        <f t="shared" si="32"/>
        <v>0.41410024853095956</v>
      </c>
      <c r="C254" s="2">
        <f t="shared" si="33"/>
        <v>922.517</v>
      </c>
      <c r="D254" s="18">
        <f t="shared" si="34"/>
        <v>7.168300867756367</v>
      </c>
      <c r="E254" s="19">
        <f t="shared" si="35"/>
        <v>6612.879411620001</v>
      </c>
      <c r="F254" s="12">
        <f t="shared" si="36"/>
        <v>2738.395007857108</v>
      </c>
      <c r="G254" s="26">
        <f t="shared" si="37"/>
        <v>8831.346669075845</v>
      </c>
      <c r="H254" s="2">
        <f t="shared" si="38"/>
        <v>4.732644399269359</v>
      </c>
      <c r="I254" s="2">
        <f t="shared" si="39"/>
        <v>17307.578017324395</v>
      </c>
      <c r="J254" s="12"/>
      <c r="K254" s="12">
        <f t="shared" si="31"/>
        <v>0</v>
      </c>
    </row>
    <row r="255" spans="1:11" ht="14.25">
      <c r="A255">
        <v>15</v>
      </c>
      <c r="B255">
        <f t="shared" si="32"/>
        <v>0.38882652444221566</v>
      </c>
      <c r="C255" s="2">
        <f t="shared" si="33"/>
        <v>922.517</v>
      </c>
      <c r="D255" s="18">
        <f t="shared" si="34"/>
        <v>7.326003486847007</v>
      </c>
      <c r="E255" s="19">
        <f t="shared" si="35"/>
        <v>6758.362758675641</v>
      </c>
      <c r="F255" s="12">
        <f t="shared" si="36"/>
        <v>2627.830702375554</v>
      </c>
      <c r="G255" s="26">
        <f t="shared" si="37"/>
        <v>9670.32460263805</v>
      </c>
      <c r="H255" s="2">
        <f t="shared" si="38"/>
        <v>4.836762576053285</v>
      </c>
      <c r="I255" s="2">
        <f t="shared" si="39"/>
        <v>18186.6079656409</v>
      </c>
      <c r="J255" s="12"/>
      <c r="K255" s="12">
        <f t="shared" si="31"/>
        <v>0</v>
      </c>
    </row>
    <row r="256" spans="1:11" ht="14.25">
      <c r="A256">
        <v>16</v>
      </c>
      <c r="B256">
        <f t="shared" si="32"/>
        <v>0.3650953281147565</v>
      </c>
      <c r="C256" s="2">
        <f t="shared" si="33"/>
        <v>922.517</v>
      </c>
      <c r="D256" s="18">
        <f t="shared" si="34"/>
        <v>7.487175563557641</v>
      </c>
      <c r="E256" s="19">
        <f t="shared" si="35"/>
        <v>6907.046739366505</v>
      </c>
      <c r="F256" s="12">
        <f t="shared" si="36"/>
        <v>2521.730495612973</v>
      </c>
      <c r="G256" s="26">
        <f t="shared" si="37"/>
        <v>10541.943193489158</v>
      </c>
      <c r="H256" s="2">
        <f t="shared" si="38"/>
        <v>4.943171352726458</v>
      </c>
      <c r="I256" s="2">
        <f t="shared" si="39"/>
        <v>19025.348140854556</v>
      </c>
      <c r="J256" s="12"/>
      <c r="K256" s="12">
        <f t="shared" si="31"/>
        <v>0</v>
      </c>
    </row>
    <row r="257" spans="1:11" ht="14.25">
      <c r="A257">
        <v>17</v>
      </c>
      <c r="B257">
        <f t="shared" si="32"/>
        <v>0.34281251466174323</v>
      </c>
      <c r="C257" s="2">
        <f t="shared" si="33"/>
        <v>922.517</v>
      </c>
      <c r="D257" s="18">
        <f t="shared" si="34"/>
        <v>7.651893425955909</v>
      </c>
      <c r="E257" s="19">
        <f t="shared" si="35"/>
        <v>7059.001767632568</v>
      </c>
      <c r="F257" s="12">
        <f t="shared" si="36"/>
        <v>2419.914146963811</v>
      </c>
      <c r="G257" s="26">
        <f t="shared" si="37"/>
        <v>11447.232565230042</v>
      </c>
      <c r="H257" s="2">
        <f t="shared" si="38"/>
        <v>5.0519211224864415</v>
      </c>
      <c r="I257" s="2">
        <f t="shared" si="39"/>
        <v>19825.024610820998</v>
      </c>
      <c r="J257" s="12"/>
      <c r="K257" s="12">
        <f t="shared" si="31"/>
        <v>0</v>
      </c>
    </row>
    <row r="258" spans="1:11" ht="14.25">
      <c r="A258">
        <v>18</v>
      </c>
      <c r="B258">
        <f t="shared" si="32"/>
        <v>0.3218896851283974</v>
      </c>
      <c r="C258" s="2">
        <f t="shared" si="33"/>
        <v>922.517</v>
      </c>
      <c r="D258" s="18">
        <f t="shared" si="34"/>
        <v>7.820235081326939</v>
      </c>
      <c r="E258" s="19">
        <f t="shared" si="35"/>
        <v>7214.299806520485</v>
      </c>
      <c r="F258" s="12">
        <f t="shared" si="36"/>
        <v>2322.208693142737</v>
      </c>
      <c r="G258" s="26">
        <f t="shared" si="37"/>
        <v>12387.252368821872</v>
      </c>
      <c r="H258" s="2">
        <f t="shared" si="38"/>
        <v>5.163063387181142</v>
      </c>
      <c r="I258" s="2">
        <f t="shared" si="39"/>
        <v>20586.8311571918</v>
      </c>
      <c r="J258" s="12"/>
      <c r="K258" s="12">
        <f t="shared" si="31"/>
        <v>0</v>
      </c>
    </row>
    <row r="259" spans="1:11" ht="14.25">
      <c r="A259">
        <v>19</v>
      </c>
      <c r="B259">
        <f t="shared" si="32"/>
        <v>0.30224383580131214</v>
      </c>
      <c r="C259" s="2">
        <f t="shared" si="33"/>
        <v>922.517</v>
      </c>
      <c r="D259" s="18">
        <f t="shared" si="34"/>
        <v>7.992280253116132</v>
      </c>
      <c r="E259" s="19">
        <f t="shared" si="35"/>
        <v>7373.014402263935</v>
      </c>
      <c r="F259" s="12">
        <f t="shared" si="36"/>
        <v>2228.4481543585703</v>
      </c>
      <c r="G259" s="26">
        <f t="shared" si="37"/>
        <v>13363.092583210175</v>
      </c>
      <c r="H259" s="2">
        <f t="shared" si="38"/>
        <v>5.276650781699129</v>
      </c>
      <c r="I259" s="2">
        <f t="shared" si="39"/>
        <v>21311.930064338983</v>
      </c>
      <c r="J259" s="12"/>
      <c r="K259" s="12">
        <f t="shared" si="31"/>
        <v>0</v>
      </c>
    </row>
    <row r="260" spans="1:11" ht="14.25">
      <c r="A260">
        <v>20</v>
      </c>
      <c r="B260">
        <f t="shared" si="32"/>
        <v>0.2837970289214199</v>
      </c>
      <c r="C260" s="2">
        <f t="shared" si="33"/>
        <v>922.517</v>
      </c>
      <c r="D260" s="18">
        <f t="shared" si="34"/>
        <v>8.168110418684687</v>
      </c>
      <c r="E260" s="19">
        <f t="shared" si="35"/>
        <v>7535.220719113742</v>
      </c>
      <c r="F260" s="12">
        <f t="shared" si="36"/>
        <v>2138.473252351605</v>
      </c>
      <c r="G260" s="26">
        <f t="shared" si="37"/>
        <v>14375.87433688505</v>
      </c>
      <c r="H260" s="2">
        <f t="shared" si="38"/>
        <v>5.392737098896509</v>
      </c>
      <c r="I260" s="2">
        <f t="shared" si="39"/>
        <v>22001.452889865122</v>
      </c>
      <c r="J260" s="12"/>
      <c r="K260" s="12">
        <f t="shared" si="31"/>
        <v>0</v>
      </c>
    </row>
    <row r="262" spans="6:11" ht="14.25">
      <c r="F262" s="2">
        <f>SUM(F241:F261)</f>
        <v>65067.84116503877</v>
      </c>
      <c r="I262" s="2">
        <f>SUM(I240:I261)</f>
        <v>262472.8557030812</v>
      </c>
      <c r="J262" s="12">
        <f>SUM(J261:J261)</f>
        <v>0</v>
      </c>
      <c r="K262" s="2">
        <f>SUM(K240:K261)</f>
        <v>308000</v>
      </c>
    </row>
    <row r="265" spans="3:4" ht="14.25">
      <c r="C265" s="17"/>
      <c r="D265" s="22"/>
    </row>
    <row r="266" spans="3:4" ht="14.25">
      <c r="C266" s="17"/>
      <c r="D266" s="18"/>
    </row>
  </sheetData>
  <sheetProtection/>
  <printOptions/>
  <pageMargins left="0.25" right="0.25" top="0.25" bottom="0.25" header="0" footer="0"/>
  <pageSetup fitToHeight="0" fitToWidth="1" horizontalDpi="600" verticalDpi="600" orientation="portrait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5" max="8" width="20.421875" style="0" customWidth="1"/>
  </cols>
  <sheetData>
    <row r="1" ht="15">
      <c r="A1" s="25" t="s">
        <v>18</v>
      </c>
    </row>
    <row r="2" ht="14.25">
      <c r="A2" t="s">
        <v>61</v>
      </c>
    </row>
    <row r="3" ht="14.25">
      <c r="A3" t="s">
        <v>64</v>
      </c>
    </row>
    <row r="7" spans="5:7" ht="14.25">
      <c r="E7" s="21"/>
      <c r="F7" s="15" t="s">
        <v>49</v>
      </c>
      <c r="G7" s="15" t="s">
        <v>51</v>
      </c>
    </row>
    <row r="8" spans="5:7" ht="14.25">
      <c r="E8" s="21"/>
      <c r="F8" s="15" t="s">
        <v>50</v>
      </c>
      <c r="G8" s="15" t="s">
        <v>52</v>
      </c>
    </row>
    <row r="9" spans="5:8" ht="14.25">
      <c r="E9" s="15" t="s">
        <v>47</v>
      </c>
      <c r="F9" s="15" t="s">
        <v>66</v>
      </c>
      <c r="G9" s="15" t="s">
        <v>53</v>
      </c>
      <c r="H9" s="15" t="s">
        <v>59</v>
      </c>
    </row>
    <row r="10" spans="5:8" ht="15" thickBot="1">
      <c r="E10" s="24" t="s">
        <v>48</v>
      </c>
      <c r="F10" s="24" t="s">
        <v>48</v>
      </c>
      <c r="G10" s="24" t="s">
        <v>48</v>
      </c>
      <c r="H10" s="24" t="s">
        <v>60</v>
      </c>
    </row>
    <row r="11" spans="5:6" ht="14.25">
      <c r="E11" s="15"/>
      <c r="F11" s="15"/>
    </row>
    <row r="12" spans="5:6" ht="14.25">
      <c r="E12" s="15"/>
      <c r="F12" s="15"/>
    </row>
    <row r="13" ht="14.25">
      <c r="A13" s="21" t="s">
        <v>58</v>
      </c>
    </row>
    <row r="15" spans="1:8" ht="14.25">
      <c r="A15" t="s">
        <v>19</v>
      </c>
      <c r="E15" s="18">
        <f>E23/E24</f>
        <v>8.336396868695418</v>
      </c>
      <c r="F15" s="18">
        <f>F23/F24</f>
        <v>1.3801584379323635</v>
      </c>
      <c r="G15" s="18">
        <f>G23/G24</f>
        <v>9.321779188022171</v>
      </c>
      <c r="H15" s="18">
        <f>H23/H24</f>
        <v>2.6834765456121428</v>
      </c>
    </row>
    <row r="16" spans="1:8" ht="14.25">
      <c r="A16" t="s">
        <v>33</v>
      </c>
      <c r="E16" s="18">
        <f>E27/E28</f>
        <v>4.231976722274305</v>
      </c>
      <c r="F16" s="18">
        <f>F27/F28</f>
        <v>2.495157642640052</v>
      </c>
      <c r="G16" s="18">
        <f>G27/G28</f>
        <v>1.0634438210003894</v>
      </c>
      <c r="H16" s="18">
        <f>H27/H28</f>
        <v>2.3920694916068297</v>
      </c>
    </row>
    <row r="17" spans="1:8" ht="14.25">
      <c r="A17" t="s">
        <v>34</v>
      </c>
      <c r="E17" s="18">
        <f>E31/(E32+E33)</f>
        <v>0.5272830393205723</v>
      </c>
      <c r="F17" s="18">
        <f>F31/(F32+F33)</f>
        <v>0.6696110035895753</v>
      </c>
      <c r="G17" s="18">
        <f>G31/(G32+G33)</f>
        <v>0.7873066676603049</v>
      </c>
      <c r="H17" s="18">
        <f>H31/(H32+H33)</f>
        <v>0.6184966063850827</v>
      </c>
    </row>
    <row r="18" spans="1:8" ht="14.25">
      <c r="A18" t="s">
        <v>35</v>
      </c>
      <c r="E18" s="18">
        <f>E36/E37</f>
        <v>4.231976722274305</v>
      </c>
      <c r="F18" s="18">
        <f>F36/F37</f>
        <v>2.495157642640052</v>
      </c>
      <c r="G18" s="18">
        <f>G36/G37</f>
        <v>1.0634438210003894</v>
      </c>
      <c r="H18" s="18">
        <f>H36/H37</f>
        <v>2.3920694916068297</v>
      </c>
    </row>
    <row r="22" ht="14.25">
      <c r="A22" s="21" t="s">
        <v>19</v>
      </c>
    </row>
    <row r="23" spans="1:8" ht="14.25">
      <c r="A23" t="s">
        <v>55</v>
      </c>
      <c r="E23" s="22">
        <f>'Net Ben - Audit'!G79</f>
        <v>2667646.9979825336</v>
      </c>
      <c r="F23" s="22">
        <f>'Net Ben - HEA Rebate'!G79</f>
        <v>2070237.6568985453</v>
      </c>
      <c r="G23" s="22">
        <f>'Net Ben - LIHEF Replacement'!G79</f>
        <v>205079.14213648776</v>
      </c>
      <c r="H23" s="4">
        <f>SUM(E23:G23)</f>
        <v>4942963.797017567</v>
      </c>
    </row>
    <row r="24" spans="1:8" ht="14.25">
      <c r="A24" t="s">
        <v>54</v>
      </c>
      <c r="E24" s="22">
        <f>'Net Ben - Audit'!D79</f>
        <v>320000</v>
      </c>
      <c r="F24" s="22">
        <f>'Net Ben - HEA Rebate'!D79</f>
        <v>1500000</v>
      </c>
      <c r="G24" s="22">
        <f>'Net Ben - LIHEF Replacement'!D79</f>
        <v>22000</v>
      </c>
      <c r="H24" s="4">
        <f>SUM(E24:G24)</f>
        <v>1842000</v>
      </c>
    </row>
    <row r="26" ht="14.25">
      <c r="A26" s="21" t="s">
        <v>33</v>
      </c>
    </row>
    <row r="27" spans="1:8" ht="14.25">
      <c r="A27" t="s">
        <v>40</v>
      </c>
      <c r="E27" s="22">
        <f>'Net Ben - Audit'!F138</f>
        <v>846395.3444548609</v>
      </c>
      <c r="F27" s="22">
        <f>'Net Ben - HEA Rebate'!F138+'Net Ben - HEA Rebate'!I138</f>
        <v>998063.0570560208</v>
      </c>
      <c r="G27" s="22">
        <f>'Net Ben - LIHEF Replacement'!F138+'Net Ben - LIHEF Replacement'!I138</f>
        <v>327540.69686811994</v>
      </c>
      <c r="H27" s="4">
        <f>SUM(E27:G27)</f>
        <v>2171999.0983790015</v>
      </c>
    </row>
    <row r="28" spans="1:8" ht="14.25">
      <c r="A28" t="s">
        <v>56</v>
      </c>
      <c r="E28" s="22">
        <f>'Net Ben - Audit'!H138</f>
        <v>200000</v>
      </c>
      <c r="F28" s="22">
        <f>'Net Ben - HEA Rebate'!K138</f>
        <v>400000</v>
      </c>
      <c r="G28" s="22">
        <f>'Net Ben - LIHEF Replacement'!K138</f>
        <v>308000</v>
      </c>
      <c r="H28" s="4">
        <f>SUM(E28:G28)</f>
        <v>908000</v>
      </c>
    </row>
    <row r="30" ht="14.25">
      <c r="A30" s="21" t="s">
        <v>34</v>
      </c>
    </row>
    <row r="31" spans="1:8" ht="14.25">
      <c r="A31" t="s">
        <v>40</v>
      </c>
      <c r="E31" s="22">
        <f>'Net Ben - Audit'!F201</f>
        <v>846395.3444548609</v>
      </c>
      <c r="F31" s="22">
        <f>'Net Ben - HEA Rebate'!F201+'Net Ben - HEA Rebate'!I201</f>
        <v>998063.0570560208</v>
      </c>
      <c r="G31" s="22">
        <f>'Net Ben - LIHEF Replacement'!F201+'Net Ben - LIHEF Replacement'!I201</f>
        <v>327540.69686811994</v>
      </c>
      <c r="H31" s="4">
        <f>SUM(E31:G31)</f>
        <v>2171999.0983790015</v>
      </c>
    </row>
    <row r="32" spans="1:8" ht="14.25">
      <c r="A32" t="s">
        <v>56</v>
      </c>
      <c r="E32" s="22">
        <f>'Net Ben - Audit'!H201</f>
        <v>200000</v>
      </c>
      <c r="F32" s="22">
        <f>'Net Ben - HEA Rebate'!K201</f>
        <v>400000</v>
      </c>
      <c r="G32" s="22">
        <f>'Net Ben - LIHEF Replacement'!K201</f>
        <v>308000</v>
      </c>
      <c r="H32" s="4">
        <f>SUM(E32:G32)</f>
        <v>908000</v>
      </c>
    </row>
    <row r="33" spans="1:8" ht="14.25">
      <c r="A33" t="s">
        <v>38</v>
      </c>
      <c r="E33" s="22">
        <f>'Net Ben - Audit'!K201</f>
        <v>1405201.15637605</v>
      </c>
      <c r="F33" s="22">
        <f>'Net Ben - HEA Rebate'!N201</f>
        <v>1090511.732492024</v>
      </c>
      <c r="G33" s="22">
        <f>'Net Ben - LIHEF Replacement'!N201</f>
        <v>108026.82959804704</v>
      </c>
      <c r="H33" s="4">
        <f>SUM(E33:G33)</f>
        <v>2603739.718466121</v>
      </c>
    </row>
    <row r="35" ht="14.25">
      <c r="A35" s="21" t="s">
        <v>46</v>
      </c>
    </row>
    <row r="36" spans="1:8" ht="14.25">
      <c r="A36" t="s">
        <v>40</v>
      </c>
      <c r="E36" s="22">
        <f>'Net Ben - Audit'!F262</f>
        <v>846395.3444548609</v>
      </c>
      <c r="F36" s="22">
        <f>'Net Ben - HEA Rebate'!F262+'Net Ben - HEA Rebate'!I262</f>
        <v>998063.0570560208</v>
      </c>
      <c r="G36" s="22">
        <f>'Net Ben - LIHEF Replacement'!F262+'Net Ben - LIHEF Replacement'!I262</f>
        <v>327540.69686811994</v>
      </c>
      <c r="H36" s="4">
        <f>SUM(E36:G36)</f>
        <v>2171999.0983790015</v>
      </c>
    </row>
    <row r="37" spans="1:8" ht="14.25">
      <c r="A37" t="s">
        <v>56</v>
      </c>
      <c r="E37" s="22">
        <f>'Net Ben - Audit'!H262</f>
        <v>200000</v>
      </c>
      <c r="F37" s="22">
        <f>'Net Ben - HEA Rebate'!K262</f>
        <v>400000</v>
      </c>
      <c r="G37" s="22">
        <f>'Net Ben - LIHEF Replacement'!K262</f>
        <v>308000</v>
      </c>
      <c r="H37" s="4">
        <f>SUM(E37:G37)</f>
        <v>908000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Fink \ Stefan \ D</cp:lastModifiedBy>
  <cp:lastPrinted>2018-06-15T13:20:54Z</cp:lastPrinted>
  <dcterms:created xsi:type="dcterms:W3CDTF">2009-04-28T18:22:36Z</dcterms:created>
  <dcterms:modified xsi:type="dcterms:W3CDTF">2018-06-15T13:22:19Z</dcterms:modified>
  <cp:category/>
  <cp:version/>
  <cp:contentType/>
  <cp:contentStatus/>
</cp:coreProperties>
</file>