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7 PSC Tax Cut Investigation\"/>
    </mc:Choice>
  </mc:AlternateContent>
  <bookViews>
    <workbookView xWindow="0" yWindow="0" windowWidth="23040" windowHeight="9210" tabRatio="691"/>
  </bookViews>
  <sheets>
    <sheet name="2017-00481 Tax Calculation" sheetId="1" r:id="rId1"/>
    <sheet name="2015-0048 Settlement" sheetId="7" r:id="rId2"/>
    <sheet name="2015-0048- Sch E1.3 Updated" sheetId="5" r:id="rId3"/>
    <sheet name="2015-0048-Sch A Updated" sheetId="6" r:id="rId4"/>
    <sheet name="2014-00390 RevRqrmt" sheetId="8" r:id="rId5"/>
    <sheet name="2014-00390 Order" sheetId="9" r:id="rId6"/>
    <sheet name="2015-0048 Gross Up Factors" sheetId="2" r:id="rId7"/>
  </sheets>
  <externalReferences>
    <externalReference r:id="rId8"/>
  </externalReferences>
  <definedNames>
    <definedName name="_xlnm.Print_Area" localSheetId="5">'2014-00390 Order'!$A$1:$J$47</definedName>
    <definedName name="_xlnm.Print_Area" localSheetId="4">'2014-00390 RevRqrmt'!$A$1:$R$51</definedName>
    <definedName name="_xlnm.Print_Area" localSheetId="6">'2015-0048 Gross Up Factors'!$A$1:$S$30</definedName>
    <definedName name="_xlnm.Print_Area" localSheetId="2">'2015-0048- Sch E1.3 Updated'!$A$1:$L$77</definedName>
    <definedName name="_xlnm.Print_Area" localSheetId="1">'2015-0048 Settlement'!$A$1:$V$49</definedName>
    <definedName name="_xlnm.Print_Area" localSheetId="3">'2015-0048-Sch A Updated'!$A$1:$P$61</definedName>
    <definedName name="_xlnm.Print_Area" localSheetId="0">'2017-00481 Tax Calculation'!$A$1:$F$30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8" l="1"/>
  <c r="Q26" i="8"/>
  <c r="Q25" i="8"/>
  <c r="R15" i="8"/>
  <c r="E17" i="1"/>
  <c r="Q24" i="8"/>
  <c r="E10" i="1"/>
  <c r="E7" i="1"/>
  <c r="E6" i="1"/>
  <c r="Q19" i="8"/>
  <c r="Q16" i="8"/>
  <c r="Q17" i="8" s="1"/>
  <c r="Q15" i="8"/>
  <c r="F10" i="1" l="1"/>
  <c r="R16" i="8"/>
  <c r="D7" i="1" l="1"/>
  <c r="D6" i="1"/>
  <c r="F6" i="1" s="1"/>
  <c r="F7" i="1" l="1"/>
  <c r="D8" i="1"/>
  <c r="D11" i="1" s="1"/>
  <c r="D13" i="1" l="1"/>
  <c r="D15" i="1" l="1"/>
  <c r="E8" i="1" l="1"/>
  <c r="E11" i="1" s="1"/>
  <c r="S18" i="2"/>
  <c r="Q18" i="2"/>
  <c r="E18" i="2"/>
  <c r="K18" i="2" s="1"/>
  <c r="M18" i="2" s="1"/>
  <c r="S17" i="2"/>
  <c r="Q17" i="2"/>
  <c r="E17" i="2"/>
  <c r="G17" i="2" s="1"/>
  <c r="S10" i="2"/>
  <c r="A6" i="2"/>
  <c r="E13" i="1" l="1"/>
  <c r="F11" i="1"/>
  <c r="K17" i="2"/>
  <c r="M17" i="2" s="1"/>
  <c r="G18" i="2"/>
  <c r="G19" i="2" s="1"/>
  <c r="G22" i="2" s="1"/>
  <c r="G23" i="2" s="1"/>
  <c r="M19" i="2"/>
  <c r="M22" i="2" s="1"/>
  <c r="E15" i="1" l="1"/>
  <c r="F13" i="1"/>
  <c r="F8" i="1"/>
  <c r="G25" i="2"/>
  <c r="G27" i="2" s="1"/>
  <c r="I22" i="2" s="1"/>
  <c r="M23" i="2"/>
  <c r="M25" i="2" s="1"/>
  <c r="E18" i="1" l="1"/>
  <c r="E20" i="1" s="1"/>
  <c r="F15" i="1"/>
  <c r="G29" i="2"/>
  <c r="I17" i="2"/>
  <c r="I18" i="2"/>
  <c r="I25" i="2"/>
  <c r="M27" i="2" l="1"/>
  <c r="I27" i="2"/>
  <c r="O22" i="2" l="1"/>
  <c r="C25" i="1" s="1"/>
  <c r="O25" i="2"/>
  <c r="C26" i="1" s="1"/>
  <c r="M29" i="2"/>
  <c r="O18" i="2"/>
  <c r="C28" i="1" s="1"/>
  <c r="O17" i="2"/>
  <c r="C27" i="1" s="1"/>
  <c r="D17" i="1" l="1"/>
  <c r="O27" i="2"/>
  <c r="D18" i="1" l="1"/>
  <c r="F18" i="1" s="1"/>
  <c r="F20" i="1" s="1"/>
  <c r="F17" i="1"/>
  <c r="D20" i="1" l="1"/>
  <c r="D22" i="1"/>
  <c r="D27" i="1" s="1"/>
  <c r="E22" i="1"/>
  <c r="E28" i="1" s="1"/>
  <c r="D26" i="1" l="1"/>
  <c r="F22" i="1"/>
  <c r="D25" i="1"/>
  <c r="D28" i="1"/>
  <c r="F28" i="1" s="1"/>
  <c r="E25" i="1"/>
  <c r="E26" i="1"/>
  <c r="E27" i="1"/>
  <c r="F27" i="1" s="1"/>
  <c r="F26" i="1" l="1"/>
  <c r="F25" i="1"/>
</calcChain>
</file>

<file path=xl/sharedStrings.xml><?xml version="1.0" encoding="utf-8"?>
<sst xmlns="http://schemas.openxmlformats.org/spreadsheetml/2006/main" count="278" uniqueCount="192">
  <si>
    <t>Requested Revenue Requirement</t>
  </si>
  <si>
    <t>Total</t>
  </si>
  <si>
    <t>Kentucky American Water Company</t>
  </si>
  <si>
    <t>Computation of the Gross Revenue Conversion Factor for the Forecast Period</t>
  </si>
  <si>
    <t>Lower Federal Rate 21%</t>
  </si>
  <si>
    <t>Exhibit 37, Schedule H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</si>
  <si>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</si>
  <si>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Version: _Original _X_ Updated _Revised</t>
  </si>
  <si>
    <t>Gross</t>
  </si>
  <si>
    <t>Witness: L. Bridwell</t>
  </si>
  <si>
    <t>Revenue</t>
  </si>
  <si>
    <t>Percent of</t>
  </si>
  <si>
    <t>Line</t>
  </si>
  <si>
    <t>Conversion</t>
  </si>
  <si>
    <t>Workpaper</t>
  </si>
  <si>
    <t>#</t>
  </si>
  <si>
    <t>Gross Revenue Conversion Factor Calculation</t>
  </si>
  <si>
    <t>Rate</t>
  </si>
  <si>
    <t>Factor %</t>
  </si>
  <si>
    <t>Conversion Factor</t>
  </si>
  <si>
    <t>Reference</t>
  </si>
  <si>
    <t>Excel Reference</t>
  </si>
  <si>
    <t>Gross Income from Revenue</t>
  </si>
  <si>
    <t>Less:  Bad Debt Rate/ Uncollectible Expense</t>
  </si>
  <si>
    <t>Less: PSC / Utility Reg Assessment Fee</t>
  </si>
  <si>
    <t>Net Income After Uncollectibles &amp; Reg Assessment Fees</t>
  </si>
  <si>
    <t>Less:  State Income Tax @ 6.0%</t>
  </si>
  <si>
    <t>Net Income After Uncollectibles, Reg Assessment Fees &amp; State Tax</t>
  </si>
  <si>
    <t>Less: Federal income Tax @ 35%</t>
  </si>
  <si>
    <t>Net Income After Uncollectibles, Reg Assessment Fees, &amp; State &amp; Federal Income Taxes:</t>
  </si>
  <si>
    <t>Gross Revenue Conversion Factor (1 / Line 13)</t>
  </si>
  <si>
    <t>Gross Up Portion For State Tax</t>
  </si>
  <si>
    <t>Gross Up Portion for Federal Tax</t>
  </si>
  <si>
    <t>Gross Up Portion for O&amp;M</t>
  </si>
  <si>
    <t>Gross Up Portion for Revenue Tax</t>
  </si>
  <si>
    <t>Gross-Up Portion</t>
  </si>
  <si>
    <t>New Gross Up Factor</t>
  </si>
  <si>
    <t>Federal Tax Expense Difference After Gross Up</t>
  </si>
  <si>
    <t>Gross Up Amount</t>
  </si>
  <si>
    <t>Water</t>
  </si>
  <si>
    <t>Difference</t>
  </si>
  <si>
    <t>Gross Up</t>
  </si>
  <si>
    <t>Federal Tax</t>
  </si>
  <si>
    <t>State Tax</t>
  </si>
  <si>
    <t>Wastewater</t>
  </si>
  <si>
    <t>Total Company</t>
  </si>
  <si>
    <t>A</t>
  </si>
  <si>
    <t>B</t>
  </si>
  <si>
    <t>D</t>
  </si>
  <si>
    <t>G=F-E</t>
  </si>
  <si>
    <t>C=B/A</t>
  </si>
  <si>
    <t>E=D*C</t>
  </si>
  <si>
    <t>F=21/35*E</t>
  </si>
  <si>
    <t>H</t>
  </si>
  <si>
    <t>I=G*H</t>
  </si>
  <si>
    <t>J=I/D</t>
  </si>
  <si>
    <t>K=I-G</t>
  </si>
  <si>
    <t>L=K*Portion</t>
  </si>
  <si>
    <t>M=K*Portion</t>
  </si>
  <si>
    <t>N=K*Portion</t>
  </si>
  <si>
    <t>O=K*Portion</t>
  </si>
  <si>
    <t>FIT Percentage of Revenue Requirement</t>
  </si>
  <si>
    <t>% of Authorized Revenue</t>
  </si>
  <si>
    <t>Proposed Federal Income Tax</t>
  </si>
  <si>
    <t>Case No.  2017-00481</t>
  </si>
  <si>
    <t>Workpaper #:</t>
  </si>
  <si>
    <t>SCHEDULE E-1.3</t>
  </si>
  <si>
    <t>Excel Reference:</t>
  </si>
  <si>
    <t>Base Year Adjustment Employee Related Expense</t>
  </si>
  <si>
    <t>For the 12 Months Ending August 31, 2017</t>
  </si>
  <si>
    <t>Witness Responsible:   Linda Bridwell</t>
  </si>
  <si>
    <t>Type of Filing: ____ Original  __X___ Updated  _____ Revised</t>
  </si>
  <si>
    <t>Current Rates</t>
  </si>
  <si>
    <t>Federal Tax Calculation</t>
  </si>
  <si>
    <t>At Proposed Rates</t>
  </si>
  <si>
    <t>Forecast Period</t>
  </si>
  <si>
    <t>Category</t>
  </si>
  <si>
    <t>Item</t>
  </si>
  <si>
    <t>Adjustments</t>
  </si>
  <si>
    <t>Book Revenue (+)</t>
  </si>
  <si>
    <t>Operating Revenue</t>
  </si>
  <si>
    <t>Book Deductions (-)</t>
  </si>
  <si>
    <t>O&amp;M Expenses</t>
  </si>
  <si>
    <t>Depreciation, Amortization, &amp; Cost of Removal</t>
  </si>
  <si>
    <t>Taxes Other Than Income</t>
  </si>
  <si>
    <t>Current State Income Tax &amp; Tax Amorts</t>
  </si>
  <si>
    <t>Interest Expense</t>
  </si>
  <si>
    <t>Total Book Deductions (Sum Lines 5 - 9)</t>
  </si>
  <si>
    <t>Book Pre-Tax Income (Line 2 + Line 10)</t>
  </si>
  <si>
    <t>Reconciling Items</t>
  </si>
  <si>
    <t>Permanent Differences:
(Deduction) or Reversal of Deduction</t>
  </si>
  <si>
    <t>Non-Deductible Meals</t>
  </si>
  <si>
    <t>Non-Deductible Penalties and Mandatory Dividends</t>
  </si>
  <si>
    <t>Pre-Tax Income After Perm. Differences (Line 12 + Line 16 + Line 17)</t>
  </si>
  <si>
    <t>Temporary Differences:
(Deduction) or Reversal of Deduction; Revenue or (Reversal of Revenue)</t>
  </si>
  <si>
    <t>Deduct Tax Depreciation (State or Federal)</t>
  </si>
  <si>
    <t>Reverse Deduction of Book Depreciation</t>
  </si>
  <si>
    <t>Reverse Deduction of Amortization of Property Losses</t>
  </si>
  <si>
    <t>Reverse Deduction of Amortization of UPAA</t>
  </si>
  <si>
    <t>Reverse Deduction of Deferred Maintenance Amortization</t>
  </si>
  <si>
    <t>Deduct Actual Deferred Maintenance Expenditures</t>
  </si>
  <si>
    <t>Reverse All CIAC Amortization Credits</t>
  </si>
  <si>
    <t>Reflect Actual Taxable CIAC Received</t>
  </si>
  <si>
    <t>Reflect Repairs Deduction</t>
  </si>
  <si>
    <t>Reverse Book Cost of Removal</t>
  </si>
  <si>
    <t>Reflect Actual Cost of Removal</t>
  </si>
  <si>
    <t>Net Temporary (Deductions) or Reversal of Deductions (Sum Lines 21 - 31)</t>
  </si>
  <si>
    <t>Pre-Tax Income After Permanent and Temporary Differences (Line 18 + Line 32)</t>
  </si>
  <si>
    <t>Calculation of Current Federal Income Taxes</t>
  </si>
  <si>
    <t>Tax Rate</t>
  </si>
  <si>
    <t>Current Taxes (Line 34 x Line 37)</t>
  </si>
  <si>
    <t>Calculation of Deferred Federal Income Taxes</t>
  </si>
  <si>
    <t>Federal Defered Taxes Related to UPIS, CIAC, and Repairs</t>
  </si>
  <si>
    <t>Federal Defered Taxes Related to Deferred Maintenance</t>
  </si>
  <si>
    <t>Federal Defered Taxes Related to Property Losses</t>
  </si>
  <si>
    <t>Federal Defered Taxes Related to Cost of Removal</t>
  </si>
  <si>
    <t>Sum Items Deferred</t>
  </si>
  <si>
    <t>Amortization of Deferred Income Tax Assets &amp; Liabilties</t>
  </si>
  <si>
    <t>Amortization of Deferred Regulatory Tax Assets &amp; Tax Liabilities</t>
  </si>
  <si>
    <t>Amortization of Deferred ITC</t>
  </si>
  <si>
    <t>Sum Total Federal Deferred Taxes + Amortization of ITC</t>
  </si>
  <si>
    <t>Total Current + Deferred Federal Income Taxes + Amortization of ITC (Line 38 + Line 52)</t>
  </si>
  <si>
    <t>Taxes\[Income Tax Exhibit.xlsx]E-1.3 Federal Inc Tax Forecast</t>
  </si>
  <si>
    <t>Case No. 2015-00418</t>
  </si>
  <si>
    <t>W/P - 6-1</t>
  </si>
  <si>
    <t>Exhibit 37, Schedule A</t>
  </si>
  <si>
    <t>Jurisdictional Financial Summary for the Base and Forecast Period Detailing Derivation of the Requested Revenue Increase</t>
  </si>
  <si>
    <t>Support Schedule</t>
  </si>
  <si>
    <t>Base Period</t>
  </si>
  <si>
    <t>Line #</t>
  </si>
  <si>
    <t>Ended 4/30/2016</t>
  </si>
  <si>
    <t>Ended 8/31/2017</t>
  </si>
  <si>
    <t>Present Rate Utility Operating Income:</t>
  </si>
  <si>
    <t>Operating Revenue at Present Rates:</t>
  </si>
  <si>
    <t>Exhibit 37 Schedule C-1</t>
  </si>
  <si>
    <t>Less: Deductions:</t>
  </si>
  <si>
    <t>Operating and Maintenance</t>
  </si>
  <si>
    <t>Depreciation</t>
  </si>
  <si>
    <t>Amortization of UPAA</t>
  </si>
  <si>
    <t>Amortization Expense</t>
  </si>
  <si>
    <t>Removal Costs</t>
  </si>
  <si>
    <t>State Income Taxes</t>
  </si>
  <si>
    <t>Federal Income Taxes</t>
  </si>
  <si>
    <t>Investment Tax Credits</t>
  </si>
  <si>
    <t>General Taxes:</t>
  </si>
  <si>
    <t>Total Deductions (Sum Lines 7 - 15):</t>
  </si>
  <si>
    <t>Present Rate Operating Income (Line 4 - Line 16):</t>
  </si>
  <si>
    <t>Revenue Requirement and Increase Comparison:</t>
  </si>
  <si>
    <t>Net Original Cost Rate Base</t>
  </si>
  <si>
    <t>Exhibit 37 Schedule B-1</t>
  </si>
  <si>
    <t>Rate of Return</t>
  </si>
  <si>
    <t>Exhibit 37 Schedule J-1</t>
  </si>
  <si>
    <t>Exhibit 37 Schedule J-1.1</t>
  </si>
  <si>
    <t>Operating Income Required (Line 24 x Line 25):</t>
  </si>
  <si>
    <t>Less:  Operating Income at Present Rates (Line 18):</t>
  </si>
  <si>
    <t>Increase in Operating Income Required (Line 27 - Line 29)</t>
  </si>
  <si>
    <t>Gross Revenue Conversion Factor</t>
  </si>
  <si>
    <t>Requested Revenue Increase (Line 31 x Line 33)</t>
  </si>
  <si>
    <t>Percent Increase over Operating Revenue at Present Rates
(Line 35 / Line 4):</t>
  </si>
  <si>
    <t>Revenue Requirement (Line 4 + Line 35)</t>
  </si>
  <si>
    <t>Data: X Base Period  X Forecast Period</t>
  </si>
  <si>
    <t>Public Workpapers\[Revenue Requirement and Conversion Factor.xlsx]Rev Requirement - SCH A</t>
  </si>
  <si>
    <t>Public Workpapers\[Income Statement.xlsx]Inc Statment - SCH C.1</t>
  </si>
  <si>
    <t>Rate Base\Exhibit 37 Schedules B1 - B8.xlsx</t>
  </si>
  <si>
    <t>Capital\[Capital Structure 2015.xlsx]Sch J-1</t>
  </si>
  <si>
    <t>Public Workpapers\[Revenue Requirement and Conversion Factor.xlsx]Rev Conversion Factor - SCH H</t>
  </si>
  <si>
    <t>Estimated Authorized Federal Income Tax at 21%</t>
  </si>
  <si>
    <t>Estimated Authorized Federal Income Tax</t>
  </si>
  <si>
    <t>Revenue Requirement</t>
  </si>
  <si>
    <t>Change in NOI</t>
  </si>
  <si>
    <t xml:space="preserve">Ratio </t>
  </si>
  <si>
    <t>Income Taxes (Gross Up)</t>
  </si>
  <si>
    <t>85% Ratio x Income Taxes</t>
  </si>
  <si>
    <t>Federal Income Tax Calculation - Estimated Savings</t>
  </si>
  <si>
    <t>Present Rate Revenue</t>
  </si>
  <si>
    <t>Auth Revenue Increase</t>
  </si>
  <si>
    <t>New Gross Up</t>
  </si>
  <si>
    <r>
      <t>Authorized Revenue Requirement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</si>
  <si>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- Authorized Revenue Requirment for Wastewater is not fully effective until July 15, 2018</t>
    </r>
  </si>
  <si>
    <t>Support from Settlement of 2015-00418</t>
  </si>
  <si>
    <t>Support from 2015-00418 Updated Filing of Income Tax Expense</t>
  </si>
  <si>
    <t>(A)</t>
  </si>
  <si>
    <t>(B) = (A)/(Change in NOI - Revenue)</t>
  </si>
  <si>
    <t>Gross Up from Filing</t>
  </si>
  <si>
    <t>Fed Tax After State (at 21%)</t>
  </si>
  <si>
    <t>Fed Tax After State (at 35%)</t>
  </si>
  <si>
    <t>D = A - B - C</t>
  </si>
  <si>
    <t>D = A /D</t>
  </si>
  <si>
    <t>C = (1-B) x .21</t>
  </si>
  <si>
    <t>Snapshot of Case 2014-00390 Order</t>
  </si>
  <si>
    <t>Snapshot of Case 2014-00390 Sewer Revenue Requirement, Income Tax, and Gross Up Factors</t>
  </si>
  <si>
    <t>Snapshot of Case No. 2015-00418 Gross Up, with Added Section for Lower Federal Rate at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</si>
</sst>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.00000_);_(* \(#,##0.00000\);_(* &quot;-&quot;??_);_(@_)"/>
    <numFmt numFmtId="167" formatCode="_(* #,##0_);_(* \(#,##0\);_(* &quot;-&quot;??_);_(@_)"/>
    <numFmt numFmtId="168" formatCode="_(&quot;$&quot;* #,##0.0000_);_(&quot;$&quot;* \(#,##0.0000\);_(&quot;$&quot;* &quot;-&quot;????_);_(@_)"/>
    <numFmt numFmtId="169" formatCode="0.000%"/>
    <numFmt numFmtId="170" formatCode="0.00000"/>
    <numFmt numFmtId="171" formatCode="_(* #,##0.0000_);_(* \(#,##0.0000\);_(* &quot;-&quot;??_);_(@_)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3" fontId="9" fillId="0" borderId="0"/>
    <xf numFmtId="9" fontId="5" fillId="0" borderId="0" applyFont="0" applyFill="0" applyBorder="0" applyAlignment="0" applyProtection="0"/>
    <xf numFmtId="0" fontId="5" fillId="0" borderId="0"/>
  </cellStyleXfs>
  <cellXfs count="252">
    <xf numFmtId="0" fontId="0" fillId="0" borderId="0" xfId="0"/>
    <xf numFmtId="37" fontId="0" fillId="0" borderId="0" xfId="0" applyNumberFormat="1"/>
    <xf numFmtId="10" fontId="0" fillId="0" borderId="0" xfId="3" applyNumberFormat="1" applyFont="1"/>
    <xf numFmtId="0" fontId="4" fillId="0" borderId="0" xfId="0" applyFont="1"/>
    <xf numFmtId="0" fontId="6" fillId="0" borderId="0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165" fontId="8" fillId="0" borderId="0" xfId="6" applyNumberFormat="1" applyFont="1" applyFill="1" applyBorder="1"/>
    <xf numFmtId="165" fontId="8" fillId="0" borderId="0" xfId="6" applyNumberFormat="1" applyFont="1" applyFill="1" applyBorder="1" applyAlignment="1">
      <alignment horizontal="center"/>
    </xf>
    <xf numFmtId="0" fontId="8" fillId="0" borderId="1" xfId="4" applyFont="1" applyFill="1" applyBorder="1"/>
    <xf numFmtId="165" fontId="8" fillId="0" borderId="1" xfId="3" applyNumberFormat="1" applyFont="1" applyFill="1" applyBorder="1"/>
    <xf numFmtId="10" fontId="8" fillId="0" borderId="0" xfId="3" applyNumberFormat="1" applyFont="1" applyFill="1" applyBorder="1"/>
    <xf numFmtId="165" fontId="8" fillId="0" borderId="2" xfId="4" applyNumberFormat="1" applyFont="1" applyFill="1" applyBorder="1"/>
    <xf numFmtId="165" fontId="8" fillId="0" borderId="0" xfId="4" applyNumberFormat="1" applyFont="1" applyFill="1" applyBorder="1"/>
    <xf numFmtId="10" fontId="13" fillId="0" borderId="0" xfId="3" applyNumberFormat="1" applyFont="1" applyBorder="1"/>
    <xf numFmtId="10" fontId="8" fillId="0" borderId="1" xfId="3" applyNumberFormat="1" applyFont="1" applyFill="1" applyBorder="1"/>
    <xf numFmtId="10" fontId="8" fillId="0" borderId="0" xfId="3" applyNumberFormat="1" applyFont="1" applyBorder="1"/>
    <xf numFmtId="165" fontId="8" fillId="0" borderId="2" xfId="6" applyNumberFormat="1" applyFont="1" applyFill="1" applyBorder="1"/>
    <xf numFmtId="0" fontId="8" fillId="0" borderId="1" xfId="4" applyFont="1" applyBorder="1"/>
    <xf numFmtId="10" fontId="8" fillId="0" borderId="1" xfId="3" applyNumberFormat="1" applyFont="1" applyBorder="1"/>
    <xf numFmtId="165" fontId="8" fillId="0" borderId="1" xfId="6" applyNumberFormat="1" applyFont="1" applyFill="1" applyBorder="1"/>
    <xf numFmtId="0" fontId="8" fillId="0" borderId="0" xfId="4" applyFont="1" applyBorder="1"/>
    <xf numFmtId="165" fontId="8" fillId="0" borderId="3" xfId="6" applyNumberFormat="1" applyFont="1" applyFill="1" applyBorder="1"/>
    <xf numFmtId="164" fontId="8" fillId="0" borderId="0" xfId="4" applyNumberFormat="1" applyFont="1" applyBorder="1"/>
    <xf numFmtId="41" fontId="8" fillId="0" borderId="0" xfId="4" applyNumberFormat="1" applyFont="1"/>
    <xf numFmtId="164" fontId="0" fillId="0" borderId="1" xfId="2" applyNumberFormat="1" applyFont="1" applyBorder="1" applyAlignment="1">
      <alignment horizontal="center"/>
    </xf>
    <xf numFmtId="10" fontId="0" fillId="0" borderId="0" xfId="3" applyNumberFormat="1" applyFont="1" applyBorder="1"/>
    <xf numFmtId="166" fontId="0" fillId="0" borderId="0" xfId="1" applyNumberFormat="1" applyFont="1"/>
    <xf numFmtId="164" fontId="0" fillId="0" borderId="0" xfId="2" applyNumberFormat="1" applyFont="1" applyBorder="1" applyAlignment="1">
      <alignment horizontal="left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Fill="1"/>
    <xf numFmtId="0" fontId="3" fillId="0" borderId="0" xfId="0" applyFont="1"/>
    <xf numFmtId="5" fontId="0" fillId="0" borderId="0" xfId="0" applyNumberFormat="1"/>
    <xf numFmtId="0" fontId="0" fillId="0" borderId="0" xfId="0" applyNumberFormat="1"/>
    <xf numFmtId="37" fontId="3" fillId="0" borderId="0" xfId="0" applyNumberFormat="1" applyFont="1"/>
    <xf numFmtId="10" fontId="3" fillId="0" borderId="0" xfId="3" applyNumberFormat="1" applyFont="1"/>
    <xf numFmtId="166" fontId="0" fillId="0" borderId="0" xfId="0" applyNumberFormat="1"/>
    <xf numFmtId="0" fontId="7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1" fontId="18" fillId="0" borderId="0" xfId="0" applyNumberFormat="1" applyFont="1"/>
    <xf numFmtId="0" fontId="0" fillId="0" borderId="1" xfId="0" applyBorder="1"/>
    <xf numFmtId="41" fontId="0" fillId="0" borderId="1" xfId="0" applyNumberFormat="1" applyFill="1" applyBorder="1"/>
    <xf numFmtId="0" fontId="7" fillId="0" borderId="0" xfId="0" applyFont="1" applyFill="1" applyBorder="1" applyAlignment="1">
      <alignment horizontal="right"/>
    </xf>
    <xf numFmtId="5" fontId="7" fillId="0" borderId="4" xfId="0" applyNumberFormat="1" applyFont="1" applyBorder="1"/>
    <xf numFmtId="0" fontId="7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indent="2"/>
    </xf>
    <xf numFmtId="41" fontId="0" fillId="0" borderId="1" xfId="0" applyNumberForma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37" fontId="0" fillId="0" borderId="0" xfId="0" applyNumberFormat="1" applyBorder="1"/>
    <xf numFmtId="41" fontId="0" fillId="0" borderId="0" xfId="0" applyNumberFormat="1" applyBorder="1"/>
    <xf numFmtId="5" fontId="0" fillId="0" borderId="0" xfId="0" applyNumberFormat="1" applyBorder="1"/>
    <xf numFmtId="0" fontId="0" fillId="0" borderId="1" xfId="0" applyFill="1" applyBorder="1" applyAlignment="1">
      <alignment horizontal="left" indent="1"/>
    </xf>
    <xf numFmtId="5" fontId="7" fillId="0" borderId="3" xfId="0" applyNumberFormat="1" applyFont="1" applyBorder="1"/>
    <xf numFmtId="0" fontId="0" fillId="0" borderId="0" xfId="0" applyFill="1" applyBorder="1" applyAlignment="1">
      <alignment horizontal="left" indent="1"/>
    </xf>
    <xf numFmtId="9" fontId="0" fillId="0" borderId="1" xfId="3" applyFont="1" applyBorder="1"/>
    <xf numFmtId="0" fontId="7" fillId="0" borderId="0" xfId="0" applyFont="1" applyFill="1" applyBorder="1" applyAlignment="1">
      <alignment horizontal="right" wrapText="1" indent="1"/>
    </xf>
    <xf numFmtId="5" fontId="7" fillId="0" borderId="5" xfId="0" applyNumberFormat="1" applyFont="1" applyBorder="1"/>
    <xf numFmtId="37" fontId="0" fillId="0" borderId="1" xfId="0" applyNumberFormat="1" applyBorder="1"/>
    <xf numFmtId="164" fontId="0" fillId="0" borderId="0" xfId="2" applyNumberFormat="1" applyFont="1"/>
    <xf numFmtId="0" fontId="0" fillId="0" borderId="1" xfId="0" applyFill="1" applyBorder="1"/>
    <xf numFmtId="0" fontId="7" fillId="0" borderId="0" xfId="0" applyFont="1" applyBorder="1" applyAlignment="1">
      <alignment horizontal="right"/>
    </xf>
    <xf numFmtId="0" fontId="6" fillId="0" borderId="0" xfId="7" applyFont="1"/>
    <xf numFmtId="0" fontId="8" fillId="0" borderId="0" xfId="7" applyFont="1"/>
    <xf numFmtId="0" fontId="6" fillId="0" borderId="0" xfId="7" applyFont="1" applyFill="1" applyAlignment="1">
      <alignment horizontal="right"/>
    </xf>
    <xf numFmtId="0" fontId="1" fillId="0" borderId="0" xfId="0" applyFont="1"/>
    <xf numFmtId="0" fontId="14" fillId="0" borderId="0" xfId="7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6" fillId="0" borderId="0" xfId="7" applyFont="1" applyBorder="1" applyAlignment="1"/>
    <xf numFmtId="0" fontId="6" fillId="0" borderId="1" xfId="7" applyFont="1" applyBorder="1" applyAlignment="1">
      <alignment horizontal="left"/>
    </xf>
    <xf numFmtId="0" fontId="14" fillId="0" borderId="1" xfId="7" applyFont="1" applyBorder="1" applyAlignment="1">
      <alignment horizontal="center"/>
    </xf>
    <xf numFmtId="49" fontId="6" fillId="0" borderId="1" xfId="7" applyNumberFormat="1" applyFont="1" applyBorder="1" applyAlignment="1">
      <alignment horizontal="center"/>
    </xf>
    <xf numFmtId="49" fontId="6" fillId="0" borderId="0" xfId="7" applyNumberFormat="1" applyFont="1" applyBorder="1" applyAlignment="1">
      <alignment horizontal="center"/>
    </xf>
    <xf numFmtId="49" fontId="6" fillId="0" borderId="1" xfId="7" applyNumberFormat="1" applyFont="1" applyFill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14" fillId="0" borderId="0" xfId="7" applyFont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1" xfId="7" applyFont="1" applyBorder="1"/>
    <xf numFmtId="0" fontId="8" fillId="0" borderId="0" xfId="7" applyFont="1" applyFill="1"/>
    <xf numFmtId="5" fontId="8" fillId="0" borderId="3" xfId="7" applyNumberFormat="1" applyFont="1" applyFill="1" applyBorder="1"/>
    <xf numFmtId="0" fontId="8" fillId="0" borderId="0" xfId="7" applyFont="1" applyAlignment="1">
      <alignment horizontal="center"/>
    </xf>
    <xf numFmtId="5" fontId="8" fillId="0" borderId="0" xfId="7" applyNumberFormat="1" applyFont="1" applyFill="1" applyBorder="1"/>
    <xf numFmtId="41" fontId="8" fillId="0" borderId="0" xfId="7" applyNumberFormat="1" applyFont="1" applyBorder="1"/>
    <xf numFmtId="167" fontId="8" fillId="0" borderId="0" xfId="7" applyNumberFormat="1" applyFont="1" applyBorder="1"/>
    <xf numFmtId="167" fontId="8" fillId="0" borderId="0" xfId="7" applyNumberFormat="1" applyFont="1" applyFill="1" applyBorder="1"/>
    <xf numFmtId="0" fontId="8" fillId="0" borderId="1" xfId="7" applyFont="1" applyBorder="1" applyAlignment="1">
      <alignment horizontal="left" indent="1"/>
    </xf>
    <xf numFmtId="0" fontId="8" fillId="0" borderId="0" xfId="7" applyFont="1" applyBorder="1"/>
    <xf numFmtId="5" fontId="8" fillId="0" borderId="5" xfId="7" applyNumberFormat="1" applyFont="1" applyFill="1" applyBorder="1"/>
    <xf numFmtId="42" fontId="8" fillId="0" borderId="0" xfId="7" applyNumberFormat="1" applyFont="1" applyFill="1" applyBorder="1"/>
    <xf numFmtId="10" fontId="8" fillId="0" borderId="1" xfId="7" applyNumberFormat="1" applyFont="1" applyFill="1" applyBorder="1"/>
    <xf numFmtId="10" fontId="8" fillId="0" borderId="0" xfId="7" applyNumberFormat="1" applyFont="1" applyFill="1" applyBorder="1"/>
    <xf numFmtId="5" fontId="8" fillId="0" borderId="1" xfId="7" applyNumberFormat="1" applyFont="1" applyBorder="1"/>
    <xf numFmtId="5" fontId="6" fillId="0" borderId="3" xfId="7" applyNumberFormat="1" applyFont="1" applyFill="1" applyBorder="1"/>
    <xf numFmtId="165" fontId="8" fillId="0" borderId="1" xfId="7" applyNumberFormat="1" applyFont="1" applyFill="1" applyBorder="1"/>
    <xf numFmtId="10" fontId="6" fillId="0" borderId="3" xfId="3" applyNumberFormat="1" applyFont="1" applyFill="1" applyBorder="1"/>
    <xf numFmtId="41" fontId="8" fillId="0" borderId="0" xfId="7" applyNumberFormat="1" applyFont="1"/>
    <xf numFmtId="0" fontId="1" fillId="0" borderId="0" xfId="0" applyFont="1" applyFill="1"/>
    <xf numFmtId="164" fontId="0" fillId="0" borderId="0" xfId="2" applyNumberFormat="1" applyFont="1" applyBorder="1" applyAlignment="1">
      <alignment horizontal="center"/>
    </xf>
    <xf numFmtId="44" fontId="0" fillId="0" borderId="0" xfId="2" applyFont="1"/>
    <xf numFmtId="0" fontId="0" fillId="0" borderId="1" xfId="0" applyBorder="1" applyAlignment="1">
      <alignment horizontal="center"/>
    </xf>
    <xf numFmtId="44" fontId="0" fillId="0" borderId="0" xfId="0" applyNumberFormat="1"/>
    <xf numFmtId="164" fontId="0" fillId="0" borderId="0" xfId="0" applyNumberFormat="1"/>
    <xf numFmtId="169" fontId="8" fillId="0" borderId="3" xfId="6" applyNumberFormat="1" applyFont="1" applyFill="1" applyBorder="1"/>
    <xf numFmtId="170" fontId="0" fillId="0" borderId="0" xfId="0" applyNumberFormat="1"/>
    <xf numFmtId="164" fontId="3" fillId="0" borderId="0" xfId="2" applyNumberFormat="1" applyFont="1" applyBorder="1" applyAlignment="1">
      <alignment horizontal="left"/>
    </xf>
    <xf numFmtId="164" fontId="0" fillId="0" borderId="0" xfId="2" applyNumberFormat="1" applyFont="1" applyBorder="1"/>
    <xf numFmtId="44" fontId="0" fillId="0" borderId="0" xfId="2" applyNumberFormat="1" applyFont="1"/>
    <xf numFmtId="167" fontId="0" fillId="0" borderId="0" xfId="1" applyNumberFormat="1" applyFont="1"/>
    <xf numFmtId="9" fontId="0" fillId="0" borderId="0" xfId="3" applyFont="1"/>
    <xf numFmtId="44" fontId="0" fillId="0" borderId="0" xfId="2" applyNumberFormat="1" applyFont="1" applyFill="1"/>
    <xf numFmtId="171" fontId="0" fillId="0" borderId="0" xfId="0" applyNumberFormat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7" fillId="0" borderId="8" xfId="0" applyFont="1" applyBorder="1" applyAlignment="1"/>
    <xf numFmtId="0" fontId="7" fillId="0" borderId="0" xfId="0" applyFont="1" applyBorder="1" applyAlignment="1"/>
    <xf numFmtId="0" fontId="0" fillId="0" borderId="0" xfId="0" applyFont="1" applyBorder="1"/>
    <xf numFmtId="0" fontId="7" fillId="0" borderId="9" xfId="0" applyFont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7" fillId="0" borderId="8" xfId="0" applyFont="1" applyBorder="1"/>
    <xf numFmtId="0" fontId="7" fillId="0" borderId="0" xfId="0" applyFont="1" applyBorder="1"/>
    <xf numFmtId="0" fontId="17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5" fontId="18" fillId="0" borderId="0" xfId="0" applyNumberFormat="1" applyFont="1" applyBorder="1"/>
    <xf numFmtId="5" fontId="0" fillId="0" borderId="0" xfId="0" applyNumberFormat="1" applyFont="1" applyBorder="1"/>
    <xf numFmtId="41" fontId="18" fillId="0" borderId="9" xfId="0" applyNumberFormat="1" applyFont="1" applyBorder="1"/>
    <xf numFmtId="41" fontId="18" fillId="0" borderId="0" xfId="0" applyNumberFormat="1" applyFont="1" applyBorder="1"/>
    <xf numFmtId="3" fontId="0" fillId="0" borderId="0" xfId="0" applyNumberFormat="1" applyBorder="1"/>
    <xf numFmtId="41" fontId="0" fillId="0" borderId="0" xfId="0" applyNumberFormat="1" applyFont="1" applyBorder="1"/>
    <xf numFmtId="41" fontId="0" fillId="0" borderId="0" xfId="0" applyNumberFormat="1" applyFont="1" applyFill="1" applyBorder="1"/>
    <xf numFmtId="41" fontId="19" fillId="0" borderId="0" xfId="0" applyNumberFormat="1" applyFont="1" applyBorder="1"/>
    <xf numFmtId="41" fontId="19" fillId="0" borderId="9" xfId="0" applyNumberFormat="1" applyFont="1" applyBorder="1"/>
    <xf numFmtId="5" fontId="7" fillId="0" borderId="0" xfId="0" applyNumberFormat="1" applyFont="1" applyBorder="1"/>
    <xf numFmtId="0" fontId="0" fillId="0" borderId="0" xfId="0" applyBorder="1" applyAlignment="1">
      <alignment horizontal="left" indent="2"/>
    </xf>
    <xf numFmtId="7" fontId="0" fillId="0" borderId="0" xfId="0" applyNumberFormat="1" applyBorder="1"/>
    <xf numFmtId="0" fontId="0" fillId="0" borderId="0" xfId="0" applyFill="1" applyBorder="1"/>
    <xf numFmtId="10" fontId="18" fillId="0" borderId="0" xfId="0" applyNumberFormat="1" applyFont="1" applyBorder="1"/>
    <xf numFmtId="10" fontId="18" fillId="0" borderId="9" xfId="0" applyNumberFormat="1" applyFont="1" applyBorder="1"/>
    <xf numFmtId="37" fontId="0" fillId="0" borderId="0" xfId="0" applyNumberFormat="1" applyFill="1" applyBorder="1"/>
    <xf numFmtId="167" fontId="0" fillId="0" borderId="0" xfId="0" applyNumberFormat="1" applyBorder="1"/>
    <xf numFmtId="5" fontId="7" fillId="0" borderId="0" xfId="2" applyNumberFormat="1" applyFont="1" applyBorder="1"/>
    <xf numFmtId="0" fontId="0" fillId="0" borderId="10" xfId="0" applyBorder="1"/>
    <xf numFmtId="41" fontId="18" fillId="0" borderId="1" xfId="0" applyNumberFormat="1" applyFont="1" applyBorder="1"/>
    <xf numFmtId="41" fontId="18" fillId="0" borderId="11" xfId="0" applyNumberFormat="1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6" fillId="0" borderId="8" xfId="7" applyFont="1" applyBorder="1" applyAlignment="1"/>
    <xf numFmtId="0" fontId="6" fillId="0" borderId="0" xfId="7" applyFont="1" applyFill="1" applyBorder="1" applyAlignment="1"/>
    <xf numFmtId="0" fontId="1" fillId="0" borderId="0" xfId="0" applyFont="1" applyBorder="1" applyAlignment="1">
      <alignment horizontal="right"/>
    </xf>
    <xf numFmtId="3" fontId="10" fillId="0" borderId="8" xfId="5" applyFont="1" applyBorder="1" applyAlignment="1"/>
    <xf numFmtId="0" fontId="8" fillId="0" borderId="0" xfId="7" applyFont="1" applyBorder="1" applyAlignment="1"/>
    <xf numFmtId="0" fontId="1" fillId="0" borderId="0" xfId="0" applyFont="1" applyFill="1" applyBorder="1" applyAlignment="1">
      <alignment horizontal="right"/>
    </xf>
    <xf numFmtId="3" fontId="8" fillId="0" borderId="8" xfId="0" applyNumberFormat="1" applyFont="1" applyBorder="1" applyAlignment="1"/>
    <xf numFmtId="0" fontId="6" fillId="0" borderId="8" xfId="7" applyFont="1" applyBorder="1" applyAlignment="1">
      <alignment horizontal="center"/>
    </xf>
    <xf numFmtId="0" fontId="6" fillId="0" borderId="10" xfId="7" applyFont="1" applyBorder="1" applyAlignment="1">
      <alignment horizontal="center"/>
    </xf>
    <xf numFmtId="0" fontId="8" fillId="0" borderId="8" xfId="7" applyFont="1" applyBorder="1" applyAlignment="1">
      <alignment horizontal="center"/>
    </xf>
    <xf numFmtId="0" fontId="20" fillId="0" borderId="0" xfId="7" applyFont="1" applyBorder="1"/>
    <xf numFmtId="0" fontId="21" fillId="0" borderId="0" xfId="7" applyFont="1" applyBorder="1" applyAlignment="1">
      <alignment horizontal="center"/>
    </xf>
    <xf numFmtId="0" fontId="8" fillId="0" borderId="0" xfId="7" applyFont="1" applyFill="1" applyBorder="1"/>
    <xf numFmtId="0" fontId="20" fillId="0" borderId="0" xfId="7" applyFont="1" applyBorder="1" applyAlignment="1">
      <alignment horizontal="center"/>
    </xf>
    <xf numFmtId="0" fontId="6" fillId="0" borderId="0" xfId="7" applyFont="1" applyBorder="1" applyAlignment="1">
      <alignment horizontal="left" indent="1"/>
    </xf>
    <xf numFmtId="0" fontId="6" fillId="0" borderId="0" xfId="7" applyFont="1" applyBorder="1"/>
    <xf numFmtId="0" fontId="15" fillId="0" borderId="0" xfId="7" applyFont="1" applyBorder="1" applyAlignment="1">
      <alignment horizontal="center"/>
    </xf>
    <xf numFmtId="42" fontId="8" fillId="0" borderId="0" xfId="7" applyNumberFormat="1" applyFont="1" applyBorder="1"/>
    <xf numFmtId="0" fontId="8" fillId="0" borderId="0" xfId="7" applyFont="1" applyBorder="1" applyAlignment="1">
      <alignment horizontal="left" indent="1"/>
    </xf>
    <xf numFmtId="0" fontId="20" fillId="0" borderId="0" xfId="7" applyFont="1" applyBorder="1" applyAlignment="1">
      <alignment horizontal="left" indent="1"/>
    </xf>
    <xf numFmtId="0" fontId="22" fillId="0" borderId="0" xfId="7" applyFont="1" applyBorder="1" applyAlignment="1">
      <alignment horizontal="center"/>
    </xf>
    <xf numFmtId="0" fontId="23" fillId="0" borderId="0" xfId="7" applyFont="1" applyBorder="1" applyAlignment="1">
      <alignment horizontal="center"/>
    </xf>
    <xf numFmtId="5" fontId="8" fillId="0" borderId="0" xfId="7" applyNumberFormat="1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Border="1" applyAlignment="1">
      <alignment horizontal="left"/>
    </xf>
    <xf numFmtId="39" fontId="1" fillId="0" borderId="0" xfId="0" applyNumberFormat="1" applyFont="1" applyFill="1" applyBorder="1"/>
    <xf numFmtId="3" fontId="1" fillId="0" borderId="0" xfId="0" applyNumberFormat="1" applyFont="1" applyBorder="1"/>
    <xf numFmtId="164" fontId="8" fillId="0" borderId="0" xfId="7" applyNumberFormat="1" applyFont="1" applyFill="1" applyBorder="1"/>
    <xf numFmtId="0" fontId="8" fillId="0" borderId="0" xfId="7" applyFont="1" applyBorder="1" applyAlignment="1">
      <alignment horizontal="right"/>
    </xf>
    <xf numFmtId="41" fontId="8" fillId="0" borderId="0" xfId="7" applyNumberFormat="1" applyFont="1" applyFill="1" applyBorder="1"/>
    <xf numFmtId="0" fontId="1" fillId="0" borderId="0" xfId="0" applyFont="1" applyBorder="1" applyAlignment="1">
      <alignment horizontal="left" wrapText="1"/>
    </xf>
    <xf numFmtId="42" fontId="6" fillId="0" borderId="0" xfId="7" applyNumberFormat="1" applyFont="1" applyBorder="1"/>
    <xf numFmtId="168" fontId="1" fillId="0" borderId="0" xfId="0" applyNumberFormat="1" applyFont="1" applyBorder="1"/>
    <xf numFmtId="0" fontId="6" fillId="0" borderId="0" xfId="7" applyFont="1" applyFill="1" applyBorder="1"/>
    <xf numFmtId="167" fontId="8" fillId="0" borderId="0" xfId="1" applyNumberFormat="1" applyFont="1" applyFill="1" applyBorder="1"/>
    <xf numFmtId="42" fontId="8" fillId="0" borderId="9" xfId="7" applyNumberFormat="1" applyFont="1" applyBorder="1"/>
    <xf numFmtId="0" fontId="6" fillId="0" borderId="0" xfId="7" applyFont="1" applyBorder="1" applyAlignment="1">
      <alignment horizontal="right" wrapText="1"/>
    </xf>
    <xf numFmtId="0" fontId="8" fillId="0" borderId="9" xfId="7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1" xfId="0" applyFont="1" applyBorder="1"/>
    <xf numFmtId="0" fontId="0" fillId="0" borderId="1" xfId="0" applyBorder="1" applyAlignment="1">
      <alignment wrapText="1"/>
    </xf>
    <xf numFmtId="0" fontId="6" fillId="2" borderId="0" xfId="4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165" fontId="8" fillId="2" borderId="3" xfId="6" applyNumberFormat="1" applyFont="1" applyFill="1" applyBorder="1"/>
    <xf numFmtId="0" fontId="6" fillId="0" borderId="15" xfId="4" applyFont="1" applyBorder="1" applyAlignment="1"/>
    <xf numFmtId="0" fontId="6" fillId="0" borderId="0" xfId="4" applyFont="1" applyBorder="1" applyAlignment="1"/>
    <xf numFmtId="0" fontId="4" fillId="0" borderId="0" xfId="0" applyFont="1" applyBorder="1"/>
    <xf numFmtId="0" fontId="4" fillId="0" borderId="16" xfId="0" applyFont="1" applyBorder="1"/>
    <xf numFmtId="0" fontId="8" fillId="0" borderId="16" xfId="4" applyFont="1" applyBorder="1" applyAlignment="1">
      <alignment horizontal="right"/>
    </xf>
    <xf numFmtId="3" fontId="10" fillId="0" borderId="15" xfId="5" applyFont="1" applyBorder="1" applyAlignment="1"/>
    <xf numFmtId="0" fontId="4" fillId="0" borderId="16" xfId="0" applyFont="1" applyFill="1" applyBorder="1" applyAlignment="1">
      <alignment horizontal="right"/>
    </xf>
    <xf numFmtId="3" fontId="8" fillId="0" borderId="15" xfId="0" applyNumberFormat="1" applyFont="1" applyBorder="1" applyAlignment="1"/>
    <xf numFmtId="0" fontId="4" fillId="2" borderId="0" xfId="0" applyFont="1" applyFill="1" applyBorder="1"/>
    <xf numFmtId="0" fontId="6" fillId="2" borderId="0" xfId="4" applyFont="1" applyFill="1" applyBorder="1" applyAlignment="1"/>
    <xf numFmtId="0" fontId="4" fillId="0" borderId="16" xfId="0" applyFont="1" applyBorder="1" applyAlignment="1">
      <alignment horizontal="right"/>
    </xf>
    <xf numFmtId="0" fontId="13" fillId="0" borderId="15" xfId="4" applyFont="1" applyBorder="1"/>
    <xf numFmtId="0" fontId="13" fillId="0" borderId="0" xfId="4" applyFont="1" applyBorder="1"/>
    <xf numFmtId="0" fontId="6" fillId="0" borderId="15" xfId="4" applyFont="1" applyBorder="1" applyAlignment="1">
      <alignment horizontal="center"/>
    </xf>
    <xf numFmtId="0" fontId="13" fillId="2" borderId="0" xfId="4" applyFont="1" applyFill="1" applyBorder="1"/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8" fillId="0" borderId="0" xfId="4" applyFont="1" applyFill="1" applyBorder="1"/>
    <xf numFmtId="165" fontId="8" fillId="0" borderId="0" xfId="3" applyNumberFormat="1" applyFont="1" applyFill="1" applyBorder="1"/>
    <xf numFmtId="0" fontId="8" fillId="0" borderId="0" xfId="4" applyFont="1" applyBorder="1" applyAlignment="1">
      <alignment horizontal="left" wrapText="1"/>
    </xf>
    <xf numFmtId="0" fontId="8" fillId="0" borderId="19" xfId="4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8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4"/>
    <cellStyle name="Normal 4" xfId="7"/>
    <cellStyle name="Normal_Exhibits" xfId="5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3</xdr:row>
      <xdr:rowOff>60109</xdr:rowOff>
    </xdr:from>
    <xdr:to>
      <xdr:col>21</xdr:col>
      <xdr:colOff>185395</xdr:colOff>
      <xdr:row>52</xdr:row>
      <xdr:rowOff>182336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-265"/>
        <a:stretch/>
      </xdr:blipFill>
      <xdr:spPr>
        <a:xfrm>
          <a:off x="428624" y="631609"/>
          <a:ext cx="12508365" cy="9456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185470</xdr:colOff>
      <xdr:row>3</xdr:row>
      <xdr:rowOff>104775</xdr:rowOff>
    </xdr:from>
    <xdr:to>
      <xdr:col>14</xdr:col>
      <xdr:colOff>38100</xdr:colOff>
      <xdr:row>49</xdr:row>
      <xdr:rowOff>45529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462" t="16540" r="37075" b="-301"/>
        <a:stretch/>
      </xdr:blipFill>
      <xdr:spPr>
        <a:xfrm>
          <a:off x="185470" y="676275"/>
          <a:ext cx="7301180" cy="90847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539454</xdr:colOff>
      <xdr:row>4</xdr:row>
      <xdr:rowOff>38100</xdr:rowOff>
    </xdr:from>
    <xdr:to>
      <xdr:col>9</xdr:col>
      <xdr:colOff>104775</xdr:colOff>
      <xdr:row>47</xdr:row>
      <xdr:rowOff>114300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889" t="14810" r="40097" b="469"/>
        <a:stretch/>
      </xdr:blipFill>
      <xdr:spPr>
        <a:xfrm>
          <a:off x="539454" y="800100"/>
          <a:ext cx="6128046" cy="8267700"/>
        </a:xfrm>
        <a:prstGeom prst="rect">
          <a:avLst/>
        </a:prstGeom>
      </xdr:spPr>
    </xdr:pic>
    <xdr:clientData/>
  </xdr:twoCellAnchor>
  <xdr:twoCellAnchor>
    <xdr:from>
      <xdr:col>7</xdr:col>
      <xdr:colOff>790575</xdr:colOff>
      <xdr:row>26</xdr:row>
      <xdr:rowOff>38100</xdr:rowOff>
    </xdr:from>
    <xdr:to>
      <xdr:col>8</xdr:col>
      <xdr:colOff>485775</xdr:colOff>
      <xdr:row>27</xdr:row>
      <xdr:rowOff>142876</xdr:rowOff>
    </xdr:to>
    <xdr:sp macro="" textlink="">
      <xdr:nvSpPr>
        <xdr:cNvPr id="3" name="Rectangle 2"/>
        <xdr:cNvSpPr/>
      </xdr:nvSpPr>
      <xdr:spPr>
        <a:xfrm>
          <a:off x="5057775" y="4991100"/>
          <a:ext cx="1152525" cy="2952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Initial%20Filing_Actuals%20Update,%20Slippage%20&amp;%20Interest/Public%20Workpapers/Revenue%20Requirement%20and%20Conversion%20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Proposed Rate Adjstmts"/>
    </sheetNames>
    <sheetDataSet>
      <sheetData sheetId="0">
        <row r="18">
          <cell r="D18">
            <v>7.8145455542442104E-3</v>
          </cell>
        </row>
        <row r="19">
          <cell r="D19">
            <v>1.9009999999999999E-3</v>
          </cell>
        </row>
        <row r="61">
          <cell r="C61" t="str">
            <v>W/P - 3-10</v>
          </cell>
          <cell r="D61" t="str">
            <v>O&amp;M\[Uncollectibles Accounts Exhibit.xlsx]Exhibit</v>
          </cell>
        </row>
        <row r="62">
          <cell r="C62" t="str">
            <v>W/P - 5-2</v>
          </cell>
          <cell r="D62" t="str">
            <v>O&amp;M\[PSC Fee (Gross Rec) Expense Exhibit.xlsx]Exhibit</v>
          </cell>
        </row>
      </sheetData>
      <sheetData sheetId="1"/>
      <sheetData sheetId="2">
        <row r="6">
          <cell r="A6" t="str">
            <v>Case No. 2015-00418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30"/>
  <sheetViews>
    <sheetView tabSelected="1" workbookViewId="0">
      <selection activeCell="I12" sqref="I12"/>
    </sheetView>
  </sheetViews>
  <sheetFormatPr defaultRowHeight="15" x14ac:dyDescent="0.25"/>
  <cols>
    <col min="1" max="1" width="11.7109375" style="32" bestFit="1" customWidth="1"/>
    <col min="2" max="2" width="46.42578125" customWidth="1"/>
    <col min="3" max="4" width="15.28515625" customWidth="1"/>
    <col min="5" max="5" width="12.42578125" style="1" customWidth="1"/>
    <col min="6" max="6" width="13.42578125" bestFit="1" customWidth="1"/>
  </cols>
  <sheetData>
    <row r="1" spans="1:6" x14ac:dyDescent="0.25">
      <c r="A1" s="30" t="s">
        <v>2</v>
      </c>
      <c r="C1" s="30"/>
      <c r="D1" s="30"/>
    </row>
    <row r="2" spans="1:6" x14ac:dyDescent="0.25">
      <c r="A2" s="30" t="s">
        <v>64</v>
      </c>
      <c r="C2" s="30"/>
      <c r="D2" s="30"/>
    </row>
    <row r="3" spans="1:6" x14ac:dyDescent="0.25">
      <c r="A3" s="30" t="s">
        <v>173</v>
      </c>
      <c r="C3" s="30"/>
      <c r="D3" s="30"/>
    </row>
    <row r="5" spans="1:6" x14ac:dyDescent="0.25">
      <c r="D5" s="108" t="s">
        <v>39</v>
      </c>
      <c r="E5" s="28" t="s">
        <v>44</v>
      </c>
      <c r="F5" s="28" t="s">
        <v>45</v>
      </c>
    </row>
    <row r="6" spans="1:6" x14ac:dyDescent="0.25">
      <c r="A6" s="32" t="s">
        <v>46</v>
      </c>
      <c r="B6" t="s">
        <v>0</v>
      </c>
      <c r="D6" s="31">
        <f>'2015-0048-Sch A Updated'!I57</f>
        <v>101493258.65490589</v>
      </c>
      <c r="E6" s="118">
        <f>'2014-00390 RevRqrmt'!Q8</f>
        <v>490196.3</v>
      </c>
      <c r="F6" s="31">
        <f>D6+E6</f>
        <v>101983454.95490588</v>
      </c>
    </row>
    <row r="7" spans="1:6" x14ac:dyDescent="0.25">
      <c r="A7" s="32" t="s">
        <v>47</v>
      </c>
      <c r="B7" t="s">
        <v>63</v>
      </c>
      <c r="D7" s="31">
        <f>'2015-0048- Sch E1.3 Updated'!K75</f>
        <v>10637562.173952918</v>
      </c>
      <c r="E7" s="1">
        <f>'2014-00390 RevRqrmt'!Q19</f>
        <v>26536.438020565551</v>
      </c>
      <c r="F7" s="31">
        <f>D7+E7</f>
        <v>10664098.611973485</v>
      </c>
    </row>
    <row r="8" spans="1:6" x14ac:dyDescent="0.25">
      <c r="A8" s="32" t="s">
        <v>50</v>
      </c>
      <c r="B8" t="s">
        <v>61</v>
      </c>
      <c r="C8" s="2"/>
      <c r="D8" s="2">
        <f>D7/D6</f>
        <v>0.10481052943745175</v>
      </c>
      <c r="E8" s="2">
        <f>E7/E6</f>
        <v>5.4134309093246014E-2</v>
      </c>
      <c r="F8" s="2">
        <f>F7/F6</f>
        <v>0.10456694781216069</v>
      </c>
    </row>
    <row r="10" spans="1:6" ht="17.25" x14ac:dyDescent="0.25">
      <c r="A10" s="32" t="s">
        <v>48</v>
      </c>
      <c r="B10" t="s">
        <v>177</v>
      </c>
      <c r="D10" s="65">
        <v>94803205</v>
      </c>
      <c r="E10" s="29">
        <f>'2014-00390 RevRqrmt'!Q7+'2014-00390 Order'!I2</f>
        <v>485615</v>
      </c>
      <c r="F10" s="1">
        <f>D10+E10</f>
        <v>95288820</v>
      </c>
    </row>
    <row r="11" spans="1:6" x14ac:dyDescent="0.25">
      <c r="A11" s="32" t="s">
        <v>51</v>
      </c>
      <c r="B11" t="s">
        <v>167</v>
      </c>
      <c r="D11" s="110">
        <f>D8*D10</f>
        <v>9936374.1084172726</v>
      </c>
      <c r="E11" s="1">
        <f>E10*E8</f>
        <v>26288.432510316663</v>
      </c>
      <c r="F11" s="1">
        <f>D11+E11</f>
        <v>9962662.5409275889</v>
      </c>
    </row>
    <row r="13" spans="1:6" x14ac:dyDescent="0.25">
      <c r="A13" s="32" t="s">
        <v>52</v>
      </c>
      <c r="B13" t="s">
        <v>166</v>
      </c>
      <c r="D13" s="110">
        <f>21/35*D11</f>
        <v>5961824.465050363</v>
      </c>
      <c r="E13" s="1">
        <f>21/35*E11</f>
        <v>15773.059506189997</v>
      </c>
      <c r="F13" s="1">
        <f>D13+E13</f>
        <v>5977597.524556553</v>
      </c>
    </row>
    <row r="14" spans="1:6" x14ac:dyDescent="0.25">
      <c r="F14" s="1"/>
    </row>
    <row r="15" spans="1:6" x14ac:dyDescent="0.25">
      <c r="A15" s="32" t="s">
        <v>49</v>
      </c>
      <c r="B15" t="s">
        <v>40</v>
      </c>
      <c r="D15" s="110">
        <f>D13-D11</f>
        <v>-3974549.6433669096</v>
      </c>
      <c r="E15" s="1">
        <f>E13-E11</f>
        <v>-10515.373004126666</v>
      </c>
      <c r="F15" s="1">
        <f>D15+E15</f>
        <v>-3985065.0163710364</v>
      </c>
    </row>
    <row r="16" spans="1:6" x14ac:dyDescent="0.25">
      <c r="F16" s="1"/>
    </row>
    <row r="17" spans="1:6" x14ac:dyDescent="0.25">
      <c r="A17" s="32" t="s">
        <v>53</v>
      </c>
      <c r="B17" t="s">
        <v>36</v>
      </c>
      <c r="D17" s="112">
        <f>'2015-0048 Gross Up Factors'!M29</f>
        <v>1.3598314886142879</v>
      </c>
      <c r="E17" s="26">
        <f>'2014-00390 RevRqrmt'!Q27</f>
        <v>1.3466199838405604</v>
      </c>
      <c r="F17" s="35">
        <f>D17</f>
        <v>1.3598314886142879</v>
      </c>
    </row>
    <row r="18" spans="1:6" x14ac:dyDescent="0.25">
      <c r="A18" s="32" t="s">
        <v>54</v>
      </c>
      <c r="B18" t="s">
        <v>37</v>
      </c>
      <c r="C18" s="27"/>
      <c r="D18" s="113">
        <f>D15*D17</f>
        <v>-5404717.7581110122</v>
      </c>
      <c r="E18" s="33">
        <f>E15*E17</f>
        <v>-14160.211424894516</v>
      </c>
      <c r="F18" s="33">
        <f>D18+E18</f>
        <v>-5418877.9695359068</v>
      </c>
    </row>
    <row r="19" spans="1:6" x14ac:dyDescent="0.25">
      <c r="C19" s="27"/>
      <c r="D19" s="27"/>
      <c r="F19" s="1"/>
    </row>
    <row r="20" spans="1:6" x14ac:dyDescent="0.25">
      <c r="A20" s="32" t="s">
        <v>55</v>
      </c>
      <c r="B20" t="s">
        <v>62</v>
      </c>
      <c r="C20" s="27"/>
      <c r="D20" s="34">
        <f>D18/D10</f>
        <v>-5.7009863306952673E-2</v>
      </c>
      <c r="E20" s="34">
        <f>E18/E10</f>
        <v>-2.9159336974546743E-2</v>
      </c>
      <c r="F20" s="34">
        <f>F18/F10</f>
        <v>-5.6867930251795609E-2</v>
      </c>
    </row>
    <row r="22" spans="1:6" x14ac:dyDescent="0.25">
      <c r="A22" s="32" t="s">
        <v>56</v>
      </c>
      <c r="B22" t="s">
        <v>38</v>
      </c>
      <c r="C22" s="27"/>
      <c r="D22" s="27">
        <f>D18-D15</f>
        <v>-1430168.1147441026</v>
      </c>
      <c r="E22" s="1">
        <f>E18-E15</f>
        <v>-3644.83842076785</v>
      </c>
      <c r="F22" s="1">
        <f>D22+E22</f>
        <v>-1433812.9531648704</v>
      </c>
    </row>
    <row r="24" spans="1:6" x14ac:dyDescent="0.25">
      <c r="C24" s="24" t="s">
        <v>35</v>
      </c>
      <c r="D24" s="106"/>
    </row>
    <row r="25" spans="1:6" x14ac:dyDescent="0.25">
      <c r="A25" s="32" t="s">
        <v>57</v>
      </c>
      <c r="B25" t="s">
        <v>31</v>
      </c>
      <c r="C25" s="25">
        <f>'2015-0048 Gross Up Factors'!O22</f>
        <v>0.22454199999999999</v>
      </c>
      <c r="D25" s="114">
        <f>D$22*C25</f>
        <v>-321132.8088208703</v>
      </c>
      <c r="E25" s="1">
        <f>E$22*C25</f>
        <v>-818.41930867605458</v>
      </c>
      <c r="F25" s="1">
        <f>D25+E25</f>
        <v>-321951.22812954633</v>
      </c>
    </row>
    <row r="26" spans="1:6" x14ac:dyDescent="0.25">
      <c r="A26" s="32" t="s">
        <v>58</v>
      </c>
      <c r="B26" t="s">
        <v>32</v>
      </c>
      <c r="C26" s="25">
        <f>'2015-0048 Gross Up Factors'!O25</f>
        <v>0.73874200000000001</v>
      </c>
      <c r="D26" s="114">
        <f t="shared" ref="D26:D28" si="0">D$22*C26</f>
        <v>-1056525.2534222878</v>
      </c>
      <c r="E26" s="1">
        <f>E$22*C26</f>
        <v>-2692.5952246348829</v>
      </c>
      <c r="F26" s="1">
        <f>D26+E26</f>
        <v>-1059217.8486469227</v>
      </c>
    </row>
    <row r="27" spans="1:6" x14ac:dyDescent="0.25">
      <c r="A27" s="32" t="s">
        <v>59</v>
      </c>
      <c r="B27" t="s">
        <v>33</v>
      </c>
      <c r="C27" s="25">
        <f>'2015-0048 Gross Up Factors'!O17</f>
        <v>2.9531999999999999E-2</v>
      </c>
      <c r="D27" s="114">
        <f t="shared" si="0"/>
        <v>-42235.724764622835</v>
      </c>
      <c r="E27" s="1">
        <f>E$22*C27</f>
        <v>-107.63936824211615</v>
      </c>
      <c r="F27" s="1">
        <f>D27+E27</f>
        <v>-42343.364132864954</v>
      </c>
    </row>
    <row r="28" spans="1:6" x14ac:dyDescent="0.25">
      <c r="A28" s="32" t="s">
        <v>60</v>
      </c>
      <c r="B28" t="s">
        <v>34</v>
      </c>
      <c r="C28" s="25">
        <f>'2015-0048 Gross Up Factors'!O18</f>
        <v>7.1840000000000003E-3</v>
      </c>
      <c r="D28" s="114">
        <f t="shared" si="0"/>
        <v>-10274.327736321633</v>
      </c>
      <c r="E28" s="1">
        <f>E$22*C28</f>
        <v>-26.184519214796236</v>
      </c>
      <c r="F28" s="1">
        <f>D28+E28</f>
        <v>-10300.512255536429</v>
      </c>
    </row>
    <row r="29" spans="1:6" x14ac:dyDescent="0.25">
      <c r="F29" s="25"/>
    </row>
    <row r="30" spans="1:6" ht="17.25" x14ac:dyDescent="0.25">
      <c r="A30" s="32" t="s">
        <v>178</v>
      </c>
    </row>
  </sheetData>
  <pageMargins left="0.7" right="0.7" top="0.75" bottom="0.75" header="0.3" footer="0.3"/>
  <pageSetup orientation="landscape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zoomScale="80" zoomScaleNormal="80" workbookViewId="0">
      <selection sqref="A1:A3"/>
    </sheetView>
  </sheetViews>
  <sheetFormatPr defaultRowHeight="15" x14ac:dyDescent="0.25"/>
  <sheetData>
    <row r="1" spans="1:1" x14ac:dyDescent="0.25">
      <c r="A1" s="30" t="s">
        <v>2</v>
      </c>
    </row>
    <row r="2" spans="1:1" x14ac:dyDescent="0.25">
      <c r="A2" s="30" t="s">
        <v>64</v>
      </c>
    </row>
    <row r="3" spans="1:1" x14ac:dyDescent="0.25">
      <c r="A3" s="30" t="s">
        <v>179</v>
      </c>
    </row>
  </sheetData>
  <pageMargins left="0.7" right="0.7" top="0.75" bottom="0.75" header="0.3" footer="0.3"/>
  <pageSetup scale="61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zoomScale="90" zoomScaleNormal="90" workbookViewId="0">
      <selection sqref="A1:A3"/>
    </sheetView>
  </sheetViews>
  <sheetFormatPr defaultRowHeight="15" x14ac:dyDescent="0.25"/>
  <cols>
    <col min="1" max="1" width="3.5703125" customWidth="1"/>
    <col min="2" max="2" width="1.7109375" customWidth="1"/>
    <col min="3" max="3" width="15.7109375" customWidth="1"/>
    <col min="4" max="4" width="1.7109375" customWidth="1"/>
    <col min="5" max="5" width="78.7109375" customWidth="1"/>
    <col min="6" max="6" width="1.7109375" customWidth="1"/>
    <col min="7" max="7" width="21.85546875" bestFit="1" customWidth="1"/>
    <col min="8" max="8" width="1.7109375" customWidth="1"/>
    <col min="9" max="9" width="17.42578125" bestFit="1" customWidth="1"/>
    <col min="10" max="10" width="1.7109375" customWidth="1"/>
    <col min="11" max="11" width="19.140625" customWidth="1"/>
    <col min="12" max="12" width="1.7109375" customWidth="1"/>
    <col min="14" max="14" width="1.7109375" customWidth="1"/>
    <col min="16" max="16" width="1.7109375" customWidth="1"/>
    <col min="18" max="18" width="1.7109375" customWidth="1"/>
    <col min="20" max="20" width="1.7109375" customWidth="1"/>
    <col min="22" max="22" width="1.7109375" customWidth="1"/>
    <col min="24" max="24" width="1.7109375" customWidth="1"/>
    <col min="26" max="26" width="1.7109375" customWidth="1"/>
    <col min="28" max="28" width="1.7109375" customWidth="1"/>
  </cols>
  <sheetData>
    <row r="1" spans="1:20" x14ac:dyDescent="0.25">
      <c r="A1" s="30" t="s">
        <v>2</v>
      </c>
    </row>
    <row r="2" spans="1:20" x14ac:dyDescent="0.25">
      <c r="A2" s="30" t="s">
        <v>64</v>
      </c>
    </row>
    <row r="3" spans="1:20" x14ac:dyDescent="0.25">
      <c r="A3" s="30" t="s">
        <v>180</v>
      </c>
    </row>
    <row r="5" spans="1:20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20" x14ac:dyDescent="0.25">
      <c r="A6" s="123" t="s">
        <v>65</v>
      </c>
      <c r="B6" s="124"/>
      <c r="C6" s="124"/>
      <c r="D6" s="124"/>
      <c r="E6" s="124"/>
      <c r="F6" s="124"/>
      <c r="G6" s="124"/>
      <c r="H6" s="124"/>
      <c r="I6" s="125"/>
      <c r="J6" s="125"/>
      <c r="K6" s="124"/>
      <c r="L6" s="126" t="s">
        <v>66</v>
      </c>
    </row>
    <row r="7" spans="1:20" x14ac:dyDescent="0.25">
      <c r="A7" s="123" t="s">
        <v>67</v>
      </c>
      <c r="B7" s="124"/>
      <c r="C7" s="124"/>
      <c r="D7" s="124"/>
      <c r="E7" s="124"/>
      <c r="F7" s="124"/>
      <c r="G7" s="124"/>
      <c r="H7" s="124"/>
      <c r="I7" s="125"/>
      <c r="J7" s="125"/>
      <c r="K7" s="124"/>
      <c r="L7" s="127" t="s">
        <v>122</v>
      </c>
    </row>
    <row r="8" spans="1:20" x14ac:dyDescent="0.25">
      <c r="A8" s="128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9"/>
    </row>
    <row r="9" spans="1:20" x14ac:dyDescent="0.25">
      <c r="A9" s="237" t="s">
        <v>2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129"/>
    </row>
    <row r="10" spans="1:20" x14ac:dyDescent="0.25">
      <c r="A10" s="237" t="s">
        <v>123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130"/>
    </row>
    <row r="11" spans="1:20" x14ac:dyDescent="0.25">
      <c r="A11" s="237" t="s">
        <v>68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130"/>
    </row>
    <row r="12" spans="1:20" x14ac:dyDescent="0.25">
      <c r="A12" s="239" t="s">
        <v>69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130"/>
    </row>
    <row r="13" spans="1:20" x14ac:dyDescent="0.25">
      <c r="A13" s="128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30"/>
    </row>
    <row r="14" spans="1:20" x14ac:dyDescent="0.25">
      <c r="A14" s="131" t="s">
        <v>70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32" t="s">
        <v>124</v>
      </c>
      <c r="L14" s="130"/>
    </row>
    <row r="15" spans="1:20" ht="15.75" x14ac:dyDescent="0.25">
      <c r="A15" s="131" t="s">
        <v>71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9"/>
      <c r="M15" s="37"/>
      <c r="N15" s="37"/>
      <c r="O15" s="37"/>
      <c r="P15" s="37"/>
      <c r="Q15" s="37"/>
      <c r="R15" s="37"/>
      <c r="S15" s="37"/>
      <c r="T15" s="37"/>
    </row>
    <row r="16" spans="1:20" ht="15.75" x14ac:dyDescent="0.25">
      <c r="A16" s="133"/>
      <c r="B16" s="39"/>
      <c r="C16" s="39"/>
      <c r="D16" s="39"/>
      <c r="E16" s="39"/>
      <c r="F16" s="39"/>
      <c r="G16" s="134"/>
      <c r="H16" s="39"/>
      <c r="I16" s="39"/>
      <c r="J16" s="39"/>
      <c r="K16" s="135"/>
      <c r="L16" s="136"/>
    </row>
    <row r="17" spans="1:13" ht="15.75" x14ac:dyDescent="0.25">
      <c r="A17" s="133"/>
      <c r="B17" s="39"/>
      <c r="C17" s="39"/>
      <c r="D17" s="39"/>
      <c r="E17" s="39"/>
      <c r="F17" s="39"/>
      <c r="G17" s="134"/>
      <c r="H17" s="39"/>
      <c r="I17" s="39"/>
      <c r="J17" s="39"/>
      <c r="K17" s="135"/>
      <c r="L17" s="136"/>
    </row>
    <row r="18" spans="1:13" x14ac:dyDescent="0.25">
      <c r="A18" s="137"/>
      <c r="B18" s="39"/>
      <c r="C18" s="39"/>
      <c r="D18" s="39"/>
      <c r="E18" s="39"/>
      <c r="F18" s="39"/>
      <c r="G18" s="40" t="s">
        <v>72</v>
      </c>
      <c r="H18" s="41"/>
      <c r="I18" s="41"/>
      <c r="J18" s="41"/>
      <c r="K18" s="41"/>
      <c r="L18" s="136"/>
    </row>
    <row r="19" spans="1:13" x14ac:dyDescent="0.25">
      <c r="A19" s="137"/>
      <c r="B19" s="39"/>
      <c r="C19" s="39"/>
      <c r="D19" s="39"/>
      <c r="E19" s="39"/>
      <c r="F19" s="39"/>
      <c r="G19" s="40" t="s">
        <v>73</v>
      </c>
      <c r="H19" s="41"/>
      <c r="I19" s="40" t="s">
        <v>74</v>
      </c>
      <c r="J19" s="41"/>
      <c r="K19" s="40" t="s">
        <v>75</v>
      </c>
      <c r="L19" s="136"/>
    </row>
    <row r="20" spans="1:13" x14ac:dyDescent="0.25">
      <c r="A20" s="138" t="s">
        <v>12</v>
      </c>
      <c r="B20" s="43"/>
      <c r="C20" s="42" t="s">
        <v>76</v>
      </c>
      <c r="D20" s="43"/>
      <c r="E20" s="42" t="s">
        <v>77</v>
      </c>
      <c r="F20" s="39"/>
      <c r="G20" s="44" t="s">
        <v>75</v>
      </c>
      <c r="H20" s="41"/>
      <c r="I20" s="44" t="s">
        <v>78</v>
      </c>
      <c r="J20" s="41"/>
      <c r="K20" s="44" t="s">
        <v>74</v>
      </c>
      <c r="L20" s="136"/>
    </row>
    <row r="21" spans="1:13" x14ac:dyDescent="0.25">
      <c r="A21" s="139">
        <v>1</v>
      </c>
      <c r="B21" s="39"/>
      <c r="C21" s="132" t="s">
        <v>79</v>
      </c>
      <c r="D21" s="39"/>
      <c r="E21" s="132"/>
      <c r="F21" s="39"/>
      <c r="G21" s="39"/>
      <c r="H21" s="39"/>
      <c r="I21" s="39"/>
      <c r="J21" s="39"/>
      <c r="K21" s="39"/>
      <c r="L21" s="136"/>
    </row>
    <row r="22" spans="1:13" x14ac:dyDescent="0.25">
      <c r="A22" s="139">
        <v>2</v>
      </c>
      <c r="B22" s="39"/>
      <c r="C22" s="132"/>
      <c r="D22" s="39"/>
      <c r="E22" s="39" t="s">
        <v>80</v>
      </c>
      <c r="F22" s="39"/>
      <c r="G22" s="57">
        <v>88328325.099999994</v>
      </c>
      <c r="H22" s="140"/>
      <c r="I22" s="57">
        <v>13164933.554905891</v>
      </c>
      <c r="J22" s="57"/>
      <c r="K22" s="141">
        <v>101493258.65490589</v>
      </c>
      <c r="L22" s="142"/>
    </row>
    <row r="23" spans="1:13" x14ac:dyDescent="0.25">
      <c r="A23" s="139">
        <v>3</v>
      </c>
      <c r="B23" s="39"/>
      <c r="C23" s="132"/>
      <c r="D23" s="39"/>
      <c r="E23" s="39"/>
      <c r="F23" s="39"/>
      <c r="G23" s="39"/>
      <c r="H23" s="143"/>
      <c r="I23" s="144"/>
      <c r="J23" s="39"/>
      <c r="K23" s="145"/>
      <c r="L23" s="142"/>
    </row>
    <row r="24" spans="1:13" x14ac:dyDescent="0.25">
      <c r="A24" s="139">
        <v>4</v>
      </c>
      <c r="B24" s="39"/>
      <c r="C24" s="132" t="s">
        <v>81</v>
      </c>
      <c r="D24" s="39"/>
      <c r="E24" s="132"/>
      <c r="F24" s="39"/>
      <c r="G24" s="39"/>
      <c r="H24" s="143"/>
      <c r="I24" s="144"/>
      <c r="J24" s="39"/>
      <c r="K24" s="145"/>
      <c r="L24" s="142"/>
    </row>
    <row r="25" spans="1:13" x14ac:dyDescent="0.25">
      <c r="A25" s="139">
        <v>5</v>
      </c>
      <c r="B25" s="39"/>
      <c r="C25" s="39"/>
      <c r="D25" s="39"/>
      <c r="E25" s="39" t="s">
        <v>82</v>
      </c>
      <c r="F25" s="39"/>
      <c r="G25" s="56">
        <v>-34276781.243039861</v>
      </c>
      <c r="H25" s="143"/>
      <c r="I25" s="56">
        <v>-102878.723413378</v>
      </c>
      <c r="J25" s="39"/>
      <c r="K25" s="145">
        <v>-34379659.966453239</v>
      </c>
      <c r="L25" s="142"/>
      <c r="M25" s="39"/>
    </row>
    <row r="26" spans="1:13" x14ac:dyDescent="0.25">
      <c r="A26" s="139">
        <v>6</v>
      </c>
      <c r="B26" s="39"/>
      <c r="C26" s="39"/>
      <c r="D26" s="39"/>
      <c r="E26" s="39" t="s">
        <v>83</v>
      </c>
      <c r="F26" s="39"/>
      <c r="G26" s="56">
        <v>-15675136.881701302</v>
      </c>
      <c r="H26" s="143"/>
      <c r="I26" s="56">
        <v>0</v>
      </c>
      <c r="J26" s="39"/>
      <c r="K26" s="56">
        <v>-15675136.881701302</v>
      </c>
      <c r="L26" s="142"/>
      <c r="M26" s="39"/>
    </row>
    <row r="27" spans="1:13" x14ac:dyDescent="0.25">
      <c r="A27" s="139">
        <v>7</v>
      </c>
      <c r="B27" s="39"/>
      <c r="C27" s="39"/>
      <c r="D27" s="39"/>
      <c r="E27" s="39" t="s">
        <v>84</v>
      </c>
      <c r="F27" s="39"/>
      <c r="G27" s="56">
        <v>-6213963.8369325204</v>
      </c>
      <c r="H27" s="143"/>
      <c r="I27" s="56">
        <v>-25024.27330007311</v>
      </c>
      <c r="J27" s="39"/>
      <c r="K27" s="145">
        <v>-6238988.1102325935</v>
      </c>
      <c r="L27" s="142"/>
      <c r="M27" s="39"/>
    </row>
    <row r="28" spans="1:13" x14ac:dyDescent="0.25">
      <c r="A28" s="139">
        <v>8</v>
      </c>
      <c r="B28" s="39"/>
      <c r="C28" s="39"/>
      <c r="D28" s="39"/>
      <c r="E28" s="39" t="s">
        <v>85</v>
      </c>
      <c r="F28" s="39"/>
      <c r="G28" s="57">
        <v>-1165691.588335373</v>
      </c>
      <c r="H28" s="143"/>
      <c r="I28" s="56">
        <v>-782221.83349154587</v>
      </c>
      <c r="J28" s="39"/>
      <c r="K28" s="141">
        <v>-1947913.4218269188</v>
      </c>
      <c r="L28" s="142"/>
      <c r="M28" s="39"/>
    </row>
    <row r="29" spans="1:13" x14ac:dyDescent="0.25">
      <c r="A29" s="139">
        <v>9</v>
      </c>
      <c r="B29" s="39"/>
      <c r="C29" s="39"/>
      <c r="D29" s="39"/>
      <c r="E29" s="46" t="s">
        <v>86</v>
      </c>
      <c r="F29" s="39"/>
      <c r="G29" s="47">
        <v>-12345360.62335154</v>
      </c>
      <c r="H29" s="146"/>
      <c r="I29" s="56">
        <v>0</v>
      </c>
      <c r="J29" s="39"/>
      <c r="K29" s="145">
        <v>-12345360.62335154</v>
      </c>
      <c r="L29" s="142"/>
      <c r="M29" s="39"/>
    </row>
    <row r="30" spans="1:13" x14ac:dyDescent="0.25">
      <c r="A30" s="139">
        <v>10</v>
      </c>
      <c r="B30" s="39"/>
      <c r="C30" s="39"/>
      <c r="D30" s="39"/>
      <c r="E30" s="48" t="s">
        <v>87</v>
      </c>
      <c r="F30" s="39"/>
      <c r="G30" s="49">
        <v>-69676934.173360601</v>
      </c>
      <c r="H30" s="147"/>
      <c r="I30" s="49">
        <v>-910124.83020499698</v>
      </c>
      <c r="J30" s="39"/>
      <c r="K30" s="49">
        <v>-70587059.003565595</v>
      </c>
      <c r="L30" s="148"/>
      <c r="M30" s="39"/>
    </row>
    <row r="31" spans="1:13" x14ac:dyDescent="0.25">
      <c r="A31" s="139">
        <v>11</v>
      </c>
      <c r="B31" s="39"/>
      <c r="C31" s="39"/>
      <c r="D31" s="39"/>
      <c r="E31" s="48"/>
      <c r="F31" s="39"/>
      <c r="G31" s="39"/>
      <c r="H31" s="143"/>
      <c r="I31" s="39"/>
      <c r="J31" s="39"/>
      <c r="K31" s="145"/>
      <c r="L31" s="142"/>
      <c r="M31" s="39"/>
    </row>
    <row r="32" spans="1:13" x14ac:dyDescent="0.25">
      <c r="A32" s="139">
        <v>12</v>
      </c>
      <c r="B32" s="39"/>
      <c r="C32" s="39"/>
      <c r="D32" s="39"/>
      <c r="E32" s="48" t="s">
        <v>88</v>
      </c>
      <c r="F32" s="39"/>
      <c r="G32" s="149">
        <v>18651390.926639393</v>
      </c>
      <c r="H32" s="147"/>
      <c r="I32" s="149">
        <v>12254808.724700894</v>
      </c>
      <c r="J32" s="39"/>
      <c r="K32" s="149">
        <v>30906199.651340291</v>
      </c>
      <c r="L32" s="148"/>
      <c r="M32" s="39"/>
    </row>
    <row r="33" spans="1:13" x14ac:dyDescent="0.25">
      <c r="A33" s="139">
        <v>13</v>
      </c>
      <c r="B33" s="39"/>
      <c r="C33" s="39"/>
      <c r="D33" s="39"/>
      <c r="E33" s="39"/>
      <c r="F33" s="39"/>
      <c r="G33" s="39"/>
      <c r="H33" s="143"/>
      <c r="I33" s="39"/>
      <c r="J33" s="39"/>
      <c r="K33" s="145"/>
      <c r="L33" s="142"/>
      <c r="M33" s="39"/>
    </row>
    <row r="34" spans="1:13" x14ac:dyDescent="0.25">
      <c r="A34" s="139">
        <v>14</v>
      </c>
      <c r="B34" s="39"/>
      <c r="C34" s="132" t="s">
        <v>89</v>
      </c>
      <c r="D34" s="39"/>
      <c r="E34" s="39"/>
      <c r="F34" s="39"/>
      <c r="G34" s="39"/>
      <c r="H34" s="143"/>
      <c r="I34" s="39"/>
      <c r="J34" s="39"/>
      <c r="K34" s="145"/>
      <c r="L34" s="142"/>
      <c r="M34" s="39"/>
    </row>
    <row r="35" spans="1:13" ht="30" x14ac:dyDescent="0.25">
      <c r="A35" s="139">
        <v>15</v>
      </c>
      <c r="B35" s="39"/>
      <c r="C35" s="39"/>
      <c r="D35" s="39"/>
      <c r="E35" s="50" t="s">
        <v>90</v>
      </c>
      <c r="F35" s="39"/>
      <c r="G35" s="39"/>
      <c r="H35" s="143"/>
      <c r="I35" s="39"/>
      <c r="J35" s="39"/>
      <c r="K35" s="145"/>
      <c r="L35" s="142"/>
      <c r="M35" s="39"/>
    </row>
    <row r="36" spans="1:13" x14ac:dyDescent="0.25">
      <c r="A36" s="139">
        <v>16</v>
      </c>
      <c r="B36" s="39"/>
      <c r="C36" s="39"/>
      <c r="D36" s="39"/>
      <c r="E36" s="150" t="s">
        <v>91</v>
      </c>
      <c r="F36" s="39"/>
      <c r="G36" s="56">
        <v>11723.179499229078</v>
      </c>
      <c r="H36" s="143"/>
      <c r="I36" s="56">
        <v>0</v>
      </c>
      <c r="J36" s="39"/>
      <c r="K36" s="145">
        <v>11723.179499229078</v>
      </c>
      <c r="L36" s="142"/>
      <c r="M36" s="39"/>
    </row>
    <row r="37" spans="1:13" x14ac:dyDescent="0.25">
      <c r="A37" s="139">
        <v>17</v>
      </c>
      <c r="B37" s="39"/>
      <c r="C37" s="39"/>
      <c r="D37" s="39"/>
      <c r="E37" s="51" t="s">
        <v>92</v>
      </c>
      <c r="F37" s="39"/>
      <c r="G37" s="47">
        <v>191050.00664400001</v>
      </c>
      <c r="H37" s="146"/>
      <c r="I37" s="52">
        <v>0</v>
      </c>
      <c r="J37" s="39"/>
      <c r="K37" s="145">
        <v>191050.00664400001</v>
      </c>
      <c r="L37" s="142"/>
      <c r="M37" s="39"/>
    </row>
    <row r="38" spans="1:13" x14ac:dyDescent="0.25">
      <c r="A38" s="139">
        <v>18</v>
      </c>
      <c r="B38" s="39"/>
      <c r="C38" s="39"/>
      <c r="D38" s="39"/>
      <c r="E38" s="67" t="s">
        <v>93</v>
      </c>
      <c r="F38" s="39"/>
      <c r="G38" s="49">
        <v>18854164.11278262</v>
      </c>
      <c r="H38" s="143"/>
      <c r="I38" s="49">
        <v>12254808.724700894</v>
      </c>
      <c r="J38" s="39"/>
      <c r="K38" s="49">
        <v>31108972.837483518</v>
      </c>
      <c r="L38" s="142"/>
      <c r="M38" s="39"/>
    </row>
    <row r="39" spans="1:13" x14ac:dyDescent="0.25">
      <c r="A39" s="139">
        <v>19</v>
      </c>
      <c r="B39" s="39"/>
      <c r="C39" s="39"/>
      <c r="D39" s="39"/>
      <c r="E39" s="39"/>
      <c r="F39" s="39"/>
      <c r="G39" s="151"/>
      <c r="H39" s="143"/>
      <c r="I39" s="39"/>
      <c r="J39" s="39"/>
      <c r="K39" s="39"/>
      <c r="L39" s="142"/>
      <c r="M39" s="39"/>
    </row>
    <row r="40" spans="1:13" ht="30" x14ac:dyDescent="0.25">
      <c r="A40" s="139">
        <v>20</v>
      </c>
      <c r="B40" s="39"/>
      <c r="C40" s="152"/>
      <c r="D40" s="152"/>
      <c r="E40" s="53" t="s">
        <v>94</v>
      </c>
      <c r="F40" s="39"/>
      <c r="G40" s="39"/>
      <c r="H40" s="143"/>
      <c r="I40" s="39"/>
      <c r="J40" s="39"/>
      <c r="K40" s="39"/>
      <c r="L40" s="142"/>
      <c r="M40" s="39"/>
    </row>
    <row r="41" spans="1:13" x14ac:dyDescent="0.25">
      <c r="A41" s="139">
        <v>21</v>
      </c>
      <c r="B41" s="39"/>
      <c r="C41" s="54"/>
      <c r="D41" s="152"/>
      <c r="E41" s="60" t="s">
        <v>95</v>
      </c>
      <c r="F41" s="39"/>
      <c r="G41" s="55">
        <v>-19484412.61903372</v>
      </c>
      <c r="H41" s="143"/>
      <c r="I41" s="56">
        <v>0</v>
      </c>
      <c r="J41" s="39"/>
      <c r="K41" s="145">
        <v>-19484412.61903372</v>
      </c>
      <c r="L41" s="142"/>
      <c r="M41" s="39"/>
    </row>
    <row r="42" spans="1:13" x14ac:dyDescent="0.25">
      <c r="A42" s="139">
        <v>22</v>
      </c>
      <c r="B42" s="39"/>
      <c r="C42" s="54"/>
      <c r="D42" s="152"/>
      <c r="E42" s="60" t="s">
        <v>96</v>
      </c>
      <c r="F42" s="39"/>
      <c r="G42" s="56">
        <v>14379156</v>
      </c>
      <c r="H42" s="143"/>
      <c r="I42" s="56">
        <v>0</v>
      </c>
      <c r="J42" s="39"/>
      <c r="K42" s="145">
        <v>14379156</v>
      </c>
      <c r="L42" s="142"/>
      <c r="M42" s="39"/>
    </row>
    <row r="43" spans="1:13" x14ac:dyDescent="0.25">
      <c r="A43" s="139">
        <v>23</v>
      </c>
      <c r="B43" s="39"/>
      <c r="C43" s="54"/>
      <c r="D43" s="152"/>
      <c r="E43" s="60" t="s">
        <v>97</v>
      </c>
      <c r="F43" s="39"/>
      <c r="G43" s="56">
        <v>57084.039999999986</v>
      </c>
      <c r="H43" s="143"/>
      <c r="I43" s="56">
        <v>0</v>
      </c>
      <c r="J43" s="39"/>
      <c r="K43" s="145">
        <v>57084.039999999986</v>
      </c>
      <c r="L43" s="142"/>
      <c r="M43" s="39"/>
    </row>
    <row r="44" spans="1:13" x14ac:dyDescent="0.25">
      <c r="A44" s="139">
        <v>24</v>
      </c>
      <c r="B44" s="39"/>
      <c r="C44" s="54"/>
      <c r="D44" s="152"/>
      <c r="E44" s="60" t="s">
        <v>98</v>
      </c>
      <c r="F44" s="39"/>
      <c r="G44" s="55">
        <v>0</v>
      </c>
      <c r="H44" s="143"/>
      <c r="I44" s="56">
        <v>0</v>
      </c>
      <c r="J44" s="39"/>
      <c r="K44" s="145">
        <v>0</v>
      </c>
      <c r="L44" s="142"/>
      <c r="M44" s="39"/>
    </row>
    <row r="45" spans="1:13" x14ac:dyDescent="0.25">
      <c r="A45" s="139">
        <v>25</v>
      </c>
      <c r="B45" s="39"/>
      <c r="C45" s="54"/>
      <c r="D45" s="152"/>
      <c r="E45" s="60" t="s">
        <v>99</v>
      </c>
      <c r="F45" s="39"/>
      <c r="G45" s="56">
        <v>450214.77763727173</v>
      </c>
      <c r="H45" s="143"/>
      <c r="I45" s="56">
        <v>0</v>
      </c>
      <c r="J45" s="39"/>
      <c r="K45" s="145">
        <v>450214.77763727173</v>
      </c>
      <c r="L45" s="142"/>
      <c r="M45" s="39"/>
    </row>
    <row r="46" spans="1:13" x14ac:dyDescent="0.25">
      <c r="A46" s="139">
        <v>26</v>
      </c>
      <c r="B46" s="39"/>
      <c r="C46" s="54"/>
      <c r="D46" s="152"/>
      <c r="E46" s="60" t="s">
        <v>100</v>
      </c>
      <c r="F46" s="39"/>
      <c r="G46" s="57">
        <v>-3570000</v>
      </c>
      <c r="H46" s="143"/>
      <c r="I46" s="56">
        <v>0</v>
      </c>
      <c r="J46" s="39"/>
      <c r="K46" s="145">
        <v>-3570000</v>
      </c>
      <c r="L46" s="142"/>
      <c r="M46" s="39"/>
    </row>
    <row r="47" spans="1:13" x14ac:dyDescent="0.25">
      <c r="A47" s="139">
        <v>27</v>
      </c>
      <c r="B47" s="39"/>
      <c r="C47" s="54"/>
      <c r="D47" s="152"/>
      <c r="E47" s="60" t="s">
        <v>101</v>
      </c>
      <c r="F47" s="39"/>
      <c r="G47" s="56">
        <v>-1790569.7638675</v>
      </c>
      <c r="H47" s="143"/>
      <c r="I47" s="56">
        <v>0</v>
      </c>
      <c r="J47" s="39"/>
      <c r="K47" s="145">
        <v>-1790569.7638675</v>
      </c>
      <c r="L47" s="142"/>
      <c r="M47" s="39"/>
    </row>
    <row r="48" spans="1:13" x14ac:dyDescent="0.25">
      <c r="A48" s="139">
        <v>28</v>
      </c>
      <c r="B48" s="39"/>
      <c r="C48" s="54"/>
      <c r="D48" s="152"/>
      <c r="E48" s="60" t="s">
        <v>102</v>
      </c>
      <c r="F48" s="39"/>
      <c r="G48" s="56">
        <v>135732</v>
      </c>
      <c r="H48" s="143"/>
      <c r="I48" s="56">
        <v>0</v>
      </c>
      <c r="J48" s="39"/>
      <c r="K48" s="145">
        <v>135732</v>
      </c>
      <c r="L48" s="142"/>
      <c r="M48" s="39"/>
    </row>
    <row r="49" spans="1:13" x14ac:dyDescent="0.25">
      <c r="A49" s="139">
        <v>29</v>
      </c>
      <c r="B49" s="39"/>
      <c r="C49" s="54"/>
      <c r="D49" s="152"/>
      <c r="E49" s="60" t="s">
        <v>103</v>
      </c>
      <c r="F49" s="39"/>
      <c r="G49" s="56">
        <v>3622037.6799309584</v>
      </c>
      <c r="H49" s="143"/>
      <c r="I49" s="56">
        <v>0</v>
      </c>
      <c r="J49" s="39"/>
      <c r="K49" s="145">
        <v>3622037.6799309584</v>
      </c>
      <c r="L49" s="142"/>
      <c r="M49" s="39"/>
    </row>
    <row r="50" spans="1:13" x14ac:dyDescent="0.25">
      <c r="A50" s="139">
        <v>30</v>
      </c>
      <c r="B50" s="39"/>
      <c r="C50" s="54"/>
      <c r="D50" s="152"/>
      <c r="E50" s="60" t="s">
        <v>104</v>
      </c>
      <c r="F50" s="39"/>
      <c r="G50" s="56">
        <v>2859426.5755687999</v>
      </c>
      <c r="H50" s="143"/>
      <c r="I50" s="56">
        <v>0</v>
      </c>
      <c r="J50" s="39"/>
      <c r="K50" s="145">
        <v>2859426.5755687999</v>
      </c>
      <c r="L50" s="142"/>
      <c r="M50" s="39"/>
    </row>
    <row r="51" spans="1:13" x14ac:dyDescent="0.25">
      <c r="A51" s="139">
        <v>31</v>
      </c>
      <c r="B51" s="39"/>
      <c r="C51" s="54"/>
      <c r="D51" s="152"/>
      <c r="E51" s="58" t="s">
        <v>105</v>
      </c>
      <c r="F51" s="39"/>
      <c r="G51" s="52">
        <v>-767335</v>
      </c>
      <c r="H51" s="143"/>
      <c r="I51" s="52">
        <v>0</v>
      </c>
      <c r="J51" s="39"/>
      <c r="K51" s="145">
        <v>-767335</v>
      </c>
      <c r="L51" s="142"/>
      <c r="M51" s="39"/>
    </row>
    <row r="52" spans="1:13" x14ac:dyDescent="0.25">
      <c r="A52" s="139">
        <v>32</v>
      </c>
      <c r="B52" s="39"/>
      <c r="C52" s="152"/>
      <c r="D52" s="152"/>
      <c r="E52" s="48" t="s">
        <v>106</v>
      </c>
      <c r="F52" s="39"/>
      <c r="G52" s="49">
        <v>-4108666.3097641887</v>
      </c>
      <c r="H52" s="143"/>
      <c r="I52" s="49">
        <v>0</v>
      </c>
      <c r="J52" s="125"/>
      <c r="K52" s="49">
        <v>-4108666.3097641887</v>
      </c>
      <c r="L52" s="142"/>
      <c r="M52" s="39"/>
    </row>
    <row r="53" spans="1:13" x14ac:dyDescent="0.25">
      <c r="A53" s="139">
        <v>33</v>
      </c>
      <c r="B53" s="39"/>
      <c r="C53" s="152"/>
      <c r="D53" s="152"/>
      <c r="E53" s="152"/>
      <c r="F53" s="39"/>
      <c r="G53" s="39"/>
      <c r="H53" s="143"/>
      <c r="I53" s="39"/>
      <c r="J53" s="39"/>
      <c r="K53" s="145"/>
      <c r="L53" s="142"/>
      <c r="M53" s="39"/>
    </row>
    <row r="54" spans="1:13" ht="15.75" thickBot="1" x14ac:dyDescent="0.3">
      <c r="A54" s="139">
        <v>34</v>
      </c>
      <c r="B54" s="39"/>
      <c r="C54" s="39"/>
      <c r="D54" s="39"/>
      <c r="E54" s="48" t="s">
        <v>107</v>
      </c>
      <c r="F54" s="39"/>
      <c r="G54" s="59">
        <v>14745497.803018432</v>
      </c>
      <c r="H54" s="143"/>
      <c r="I54" s="59">
        <v>12254808.724700894</v>
      </c>
      <c r="J54" s="39"/>
      <c r="K54" s="59">
        <v>27000306.52771933</v>
      </c>
      <c r="L54" s="142"/>
      <c r="M54" s="39"/>
    </row>
    <row r="55" spans="1:13" ht="15.75" thickTop="1" x14ac:dyDescent="0.25">
      <c r="A55" s="139">
        <v>35</v>
      </c>
      <c r="B55" s="39"/>
      <c r="C55" s="39"/>
      <c r="D55" s="39"/>
      <c r="E55" s="60"/>
      <c r="F55" s="39"/>
      <c r="G55" s="39"/>
      <c r="H55" s="143"/>
      <c r="I55" s="39"/>
      <c r="J55" s="39"/>
      <c r="K55" s="39"/>
      <c r="L55" s="142"/>
      <c r="M55" s="39"/>
    </row>
    <row r="56" spans="1:13" x14ac:dyDescent="0.25">
      <c r="A56" s="139">
        <v>36</v>
      </c>
      <c r="B56" s="39"/>
      <c r="C56" s="132" t="s">
        <v>108</v>
      </c>
      <c r="D56" s="39"/>
      <c r="E56" s="60"/>
      <c r="F56" s="39"/>
      <c r="G56" s="39"/>
      <c r="H56" s="143"/>
      <c r="I56" s="39"/>
      <c r="J56" s="39"/>
      <c r="K56" s="39"/>
      <c r="L56" s="142"/>
      <c r="M56" s="39"/>
    </row>
    <row r="57" spans="1:13" x14ac:dyDescent="0.25">
      <c r="A57" s="139">
        <v>37</v>
      </c>
      <c r="B57" s="39"/>
      <c r="C57" s="39"/>
      <c r="D57" s="39"/>
      <c r="E57" s="58" t="s">
        <v>109</v>
      </c>
      <c r="F57" s="39"/>
      <c r="G57" s="61">
        <v>0.35</v>
      </c>
      <c r="H57" s="153"/>
      <c r="I57" s="61">
        <v>0.35</v>
      </c>
      <c r="J57" s="39"/>
      <c r="K57" s="61">
        <v>0.35</v>
      </c>
      <c r="L57" s="154"/>
      <c r="M57" s="39"/>
    </row>
    <row r="58" spans="1:13" ht="15.75" thickBot="1" x14ac:dyDescent="0.3">
      <c r="A58" s="139">
        <v>38</v>
      </c>
      <c r="B58" s="39"/>
      <c r="C58" s="39"/>
      <c r="D58" s="39"/>
      <c r="E58" s="62" t="s">
        <v>110</v>
      </c>
      <c r="F58" s="39"/>
      <c r="G58" s="63">
        <v>5160924.2310564509</v>
      </c>
      <c r="H58" s="143"/>
      <c r="I58" s="63">
        <v>4289183.0536453128</v>
      </c>
      <c r="J58" s="39"/>
      <c r="K58" s="63">
        <v>9450107.2847017646</v>
      </c>
      <c r="L58" s="142"/>
      <c r="M58" s="39"/>
    </row>
    <row r="59" spans="1:13" ht="15.75" thickTop="1" x14ac:dyDescent="0.25">
      <c r="A59" s="139">
        <v>39</v>
      </c>
      <c r="B59" s="39"/>
      <c r="C59" s="39"/>
      <c r="D59" s="39"/>
      <c r="E59" s="39"/>
      <c r="F59" s="39"/>
      <c r="G59" s="39"/>
      <c r="H59" s="143"/>
      <c r="I59" s="39"/>
      <c r="J59" s="39"/>
      <c r="K59" s="39"/>
      <c r="L59" s="142"/>
      <c r="M59" s="39"/>
    </row>
    <row r="60" spans="1:13" x14ac:dyDescent="0.25">
      <c r="A60" s="139">
        <v>40</v>
      </c>
      <c r="B60" s="39"/>
      <c r="C60" s="39"/>
      <c r="D60" s="39"/>
      <c r="E60" s="39"/>
      <c r="F60" s="39"/>
      <c r="G60" s="39"/>
      <c r="H60" s="143"/>
      <c r="I60" s="39"/>
      <c r="J60" s="39"/>
      <c r="K60" s="39"/>
      <c r="L60" s="142"/>
      <c r="M60" s="39"/>
    </row>
    <row r="61" spans="1:13" x14ac:dyDescent="0.25">
      <c r="A61" s="139">
        <v>41</v>
      </c>
      <c r="B61" s="39"/>
      <c r="C61" s="132" t="s">
        <v>111</v>
      </c>
      <c r="D61" s="39"/>
      <c r="E61" s="39"/>
      <c r="F61" s="39"/>
      <c r="G61" s="39"/>
      <c r="H61" s="143"/>
      <c r="I61" s="39"/>
      <c r="J61" s="39"/>
      <c r="K61" s="39"/>
      <c r="L61" s="142"/>
      <c r="M61" s="39"/>
    </row>
    <row r="62" spans="1:13" x14ac:dyDescent="0.25">
      <c r="A62" s="139">
        <v>42</v>
      </c>
      <c r="B62" s="39"/>
      <c r="C62" s="39"/>
      <c r="D62" s="39"/>
      <c r="E62" s="39" t="s">
        <v>112</v>
      </c>
      <c r="F62" s="152"/>
      <c r="G62" s="155">
        <v>1104879.8269761668</v>
      </c>
      <c r="H62" s="143"/>
      <c r="I62" s="56">
        <v>0</v>
      </c>
      <c r="J62" s="39"/>
      <c r="K62" s="55">
        <v>1104879.8269761668</v>
      </c>
      <c r="L62" s="142"/>
      <c r="M62" s="39"/>
    </row>
    <row r="63" spans="1:13" x14ac:dyDescent="0.25">
      <c r="A63" s="139">
        <v>43</v>
      </c>
      <c r="B63" s="39"/>
      <c r="C63" s="39"/>
      <c r="D63" s="39"/>
      <c r="E63" s="39" t="s">
        <v>113</v>
      </c>
      <c r="F63" s="39"/>
      <c r="G63" s="155">
        <v>1026409.3381573376</v>
      </c>
      <c r="H63" s="143"/>
      <c r="I63" s="56">
        <v>0</v>
      </c>
      <c r="J63" s="39"/>
      <c r="K63" s="55">
        <v>1026409.3381573376</v>
      </c>
      <c r="L63" s="142"/>
      <c r="M63" s="39"/>
    </row>
    <row r="64" spans="1:13" x14ac:dyDescent="0.25">
      <c r="A64" s="139">
        <v>44</v>
      </c>
      <c r="B64" s="39"/>
      <c r="C64" s="39"/>
      <c r="D64" s="39"/>
      <c r="E64" s="39" t="s">
        <v>114</v>
      </c>
      <c r="F64" s="39"/>
      <c r="G64" s="156">
        <v>-18780.649159999994</v>
      </c>
      <c r="H64" s="143"/>
      <c r="I64" s="56">
        <v>0</v>
      </c>
      <c r="J64" s="39"/>
      <c r="K64" s="55">
        <v>-18780.649159999994</v>
      </c>
      <c r="L64" s="142"/>
      <c r="M64" s="39"/>
    </row>
    <row r="65" spans="1:13" x14ac:dyDescent="0.25">
      <c r="A65" s="139">
        <v>45</v>
      </c>
      <c r="B65" s="39"/>
      <c r="C65" s="39"/>
      <c r="D65" s="39"/>
      <c r="E65" s="46" t="s">
        <v>115</v>
      </c>
      <c r="F65" s="39"/>
      <c r="G65" s="64">
        <v>-688298.12836213515</v>
      </c>
      <c r="H65" s="143"/>
      <c r="I65" s="52">
        <v>0</v>
      </c>
      <c r="J65" s="39"/>
      <c r="K65" s="64">
        <v>-688298.12836213515</v>
      </c>
      <c r="L65" s="142"/>
      <c r="M65" s="39"/>
    </row>
    <row r="66" spans="1:13" x14ac:dyDescent="0.25">
      <c r="A66" s="139">
        <v>46</v>
      </c>
      <c r="B66" s="39"/>
      <c r="C66" s="39"/>
      <c r="D66" s="39"/>
      <c r="E66" s="48" t="s">
        <v>116</v>
      </c>
      <c r="F66" s="39"/>
      <c r="G66" s="157">
        <v>1424210.3876113691</v>
      </c>
      <c r="H66" s="143"/>
      <c r="I66" s="157">
        <v>0</v>
      </c>
      <c r="J66" s="39"/>
      <c r="K66" s="157">
        <v>1424210.3876113691</v>
      </c>
      <c r="L66" s="142"/>
      <c r="M66" s="39"/>
    </row>
    <row r="67" spans="1:13" x14ac:dyDescent="0.25">
      <c r="A67" s="139">
        <v>47</v>
      </c>
      <c r="B67" s="39"/>
      <c r="C67" s="39"/>
      <c r="D67" s="39"/>
      <c r="E67" s="39"/>
      <c r="F67" s="39"/>
      <c r="G67" s="114"/>
      <c r="H67" s="143"/>
      <c r="I67" s="39"/>
      <c r="J67" s="39"/>
      <c r="K67" s="39"/>
      <c r="L67" s="142"/>
      <c r="M67" s="39"/>
    </row>
    <row r="68" spans="1:13" x14ac:dyDescent="0.25">
      <c r="A68" s="139">
        <v>48</v>
      </c>
      <c r="B68" s="39"/>
      <c r="C68" s="132"/>
      <c r="D68" s="39"/>
      <c r="E68" s="132" t="s">
        <v>117</v>
      </c>
      <c r="F68" s="39"/>
      <c r="G68" s="114"/>
      <c r="H68" s="143"/>
      <c r="I68" s="39"/>
      <c r="J68" s="39"/>
      <c r="K68" s="39"/>
      <c r="L68" s="142"/>
      <c r="M68" s="39"/>
    </row>
    <row r="69" spans="1:13" x14ac:dyDescent="0.25">
      <c r="A69" s="139">
        <v>49</v>
      </c>
      <c r="B69" s="39"/>
      <c r="C69" s="39"/>
      <c r="D69" s="39"/>
      <c r="E69" s="39" t="s">
        <v>118</v>
      </c>
      <c r="F69" s="39"/>
      <c r="G69" s="57">
        <v>-167196.24836021493</v>
      </c>
      <c r="H69" s="143"/>
      <c r="I69" s="56">
        <v>0</v>
      </c>
      <c r="J69" s="39"/>
      <c r="K69" s="55">
        <v>-167196.24836021493</v>
      </c>
      <c r="L69" s="142"/>
      <c r="M69" s="39"/>
    </row>
    <row r="70" spans="1:13" x14ac:dyDescent="0.25">
      <c r="A70" s="139">
        <v>50</v>
      </c>
      <c r="B70" s="39"/>
      <c r="C70" s="39"/>
      <c r="D70" s="39"/>
      <c r="E70" s="39"/>
      <c r="F70" s="39"/>
      <c r="G70" s="55"/>
      <c r="H70" s="143"/>
      <c r="I70" s="56"/>
      <c r="J70" s="39"/>
      <c r="K70" s="39"/>
      <c r="L70" s="142"/>
      <c r="M70" s="39"/>
    </row>
    <row r="71" spans="1:13" x14ac:dyDescent="0.25">
      <c r="A71" s="139">
        <v>51</v>
      </c>
      <c r="B71" s="39"/>
      <c r="C71" s="39"/>
      <c r="D71" s="39"/>
      <c r="E71" s="66" t="s">
        <v>119</v>
      </c>
      <c r="F71" s="39"/>
      <c r="G71" s="55">
        <v>-69559.25</v>
      </c>
      <c r="H71" s="143"/>
      <c r="I71" s="52">
        <v>0</v>
      </c>
      <c r="J71" s="39"/>
      <c r="K71" s="55">
        <v>-69559.25</v>
      </c>
      <c r="L71" s="142"/>
      <c r="M71" s="39"/>
    </row>
    <row r="72" spans="1:13" ht="15.75" thickBot="1" x14ac:dyDescent="0.3">
      <c r="A72" s="139">
        <v>52</v>
      </c>
      <c r="B72" s="39"/>
      <c r="C72" s="39"/>
      <c r="D72" s="39"/>
      <c r="E72" s="67" t="s">
        <v>120</v>
      </c>
      <c r="F72" s="39"/>
      <c r="G72" s="63">
        <v>1187454.8892511541</v>
      </c>
      <c r="H72" s="143"/>
      <c r="I72" s="63">
        <v>0</v>
      </c>
      <c r="J72" s="39"/>
      <c r="K72" s="63">
        <v>1187454.8892511541</v>
      </c>
      <c r="L72" s="142"/>
      <c r="M72" s="39"/>
    </row>
    <row r="73" spans="1:13" ht="15.75" thickTop="1" x14ac:dyDescent="0.25">
      <c r="A73" s="139">
        <v>53</v>
      </c>
      <c r="B73" s="39"/>
      <c r="C73" s="39"/>
      <c r="D73" s="39"/>
      <c r="E73" s="39"/>
      <c r="F73" s="39"/>
      <c r="G73" s="39"/>
      <c r="H73" s="143"/>
      <c r="I73" s="39"/>
      <c r="J73" s="39"/>
      <c r="K73" s="39"/>
      <c r="L73" s="142"/>
      <c r="M73" s="39"/>
    </row>
    <row r="74" spans="1:13" x14ac:dyDescent="0.25">
      <c r="A74" s="139">
        <v>54</v>
      </c>
      <c r="B74" s="39"/>
      <c r="C74" s="39"/>
      <c r="D74" s="39"/>
      <c r="E74" s="39"/>
      <c r="F74" s="39"/>
      <c r="G74" s="39"/>
      <c r="H74" s="143"/>
      <c r="I74" s="39"/>
      <c r="J74" s="39"/>
      <c r="K74" s="39"/>
      <c r="L74" s="142"/>
      <c r="M74" s="39"/>
    </row>
    <row r="75" spans="1:13" ht="15.75" thickBot="1" x14ac:dyDescent="0.3">
      <c r="A75" s="139">
        <v>55</v>
      </c>
      <c r="B75" s="39"/>
      <c r="C75" s="39"/>
      <c r="D75" s="39"/>
      <c r="E75" s="67" t="s">
        <v>121</v>
      </c>
      <c r="F75" s="39"/>
      <c r="G75" s="59">
        <v>6348379.1203076048</v>
      </c>
      <c r="H75" s="143"/>
      <c r="I75" s="59">
        <v>4289183.0536453128</v>
      </c>
      <c r="J75" s="39"/>
      <c r="K75" s="59">
        <v>10637562.173952918</v>
      </c>
      <c r="L75" s="142"/>
      <c r="M75" s="39"/>
    </row>
    <row r="76" spans="1:13" ht="15.75" thickTop="1" x14ac:dyDescent="0.25">
      <c r="A76" s="158"/>
      <c r="B76" s="46"/>
      <c r="C76" s="46"/>
      <c r="D76" s="46"/>
      <c r="E76" s="46"/>
      <c r="F76" s="46"/>
      <c r="G76" s="46"/>
      <c r="H76" s="159"/>
      <c r="I76" s="46"/>
      <c r="J76" s="46"/>
      <c r="K76" s="46"/>
      <c r="L76" s="160"/>
    </row>
    <row r="77" spans="1:13" x14ac:dyDescent="0.25">
      <c r="H77" s="45"/>
      <c r="L77" s="45"/>
    </row>
  </sheetData>
  <mergeCells count="4">
    <mergeCell ref="A9:K9"/>
    <mergeCell ref="A10:K10"/>
    <mergeCell ref="A11:K11"/>
    <mergeCell ref="A12:K12"/>
  </mergeCells>
  <pageMargins left="0.7" right="0.7" top="0.75" bottom="0.75" header="0.3" footer="0.3"/>
  <pageSetup scale="54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zoomScale="80" zoomScaleNormal="80" workbookViewId="0">
      <selection sqref="A1:P61"/>
    </sheetView>
  </sheetViews>
  <sheetFormatPr defaultColWidth="9.140625" defaultRowHeight="15" x14ac:dyDescent="0.25"/>
  <cols>
    <col min="1" max="1" width="7.28515625" style="71" customWidth="1"/>
    <col min="2" max="2" width="1.7109375" style="71" customWidth="1"/>
    <col min="3" max="3" width="61.7109375" style="71" customWidth="1"/>
    <col min="4" max="4" width="1.7109375" style="71" hidden="1" customWidth="1"/>
    <col min="5" max="5" width="21.5703125" style="71" hidden="1" customWidth="1"/>
    <col min="6" max="6" width="1.7109375" style="71" customWidth="1"/>
    <col min="7" max="7" width="18.5703125" style="71" customWidth="1"/>
    <col min="8" max="8" width="1.7109375" style="71" customWidth="1"/>
    <col min="9" max="9" width="19.140625" style="105" customWidth="1"/>
    <col min="10" max="10" width="1.5703125" style="71" customWidth="1"/>
    <col min="11" max="11" width="21.5703125" style="71" customWidth="1"/>
    <col min="12" max="12" width="1.5703125" style="71" customWidth="1"/>
    <col min="13" max="13" width="58.42578125" style="71" customWidth="1"/>
    <col min="14" max="14" width="1" style="71" customWidth="1"/>
    <col min="15" max="16384" width="9.140625" style="71"/>
  </cols>
  <sheetData>
    <row r="1" spans="1:15" x14ac:dyDescent="0.25">
      <c r="A1" s="30" t="s">
        <v>2</v>
      </c>
    </row>
    <row r="2" spans="1:15" x14ac:dyDescent="0.25">
      <c r="A2" s="30" t="s">
        <v>64</v>
      </c>
    </row>
    <row r="3" spans="1:15" x14ac:dyDescent="0.25">
      <c r="A3" s="30" t="s">
        <v>180</v>
      </c>
    </row>
    <row r="5" spans="1:15" x14ac:dyDescent="0.25">
      <c r="A5" s="68"/>
      <c r="B5" s="69"/>
      <c r="C5" s="69"/>
      <c r="D5" s="69"/>
      <c r="E5" s="69"/>
      <c r="F5" s="69"/>
      <c r="G5" s="69"/>
      <c r="H5" s="69"/>
      <c r="I5" s="70"/>
      <c r="M5" s="72" t="s">
        <v>125</v>
      </c>
    </row>
    <row r="6" spans="1:15" hidden="1" x14ac:dyDescent="0.25">
      <c r="A6" s="68"/>
      <c r="B6" s="69"/>
      <c r="C6" s="69"/>
      <c r="D6" s="69"/>
      <c r="E6" s="69"/>
      <c r="F6" s="69"/>
      <c r="G6" s="69"/>
      <c r="H6" s="69"/>
      <c r="I6" s="36"/>
      <c r="M6" s="73" t="e">
        <v>#VALUE!</v>
      </c>
    </row>
    <row r="7" spans="1:15" hidden="1" x14ac:dyDescent="0.25">
      <c r="A7" s="69"/>
      <c r="B7" s="69"/>
      <c r="C7" s="69"/>
      <c r="D7" s="69"/>
      <c r="E7" s="69"/>
      <c r="F7" s="69"/>
      <c r="G7" s="69"/>
      <c r="H7" s="69"/>
      <c r="I7" s="70"/>
      <c r="M7" s="74" t="s">
        <v>9</v>
      </c>
    </row>
    <row r="8" spans="1:15" x14ac:dyDescent="0.25">
      <c r="A8" s="161"/>
      <c r="B8" s="162"/>
      <c r="C8" s="162"/>
      <c r="D8" s="162"/>
      <c r="E8" s="162"/>
      <c r="F8" s="162"/>
      <c r="G8" s="162"/>
      <c r="H8" s="162"/>
      <c r="I8" s="163"/>
      <c r="J8" s="162"/>
      <c r="K8" s="162"/>
      <c r="L8" s="162"/>
      <c r="M8" s="162"/>
      <c r="N8" s="162"/>
      <c r="O8" s="164"/>
    </row>
    <row r="9" spans="1:15" x14ac:dyDescent="0.25">
      <c r="A9" s="241" t="s">
        <v>2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165"/>
      <c r="O9" s="166"/>
    </row>
    <row r="10" spans="1:15" x14ac:dyDescent="0.25">
      <c r="A10" s="243" t="s">
        <v>123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165"/>
      <c r="O10" s="166"/>
    </row>
    <row r="11" spans="1:15" x14ac:dyDescent="0.25">
      <c r="A11" s="243" t="s">
        <v>126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165"/>
      <c r="O11" s="166"/>
    </row>
    <row r="12" spans="1:15" x14ac:dyDescent="0.25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165"/>
      <c r="O12" s="166"/>
    </row>
    <row r="13" spans="1:15" x14ac:dyDescent="0.25">
      <c r="A13" s="241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65"/>
      <c r="O13" s="166"/>
    </row>
    <row r="14" spans="1:15" x14ac:dyDescent="0.25">
      <c r="A14" s="167"/>
      <c r="B14" s="77"/>
      <c r="C14" s="77"/>
      <c r="D14" s="77"/>
      <c r="E14" s="77"/>
      <c r="F14" s="77"/>
      <c r="G14" s="77"/>
      <c r="H14" s="77"/>
      <c r="I14" s="168"/>
      <c r="J14" s="165"/>
      <c r="K14" s="165"/>
      <c r="L14" s="165"/>
      <c r="M14" s="169" t="s">
        <v>125</v>
      </c>
      <c r="N14" s="165"/>
      <c r="O14" s="166"/>
    </row>
    <row r="15" spans="1:15" x14ac:dyDescent="0.25">
      <c r="A15" s="170" t="s">
        <v>160</v>
      </c>
      <c r="B15" s="171"/>
      <c r="C15" s="171"/>
      <c r="D15" s="77"/>
      <c r="E15" s="77"/>
      <c r="F15" s="77"/>
      <c r="G15" s="77"/>
      <c r="H15" s="77"/>
      <c r="I15" s="168"/>
      <c r="J15" s="165"/>
      <c r="K15" s="165"/>
      <c r="L15" s="165"/>
      <c r="M15" s="172" t="s">
        <v>161</v>
      </c>
      <c r="N15" s="165"/>
      <c r="O15" s="166"/>
    </row>
    <row r="16" spans="1:15" x14ac:dyDescent="0.25">
      <c r="A16" s="173" t="s">
        <v>7</v>
      </c>
      <c r="B16" s="95"/>
      <c r="C16" s="95"/>
      <c r="D16" s="95"/>
      <c r="E16" s="84"/>
      <c r="F16" s="75"/>
      <c r="G16" s="75"/>
      <c r="H16" s="75"/>
      <c r="I16" s="85"/>
      <c r="J16" s="165"/>
      <c r="K16" s="165"/>
      <c r="L16" s="165"/>
      <c r="M16" s="169" t="s">
        <v>9</v>
      </c>
      <c r="N16" s="165"/>
      <c r="O16" s="166"/>
    </row>
    <row r="17" spans="1:15" x14ac:dyDescent="0.25">
      <c r="A17" s="174"/>
      <c r="B17" s="95"/>
      <c r="C17" s="95"/>
      <c r="D17" s="95"/>
      <c r="E17" s="84" t="s">
        <v>127</v>
      </c>
      <c r="F17" s="75"/>
      <c r="G17" s="75" t="s">
        <v>128</v>
      </c>
      <c r="H17" s="75"/>
      <c r="I17" s="85" t="s">
        <v>75</v>
      </c>
      <c r="J17" s="165"/>
      <c r="K17" s="75" t="s">
        <v>127</v>
      </c>
      <c r="L17" s="165"/>
      <c r="M17" s="165"/>
      <c r="N17" s="165"/>
      <c r="O17" s="166"/>
    </row>
    <row r="18" spans="1:15" x14ac:dyDescent="0.25">
      <c r="A18" s="175" t="s">
        <v>129</v>
      </c>
      <c r="B18" s="77"/>
      <c r="C18" s="78"/>
      <c r="D18" s="75"/>
      <c r="E18" s="79" t="s">
        <v>20</v>
      </c>
      <c r="F18" s="75"/>
      <c r="G18" s="80" t="s">
        <v>130</v>
      </c>
      <c r="H18" s="81"/>
      <c r="I18" s="82" t="s">
        <v>131</v>
      </c>
      <c r="J18" s="165"/>
      <c r="K18" s="76" t="s">
        <v>20</v>
      </c>
      <c r="L18" s="165"/>
      <c r="M18" s="42" t="s">
        <v>21</v>
      </c>
      <c r="N18" s="165"/>
      <c r="O18" s="166"/>
    </row>
    <row r="19" spans="1:15" x14ac:dyDescent="0.25">
      <c r="A19" s="176">
        <v>1</v>
      </c>
      <c r="B19" s="77"/>
      <c r="C19" s="75"/>
      <c r="D19" s="75"/>
      <c r="E19" s="84"/>
      <c r="F19" s="75"/>
      <c r="G19" s="75"/>
      <c r="H19" s="75"/>
      <c r="I19" s="85"/>
      <c r="J19" s="165"/>
      <c r="K19" s="165"/>
      <c r="L19" s="165"/>
      <c r="M19" s="165"/>
      <c r="N19" s="165"/>
      <c r="O19" s="166"/>
    </row>
    <row r="20" spans="1:15" x14ac:dyDescent="0.25">
      <c r="A20" s="176">
        <v>2</v>
      </c>
      <c r="B20" s="77"/>
      <c r="C20" s="86" t="s">
        <v>132</v>
      </c>
      <c r="D20" s="177"/>
      <c r="E20" s="178"/>
      <c r="F20" s="95"/>
      <c r="G20" s="95"/>
      <c r="H20" s="95"/>
      <c r="I20" s="179"/>
      <c r="J20" s="165"/>
      <c r="K20" s="165"/>
      <c r="L20" s="165"/>
      <c r="M20" s="165"/>
      <c r="N20" s="165"/>
      <c r="O20" s="166"/>
    </row>
    <row r="21" spans="1:15" x14ac:dyDescent="0.25">
      <c r="A21" s="176">
        <v>3</v>
      </c>
      <c r="B21" s="77"/>
      <c r="C21" s="177"/>
      <c r="D21" s="177"/>
      <c r="E21" s="178"/>
      <c r="F21" s="95"/>
      <c r="G21" s="95"/>
      <c r="H21" s="95"/>
      <c r="I21" s="179"/>
      <c r="J21" s="165"/>
      <c r="K21" s="180"/>
      <c r="L21" s="165"/>
      <c r="M21" s="165"/>
      <c r="N21" s="165"/>
      <c r="O21" s="166"/>
    </row>
    <row r="22" spans="1:15" ht="15.75" thickBot="1" x14ac:dyDescent="0.3">
      <c r="A22" s="176">
        <v>4</v>
      </c>
      <c r="B22" s="77"/>
      <c r="C22" s="181" t="s">
        <v>133</v>
      </c>
      <c r="D22" s="182"/>
      <c r="E22" s="183" t="s">
        <v>134</v>
      </c>
      <c r="F22" s="184"/>
      <c r="G22" s="88">
        <v>90645861.099999994</v>
      </c>
      <c r="H22" s="184"/>
      <c r="I22" s="88">
        <v>88328325.099999994</v>
      </c>
      <c r="J22" s="165"/>
      <c r="K22" s="83" t="s">
        <v>134</v>
      </c>
      <c r="L22" s="165"/>
      <c r="M22" s="165" t="s">
        <v>162</v>
      </c>
      <c r="N22" s="165"/>
      <c r="O22" s="166"/>
    </row>
    <row r="23" spans="1:15" ht="15.75" thickTop="1" x14ac:dyDescent="0.25">
      <c r="A23" s="176">
        <v>5</v>
      </c>
      <c r="B23" s="77"/>
      <c r="C23" s="185"/>
      <c r="D23" s="95"/>
      <c r="E23" s="183"/>
      <c r="F23" s="95"/>
      <c r="G23" s="95"/>
      <c r="H23" s="95"/>
      <c r="I23" s="179"/>
      <c r="J23" s="165"/>
      <c r="K23" s="83"/>
      <c r="L23" s="165"/>
      <c r="M23" s="165"/>
      <c r="N23" s="165"/>
      <c r="O23" s="166"/>
    </row>
    <row r="24" spans="1:15" x14ac:dyDescent="0.25">
      <c r="A24" s="176">
        <v>6</v>
      </c>
      <c r="B24" s="77"/>
      <c r="C24" s="186" t="s">
        <v>135</v>
      </c>
      <c r="D24" s="177"/>
      <c r="E24" s="187"/>
      <c r="F24" s="95"/>
      <c r="G24" s="95"/>
      <c r="H24" s="95"/>
      <c r="I24" s="179"/>
      <c r="J24" s="165"/>
      <c r="K24" s="188"/>
      <c r="L24" s="165"/>
      <c r="M24" s="165"/>
      <c r="N24" s="165"/>
      <c r="O24" s="166"/>
    </row>
    <row r="25" spans="1:15" x14ac:dyDescent="0.25">
      <c r="A25" s="176">
        <v>7</v>
      </c>
      <c r="B25" s="77"/>
      <c r="C25" s="185" t="s">
        <v>136</v>
      </c>
      <c r="D25" s="95"/>
      <c r="E25" s="183" t="s">
        <v>134</v>
      </c>
      <c r="F25" s="184"/>
      <c r="G25" s="189">
        <v>33548836.869999997</v>
      </c>
      <c r="H25" s="189"/>
      <c r="I25" s="90">
        <v>34276781.243039861</v>
      </c>
      <c r="J25" s="165"/>
      <c r="K25" s="83" t="s">
        <v>134</v>
      </c>
      <c r="L25" s="165"/>
      <c r="M25" s="165" t="s">
        <v>162</v>
      </c>
      <c r="N25" s="165"/>
      <c r="O25" s="166"/>
    </row>
    <row r="26" spans="1:15" x14ac:dyDescent="0.25">
      <c r="A26" s="176">
        <v>8</v>
      </c>
      <c r="B26" s="77"/>
      <c r="C26" s="185" t="s">
        <v>137</v>
      </c>
      <c r="D26" s="95"/>
      <c r="E26" s="183" t="s">
        <v>134</v>
      </c>
      <c r="F26" s="91"/>
      <c r="G26" s="92">
        <v>13550588.510000002</v>
      </c>
      <c r="H26" s="92"/>
      <c r="I26" s="93">
        <v>15448012.561701301</v>
      </c>
      <c r="J26" s="165"/>
      <c r="K26" s="83" t="s">
        <v>134</v>
      </c>
      <c r="L26" s="165"/>
      <c r="M26" s="165" t="s">
        <v>162</v>
      </c>
      <c r="N26" s="165"/>
      <c r="O26" s="166"/>
    </row>
    <row r="27" spans="1:15" x14ac:dyDescent="0.25">
      <c r="A27" s="176">
        <v>9</v>
      </c>
      <c r="B27" s="77"/>
      <c r="C27" s="185" t="s">
        <v>138</v>
      </c>
      <c r="D27" s="95"/>
      <c r="E27" s="183" t="s">
        <v>134</v>
      </c>
      <c r="F27" s="91"/>
      <c r="G27" s="92">
        <v>8560.6800000000021</v>
      </c>
      <c r="H27" s="92"/>
      <c r="I27" s="93">
        <v>0</v>
      </c>
      <c r="J27" s="165"/>
      <c r="K27" s="83" t="s">
        <v>134</v>
      </c>
      <c r="L27" s="165"/>
      <c r="M27" s="165" t="s">
        <v>162</v>
      </c>
      <c r="N27" s="165"/>
      <c r="O27" s="166"/>
    </row>
    <row r="28" spans="1:15" x14ac:dyDescent="0.25">
      <c r="A28" s="176">
        <v>10</v>
      </c>
      <c r="B28" s="77"/>
      <c r="C28" s="185" t="s">
        <v>139</v>
      </c>
      <c r="D28" s="95"/>
      <c r="E28" s="183" t="s">
        <v>134</v>
      </c>
      <c r="F28" s="91"/>
      <c r="G28" s="92">
        <v>231517.31999999995</v>
      </c>
      <c r="H28" s="92"/>
      <c r="I28" s="93">
        <v>227124.31999999995</v>
      </c>
      <c r="J28" s="165"/>
      <c r="K28" s="83" t="s">
        <v>134</v>
      </c>
      <c r="L28" s="165"/>
      <c r="M28" s="165" t="s">
        <v>162</v>
      </c>
      <c r="N28" s="165"/>
      <c r="O28" s="166"/>
    </row>
    <row r="29" spans="1:15" x14ac:dyDescent="0.25">
      <c r="A29" s="176">
        <v>11</v>
      </c>
      <c r="B29" s="77"/>
      <c r="C29" s="185" t="s">
        <v>140</v>
      </c>
      <c r="D29" s="95"/>
      <c r="E29" s="183" t="s">
        <v>134</v>
      </c>
      <c r="F29" s="91"/>
      <c r="G29" s="92">
        <v>0</v>
      </c>
      <c r="H29" s="92"/>
      <c r="I29" s="93">
        <v>0</v>
      </c>
      <c r="J29" s="165"/>
      <c r="K29" s="83" t="s">
        <v>134</v>
      </c>
      <c r="L29" s="165"/>
      <c r="M29" s="165" t="s">
        <v>162</v>
      </c>
      <c r="N29" s="165"/>
      <c r="O29" s="166"/>
    </row>
    <row r="30" spans="1:15" x14ac:dyDescent="0.25">
      <c r="A30" s="176">
        <v>12</v>
      </c>
      <c r="B30" s="77"/>
      <c r="C30" s="185" t="s">
        <v>141</v>
      </c>
      <c r="D30" s="95"/>
      <c r="E30" s="183" t="s">
        <v>134</v>
      </c>
      <c r="F30" s="91"/>
      <c r="G30" s="92">
        <v>1819360.01</v>
      </c>
      <c r="H30" s="92"/>
      <c r="I30" s="93">
        <v>1138618.3620670799</v>
      </c>
      <c r="J30" s="165"/>
      <c r="K30" s="83" t="s">
        <v>134</v>
      </c>
      <c r="L30" s="165"/>
      <c r="M30" s="165" t="s">
        <v>162</v>
      </c>
      <c r="N30" s="165"/>
      <c r="O30" s="166"/>
    </row>
    <row r="31" spans="1:15" x14ac:dyDescent="0.25">
      <c r="A31" s="176">
        <v>13</v>
      </c>
      <c r="B31" s="77"/>
      <c r="C31" s="185" t="s">
        <v>142</v>
      </c>
      <c r="D31" s="95"/>
      <c r="E31" s="183" t="s">
        <v>134</v>
      </c>
      <c r="F31" s="91"/>
      <c r="G31" s="92">
        <v>8870965.5800000019</v>
      </c>
      <c r="H31" s="92"/>
      <c r="I31" s="93">
        <v>6417938.3703076048</v>
      </c>
      <c r="J31" s="165"/>
      <c r="K31" s="83" t="s">
        <v>134</v>
      </c>
      <c r="L31" s="165"/>
      <c r="M31" s="165" t="s">
        <v>162</v>
      </c>
      <c r="N31" s="165"/>
      <c r="O31" s="166"/>
    </row>
    <row r="32" spans="1:15" x14ac:dyDescent="0.25">
      <c r="A32" s="176">
        <v>14</v>
      </c>
      <c r="B32" s="77"/>
      <c r="C32" s="185" t="s">
        <v>143</v>
      </c>
      <c r="D32" s="95"/>
      <c r="E32" s="183" t="s">
        <v>134</v>
      </c>
      <c r="F32" s="91"/>
      <c r="G32" s="92">
        <v>-84797.04</v>
      </c>
      <c r="H32" s="92"/>
      <c r="I32" s="93">
        <v>-69559.25</v>
      </c>
      <c r="J32" s="165"/>
      <c r="K32" s="83" t="s">
        <v>134</v>
      </c>
      <c r="L32" s="165"/>
      <c r="M32" s="165" t="s">
        <v>162</v>
      </c>
      <c r="N32" s="165"/>
      <c r="O32" s="166"/>
    </row>
    <row r="33" spans="1:15" x14ac:dyDescent="0.25">
      <c r="A33" s="176">
        <v>15</v>
      </c>
      <c r="B33" s="77"/>
      <c r="C33" s="94" t="s">
        <v>144</v>
      </c>
      <c r="D33" s="95"/>
      <c r="E33" s="183" t="s">
        <v>134</v>
      </c>
      <c r="F33" s="91"/>
      <c r="G33" s="92">
        <v>6579421.200000002</v>
      </c>
      <c r="H33" s="92"/>
      <c r="I33" s="93">
        <v>6213963.8369325204</v>
      </c>
      <c r="J33" s="165"/>
      <c r="K33" s="83" t="s">
        <v>134</v>
      </c>
      <c r="L33" s="165"/>
      <c r="M33" s="165" t="s">
        <v>162</v>
      </c>
      <c r="N33" s="165"/>
      <c r="O33" s="166"/>
    </row>
    <row r="34" spans="1:15" ht="15.75" thickBot="1" x14ac:dyDescent="0.3">
      <c r="A34" s="176">
        <v>16</v>
      </c>
      <c r="B34" s="77"/>
      <c r="C34" s="190" t="s">
        <v>145</v>
      </c>
      <c r="D34" s="191"/>
      <c r="E34" s="183"/>
      <c r="F34" s="184"/>
      <c r="G34" s="96">
        <v>64524453.130000003</v>
      </c>
      <c r="H34" s="92"/>
      <c r="I34" s="96">
        <v>63652879.44404836</v>
      </c>
      <c r="J34" s="165"/>
      <c r="K34" s="83"/>
      <c r="L34" s="165"/>
      <c r="M34" s="165"/>
      <c r="N34" s="165"/>
      <c r="O34" s="166"/>
    </row>
    <row r="35" spans="1:15" ht="15.75" thickTop="1" x14ac:dyDescent="0.25">
      <c r="A35" s="176">
        <v>17</v>
      </c>
      <c r="B35" s="77"/>
      <c r="C35" s="95"/>
      <c r="D35" s="95"/>
      <c r="E35" s="183"/>
      <c r="F35" s="95"/>
      <c r="G35" s="95"/>
      <c r="H35" s="95"/>
      <c r="I35" s="179"/>
      <c r="J35" s="165"/>
      <c r="K35" s="83"/>
      <c r="L35" s="165"/>
      <c r="M35" s="165"/>
      <c r="N35" s="165"/>
      <c r="O35" s="166"/>
    </row>
    <row r="36" spans="1:15" ht="15.75" thickBot="1" x14ac:dyDescent="0.3">
      <c r="A36" s="176">
        <v>18</v>
      </c>
      <c r="B36" s="77"/>
      <c r="C36" s="190" t="s">
        <v>146</v>
      </c>
      <c r="D36" s="190"/>
      <c r="E36" s="183"/>
      <c r="F36" s="184"/>
      <c r="G36" s="88">
        <v>26121407.969999991</v>
      </c>
      <c r="H36" s="184"/>
      <c r="I36" s="88">
        <v>24675445.655951634</v>
      </c>
      <c r="J36" s="165"/>
      <c r="K36" s="83"/>
      <c r="L36" s="165"/>
      <c r="M36" s="165"/>
      <c r="N36" s="165"/>
      <c r="O36" s="166"/>
    </row>
    <row r="37" spans="1:15" ht="15.75" thickTop="1" x14ac:dyDescent="0.25">
      <c r="A37" s="176">
        <v>19</v>
      </c>
      <c r="B37" s="77"/>
      <c r="C37" s="190"/>
      <c r="D37" s="190"/>
      <c r="E37" s="84"/>
      <c r="F37" s="184"/>
      <c r="G37" s="184"/>
      <c r="H37" s="184"/>
      <c r="I37" s="97"/>
      <c r="J37" s="165"/>
      <c r="K37" s="75"/>
      <c r="L37" s="165"/>
      <c r="M37" s="165"/>
      <c r="N37" s="165"/>
      <c r="O37" s="166"/>
    </row>
    <row r="38" spans="1:15" x14ac:dyDescent="0.25">
      <c r="A38" s="176">
        <v>20</v>
      </c>
      <c r="B38" s="77"/>
      <c r="C38" s="190"/>
      <c r="D38" s="190"/>
      <c r="E38" s="84"/>
      <c r="F38" s="75"/>
      <c r="G38" s="75"/>
      <c r="H38" s="75"/>
      <c r="I38" s="85"/>
      <c r="J38" s="165"/>
      <c r="K38" s="75"/>
      <c r="L38" s="165"/>
      <c r="M38" s="165"/>
      <c r="N38" s="165"/>
      <c r="O38" s="166"/>
    </row>
    <row r="39" spans="1:15" x14ac:dyDescent="0.25">
      <c r="A39" s="176">
        <v>21</v>
      </c>
      <c r="B39" s="77"/>
      <c r="C39" s="75"/>
      <c r="D39" s="75"/>
      <c r="E39" s="84" t="s">
        <v>127</v>
      </c>
      <c r="F39" s="75"/>
      <c r="G39" s="75" t="s">
        <v>128</v>
      </c>
      <c r="H39" s="75"/>
      <c r="I39" s="85" t="s">
        <v>75</v>
      </c>
      <c r="J39" s="165"/>
      <c r="K39" s="75" t="s">
        <v>127</v>
      </c>
      <c r="L39" s="165"/>
      <c r="M39" s="165"/>
      <c r="N39" s="165"/>
      <c r="O39" s="166"/>
    </row>
    <row r="40" spans="1:15" x14ac:dyDescent="0.25">
      <c r="A40" s="176">
        <v>22</v>
      </c>
      <c r="B40" s="77"/>
      <c r="C40" s="78" t="s">
        <v>147</v>
      </c>
      <c r="D40" s="75"/>
      <c r="E40" s="79" t="s">
        <v>20</v>
      </c>
      <c r="F40" s="75"/>
      <c r="G40" s="80" t="s">
        <v>130</v>
      </c>
      <c r="H40" s="81"/>
      <c r="I40" s="82" t="s">
        <v>131</v>
      </c>
      <c r="J40" s="165"/>
      <c r="K40" s="76" t="s">
        <v>20</v>
      </c>
      <c r="L40" s="165"/>
      <c r="M40" s="42" t="s">
        <v>21</v>
      </c>
      <c r="N40" s="165"/>
      <c r="O40" s="166"/>
    </row>
    <row r="41" spans="1:15" x14ac:dyDescent="0.25">
      <c r="A41" s="176">
        <v>23</v>
      </c>
      <c r="B41" s="77"/>
      <c r="C41" s="75"/>
      <c r="D41" s="75"/>
      <c r="E41" s="84"/>
      <c r="F41" s="75"/>
      <c r="G41" s="75"/>
      <c r="H41" s="75"/>
      <c r="I41" s="85"/>
      <c r="J41" s="165"/>
      <c r="K41" s="75"/>
      <c r="L41" s="165"/>
      <c r="M41" s="165"/>
      <c r="N41" s="165"/>
      <c r="O41" s="166"/>
    </row>
    <row r="42" spans="1:15" x14ac:dyDescent="0.25">
      <c r="A42" s="176">
        <v>24</v>
      </c>
      <c r="B42" s="95"/>
      <c r="C42" s="185" t="s">
        <v>148</v>
      </c>
      <c r="D42" s="95"/>
      <c r="E42" s="183" t="s">
        <v>149</v>
      </c>
      <c r="F42" s="95"/>
      <c r="G42" s="189">
        <v>403781344.00902772</v>
      </c>
      <c r="H42" s="189"/>
      <c r="I42" s="189">
        <v>404976059.57032228</v>
      </c>
      <c r="J42" s="165"/>
      <c r="K42" s="83" t="s">
        <v>149</v>
      </c>
      <c r="L42" s="165"/>
      <c r="M42" s="192" t="s">
        <v>163</v>
      </c>
      <c r="N42" s="165"/>
      <c r="O42" s="166"/>
    </row>
    <row r="43" spans="1:15" x14ac:dyDescent="0.25">
      <c r="A43" s="176">
        <v>25</v>
      </c>
      <c r="B43" s="95"/>
      <c r="C43" s="185" t="s">
        <v>150</v>
      </c>
      <c r="D43" s="95"/>
      <c r="E43" s="183" t="s">
        <v>151</v>
      </c>
      <c r="F43" s="95"/>
      <c r="G43" s="98">
        <v>7.8100000000000003E-2</v>
      </c>
      <c r="H43" s="95"/>
      <c r="I43" s="98">
        <v>8.0600000000000005E-2</v>
      </c>
      <c r="J43" s="165"/>
      <c r="K43" s="83" t="s">
        <v>152</v>
      </c>
      <c r="L43" s="165"/>
      <c r="M43" s="193" t="s">
        <v>164</v>
      </c>
      <c r="N43" s="165"/>
      <c r="O43" s="166"/>
    </row>
    <row r="44" spans="1:15" x14ac:dyDescent="0.25">
      <c r="A44" s="176">
        <v>26</v>
      </c>
      <c r="B44" s="95"/>
      <c r="C44" s="95"/>
      <c r="D44" s="95"/>
      <c r="E44" s="183"/>
      <c r="F44" s="95"/>
      <c r="G44" s="99"/>
      <c r="H44" s="95"/>
      <c r="I44" s="99"/>
      <c r="J44" s="165"/>
      <c r="K44" s="83"/>
      <c r="L44" s="165"/>
      <c r="M44" s="165"/>
      <c r="N44" s="165"/>
      <c r="O44" s="166"/>
    </row>
    <row r="45" spans="1:15" x14ac:dyDescent="0.25">
      <c r="A45" s="176">
        <v>27</v>
      </c>
      <c r="B45" s="95"/>
      <c r="C45" s="190" t="s">
        <v>153</v>
      </c>
      <c r="D45" s="95"/>
      <c r="E45" s="183"/>
      <c r="F45" s="184"/>
      <c r="G45" s="189">
        <v>31535322.967105065</v>
      </c>
      <c r="H45" s="189"/>
      <c r="I45" s="189">
        <v>32641070.401367977</v>
      </c>
      <c r="J45" s="165"/>
      <c r="K45" s="83"/>
      <c r="L45" s="165"/>
      <c r="M45" s="165"/>
      <c r="N45" s="165"/>
      <c r="O45" s="166"/>
    </row>
    <row r="46" spans="1:15" x14ac:dyDescent="0.25">
      <c r="A46" s="176">
        <v>28</v>
      </c>
      <c r="B46" s="95"/>
      <c r="C46" s="95"/>
      <c r="D46" s="95"/>
      <c r="E46" s="183"/>
      <c r="F46" s="95"/>
      <c r="G46" s="194"/>
      <c r="H46" s="95"/>
      <c r="I46" s="194"/>
      <c r="J46" s="165"/>
      <c r="K46" s="83"/>
      <c r="L46" s="165"/>
      <c r="M46" s="165"/>
      <c r="N46" s="165"/>
      <c r="O46" s="166"/>
    </row>
    <row r="47" spans="1:15" x14ac:dyDescent="0.25">
      <c r="A47" s="176">
        <v>29</v>
      </c>
      <c r="B47" s="95"/>
      <c r="C47" s="195" t="s">
        <v>154</v>
      </c>
      <c r="D47" s="95"/>
      <c r="E47" s="183"/>
      <c r="F47" s="95"/>
      <c r="G47" s="100">
        <v>26121407.969999991</v>
      </c>
      <c r="H47" s="189"/>
      <c r="I47" s="100">
        <v>24675445.655951634</v>
      </c>
      <c r="J47" s="165"/>
      <c r="K47" s="83"/>
      <c r="L47" s="165"/>
      <c r="M47" s="165"/>
      <c r="N47" s="165"/>
      <c r="O47" s="166"/>
    </row>
    <row r="48" spans="1:15" x14ac:dyDescent="0.25">
      <c r="A48" s="176">
        <v>30</v>
      </c>
      <c r="B48" s="95"/>
      <c r="C48" s="190"/>
      <c r="D48" s="95"/>
      <c r="E48" s="183"/>
      <c r="F48" s="95"/>
      <c r="G48" s="97"/>
      <c r="H48" s="95"/>
      <c r="I48" s="97"/>
      <c r="J48" s="165"/>
      <c r="K48" s="83"/>
      <c r="L48" s="165"/>
      <c r="M48" s="165"/>
      <c r="N48" s="165"/>
      <c r="O48" s="166"/>
    </row>
    <row r="49" spans="1:15" ht="15.75" thickBot="1" x14ac:dyDescent="0.3">
      <c r="A49" s="176">
        <v>31</v>
      </c>
      <c r="B49" s="95"/>
      <c r="C49" s="190" t="s">
        <v>155</v>
      </c>
      <c r="D49" s="182"/>
      <c r="E49" s="84"/>
      <c r="F49" s="182"/>
      <c r="G49" s="101">
        <v>5413914.9971050732</v>
      </c>
      <c r="H49" s="182"/>
      <c r="I49" s="101">
        <v>7965624.7454163432</v>
      </c>
      <c r="J49" s="165"/>
      <c r="K49" s="75"/>
      <c r="L49" s="165"/>
      <c r="M49" s="165"/>
      <c r="N49" s="165"/>
      <c r="O49" s="166"/>
    </row>
    <row r="50" spans="1:15" ht="15.75" thickTop="1" x14ac:dyDescent="0.25">
      <c r="A50" s="176">
        <v>32</v>
      </c>
      <c r="B50" s="95"/>
      <c r="C50" s="95"/>
      <c r="D50" s="95"/>
      <c r="E50" s="183"/>
      <c r="F50" s="95"/>
      <c r="G50" s="196"/>
      <c r="H50" s="95"/>
      <c r="I50" s="196"/>
      <c r="J50" s="165"/>
      <c r="K50" s="83"/>
      <c r="L50" s="165"/>
      <c r="M50" s="165"/>
      <c r="N50" s="165"/>
      <c r="O50" s="166"/>
    </row>
    <row r="51" spans="1:15" ht="30" x14ac:dyDescent="0.25">
      <c r="A51" s="176">
        <v>33</v>
      </c>
      <c r="B51" s="95"/>
      <c r="C51" s="190" t="s">
        <v>156</v>
      </c>
      <c r="D51" s="95"/>
      <c r="E51" s="183" t="s">
        <v>5</v>
      </c>
      <c r="F51" s="95"/>
      <c r="G51" s="102">
        <v>1.6527182707773656</v>
      </c>
      <c r="H51" s="95"/>
      <c r="I51" s="102">
        <v>1.6527182707773656</v>
      </c>
      <c r="J51" s="165"/>
      <c r="K51" s="83" t="s">
        <v>5</v>
      </c>
      <c r="L51" s="165"/>
      <c r="M51" s="197" t="s">
        <v>165</v>
      </c>
      <c r="N51" s="165"/>
      <c r="O51" s="166"/>
    </row>
    <row r="52" spans="1:15" x14ac:dyDescent="0.25">
      <c r="A52" s="176">
        <v>34</v>
      </c>
      <c r="B52" s="95"/>
      <c r="C52" s="95"/>
      <c r="D52" s="95"/>
      <c r="E52" s="183"/>
      <c r="F52" s="95"/>
      <c r="G52" s="179"/>
      <c r="H52" s="95"/>
      <c r="I52" s="179"/>
      <c r="J52" s="165"/>
      <c r="K52" s="165"/>
      <c r="L52" s="165"/>
      <c r="M52" s="165"/>
      <c r="N52" s="165"/>
      <c r="O52" s="166"/>
    </row>
    <row r="53" spans="1:15" ht="15.75" thickBot="1" x14ac:dyDescent="0.3">
      <c r="A53" s="176">
        <v>35</v>
      </c>
      <c r="B53" s="95"/>
      <c r="C53" s="190" t="s">
        <v>157</v>
      </c>
      <c r="D53" s="190"/>
      <c r="E53" s="84"/>
      <c r="F53" s="184"/>
      <c r="G53" s="101">
        <v>8947676.2321511433</v>
      </c>
      <c r="H53" s="198"/>
      <c r="I53" s="101">
        <v>13164933.554905891</v>
      </c>
      <c r="J53" s="165"/>
      <c r="K53" s="189"/>
      <c r="L53" s="165"/>
      <c r="M53" s="199"/>
      <c r="N53" s="165"/>
      <c r="O53" s="166"/>
    </row>
    <row r="54" spans="1:15" ht="15.75" thickTop="1" x14ac:dyDescent="0.25">
      <c r="A54" s="176">
        <v>36</v>
      </c>
      <c r="B54" s="95"/>
      <c r="C54" s="95"/>
      <c r="D54" s="95"/>
      <c r="E54" s="83"/>
      <c r="F54" s="95"/>
      <c r="G54" s="200"/>
      <c r="H54" s="182"/>
      <c r="I54" s="201"/>
      <c r="J54" s="95"/>
      <c r="K54" s="189"/>
      <c r="L54" s="95"/>
      <c r="M54" s="95"/>
      <c r="N54" s="95"/>
      <c r="O54" s="202"/>
    </row>
    <row r="55" spans="1:15" ht="30.75" thickBot="1" x14ac:dyDescent="0.3">
      <c r="A55" s="176">
        <v>37</v>
      </c>
      <c r="B55" s="95"/>
      <c r="C55" s="203" t="s">
        <v>158</v>
      </c>
      <c r="D55" s="190"/>
      <c r="E55" s="75"/>
      <c r="F55" s="95"/>
      <c r="G55" s="103">
        <v>9.871025685640647E-2</v>
      </c>
      <c r="H55" s="182"/>
      <c r="I55" s="103">
        <v>0.1490454340666072</v>
      </c>
      <c r="J55" s="95"/>
      <c r="K55" s="95"/>
      <c r="L55" s="95"/>
      <c r="M55" s="95"/>
      <c r="N55" s="95"/>
      <c r="O55" s="204"/>
    </row>
    <row r="56" spans="1:15" ht="15.75" thickTop="1" x14ac:dyDescent="0.25">
      <c r="A56" s="176">
        <v>38</v>
      </c>
      <c r="B56" s="95"/>
      <c r="C56" s="182"/>
      <c r="D56" s="182"/>
      <c r="E56" s="182"/>
      <c r="F56" s="95"/>
      <c r="G56" s="97"/>
      <c r="H56" s="95"/>
      <c r="I56" s="97"/>
      <c r="J56" s="95"/>
      <c r="K56" s="95"/>
      <c r="L56" s="95"/>
      <c r="M56" s="95"/>
      <c r="N56" s="95"/>
      <c r="O56" s="204"/>
    </row>
    <row r="57" spans="1:15" ht="15.75" thickBot="1" x14ac:dyDescent="0.3">
      <c r="A57" s="176">
        <v>39</v>
      </c>
      <c r="B57" s="95"/>
      <c r="C57" s="190" t="s">
        <v>159</v>
      </c>
      <c r="D57" s="95"/>
      <c r="E57" s="95"/>
      <c r="F57" s="95"/>
      <c r="G57" s="101">
        <v>99593537.332151145</v>
      </c>
      <c r="H57" s="198"/>
      <c r="I57" s="101">
        <v>101493258.65490589</v>
      </c>
      <c r="J57" s="95"/>
      <c r="K57" s="95"/>
      <c r="L57" s="95"/>
      <c r="M57" s="95"/>
      <c r="N57" s="95"/>
      <c r="O57" s="204"/>
    </row>
    <row r="58" spans="1:15" ht="15.75" thickTop="1" x14ac:dyDescent="0.25">
      <c r="A58" s="176">
        <v>40</v>
      </c>
      <c r="B58" s="95"/>
      <c r="C58" s="95"/>
      <c r="D58" s="95"/>
      <c r="E58" s="95"/>
      <c r="F58" s="95"/>
      <c r="G58" s="95"/>
      <c r="H58" s="95"/>
      <c r="I58" s="99"/>
      <c r="J58" s="95"/>
      <c r="K58" s="95"/>
      <c r="L58" s="95"/>
      <c r="M58" s="95"/>
      <c r="N58" s="95"/>
      <c r="O58" s="204"/>
    </row>
    <row r="59" spans="1:15" x14ac:dyDescent="0.25">
      <c r="A59" s="205"/>
      <c r="B59" s="206"/>
      <c r="C59" s="206"/>
      <c r="D59" s="206"/>
      <c r="E59" s="206"/>
      <c r="F59" s="206"/>
      <c r="G59" s="206"/>
      <c r="H59" s="206"/>
      <c r="I59" s="207"/>
      <c r="J59" s="206"/>
      <c r="K59" s="206"/>
      <c r="L59" s="206"/>
      <c r="M59" s="206"/>
      <c r="N59" s="206"/>
      <c r="O59" s="208"/>
    </row>
    <row r="60" spans="1:15" x14ac:dyDescent="0.25">
      <c r="A60" s="89"/>
      <c r="B60" s="69"/>
      <c r="C60" s="69"/>
      <c r="D60" s="69"/>
      <c r="E60" s="69"/>
      <c r="F60" s="69"/>
      <c r="G60" s="69"/>
      <c r="H60" s="69"/>
      <c r="I60" s="87"/>
      <c r="J60" s="69"/>
      <c r="K60" s="69"/>
      <c r="L60" s="69"/>
      <c r="M60" s="69"/>
      <c r="N60" s="69"/>
      <c r="O60" s="69"/>
    </row>
    <row r="61" spans="1:15" x14ac:dyDescent="0.25">
      <c r="A61" s="89"/>
      <c r="B61" s="69"/>
      <c r="C61" s="69"/>
      <c r="D61" s="69"/>
      <c r="E61" s="69"/>
      <c r="F61" s="69"/>
      <c r="G61" s="69"/>
      <c r="H61" s="69"/>
      <c r="I61" s="87"/>
      <c r="J61" s="69"/>
      <c r="K61" s="69"/>
      <c r="L61" s="69"/>
      <c r="M61" s="69"/>
      <c r="N61" s="69"/>
      <c r="O61" s="69"/>
    </row>
    <row r="120" spans="9:17" x14ac:dyDescent="0.25">
      <c r="I120" s="71"/>
      <c r="Q120" s="104"/>
    </row>
  </sheetData>
  <mergeCells count="5">
    <mergeCell ref="A9:M9"/>
    <mergeCell ref="A10:M10"/>
    <mergeCell ref="A11:M11"/>
    <mergeCell ref="A12:M12"/>
    <mergeCell ref="A13:M13"/>
  </mergeCells>
  <pageMargins left="0.7" right="0.7" top="0.75" bottom="0.75" header="0.3" footer="0.3"/>
  <pageSetup scale="57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A4" sqref="A4"/>
    </sheetView>
  </sheetViews>
  <sheetFormatPr defaultRowHeight="15" x14ac:dyDescent="0.25"/>
  <cols>
    <col min="12" max="14" width="3.7109375" customWidth="1"/>
    <col min="15" max="15" width="13.5703125" customWidth="1"/>
    <col min="16" max="16" width="25.42578125" customWidth="1"/>
    <col min="17" max="17" width="12.5703125" bestFit="1" customWidth="1"/>
    <col min="18" max="18" width="17.5703125" customWidth="1"/>
    <col min="19" max="19" width="23.5703125" bestFit="1" customWidth="1"/>
    <col min="20" max="20" width="11.5703125" bestFit="1" customWidth="1"/>
  </cols>
  <sheetData>
    <row r="1" spans="1:18" x14ac:dyDescent="0.25">
      <c r="A1" s="30" t="s">
        <v>2</v>
      </c>
    </row>
    <row r="2" spans="1:18" x14ac:dyDescent="0.25">
      <c r="A2" s="30" t="s">
        <v>64</v>
      </c>
    </row>
    <row r="3" spans="1:18" x14ac:dyDescent="0.25">
      <c r="A3" s="30" t="s">
        <v>190</v>
      </c>
    </row>
    <row r="7" spans="1:18" x14ac:dyDescent="0.25">
      <c r="P7" t="s">
        <v>174</v>
      </c>
      <c r="Q7" s="115">
        <v>299972</v>
      </c>
    </row>
    <row r="8" spans="1:18" x14ac:dyDescent="0.25">
      <c r="P8" t="s">
        <v>168</v>
      </c>
      <c r="Q8" s="107">
        <v>490196.3</v>
      </c>
    </row>
    <row r="11" spans="1:18" x14ac:dyDescent="0.25">
      <c r="P11" t="s">
        <v>171</v>
      </c>
      <c r="Q11" s="115">
        <v>31375.91</v>
      </c>
    </row>
    <row r="13" spans="1:18" ht="30" x14ac:dyDescent="0.25">
      <c r="P13" s="46" t="s">
        <v>183</v>
      </c>
      <c r="Q13" s="46" t="s">
        <v>181</v>
      </c>
      <c r="R13" s="209" t="s">
        <v>182</v>
      </c>
    </row>
    <row r="14" spans="1:18" x14ac:dyDescent="0.25">
      <c r="P14" t="s">
        <v>10</v>
      </c>
      <c r="Q14" s="116">
        <v>1</v>
      </c>
      <c r="R14" s="108" t="s">
        <v>170</v>
      </c>
    </row>
    <row r="15" spans="1:18" x14ac:dyDescent="0.25">
      <c r="P15" t="s">
        <v>43</v>
      </c>
      <c r="Q15">
        <f>0.06/1</f>
        <v>0.06</v>
      </c>
      <c r="R15" s="117">
        <f>Q15/(Q$14-Q$17)</f>
        <v>0.15424164524421594</v>
      </c>
    </row>
    <row r="16" spans="1:18" x14ac:dyDescent="0.25">
      <c r="P16" t="s">
        <v>185</v>
      </c>
      <c r="Q16">
        <f>0.35*(1-Q15)</f>
        <v>0.32899999999999996</v>
      </c>
      <c r="R16" s="117">
        <f>Q16/(Q$14-Q$17)</f>
        <v>0.84575835475578398</v>
      </c>
    </row>
    <row r="17" spans="15:18" x14ac:dyDescent="0.25">
      <c r="P17" t="s">
        <v>169</v>
      </c>
      <c r="Q17">
        <f>1-Q15-Q16</f>
        <v>0.61099999999999999</v>
      </c>
    </row>
    <row r="18" spans="15:18" x14ac:dyDescent="0.25">
      <c r="P18" t="s">
        <v>41</v>
      </c>
      <c r="Q18">
        <v>1.63666</v>
      </c>
    </row>
    <row r="19" spans="15:18" ht="30" x14ac:dyDescent="0.25">
      <c r="P19" t="s">
        <v>42</v>
      </c>
      <c r="Q19" s="109">
        <f>R16*Q11</f>
        <v>26536.438020565551</v>
      </c>
      <c r="R19" s="38" t="s">
        <v>172</v>
      </c>
    </row>
    <row r="22" spans="15:18" x14ac:dyDescent="0.25">
      <c r="P22" s="46" t="s">
        <v>176</v>
      </c>
      <c r="Q22" s="46"/>
      <c r="R22" s="46"/>
    </row>
    <row r="23" spans="15:18" x14ac:dyDescent="0.25">
      <c r="O23" t="s">
        <v>46</v>
      </c>
      <c r="P23" t="s">
        <v>10</v>
      </c>
      <c r="Q23" s="116">
        <v>1</v>
      </c>
    </row>
    <row r="24" spans="15:18" x14ac:dyDescent="0.25">
      <c r="O24" t="s">
        <v>47</v>
      </c>
      <c r="P24" t="s">
        <v>43</v>
      </c>
      <c r="Q24">
        <f>0.06/1</f>
        <v>0.06</v>
      </c>
    </row>
    <row r="25" spans="15:18" x14ac:dyDescent="0.25">
      <c r="O25" t="s">
        <v>188</v>
      </c>
      <c r="P25" t="s">
        <v>184</v>
      </c>
      <c r="Q25">
        <f>0.21*(1-Q24)</f>
        <v>0.19739999999999999</v>
      </c>
    </row>
    <row r="26" spans="15:18" x14ac:dyDescent="0.25">
      <c r="O26" t="s">
        <v>186</v>
      </c>
      <c r="P26" t="s">
        <v>169</v>
      </c>
      <c r="Q26">
        <f>1-Q24-Q25</f>
        <v>0.74259999999999993</v>
      </c>
    </row>
    <row r="27" spans="15:18" x14ac:dyDescent="0.25">
      <c r="O27" t="s">
        <v>187</v>
      </c>
      <c r="P27" t="s">
        <v>41</v>
      </c>
      <c r="Q27" s="119">
        <f>Q23/Q26</f>
        <v>1.3466199838405604</v>
      </c>
    </row>
  </sheetData>
  <pageMargins left="0.7" right="0.7" top="0.75" bottom="0.75" header="0.3" footer="0.3"/>
  <pageSetup scale="63" orientation="landscape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workbookViewId="0">
      <selection sqref="A1:A3"/>
    </sheetView>
  </sheetViews>
  <sheetFormatPr defaultRowHeight="15" x14ac:dyDescent="0.25"/>
  <cols>
    <col min="8" max="8" width="21.85546875" bestFit="1" customWidth="1"/>
    <col min="9" max="9" width="12.5703125" bestFit="1" customWidth="1"/>
    <col min="12" max="12" width="21.85546875" bestFit="1" customWidth="1"/>
    <col min="13" max="13" width="12.5703125" bestFit="1" customWidth="1"/>
  </cols>
  <sheetData>
    <row r="1" spans="1:9" x14ac:dyDescent="0.25">
      <c r="A1" s="30" t="s">
        <v>2</v>
      </c>
    </row>
    <row r="2" spans="1:9" x14ac:dyDescent="0.25">
      <c r="A2" s="30" t="s">
        <v>64</v>
      </c>
      <c r="H2" t="s">
        <v>175</v>
      </c>
      <c r="I2" s="107">
        <v>185643</v>
      </c>
    </row>
    <row r="3" spans="1:9" x14ac:dyDescent="0.25">
      <c r="A3" s="30" t="s">
        <v>189</v>
      </c>
    </row>
  </sheetData>
  <pageMargins left="0.7" right="0.7" top="0.75" bottom="0.75" header="0.3" footer="0.3"/>
  <pageSetup scale="85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workbookViewId="0">
      <selection sqref="A1:S30"/>
    </sheetView>
  </sheetViews>
  <sheetFormatPr defaultColWidth="8.85546875" defaultRowHeight="15" x14ac:dyDescent="0.25"/>
  <cols>
    <col min="1" max="1" width="5.7109375" style="3" customWidth="1"/>
    <col min="2" max="2" width="1.7109375" style="3" customWidth="1"/>
    <col min="3" max="3" width="57.28515625" style="3" customWidth="1"/>
    <col min="4" max="4" width="1.7109375" style="3" customWidth="1"/>
    <col min="5" max="5" width="9" style="3" customWidth="1"/>
    <col min="6" max="6" width="1.7109375" style="3" customWidth="1"/>
    <col min="7" max="7" width="12.140625" style="3" customWidth="1"/>
    <col min="8" max="8" width="1.7109375" style="3" customWidth="1"/>
    <col min="9" max="9" width="17.140625" style="3" customWidth="1"/>
    <col min="10" max="10" width="1.7109375" style="3" customWidth="1"/>
    <col min="11" max="11" width="8.7109375" style="3" bestFit="1" customWidth="1"/>
    <col min="12" max="12" width="1.7109375" style="3" customWidth="1"/>
    <col min="13" max="13" width="10.85546875" style="3" bestFit="1" customWidth="1"/>
    <col min="14" max="14" width="1.7109375" style="3" customWidth="1"/>
    <col min="15" max="15" width="16.28515625" style="3" bestFit="1" customWidth="1"/>
    <col min="16" max="16" width="1.7109375" style="3" customWidth="1"/>
    <col min="17" max="17" width="10.85546875" style="3" customWidth="1"/>
    <col min="18" max="18" width="1.7109375" style="3" customWidth="1"/>
    <col min="19" max="19" width="51.85546875" style="3" customWidth="1"/>
    <col min="20" max="16384" width="8.85546875" style="3"/>
  </cols>
  <sheetData>
    <row r="1" spans="1:19" x14ac:dyDescent="0.25">
      <c r="A1" s="30" t="s">
        <v>2</v>
      </c>
    </row>
    <row r="2" spans="1:19" x14ac:dyDescent="0.25">
      <c r="A2" s="30" t="s">
        <v>64</v>
      </c>
    </row>
    <row r="3" spans="1:19" x14ac:dyDescent="0.25">
      <c r="A3" s="30" t="s">
        <v>191</v>
      </c>
    </row>
    <row r="4" spans="1:19" ht="15.75" thickBot="1" x14ac:dyDescent="0.3"/>
    <row r="5" spans="1:19" x14ac:dyDescent="0.25">
      <c r="A5" s="245" t="s">
        <v>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</row>
    <row r="6" spans="1:19" x14ac:dyDescent="0.25">
      <c r="A6" s="248" t="str">
        <f>'[1]Rev Requirement - SCH A'!A6:M6</f>
        <v>Case No. 2015-00418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0"/>
    </row>
    <row r="7" spans="1:19" x14ac:dyDescent="0.25">
      <c r="A7" s="248" t="s">
        <v>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0"/>
    </row>
    <row r="8" spans="1:19" x14ac:dyDescent="0.25">
      <c r="A8" s="213"/>
      <c r="B8" s="214"/>
      <c r="C8" s="214"/>
      <c r="D8" s="214"/>
      <c r="E8" s="214"/>
      <c r="F8" s="214"/>
      <c r="G8" s="214"/>
      <c r="H8" s="214"/>
      <c r="I8" s="214"/>
      <c r="J8" s="215"/>
      <c r="K8" s="215"/>
      <c r="L8" s="215"/>
      <c r="M8" s="215"/>
      <c r="N8" s="215"/>
      <c r="O8" s="215"/>
      <c r="P8" s="215"/>
      <c r="Q8" s="215"/>
      <c r="R8" s="215"/>
      <c r="S8" s="216"/>
    </row>
    <row r="9" spans="1:19" x14ac:dyDescent="0.25">
      <c r="A9" s="213"/>
      <c r="B9" s="214"/>
      <c r="C9" s="214"/>
      <c r="D9" s="214"/>
      <c r="E9" s="214"/>
      <c r="F9" s="214"/>
      <c r="G9" s="214"/>
      <c r="H9" s="214"/>
      <c r="I9" s="214"/>
      <c r="J9" s="215"/>
      <c r="K9" s="251" t="s">
        <v>4</v>
      </c>
      <c r="L9" s="251"/>
      <c r="M9" s="251"/>
      <c r="N9" s="251"/>
      <c r="O9" s="251"/>
      <c r="P9" s="215"/>
      <c r="Q9" s="215"/>
      <c r="R9" s="215"/>
      <c r="S9" s="217" t="s">
        <v>5</v>
      </c>
    </row>
    <row r="10" spans="1:19" x14ac:dyDescent="0.25">
      <c r="A10" s="218" t="s">
        <v>6</v>
      </c>
      <c r="B10" s="214"/>
      <c r="C10" s="214"/>
      <c r="D10" s="214"/>
      <c r="E10" s="214"/>
      <c r="F10" s="214"/>
      <c r="G10" s="214"/>
      <c r="H10" s="21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9" t="e">
        <f ca="1">RIGHT(CELL("filename",#REF!),LEN(CELL("filename",#REF!))-SEARCH("\Public Workpapers",CELL("filename",#REF!),1))</f>
        <v>#REF!</v>
      </c>
    </row>
    <row r="11" spans="1:19" x14ac:dyDescent="0.25">
      <c r="A11" s="220" t="s">
        <v>7</v>
      </c>
      <c r="B11" s="214"/>
      <c r="C11" s="214"/>
      <c r="D11" s="214"/>
      <c r="E11" s="214"/>
      <c r="F11" s="214"/>
      <c r="G11" s="4" t="s">
        <v>8</v>
      </c>
      <c r="H11" s="214"/>
      <c r="I11" s="214"/>
      <c r="J11" s="215"/>
      <c r="K11" s="221"/>
      <c r="L11" s="221"/>
      <c r="M11" s="210" t="s">
        <v>8</v>
      </c>
      <c r="N11" s="222"/>
      <c r="O11" s="222"/>
      <c r="P11" s="215"/>
      <c r="Q11" s="215"/>
      <c r="R11" s="215"/>
      <c r="S11" s="223" t="s">
        <v>9</v>
      </c>
    </row>
    <row r="12" spans="1:19" x14ac:dyDescent="0.25">
      <c r="A12" s="224"/>
      <c r="B12" s="225"/>
      <c r="C12" s="225"/>
      <c r="D12" s="225"/>
      <c r="E12" s="225"/>
      <c r="F12" s="225"/>
      <c r="G12" s="4" t="s">
        <v>10</v>
      </c>
      <c r="H12" s="4"/>
      <c r="I12" s="4" t="s">
        <v>11</v>
      </c>
      <c r="J12" s="215"/>
      <c r="K12" s="221"/>
      <c r="L12" s="221"/>
      <c r="M12" s="210" t="s">
        <v>10</v>
      </c>
      <c r="N12" s="210"/>
      <c r="O12" s="210" t="s">
        <v>11</v>
      </c>
      <c r="P12" s="215"/>
      <c r="Q12" s="215"/>
      <c r="R12" s="215"/>
      <c r="S12" s="217"/>
    </row>
    <row r="13" spans="1:19" x14ac:dyDescent="0.25">
      <c r="A13" s="226" t="s">
        <v>12</v>
      </c>
      <c r="B13" s="225"/>
      <c r="C13" s="225"/>
      <c r="D13" s="225"/>
      <c r="E13" s="4" t="s">
        <v>1</v>
      </c>
      <c r="F13" s="225"/>
      <c r="G13" s="4" t="s">
        <v>13</v>
      </c>
      <c r="H13" s="225"/>
      <c r="I13" s="4" t="s">
        <v>1</v>
      </c>
      <c r="J13" s="215"/>
      <c r="K13" s="210" t="s">
        <v>1</v>
      </c>
      <c r="L13" s="221"/>
      <c r="M13" s="210" t="s">
        <v>13</v>
      </c>
      <c r="N13" s="227"/>
      <c r="O13" s="210" t="s">
        <v>1</v>
      </c>
      <c r="P13" s="215"/>
      <c r="Q13" s="4" t="s">
        <v>14</v>
      </c>
      <c r="R13" s="215"/>
      <c r="S13" s="216"/>
    </row>
    <row r="14" spans="1:19" x14ac:dyDescent="0.25">
      <c r="A14" s="228" t="s">
        <v>15</v>
      </c>
      <c r="B14" s="225"/>
      <c r="C14" s="5" t="s">
        <v>16</v>
      </c>
      <c r="D14" s="4"/>
      <c r="E14" s="5" t="s">
        <v>17</v>
      </c>
      <c r="F14" s="225"/>
      <c r="G14" s="5" t="s">
        <v>18</v>
      </c>
      <c r="H14" s="225"/>
      <c r="I14" s="5" t="s">
        <v>19</v>
      </c>
      <c r="J14" s="215"/>
      <c r="K14" s="211" t="s">
        <v>17</v>
      </c>
      <c r="L14" s="221"/>
      <c r="M14" s="211" t="s">
        <v>18</v>
      </c>
      <c r="N14" s="227"/>
      <c r="O14" s="211" t="s">
        <v>19</v>
      </c>
      <c r="P14" s="215"/>
      <c r="Q14" s="5" t="s">
        <v>20</v>
      </c>
      <c r="R14" s="215"/>
      <c r="S14" s="229" t="s">
        <v>21</v>
      </c>
    </row>
    <row r="15" spans="1:19" x14ac:dyDescent="0.25">
      <c r="A15" s="226"/>
      <c r="B15" s="225"/>
      <c r="C15" s="4"/>
      <c r="D15" s="4"/>
      <c r="E15" s="4"/>
      <c r="F15" s="225"/>
      <c r="G15" s="4"/>
      <c r="H15" s="225"/>
      <c r="I15" s="4"/>
      <c r="J15" s="215"/>
      <c r="K15" s="215"/>
      <c r="L15" s="215"/>
      <c r="M15" s="215"/>
      <c r="N15" s="215"/>
      <c r="O15" s="215"/>
      <c r="P15" s="215"/>
      <c r="Q15" s="215"/>
      <c r="R15" s="215"/>
      <c r="S15" s="216"/>
    </row>
    <row r="16" spans="1:19" x14ac:dyDescent="0.25">
      <c r="A16" s="230">
        <v>1</v>
      </c>
      <c r="B16" s="225"/>
      <c r="C16" s="20" t="s">
        <v>22</v>
      </c>
      <c r="D16" s="20"/>
      <c r="E16" s="15"/>
      <c r="F16" s="225"/>
      <c r="G16" s="6">
        <v>1</v>
      </c>
      <c r="H16" s="6"/>
      <c r="I16" s="6"/>
      <c r="J16" s="215"/>
      <c r="K16" s="15"/>
      <c r="L16" s="225"/>
      <c r="M16" s="6">
        <v>1</v>
      </c>
      <c r="N16" s="6"/>
      <c r="O16" s="6"/>
      <c r="P16" s="215"/>
      <c r="Q16" s="215"/>
      <c r="R16" s="215"/>
      <c r="S16" s="216"/>
    </row>
    <row r="17" spans="1:19" x14ac:dyDescent="0.25">
      <c r="A17" s="230">
        <v>2</v>
      </c>
      <c r="B17" s="225"/>
      <c r="C17" s="231" t="s">
        <v>23</v>
      </c>
      <c r="D17" s="231"/>
      <c r="E17" s="232">
        <f>'[1]Link In'!D18</f>
        <v>7.8145455542442104E-3</v>
      </c>
      <c r="F17" s="225"/>
      <c r="G17" s="6">
        <f>E17</f>
        <v>7.8145455542442104E-3</v>
      </c>
      <c r="H17" s="6"/>
      <c r="I17" s="6">
        <f>ROUND(G17/(G$16-G$27),6)</f>
        <v>1.9786999999999999E-2</v>
      </c>
      <c r="J17" s="215"/>
      <c r="K17" s="232">
        <f>E17</f>
        <v>7.8145455542442104E-3</v>
      </c>
      <c r="L17" s="225"/>
      <c r="M17" s="6">
        <f>K17</f>
        <v>7.8145455542442104E-3</v>
      </c>
      <c r="N17" s="6"/>
      <c r="O17" s="6">
        <f>ROUND(M17/(M$16-M$27),6)</f>
        <v>2.9531999999999999E-2</v>
      </c>
      <c r="P17" s="215"/>
      <c r="Q17" s="7" t="str">
        <f>'[1]Link In'!C61</f>
        <v>W/P - 3-10</v>
      </c>
      <c r="R17" s="215"/>
      <c r="S17" s="216" t="str">
        <f>'[1]Link In'!D61</f>
        <v>O&amp;M\[Uncollectibles Accounts Exhibit.xlsx]Exhibit</v>
      </c>
    </row>
    <row r="18" spans="1:19" x14ac:dyDescent="0.25">
      <c r="A18" s="230">
        <v>3</v>
      </c>
      <c r="B18" s="225"/>
      <c r="C18" s="8" t="s">
        <v>24</v>
      </c>
      <c r="D18" s="231"/>
      <c r="E18" s="9">
        <f>'[1]Link In'!D19</f>
        <v>1.9009999999999999E-3</v>
      </c>
      <c r="F18" s="225"/>
      <c r="G18" s="6">
        <f>E18</f>
        <v>1.9009999999999999E-3</v>
      </c>
      <c r="H18" s="6"/>
      <c r="I18" s="6">
        <f>ROUND(G18/(G$16-G$27),6)</f>
        <v>4.8129999999999996E-3</v>
      </c>
      <c r="J18" s="215"/>
      <c r="K18" s="232">
        <f>E18</f>
        <v>1.9009999999999999E-3</v>
      </c>
      <c r="L18" s="225"/>
      <c r="M18" s="6">
        <f>K18</f>
        <v>1.9009999999999999E-3</v>
      </c>
      <c r="N18" s="6"/>
      <c r="O18" s="6">
        <f>ROUND(M18/(M$16-M$27),6)</f>
        <v>7.1840000000000003E-3</v>
      </c>
      <c r="P18" s="215"/>
      <c r="Q18" s="7" t="str">
        <f>'[1]Link In'!C62</f>
        <v>W/P - 5-2</v>
      </c>
      <c r="R18" s="215"/>
      <c r="S18" s="216" t="str">
        <f>'[1]Link In'!D62</f>
        <v>O&amp;M\[PSC Fee (Gross Rec) Expense Exhibit.xlsx]Exhibit</v>
      </c>
    </row>
    <row r="19" spans="1:19" x14ac:dyDescent="0.25">
      <c r="A19" s="230">
        <v>4</v>
      </c>
      <c r="B19" s="225"/>
      <c r="C19" s="231" t="s">
        <v>25</v>
      </c>
      <c r="D19" s="231"/>
      <c r="E19" s="10"/>
      <c r="F19" s="225"/>
      <c r="G19" s="11">
        <f>G16-G17-G18</f>
        <v>0.99028445444575575</v>
      </c>
      <c r="H19" s="12"/>
      <c r="I19" s="12"/>
      <c r="J19" s="215"/>
      <c r="K19" s="10"/>
      <c r="L19" s="225"/>
      <c r="M19" s="11">
        <f>M16-M17-M18</f>
        <v>0.99028445444575575</v>
      </c>
      <c r="N19" s="12"/>
      <c r="O19" s="12"/>
      <c r="P19" s="215"/>
      <c r="Q19" s="215"/>
      <c r="R19" s="215"/>
      <c r="S19" s="216"/>
    </row>
    <row r="20" spans="1:19" x14ac:dyDescent="0.25">
      <c r="A20" s="230">
        <v>5</v>
      </c>
      <c r="B20" s="225"/>
      <c r="C20" s="225"/>
      <c r="D20" s="225"/>
      <c r="E20" s="13"/>
      <c r="F20" s="225"/>
      <c r="G20" s="12"/>
      <c r="H20" s="12"/>
      <c r="I20" s="12"/>
      <c r="J20" s="215"/>
      <c r="K20" s="13"/>
      <c r="L20" s="225"/>
      <c r="M20" s="12"/>
      <c r="N20" s="12"/>
      <c r="O20" s="12"/>
      <c r="P20" s="215"/>
      <c r="Q20" s="215"/>
      <c r="R20" s="215"/>
      <c r="S20" s="216"/>
    </row>
    <row r="21" spans="1:19" x14ac:dyDescent="0.25">
      <c r="A21" s="230">
        <v>6</v>
      </c>
      <c r="B21" s="225"/>
      <c r="C21" s="225"/>
      <c r="D21" s="225"/>
      <c r="E21" s="13"/>
      <c r="F21" s="225"/>
      <c r="G21" s="225"/>
      <c r="H21" s="6"/>
      <c r="I21" s="6"/>
      <c r="J21" s="215"/>
      <c r="K21" s="13"/>
      <c r="L21" s="225"/>
      <c r="M21" s="225"/>
      <c r="N21" s="6"/>
      <c r="O21" s="6"/>
      <c r="P21" s="215"/>
      <c r="Q21" s="215"/>
      <c r="R21" s="215"/>
      <c r="S21" s="216"/>
    </row>
    <row r="22" spans="1:19" x14ac:dyDescent="0.25">
      <c r="A22" s="230">
        <v>7</v>
      </c>
      <c r="B22" s="225"/>
      <c r="C22" s="8" t="s">
        <v>26</v>
      </c>
      <c r="D22" s="231"/>
      <c r="E22" s="14">
        <v>0.06</v>
      </c>
      <c r="F22" s="225"/>
      <c r="G22" s="6">
        <f>E22*G19</f>
        <v>5.9417067266745345E-2</v>
      </c>
      <c r="H22" s="6"/>
      <c r="I22" s="6">
        <f>ROUND(G22/(G$16-G$27),6)</f>
        <v>0.150447</v>
      </c>
      <c r="J22" s="215"/>
      <c r="K22" s="14">
        <v>0.06</v>
      </c>
      <c r="L22" s="225"/>
      <c r="M22" s="6">
        <f>K22*M19</f>
        <v>5.9417067266745345E-2</v>
      </c>
      <c r="N22" s="6"/>
      <c r="O22" s="6">
        <f>ROUND(M22/(M$16-M$27),6)</f>
        <v>0.22454199999999999</v>
      </c>
      <c r="P22" s="215"/>
      <c r="Q22" s="215"/>
      <c r="R22" s="215"/>
      <c r="S22" s="216"/>
    </row>
    <row r="23" spans="1:19" x14ac:dyDescent="0.25">
      <c r="A23" s="230">
        <v>9</v>
      </c>
      <c r="B23" s="225"/>
      <c r="C23" s="20" t="s">
        <v>27</v>
      </c>
      <c r="D23" s="20"/>
      <c r="E23" s="15"/>
      <c r="F23" s="225"/>
      <c r="G23" s="16">
        <f>G19-G22</f>
        <v>0.93086738717901041</v>
      </c>
      <c r="H23" s="6"/>
      <c r="I23" s="6"/>
      <c r="J23" s="215"/>
      <c r="K23" s="15"/>
      <c r="L23" s="225"/>
      <c r="M23" s="16">
        <f>M19-M22</f>
        <v>0.93086738717901041</v>
      </c>
      <c r="N23" s="6"/>
      <c r="O23" s="6"/>
      <c r="P23" s="215"/>
      <c r="Q23" s="215"/>
      <c r="R23" s="215"/>
      <c r="S23" s="216"/>
    </row>
    <row r="24" spans="1:19" x14ac:dyDescent="0.25">
      <c r="A24" s="230">
        <v>10</v>
      </c>
      <c r="B24" s="225"/>
      <c r="C24" s="225"/>
      <c r="D24" s="225"/>
      <c r="E24" s="13"/>
      <c r="F24" s="225"/>
      <c r="G24" s="6"/>
      <c r="H24" s="6"/>
      <c r="I24" s="6"/>
      <c r="J24" s="215"/>
      <c r="K24" s="13"/>
      <c r="L24" s="225"/>
      <c r="M24" s="6"/>
      <c r="N24" s="6"/>
      <c r="O24" s="6"/>
      <c r="P24" s="215"/>
      <c r="Q24" s="215"/>
      <c r="R24" s="215"/>
      <c r="S24" s="216"/>
    </row>
    <row r="25" spans="1:19" x14ac:dyDescent="0.25">
      <c r="A25" s="230">
        <v>11</v>
      </c>
      <c r="B25" s="225"/>
      <c r="C25" s="17" t="s">
        <v>28</v>
      </c>
      <c r="D25" s="20"/>
      <c r="E25" s="18">
        <v>0.35</v>
      </c>
      <c r="F25" s="225"/>
      <c r="G25" s="19">
        <f>E25*G23</f>
        <v>0.32580358551265365</v>
      </c>
      <c r="H25" s="6"/>
      <c r="I25" s="19">
        <f>ROUND(G25/(G$16-G$27),6)</f>
        <v>0.82495200000000002</v>
      </c>
      <c r="J25" s="215"/>
      <c r="K25" s="18">
        <v>0.21</v>
      </c>
      <c r="L25" s="225"/>
      <c r="M25" s="19">
        <f>K25*M23</f>
        <v>0.19548215130759217</v>
      </c>
      <c r="N25" s="6"/>
      <c r="O25" s="19">
        <f>ROUND(M25/(M$16-M$27),6)</f>
        <v>0.73874200000000001</v>
      </c>
      <c r="P25" s="215"/>
      <c r="Q25" s="215"/>
      <c r="R25" s="215"/>
      <c r="S25" s="216"/>
    </row>
    <row r="26" spans="1:19" x14ac:dyDescent="0.25">
      <c r="A26" s="230">
        <v>12</v>
      </c>
      <c r="B26" s="20"/>
      <c r="C26" s="225"/>
      <c r="D26" s="225"/>
      <c r="E26" s="13"/>
      <c r="F26" s="225"/>
      <c r="G26" s="6"/>
      <c r="H26" s="6"/>
      <c r="I26" s="6"/>
      <c r="J26" s="215"/>
      <c r="K26" s="13"/>
      <c r="L26" s="225"/>
      <c r="M26" s="6"/>
      <c r="N26" s="6"/>
      <c r="O26" s="6"/>
      <c r="P26" s="215"/>
      <c r="Q26" s="215"/>
      <c r="R26" s="215"/>
      <c r="S26" s="216"/>
    </row>
    <row r="27" spans="1:19" ht="30.75" thickBot="1" x14ac:dyDescent="0.3">
      <c r="A27" s="230">
        <v>13</v>
      </c>
      <c r="B27" s="20"/>
      <c r="C27" s="233" t="s">
        <v>29</v>
      </c>
      <c r="D27" s="20"/>
      <c r="E27" s="15"/>
      <c r="F27" s="225"/>
      <c r="G27" s="21">
        <f>G23-G25</f>
        <v>0.60506380166635676</v>
      </c>
      <c r="H27" s="6"/>
      <c r="I27" s="21">
        <f>SUM(I17:I18,I22,I25)</f>
        <v>0.99999900000000008</v>
      </c>
      <c r="J27" s="215"/>
      <c r="K27" s="15"/>
      <c r="L27" s="225"/>
      <c r="M27" s="21">
        <f>M23-M25</f>
        <v>0.73538523587141824</v>
      </c>
      <c r="N27" s="6"/>
      <c r="O27" s="21">
        <f>SUM(O17:O18,O22,O25)</f>
        <v>1</v>
      </c>
      <c r="P27" s="215"/>
      <c r="Q27" s="215"/>
      <c r="R27" s="215"/>
      <c r="S27" s="216"/>
    </row>
    <row r="28" spans="1:19" ht="15.75" thickTop="1" x14ac:dyDescent="0.25">
      <c r="A28" s="230">
        <v>14</v>
      </c>
      <c r="B28" s="22"/>
      <c r="C28" s="225"/>
      <c r="D28" s="225"/>
      <c r="E28" s="13"/>
      <c r="F28" s="225"/>
      <c r="G28" s="6"/>
      <c r="H28" s="6"/>
      <c r="I28" s="6"/>
      <c r="J28" s="215"/>
      <c r="K28" s="13"/>
      <c r="L28" s="225"/>
      <c r="M28" s="6"/>
      <c r="N28" s="6"/>
      <c r="O28" s="6"/>
      <c r="P28" s="215"/>
      <c r="Q28" s="215"/>
      <c r="R28" s="215"/>
      <c r="S28" s="216"/>
    </row>
    <row r="29" spans="1:19" ht="15.75" thickBot="1" x14ac:dyDescent="0.3">
      <c r="A29" s="230">
        <v>15</v>
      </c>
      <c r="B29" s="20"/>
      <c r="C29" s="20" t="s">
        <v>30</v>
      </c>
      <c r="D29" s="20"/>
      <c r="E29" s="15"/>
      <c r="F29" s="225"/>
      <c r="G29" s="111">
        <f>1/G27</f>
        <v>1.6527182707773656</v>
      </c>
      <c r="H29" s="6"/>
      <c r="I29" s="6"/>
      <c r="J29" s="215"/>
      <c r="K29" s="15"/>
      <c r="L29" s="225"/>
      <c r="M29" s="212">
        <f>1/M27</f>
        <v>1.3598314886142879</v>
      </c>
      <c r="N29" s="6"/>
      <c r="O29" s="6"/>
      <c r="P29" s="215"/>
      <c r="Q29" s="215"/>
      <c r="R29" s="215"/>
      <c r="S29" s="216"/>
    </row>
    <row r="30" spans="1:19" ht="16.5" thickTop="1" thickBot="1" x14ac:dyDescent="0.3">
      <c r="A30" s="234">
        <v>16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6"/>
    </row>
    <row r="131" spans="21:21" x14ac:dyDescent="0.25">
      <c r="U131" s="23"/>
    </row>
  </sheetData>
  <mergeCells count="4">
    <mergeCell ref="A5:S5"/>
    <mergeCell ref="A6:S6"/>
    <mergeCell ref="A7:S7"/>
    <mergeCell ref="K9:O9"/>
  </mergeCells>
  <pageMargins left="0.7" right="0.7" top="0.75" bottom="0.75" header="0.3" footer="0.3"/>
  <pageSetup scale="57" orientation="landscape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Set 1</DR_x0020_Series>
    <Party xmlns="7203d2c3-413f-43d7-a52d-eb1ac8076465">Public Service Commission</Party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 xsi:nil="true"/>
    <Document_x0020_Status xmlns="7203d2c3-413f-43d7-a52d-eb1ac8076465">Final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43B33CC1-EFD8-4F02-AA17-74E062DDEA63}"/>
</file>

<file path=customXml/itemProps2.xml><?xml version="1.0" encoding="utf-8"?>
<ds:datastoreItem xmlns:ds="http://schemas.openxmlformats.org/officeDocument/2006/customXml" ds:itemID="{B7DD4C2F-EADD-4E6A-92FE-A96D75B4E57E}"/>
</file>

<file path=customXml/itemProps3.xml><?xml version="1.0" encoding="utf-8"?>
<ds:datastoreItem xmlns:ds="http://schemas.openxmlformats.org/officeDocument/2006/customXml" ds:itemID="{8A8AD5B9-733E-4F98-BE07-1265A8609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2017-00481 Tax Calculation</vt:lpstr>
      <vt:lpstr>2015-0048 Settlement</vt:lpstr>
      <vt:lpstr>2015-0048- Sch E1.3 Updated</vt:lpstr>
      <vt:lpstr>2015-0048-Sch A Updated</vt:lpstr>
      <vt:lpstr>2014-00390 RevRqrmt</vt:lpstr>
      <vt:lpstr>2014-00390 Order</vt:lpstr>
      <vt:lpstr>2015-0048 Gross Up Factors</vt:lpstr>
      <vt:lpstr>'2014-00390 Order'!Print_Area</vt:lpstr>
      <vt:lpstr>'2014-00390 RevRqrmt'!Print_Area</vt:lpstr>
      <vt:lpstr>'2015-0048 Gross Up Factors'!Print_Area</vt:lpstr>
      <vt:lpstr>'2015-0048- Sch E1.3 Updated'!Print_Area</vt:lpstr>
      <vt:lpstr>'2015-0048 Settlement'!Print_Area</vt:lpstr>
      <vt:lpstr>'2015-0048-Sch A Updated'!Print_Area</vt:lpstr>
      <vt:lpstr>'2017-00481 Tax Calculation'!Print_Area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KAW_R_PSCDR1_NUM020_032718_Attachment 1</dc:title>
  <dc:creator>OMALLELN</dc:creator>
  <cp:lastModifiedBy>Donald J Petry</cp:lastModifiedBy>
  <cp:lastPrinted>2018-01-26T20:08:20Z</cp:lastPrinted>
  <dcterms:created xsi:type="dcterms:W3CDTF">2018-01-25T16:11:52Z</dcterms:created>
  <dcterms:modified xsi:type="dcterms:W3CDTF">2018-01-26T20:19:35Z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