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c3.amwater.net/sites/awrcd/KY/Other Regulatory Proceedings/KY - PSC Discovery/"/>
    </mc:Choice>
  </mc:AlternateContent>
  <bookViews>
    <workbookView xWindow="0" yWindow="0" windowWidth="23040" windowHeight="7488"/>
  </bookViews>
  <sheets>
    <sheet name="Summary" sheetId="3" r:id="rId1"/>
    <sheet name="Pension Net of Tax" sheetId="6" r:id="rId2"/>
    <sheet name="TB" sheetId="7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C45" i="3"/>
  <c r="H384" i="7" l="1"/>
  <c r="H383" i="7"/>
  <c r="F382" i="7" l="1"/>
  <c r="E382" i="7"/>
  <c r="F381" i="7"/>
  <c r="E381" i="7"/>
  <c r="F380" i="7"/>
  <c r="E380" i="7"/>
  <c r="F379" i="7"/>
  <c r="E379" i="7"/>
  <c r="F378" i="7"/>
  <c r="E378" i="7"/>
  <c r="F377" i="7"/>
  <c r="E377" i="7"/>
  <c r="F376" i="7"/>
  <c r="E376" i="7"/>
  <c r="F375" i="7"/>
  <c r="E375" i="7"/>
  <c r="F374" i="7"/>
  <c r="E374" i="7"/>
  <c r="F373" i="7"/>
  <c r="E373" i="7"/>
  <c r="F372" i="7"/>
  <c r="E372" i="7"/>
  <c r="F371" i="7"/>
  <c r="E371" i="7"/>
  <c r="F370" i="7"/>
  <c r="E370" i="7"/>
  <c r="F369" i="7"/>
  <c r="E369" i="7"/>
  <c r="F368" i="7"/>
  <c r="E368" i="7"/>
  <c r="F367" i="7"/>
  <c r="E367" i="7"/>
  <c r="F366" i="7"/>
  <c r="F383" i="7" s="1"/>
  <c r="C21" i="3" s="1"/>
  <c r="E366" i="7"/>
  <c r="F364" i="7"/>
  <c r="E364" i="7"/>
  <c r="F363" i="7"/>
  <c r="E363" i="7"/>
  <c r="F362" i="7"/>
  <c r="E362" i="7"/>
  <c r="F361" i="7"/>
  <c r="E361" i="7"/>
  <c r="E365" i="7" s="1"/>
  <c r="F360" i="7"/>
  <c r="E360" i="7"/>
  <c r="F358" i="7"/>
  <c r="E358" i="7"/>
  <c r="F357" i="7"/>
  <c r="E357" i="7"/>
  <c r="F355" i="7"/>
  <c r="F356" i="7" s="1"/>
  <c r="C13" i="6" s="1"/>
  <c r="E355" i="7"/>
  <c r="E356" i="7" s="1"/>
  <c r="C17" i="6" s="1"/>
  <c r="F353" i="7"/>
  <c r="E353" i="7"/>
  <c r="F352" i="7"/>
  <c r="E352" i="7"/>
  <c r="F351" i="7"/>
  <c r="E351" i="7"/>
  <c r="F350" i="7"/>
  <c r="E350" i="7"/>
  <c r="F349" i="7"/>
  <c r="E349" i="7"/>
  <c r="F348" i="7"/>
  <c r="E348" i="7"/>
  <c r="F347" i="7"/>
  <c r="E347" i="7"/>
  <c r="F346" i="7"/>
  <c r="E346" i="7"/>
  <c r="F345" i="7"/>
  <c r="E345" i="7"/>
  <c r="F344" i="7"/>
  <c r="F354" i="7" s="1"/>
  <c r="E344" i="7"/>
  <c r="E354" i="7" s="1"/>
  <c r="F342" i="7"/>
  <c r="E342" i="7"/>
  <c r="F341" i="7"/>
  <c r="F343" i="7" s="1"/>
  <c r="E341" i="7"/>
  <c r="F340" i="7"/>
  <c r="C47" i="3" s="1"/>
  <c r="E340" i="7"/>
  <c r="E47" i="3" s="1"/>
  <c r="F338" i="7"/>
  <c r="E338" i="7"/>
  <c r="F337" i="7"/>
  <c r="E337" i="7"/>
  <c r="F336" i="7"/>
  <c r="E336" i="7"/>
  <c r="F335" i="7"/>
  <c r="E335" i="7"/>
  <c r="F334" i="7"/>
  <c r="E334" i="7"/>
  <c r="F333" i="7"/>
  <c r="E333" i="7"/>
  <c r="F332" i="7"/>
  <c r="E332" i="7"/>
  <c r="F330" i="7"/>
  <c r="E330" i="7"/>
  <c r="F329" i="7"/>
  <c r="E329" i="7"/>
  <c r="F328" i="7"/>
  <c r="E328" i="7"/>
  <c r="F327" i="7"/>
  <c r="F331" i="7" s="1"/>
  <c r="C23" i="3" s="1"/>
  <c r="E327" i="7"/>
  <c r="F326" i="7"/>
  <c r="E326" i="7"/>
  <c r="F324" i="7"/>
  <c r="E324" i="7"/>
  <c r="F323" i="7"/>
  <c r="E323" i="7"/>
  <c r="F322" i="7"/>
  <c r="E322" i="7"/>
  <c r="F321" i="7"/>
  <c r="E321" i="7"/>
  <c r="F320" i="7"/>
  <c r="E320" i="7"/>
  <c r="F319" i="7"/>
  <c r="E319" i="7"/>
  <c r="F318" i="7"/>
  <c r="E318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5" i="7"/>
  <c r="E305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2" i="7"/>
  <c r="E292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9" i="7"/>
  <c r="E279" i="7"/>
  <c r="F278" i="7"/>
  <c r="E278" i="7"/>
  <c r="F277" i="7"/>
  <c r="E277" i="7"/>
  <c r="F276" i="7"/>
  <c r="F325" i="7" s="1"/>
  <c r="E276" i="7"/>
  <c r="F274" i="7"/>
  <c r="E274" i="7"/>
  <c r="F273" i="7"/>
  <c r="F275" i="7" s="1"/>
  <c r="E273" i="7"/>
  <c r="F272" i="7"/>
  <c r="E272" i="7"/>
  <c r="F270" i="7"/>
  <c r="E270" i="7"/>
  <c r="F269" i="7"/>
  <c r="E269" i="7"/>
  <c r="F268" i="7"/>
  <c r="E268" i="7"/>
  <c r="F267" i="7"/>
  <c r="E267" i="7"/>
  <c r="F266" i="7"/>
  <c r="E266" i="7"/>
  <c r="F265" i="7"/>
  <c r="E265" i="7"/>
  <c r="F264" i="7"/>
  <c r="E264" i="7"/>
  <c r="F263" i="7"/>
  <c r="E263" i="7"/>
  <c r="F262" i="7"/>
  <c r="E262" i="7"/>
  <c r="F261" i="7"/>
  <c r="E261" i="7"/>
  <c r="F260" i="7"/>
  <c r="E260" i="7"/>
  <c r="F258" i="7"/>
  <c r="E258" i="7"/>
  <c r="F257" i="7"/>
  <c r="E257" i="7"/>
  <c r="F256" i="7"/>
  <c r="E256" i="7"/>
  <c r="F255" i="7"/>
  <c r="E255" i="7"/>
  <c r="F254" i="7"/>
  <c r="E254" i="7"/>
  <c r="F253" i="7"/>
  <c r="E253" i="7"/>
  <c r="F252" i="7"/>
  <c r="E252" i="7"/>
  <c r="F251" i="7"/>
  <c r="E251" i="7"/>
  <c r="F250" i="7"/>
  <c r="E250" i="7"/>
  <c r="F249" i="7"/>
  <c r="E249" i="7"/>
  <c r="F248" i="7"/>
  <c r="E248" i="7"/>
  <c r="F247" i="7"/>
  <c r="E247" i="7"/>
  <c r="F246" i="7"/>
  <c r="E246" i="7"/>
  <c r="F245" i="7"/>
  <c r="E245" i="7"/>
  <c r="F244" i="7"/>
  <c r="E244" i="7"/>
  <c r="F243" i="7"/>
  <c r="E243" i="7"/>
  <c r="F242" i="7"/>
  <c r="E242" i="7"/>
  <c r="F241" i="7"/>
  <c r="F259" i="7" s="1"/>
  <c r="E241" i="7"/>
  <c r="F240" i="7"/>
  <c r="E240" i="7"/>
  <c r="F238" i="7"/>
  <c r="E238" i="7"/>
  <c r="F237" i="7"/>
  <c r="E237" i="7"/>
  <c r="F236" i="7"/>
  <c r="E236" i="7"/>
  <c r="F235" i="7"/>
  <c r="E235" i="7"/>
  <c r="F233" i="7"/>
  <c r="F234" i="7" s="1"/>
  <c r="E233" i="7"/>
  <c r="E234" i="7" s="1"/>
  <c r="F231" i="7"/>
  <c r="E231" i="7"/>
  <c r="F230" i="7"/>
  <c r="E230" i="7"/>
  <c r="F229" i="7"/>
  <c r="E229" i="7"/>
  <c r="F227" i="7"/>
  <c r="E227" i="7"/>
  <c r="F226" i="7"/>
  <c r="E226" i="7"/>
  <c r="F225" i="7"/>
  <c r="E225" i="7"/>
  <c r="F223" i="7"/>
  <c r="E223" i="7"/>
  <c r="F222" i="7"/>
  <c r="E222" i="7"/>
  <c r="F220" i="7"/>
  <c r="F221" i="7" s="1"/>
  <c r="E220" i="7"/>
  <c r="E221" i="7" s="1"/>
  <c r="F218" i="7"/>
  <c r="E218" i="7"/>
  <c r="F217" i="7"/>
  <c r="E217" i="7"/>
  <c r="F215" i="7"/>
  <c r="E215" i="7"/>
  <c r="F214" i="7"/>
  <c r="E214" i="7"/>
  <c r="F213" i="7"/>
  <c r="E213" i="7"/>
  <c r="F212" i="7"/>
  <c r="E212" i="7"/>
  <c r="F211" i="7"/>
  <c r="E211" i="7"/>
  <c r="F210" i="7"/>
  <c r="E210" i="7"/>
  <c r="F209" i="7"/>
  <c r="E209" i="7"/>
  <c r="F208" i="7"/>
  <c r="E208" i="7"/>
  <c r="F207" i="7"/>
  <c r="E207" i="7"/>
  <c r="F206" i="7"/>
  <c r="C34" i="3" s="1"/>
  <c r="E206" i="7"/>
  <c r="E34" i="3" s="1"/>
  <c r="F205" i="7"/>
  <c r="E205" i="7"/>
  <c r="F204" i="7"/>
  <c r="E204" i="7"/>
  <c r="F203" i="7"/>
  <c r="E203" i="7"/>
  <c r="F202" i="7"/>
  <c r="E202" i="7"/>
  <c r="F201" i="7"/>
  <c r="E201" i="7"/>
  <c r="F199" i="7"/>
  <c r="E199" i="7"/>
  <c r="F198" i="7"/>
  <c r="E198" i="7"/>
  <c r="F197" i="7"/>
  <c r="E197" i="7"/>
  <c r="F196" i="7"/>
  <c r="E196" i="7"/>
  <c r="F195" i="7"/>
  <c r="E195" i="7"/>
  <c r="F194" i="7"/>
  <c r="E194" i="7"/>
  <c r="F193" i="7"/>
  <c r="E193" i="7"/>
  <c r="F190" i="7"/>
  <c r="E190" i="7"/>
  <c r="F189" i="7"/>
  <c r="E189" i="7"/>
  <c r="F188" i="7"/>
  <c r="E188" i="7"/>
  <c r="F186" i="7"/>
  <c r="F187" i="7" s="1"/>
  <c r="E186" i="7"/>
  <c r="E187" i="7" s="1"/>
  <c r="F184" i="7"/>
  <c r="E184" i="7"/>
  <c r="F183" i="7"/>
  <c r="E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F169" i="7"/>
  <c r="E169" i="7"/>
  <c r="F168" i="7"/>
  <c r="E168" i="7"/>
  <c r="F167" i="7"/>
  <c r="E167" i="7"/>
  <c r="F166" i="7"/>
  <c r="E166" i="7"/>
  <c r="F165" i="7"/>
  <c r="E165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8" i="7"/>
  <c r="E128" i="7"/>
  <c r="F127" i="7"/>
  <c r="E127" i="7"/>
  <c r="F125" i="7"/>
  <c r="E125" i="7"/>
  <c r="F124" i="7"/>
  <c r="E124" i="7"/>
  <c r="F122" i="7"/>
  <c r="E122" i="7"/>
  <c r="F121" i="7"/>
  <c r="E121" i="7"/>
  <c r="F120" i="7"/>
  <c r="E120" i="7"/>
  <c r="F119" i="7"/>
  <c r="E119" i="7"/>
  <c r="F118" i="7"/>
  <c r="E118" i="7"/>
  <c r="F116" i="7"/>
  <c r="E116" i="7"/>
  <c r="F115" i="7"/>
  <c r="E115" i="7"/>
  <c r="F114" i="7"/>
  <c r="E114" i="7"/>
  <c r="F113" i="7"/>
  <c r="E113" i="7"/>
  <c r="F112" i="7"/>
  <c r="E112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A3" i="7"/>
  <c r="F117" i="7" l="1"/>
  <c r="C12" i="3" s="1"/>
  <c r="F126" i="7"/>
  <c r="F129" i="7"/>
  <c r="F164" i="7"/>
  <c r="F185" i="7"/>
  <c r="F200" i="7"/>
  <c r="F219" i="7"/>
  <c r="F228" i="7"/>
  <c r="E239" i="7"/>
  <c r="E271" i="7"/>
  <c r="E325" i="7"/>
  <c r="E339" i="7"/>
  <c r="E111" i="7"/>
  <c r="E123" i="7"/>
  <c r="E14" i="3" s="1"/>
  <c r="E192" i="7"/>
  <c r="E36" i="3" s="1"/>
  <c r="E216" i="7"/>
  <c r="E224" i="7"/>
  <c r="E232" i="7"/>
  <c r="E359" i="7"/>
  <c r="E383" i="7"/>
  <c r="E21" i="3" s="1"/>
  <c r="E10" i="3"/>
  <c r="F111" i="7"/>
  <c r="C10" i="3" s="1"/>
  <c r="F123" i="7"/>
  <c r="C14" i="3" s="1"/>
  <c r="F192" i="7"/>
  <c r="C36" i="3" s="1"/>
  <c r="F216" i="7"/>
  <c r="F224" i="7"/>
  <c r="F232" i="7"/>
  <c r="F239" i="7"/>
  <c r="F271" i="7"/>
  <c r="F339" i="7"/>
  <c r="F359" i="7"/>
  <c r="F365" i="7"/>
  <c r="E117" i="7"/>
  <c r="E12" i="3" s="1"/>
  <c r="E126" i="7"/>
  <c r="E129" i="7"/>
  <c r="E164" i="7"/>
  <c r="E185" i="7"/>
  <c r="E200" i="7"/>
  <c r="E219" i="7"/>
  <c r="E228" i="7"/>
  <c r="E259" i="7"/>
  <c r="E275" i="7"/>
  <c r="E331" i="7"/>
  <c r="E23" i="3" s="1"/>
  <c r="E343" i="7"/>
  <c r="H219" i="7" l="1"/>
  <c r="G10" i="3"/>
  <c r="G32" i="3" l="1"/>
  <c r="G30" i="3"/>
  <c r="E15" i="6" l="1"/>
  <c r="E19" i="6"/>
  <c r="C18" i="6"/>
  <c r="C9" i="6"/>
  <c r="G14" i="3" l="1"/>
  <c r="G23" i="3"/>
  <c r="G36" i="3"/>
  <c r="G47" i="3"/>
  <c r="G12" i="3"/>
  <c r="G21" i="3"/>
  <c r="G34" i="3"/>
  <c r="C19" i="6"/>
  <c r="C38" i="3" s="1"/>
  <c r="C14" i="6"/>
  <c r="C15" i="6" s="1"/>
  <c r="E38" i="3" s="1"/>
  <c r="G38" i="3" l="1"/>
  <c r="C41" i="3"/>
  <c r="C26" i="3" l="1"/>
  <c r="E26" i="3"/>
  <c r="C17" i="3"/>
  <c r="E17" i="3"/>
  <c r="E41" i="3" l="1"/>
  <c r="G17" i="3"/>
  <c r="G26" i="3"/>
  <c r="G41" i="3" l="1"/>
  <c r="E50" i="3"/>
  <c r="E53" i="3" s="1"/>
  <c r="G45" i="3" l="1"/>
  <c r="G50" i="3" s="1"/>
  <c r="G53" i="3" s="1"/>
  <c r="C50" i="3" l="1"/>
  <c r="C53" i="3" s="1"/>
</calcChain>
</file>

<file path=xl/sharedStrings.xml><?xml version="1.0" encoding="utf-8"?>
<sst xmlns="http://schemas.openxmlformats.org/spreadsheetml/2006/main" count="1142" uniqueCount="861">
  <si>
    <t>Description</t>
  </si>
  <si>
    <t>Utility Plant in Service</t>
  </si>
  <si>
    <t>Construction Work in Progress</t>
  </si>
  <si>
    <t>Accumulated Depreciation and Amortization</t>
  </si>
  <si>
    <t>Net Utility Plant</t>
  </si>
  <si>
    <t>Deducts:</t>
  </si>
  <si>
    <t xml:space="preserve">  Contributions in Aid of Construction</t>
  </si>
  <si>
    <t xml:space="preserve">  Customer Advances</t>
  </si>
  <si>
    <t>Total Deducts;</t>
  </si>
  <si>
    <t>Additions:</t>
  </si>
  <si>
    <t xml:space="preserve">  Cash Working Capital</t>
  </si>
  <si>
    <t xml:space="preserve">  Utility Plant Acquisition Adjustment (UPAA)</t>
  </si>
  <si>
    <t xml:space="preserve">  Deferred Maintenance</t>
  </si>
  <si>
    <t xml:space="preserve">  Other Regulatory Deferrals</t>
  </si>
  <si>
    <t>Total Additions</t>
  </si>
  <si>
    <t>Other Deducts:</t>
  </si>
  <si>
    <t xml:space="preserve">  Deferred Taxes</t>
  </si>
  <si>
    <t xml:space="preserve">  Unamortized Investment Tax Credit</t>
  </si>
  <si>
    <t>Total Other Deducts</t>
  </si>
  <si>
    <t>Total Rate Base</t>
  </si>
  <si>
    <t>Average</t>
  </si>
  <si>
    <t>10135350</t>
  </si>
  <si>
    <t>C3537</t>
  </si>
  <si>
    <t>10135420</t>
  </si>
  <si>
    <t>C3542</t>
  </si>
  <si>
    <t>10135430</t>
  </si>
  <si>
    <t>C3543</t>
  </si>
  <si>
    <t>10135440</t>
  </si>
  <si>
    <t>C3544</t>
  </si>
  <si>
    <t>10135450</t>
  </si>
  <si>
    <t>C3547</t>
  </si>
  <si>
    <t>10136000</t>
  </si>
  <si>
    <t>C3602</t>
  </si>
  <si>
    <t>10136110</t>
  </si>
  <si>
    <t>C3612</t>
  </si>
  <si>
    <t>10136300</t>
  </si>
  <si>
    <t>C3632</t>
  </si>
  <si>
    <t>10136400</t>
  </si>
  <si>
    <t>C3642</t>
  </si>
  <si>
    <t>10137110</t>
  </si>
  <si>
    <t>C3713</t>
  </si>
  <si>
    <t>10138000</t>
  </si>
  <si>
    <t>C3804</t>
  </si>
  <si>
    <t>10138100</t>
  </si>
  <si>
    <t>C3814</t>
  </si>
  <si>
    <t>10139000</t>
  </si>
  <si>
    <t>C3907</t>
  </si>
  <si>
    <t>10139100</t>
  </si>
  <si>
    <t>C3917</t>
  </si>
  <si>
    <t>10139200</t>
  </si>
  <si>
    <t>C3927</t>
  </si>
  <si>
    <t>10139300</t>
  </si>
  <si>
    <t>C3937</t>
  </si>
  <si>
    <t>10139400</t>
  </si>
  <si>
    <t>C3947</t>
  </si>
  <si>
    <t>10139500</t>
  </si>
  <si>
    <t>C3957</t>
  </si>
  <si>
    <t>10139600</t>
  </si>
  <si>
    <t>C3967</t>
  </si>
  <si>
    <t>10139700</t>
  </si>
  <si>
    <t>C3977</t>
  </si>
  <si>
    <t>10400000</t>
  </si>
  <si>
    <t>C104</t>
  </si>
  <si>
    <t>10635350</t>
  </si>
  <si>
    <t>10635430</t>
  </si>
  <si>
    <t>10635440</t>
  </si>
  <si>
    <t>10635450</t>
  </si>
  <si>
    <t>10636110</t>
  </si>
  <si>
    <t>10636300</t>
  </si>
  <si>
    <t>10636400</t>
  </si>
  <si>
    <t>10637110</t>
  </si>
  <si>
    <t>10638000</t>
  </si>
  <si>
    <t>10638910</t>
  </si>
  <si>
    <t>C3891</t>
  </si>
  <si>
    <t>10639300</t>
  </si>
  <si>
    <t>10700000</t>
  </si>
  <si>
    <t>C105</t>
  </si>
  <si>
    <t>10801000</t>
  </si>
  <si>
    <t>C1081</t>
  </si>
  <si>
    <t>10804000</t>
  </si>
  <si>
    <t>14100000</t>
  </si>
  <si>
    <t>C141</t>
  </si>
  <si>
    <t>14100003</t>
  </si>
  <si>
    <t>15130000</t>
  </si>
  <si>
    <t>C151</t>
  </si>
  <si>
    <t>15199997</t>
  </si>
  <si>
    <t>C153</t>
  </si>
  <si>
    <t>16550000</t>
  </si>
  <si>
    <t>C162</t>
  </si>
  <si>
    <t>18503000</t>
  </si>
  <si>
    <t>C1863</t>
  </si>
  <si>
    <t>18503500</t>
  </si>
  <si>
    <t>18713000</t>
  </si>
  <si>
    <t>C183</t>
  </si>
  <si>
    <t>23430000</t>
  </si>
  <si>
    <t>C231</t>
  </si>
  <si>
    <t>23435000</t>
  </si>
  <si>
    <t>23436000</t>
  </si>
  <si>
    <t>24121000</t>
  </si>
  <si>
    <t>C241</t>
  </si>
  <si>
    <t>24163000</t>
  </si>
  <si>
    <t>24164000</t>
  </si>
  <si>
    <t>24172100</t>
  </si>
  <si>
    <t>25700000</t>
  </si>
  <si>
    <t>25710000</t>
  </si>
  <si>
    <t>C1862</t>
  </si>
  <si>
    <t>27111000</t>
  </si>
  <si>
    <t>C271</t>
  </si>
  <si>
    <t>27113000</t>
  </si>
  <si>
    <t>27116000</t>
  </si>
  <si>
    <t>27206000</t>
  </si>
  <si>
    <t>C272</t>
  </si>
  <si>
    <t>10130100</t>
  </si>
  <si>
    <t>C3011</t>
  </si>
  <si>
    <t>10130200</t>
  </si>
  <si>
    <t>C3021</t>
  </si>
  <si>
    <t>10130320</t>
  </si>
  <si>
    <t>C3032</t>
  </si>
  <si>
    <t>10130330</t>
  </si>
  <si>
    <t>10130340</t>
  </si>
  <si>
    <t>C3033</t>
  </si>
  <si>
    <t>10130350</t>
  </si>
  <si>
    <t>C3034</t>
  </si>
  <si>
    <t>10130410</t>
  </si>
  <si>
    <t>C3042</t>
  </si>
  <si>
    <t>10130420</t>
  </si>
  <si>
    <t>10130430</t>
  </si>
  <si>
    <t>C3043</t>
  </si>
  <si>
    <t>10130440</t>
  </si>
  <si>
    <t>C3044</t>
  </si>
  <si>
    <t>10130450</t>
  </si>
  <si>
    <t>C3045</t>
  </si>
  <si>
    <t>10130500</t>
  </si>
  <si>
    <t>C3052</t>
  </si>
  <si>
    <t>10130600</t>
  </si>
  <si>
    <t>C3062</t>
  </si>
  <si>
    <t>10130900</t>
  </si>
  <si>
    <t>C3092</t>
  </si>
  <si>
    <t>10131000</t>
  </si>
  <si>
    <t>C3102</t>
  </si>
  <si>
    <t>10131120</t>
  </si>
  <si>
    <t>C3112</t>
  </si>
  <si>
    <t>10131130</t>
  </si>
  <si>
    <t>10131140</t>
  </si>
  <si>
    <t>10131152</t>
  </si>
  <si>
    <t>10131154</t>
  </si>
  <si>
    <t>C3114</t>
  </si>
  <si>
    <t>10132010</t>
  </si>
  <si>
    <t>C3203</t>
  </si>
  <si>
    <t>10133000</t>
  </si>
  <si>
    <t>C3304</t>
  </si>
  <si>
    <t>10133100</t>
  </si>
  <si>
    <t>C3314</t>
  </si>
  <si>
    <t>10133300</t>
  </si>
  <si>
    <t>C3334</t>
  </si>
  <si>
    <t>10133410</t>
  </si>
  <si>
    <t>C3344</t>
  </si>
  <si>
    <t>10133420</t>
  </si>
  <si>
    <t>10133500</t>
  </si>
  <si>
    <t>C3354</t>
  </si>
  <si>
    <t>10133910</t>
  </si>
  <si>
    <t>C3391</t>
  </si>
  <si>
    <t>10134010</t>
  </si>
  <si>
    <t>C3405</t>
  </si>
  <si>
    <t>10134100</t>
  </si>
  <si>
    <t>C3415</t>
  </si>
  <si>
    <t>10134200</t>
  </si>
  <si>
    <t>C3425</t>
  </si>
  <si>
    <t>10134300</t>
  </si>
  <si>
    <t>C3435</t>
  </si>
  <si>
    <t>10134400</t>
  </si>
  <si>
    <t>C3445</t>
  </si>
  <si>
    <t>10134500</t>
  </si>
  <si>
    <t>C3455</t>
  </si>
  <si>
    <t>10134600</t>
  </si>
  <si>
    <t>C3465</t>
  </si>
  <si>
    <t>10134700</t>
  </si>
  <si>
    <t>C3475</t>
  </si>
  <si>
    <t>10134800</t>
  </si>
  <si>
    <t>C3485</t>
  </si>
  <si>
    <t>10137120</t>
  </si>
  <si>
    <t>10190000</t>
  </si>
  <si>
    <t>C101</t>
  </si>
  <si>
    <t>10300000</t>
  </si>
  <si>
    <t>C103</t>
  </si>
  <si>
    <t>10630320</t>
  </si>
  <si>
    <t>10630350</t>
  </si>
  <si>
    <t>10630410</t>
  </si>
  <si>
    <t>10630420</t>
  </si>
  <si>
    <t>10630430</t>
  </si>
  <si>
    <t>10630450</t>
  </si>
  <si>
    <t>10630600</t>
  </si>
  <si>
    <t>10630900</t>
  </si>
  <si>
    <t>10631000</t>
  </si>
  <si>
    <t>10631120</t>
  </si>
  <si>
    <t>10631152</t>
  </si>
  <si>
    <t>10631154</t>
  </si>
  <si>
    <t>10632010</t>
  </si>
  <si>
    <t>10633000</t>
  </si>
  <si>
    <t>10633100</t>
  </si>
  <si>
    <t>10633300</t>
  </si>
  <si>
    <t>10633410</t>
  </si>
  <si>
    <t>10633420</t>
  </si>
  <si>
    <t>10633500</t>
  </si>
  <si>
    <t>10633910</t>
  </si>
  <si>
    <t>10634010</t>
  </si>
  <si>
    <t>10634100</t>
  </si>
  <si>
    <t>10634200</t>
  </si>
  <si>
    <t>10634300</t>
  </si>
  <si>
    <t>10634400</t>
  </si>
  <si>
    <t>10634600</t>
  </si>
  <si>
    <t>10634700</t>
  </si>
  <si>
    <t>10780000</t>
  </si>
  <si>
    <t>10802000</t>
  </si>
  <si>
    <t>10803000</t>
  </si>
  <si>
    <t>10810000</t>
  </si>
  <si>
    <t>11410000</t>
  </si>
  <si>
    <t>C114</t>
  </si>
  <si>
    <t>11415000</t>
  </si>
  <si>
    <t>C115</t>
  </si>
  <si>
    <t>12110000</t>
  </si>
  <si>
    <t>C121</t>
  </si>
  <si>
    <t>13121200</t>
  </si>
  <si>
    <t>C1312</t>
  </si>
  <si>
    <t>13121208</t>
  </si>
  <si>
    <t>13121209</t>
  </si>
  <si>
    <t>13121215</t>
  </si>
  <si>
    <t>13140103</t>
  </si>
  <si>
    <t>C234</t>
  </si>
  <si>
    <t>13140202</t>
  </si>
  <si>
    <t>13140203</t>
  </si>
  <si>
    <t>13140303</t>
  </si>
  <si>
    <t>13161200</t>
  </si>
  <si>
    <t>13161206</t>
  </si>
  <si>
    <t>13161208</t>
  </si>
  <si>
    <t>13161209</t>
  </si>
  <si>
    <t>13161211</t>
  </si>
  <si>
    <t>13161212</t>
  </si>
  <si>
    <t>13161213</t>
  </si>
  <si>
    <t>13161214</t>
  </si>
  <si>
    <t>13161216</t>
  </si>
  <si>
    <t>13199002</t>
  </si>
  <si>
    <t>13199004</t>
  </si>
  <si>
    <t>13500000</t>
  </si>
  <si>
    <t>C134</t>
  </si>
  <si>
    <t>14100099</t>
  </si>
  <si>
    <t>14100998</t>
  </si>
  <si>
    <t>14100999</t>
  </si>
  <si>
    <t>14510000</t>
  </si>
  <si>
    <t>C145</t>
  </si>
  <si>
    <t>14510100</t>
  </si>
  <si>
    <t>14511001</t>
  </si>
  <si>
    <t>14573000</t>
  </si>
  <si>
    <t>14610000</t>
  </si>
  <si>
    <t>C142</t>
  </si>
  <si>
    <t>14611000</t>
  </si>
  <si>
    <t>14611300</t>
  </si>
  <si>
    <t>14611500</t>
  </si>
  <si>
    <t>14613000</t>
  </si>
  <si>
    <t>14613100</t>
  </si>
  <si>
    <t>14300000</t>
  </si>
  <si>
    <t>C143</t>
  </si>
  <si>
    <t>14620000</t>
  </si>
  <si>
    <t>14400000</t>
  </si>
  <si>
    <t>C173</t>
  </si>
  <si>
    <t>15110000</t>
  </si>
  <si>
    <t>15140000</t>
  </si>
  <si>
    <t>16410000</t>
  </si>
  <si>
    <t>C133</t>
  </si>
  <si>
    <t>16520000</t>
  </si>
  <si>
    <t>16530000</t>
  </si>
  <si>
    <t>16540000</t>
  </si>
  <si>
    <t>16550010</t>
  </si>
  <si>
    <t>18504000</t>
  </si>
  <si>
    <t>18504500</t>
  </si>
  <si>
    <t>18505500</t>
  </si>
  <si>
    <t>18661000</t>
  </si>
  <si>
    <t>C181</t>
  </si>
  <si>
    <t>18661500</t>
  </si>
  <si>
    <t>18662000</t>
  </si>
  <si>
    <t>18610000</t>
  </si>
  <si>
    <t>18620000</t>
  </si>
  <si>
    <t>C1861</t>
  </si>
  <si>
    <t>18680101</t>
  </si>
  <si>
    <t>C174</t>
  </si>
  <si>
    <t>18680126</t>
  </si>
  <si>
    <t>18680144</t>
  </si>
  <si>
    <t>18689900</t>
  </si>
  <si>
    <t>18715700</t>
  </si>
  <si>
    <t>20120000</t>
  </si>
  <si>
    <t>C201</t>
  </si>
  <si>
    <t>20510000</t>
  </si>
  <si>
    <t>C207</t>
  </si>
  <si>
    <t>20520000</t>
  </si>
  <si>
    <t>C211</t>
  </si>
  <si>
    <t>21021000</t>
  </si>
  <si>
    <t>C215</t>
  </si>
  <si>
    <t>21024000</t>
  </si>
  <si>
    <t>22110000</t>
  </si>
  <si>
    <t>C221</t>
  </si>
  <si>
    <t>22110400</t>
  </si>
  <si>
    <t>22115000</t>
  </si>
  <si>
    <t>21510000</t>
  </si>
  <si>
    <t>C204</t>
  </si>
  <si>
    <t>23121000</t>
  </si>
  <si>
    <t>23121001</t>
  </si>
  <si>
    <t>23121003</t>
  </si>
  <si>
    <t>23410000</t>
  </si>
  <si>
    <t>23410100</t>
  </si>
  <si>
    <t>C233</t>
  </si>
  <si>
    <t>23411001</t>
  </si>
  <si>
    <t>23412200</t>
  </si>
  <si>
    <t>23430600</t>
  </si>
  <si>
    <t>23430700</t>
  </si>
  <si>
    <t>23431000</t>
  </si>
  <si>
    <t>23510000</t>
  </si>
  <si>
    <t>23520000</t>
  </si>
  <si>
    <t>23520001</t>
  </si>
  <si>
    <t>23599999</t>
  </si>
  <si>
    <t>23621000</t>
  </si>
  <si>
    <t>C23612</t>
  </si>
  <si>
    <t>23622000</t>
  </si>
  <si>
    <t>23631000</t>
  </si>
  <si>
    <t>23632000</t>
  </si>
  <si>
    <t>23652100</t>
  </si>
  <si>
    <t>C23611</t>
  </si>
  <si>
    <t>23653000</t>
  </si>
  <si>
    <t>23654000</t>
  </si>
  <si>
    <t>23720000</t>
  </si>
  <si>
    <t>C2371</t>
  </si>
  <si>
    <t>23730000</t>
  </si>
  <si>
    <t>23740000</t>
  </si>
  <si>
    <t>24120000</t>
  </si>
  <si>
    <t>24120200</t>
  </si>
  <si>
    <t>24120300</t>
  </si>
  <si>
    <t>24120600</t>
  </si>
  <si>
    <t>24120699</t>
  </si>
  <si>
    <t>24120700</t>
  </si>
  <si>
    <t>24120710</t>
  </si>
  <si>
    <t>24120720</t>
  </si>
  <si>
    <t>24121100</t>
  </si>
  <si>
    <t>24121200</t>
  </si>
  <si>
    <t>24121400</t>
  </si>
  <si>
    <t>24122500</t>
  </si>
  <si>
    <t>24122700</t>
  </si>
  <si>
    <t>24123000</t>
  </si>
  <si>
    <t>24126000</t>
  </si>
  <si>
    <t>24126200</t>
  </si>
  <si>
    <t>24133000</t>
  </si>
  <si>
    <t>24133200</t>
  </si>
  <si>
    <t>24142001</t>
  </si>
  <si>
    <t>24142002</t>
  </si>
  <si>
    <t>24142005</t>
  </si>
  <si>
    <t>24142006</t>
  </si>
  <si>
    <t>24142008</t>
  </si>
  <si>
    <t>24142009</t>
  </si>
  <si>
    <t>24142010</t>
  </si>
  <si>
    <t>24142012</t>
  </si>
  <si>
    <t>24142013</t>
  </si>
  <si>
    <t>24142014</t>
  </si>
  <si>
    <t>24142100</t>
  </si>
  <si>
    <t>24161000</t>
  </si>
  <si>
    <t>24171006</t>
  </si>
  <si>
    <t>24171011</t>
  </si>
  <si>
    <t>24172000</t>
  </si>
  <si>
    <t>24173000</t>
  </si>
  <si>
    <t>24173100</t>
  </si>
  <si>
    <t>24174000</t>
  </si>
  <si>
    <t>24174100</t>
  </si>
  <si>
    <t>24199800</t>
  </si>
  <si>
    <t>24199900</t>
  </si>
  <si>
    <t>25299900</t>
  </si>
  <si>
    <t>C252</t>
  </si>
  <si>
    <t>25211000</t>
  </si>
  <si>
    <t>25212000</t>
  </si>
  <si>
    <t>25217000</t>
  </si>
  <si>
    <t>25280000</t>
  </si>
  <si>
    <t>25310000</t>
  </si>
  <si>
    <t>C283</t>
  </si>
  <si>
    <t>25311000</t>
  </si>
  <si>
    <t>25321000</t>
  </si>
  <si>
    <t>25510100</t>
  </si>
  <si>
    <t>C2551</t>
  </si>
  <si>
    <t>25510200</t>
  </si>
  <si>
    <t>25510300</t>
  </si>
  <si>
    <t>25621000</t>
  </si>
  <si>
    <t>C2531</t>
  </si>
  <si>
    <t>25621200</t>
  </si>
  <si>
    <t>25622000</t>
  </si>
  <si>
    <t>25623200</t>
  </si>
  <si>
    <t>25626000</t>
  </si>
  <si>
    <t>25626100</t>
  </si>
  <si>
    <t>25626200</t>
  </si>
  <si>
    <t>26212000</t>
  </si>
  <si>
    <t>C2532</t>
  </si>
  <si>
    <t>26221000</t>
  </si>
  <si>
    <t>26221500</t>
  </si>
  <si>
    <t>26237100</t>
  </si>
  <si>
    <t>26580000</t>
  </si>
  <si>
    <t>26581000</t>
  </si>
  <si>
    <t>26281300</t>
  </si>
  <si>
    <t>26281500</t>
  </si>
  <si>
    <t>27112000</t>
  </si>
  <si>
    <t>27114000</t>
  </si>
  <si>
    <t>27115000</t>
  </si>
  <si>
    <t>27117000</t>
  </si>
  <si>
    <t>27118000</t>
  </si>
  <si>
    <t>27121000</t>
  </si>
  <si>
    <t>27122000</t>
  </si>
  <si>
    <t>27123000</t>
  </si>
  <si>
    <t>27124000</t>
  </si>
  <si>
    <t>27125000</t>
  </si>
  <si>
    <t>27126000</t>
  </si>
  <si>
    <t>27127000</t>
  </si>
  <si>
    <t>27210000</t>
  </si>
  <si>
    <t xml:space="preserve">  Materials &amp; Supplies</t>
  </si>
  <si>
    <t>State Income Tax Rate</t>
  </si>
  <si>
    <t>Federal Income Tax Rate</t>
  </si>
  <si>
    <t>Effective Tax Rate</t>
  </si>
  <si>
    <t>Accrued Pension - Account 26212000</t>
  </si>
  <si>
    <t>Kentucky-American Water Company</t>
  </si>
  <si>
    <t>Response to KAW_R_PSCDR1_NUM002</t>
  </si>
  <si>
    <t>Rate Base as of 12/31/17</t>
  </si>
  <si>
    <t>AMERICAN WATER COMPARATIVE BALANCE SHEET NON LEADING LEDGER</t>
  </si>
  <si>
    <t>Kentucky American Water Company</t>
  </si>
  <si>
    <t>Structure</t>
  </si>
  <si>
    <t>G/L Account</t>
  </si>
  <si>
    <t>Account</t>
  </si>
  <si>
    <t>NARUC</t>
  </si>
  <si>
    <t>Utility Plant In Service</t>
  </si>
  <si>
    <t>UP Organization</t>
  </si>
  <si>
    <t>UP Franchises</t>
  </si>
  <si>
    <t>UP Lnd&amp;Ld Rights SS</t>
  </si>
  <si>
    <t>UP Lnd&amp;Ld Rights P</t>
  </si>
  <si>
    <t>UP Lnd&amp;Ld Rights WT</t>
  </si>
  <si>
    <t>UP Lnd&amp;Ld Rights TD</t>
  </si>
  <si>
    <t>UP Struct&amp;Imp SS</t>
  </si>
  <si>
    <t>UP Struct&amp;Imp P</t>
  </si>
  <si>
    <t>UP Struct&amp;Imp WT</t>
  </si>
  <si>
    <t>UP Struct&amp;Imp TD</t>
  </si>
  <si>
    <t>UP Struct&amp;Imp AG</t>
  </si>
  <si>
    <t>UP Collect&amp;Impoundg</t>
  </si>
  <si>
    <t>UP Lake&amp;River&amp;Other</t>
  </si>
  <si>
    <t>UP Supply Mains</t>
  </si>
  <si>
    <t>UP Pwr Generatn Equ</t>
  </si>
  <si>
    <t>UP Pump Eq Electric</t>
  </si>
  <si>
    <t>UP Pump Eq Diesel</t>
  </si>
  <si>
    <t>UP Pump Eq Hydraulic</t>
  </si>
  <si>
    <t>UP Pump Eq SS</t>
  </si>
  <si>
    <t>UP Pump Eq TD</t>
  </si>
  <si>
    <t>UP WT Equipment</t>
  </si>
  <si>
    <t>UP Dist Reservrs&amp;St</t>
  </si>
  <si>
    <t>UP TD Mains</t>
  </si>
  <si>
    <t>UP Svcs</t>
  </si>
  <si>
    <t>UP Meters</t>
  </si>
  <si>
    <t>UP Meter Installs</t>
  </si>
  <si>
    <t>UP Hydrants</t>
  </si>
  <si>
    <t>UP Other P/E Intang</t>
  </si>
  <si>
    <t>UP Other P/E TD</t>
  </si>
  <si>
    <t>10133950</t>
  </si>
  <si>
    <t>C3394</t>
  </si>
  <si>
    <t>UP Office Furn&amp;Eq</t>
  </si>
  <si>
    <t>UP Trans Equip</t>
  </si>
  <si>
    <t>UP Stores Equip</t>
  </si>
  <si>
    <t>UP Tools-Shop-Gar Eq</t>
  </si>
  <si>
    <t>UP Laboratory Equip</t>
  </si>
  <si>
    <t>UP Power Operated Eq</t>
  </si>
  <si>
    <t>UP Comm Equip</t>
  </si>
  <si>
    <t>UP Misc Equip</t>
  </si>
  <si>
    <t>UP Other Tangbl Prop</t>
  </si>
  <si>
    <t>UP WW L&amp;L Rights Gen</t>
  </si>
  <si>
    <t>UP WW Struct&amp;ImpColl</t>
  </si>
  <si>
    <t>UP WW Struct&amp;Imp SPP</t>
  </si>
  <si>
    <t>UP WW Struct&amp;Imp TDP</t>
  </si>
  <si>
    <t>UP WW Struct&amp;Imp Gen</t>
  </si>
  <si>
    <t>UP WW Collectn Swrs</t>
  </si>
  <si>
    <t>UP WW Collectg Mains</t>
  </si>
  <si>
    <t>UP WW Svcs Sewer</t>
  </si>
  <si>
    <t>UP WW FlowMeasDevice</t>
  </si>
  <si>
    <t>UP WW Pump Eq Elect</t>
  </si>
  <si>
    <t>UP WW Pump Eq Oth Pw</t>
  </si>
  <si>
    <t>UP WW TD Equip</t>
  </si>
  <si>
    <t>UP WW Plant Sewers</t>
  </si>
  <si>
    <t>UP WW Office Furn</t>
  </si>
  <si>
    <t>UP WW Trans Equip</t>
  </si>
  <si>
    <t>UP WW Stores Equip</t>
  </si>
  <si>
    <t>UP WW Tool Shop &amp;Gar</t>
  </si>
  <si>
    <t>UP WW Laboratory Eq</t>
  </si>
  <si>
    <t>UP WW Power OpertdEq</t>
  </si>
  <si>
    <t>UP WW Commun Eq</t>
  </si>
  <si>
    <t>UP WW Misc Equip</t>
  </si>
  <si>
    <t>Reg Asset-AFUDC-Debt</t>
  </si>
  <si>
    <t>Property Held Future</t>
  </si>
  <si>
    <t>Utility Plant Purcha</t>
  </si>
  <si>
    <t>CCNC L&amp;L Rights SS</t>
  </si>
  <si>
    <t>CCNC L&amp;L Rights P</t>
  </si>
  <si>
    <t>10630330</t>
  </si>
  <si>
    <t>CCNC L&amp;L Rights TD</t>
  </si>
  <si>
    <t>CCNC Struct&amp;Imp SS</t>
  </si>
  <si>
    <t>CCNC Struct&amp;Imp P</t>
  </si>
  <si>
    <t>CCNC Struct&amp;Imp WT</t>
  </si>
  <si>
    <t>CCNC Struct&amp;Imp TD</t>
  </si>
  <si>
    <t>10630440</t>
  </si>
  <si>
    <t>CCNC Struct&amp;Imp AG</t>
  </si>
  <si>
    <t>CCNC Lake-River&amp;Othr</t>
  </si>
  <si>
    <t>CCNC Supply Mains</t>
  </si>
  <si>
    <t>CCNC Power Gnrtn Eq</t>
  </si>
  <si>
    <t>CCNC Pump Eq Electrc</t>
  </si>
  <si>
    <t>CCNC Pumping Eq SS</t>
  </si>
  <si>
    <t>C3113</t>
  </si>
  <si>
    <t>CCNC Pumping Eq TD</t>
  </si>
  <si>
    <t>CCNC WT Eq Non-Media</t>
  </si>
  <si>
    <t>CCNC Dist Resrvrs&amp;St</t>
  </si>
  <si>
    <t>CCNC TD MainsNotClss</t>
  </si>
  <si>
    <t>CCNC Svcs</t>
  </si>
  <si>
    <t>CCNC Meters</t>
  </si>
  <si>
    <t>CCNC Meter Installs</t>
  </si>
  <si>
    <t>CCNC Hydrants</t>
  </si>
  <si>
    <t>CCNC Othr P/E Intang</t>
  </si>
  <si>
    <t>CCNC Office Furn&amp;Eq</t>
  </si>
  <si>
    <t>CCNC Trans EqNotClss</t>
  </si>
  <si>
    <t>CCNC Stores Equip</t>
  </si>
  <si>
    <t>CCNC Tool-Shop-GarEq</t>
  </si>
  <si>
    <t>CCNC Laboratory Eq</t>
  </si>
  <si>
    <t>CCNC Power Oper Eq</t>
  </si>
  <si>
    <t>10634500</t>
  </si>
  <si>
    <t>CCNC Comm Equip</t>
  </si>
  <si>
    <t>CCNC Misc Equip</t>
  </si>
  <si>
    <t>CCNC WW L&amp;L RghtsGen</t>
  </si>
  <si>
    <t>CCNC WW Strct&amp;ImpSPP</t>
  </si>
  <si>
    <t>CCNC WW Strct&amp;ImpCol</t>
  </si>
  <si>
    <t>10635420</t>
  </si>
  <si>
    <t>CCNC WW Strct&amp;ImpTDP</t>
  </si>
  <si>
    <t>CCNC WW Strct&amp;ImpGen</t>
  </si>
  <si>
    <t>CCNC WW CollectnSwrs</t>
  </si>
  <si>
    <t>10636000</t>
  </si>
  <si>
    <t>CCNC WW CollectgMain</t>
  </si>
  <si>
    <t>CCNC WW Svcs Sewer</t>
  </si>
  <si>
    <t>CCNC WW Flow Meas De</t>
  </si>
  <si>
    <t>CCNC WW PumpEq Elect</t>
  </si>
  <si>
    <t>CCNC WW TD Equip</t>
  </si>
  <si>
    <t>CCNC WW P&amp;M Eq</t>
  </si>
  <si>
    <t>CCNC WW ToolShop&amp;Gar</t>
  </si>
  <si>
    <t>Overall Result</t>
  </si>
  <si>
    <t>Construction Work In Progress</t>
  </si>
  <si>
    <t>CWIP</t>
  </si>
  <si>
    <t>CWIP-WB Accrual</t>
  </si>
  <si>
    <t>CWIP-EngClearDist OH</t>
  </si>
  <si>
    <t>10780110</t>
  </si>
  <si>
    <t>CWIP-Mgmt Study-AMR</t>
  </si>
  <si>
    <t>10780130</t>
  </si>
  <si>
    <t>CWIP-Mgmt Study-Pipe</t>
  </si>
  <si>
    <t>10780140</t>
  </si>
  <si>
    <t>Utility Plant Accumulated Depreciation/Amortization</t>
  </si>
  <si>
    <t>A/D - UP in Service</t>
  </si>
  <si>
    <t>A/D - Salvage/Scrap</t>
  </si>
  <si>
    <t>A/D - Asset Sale</t>
  </si>
  <si>
    <t>A/D - Original Cost</t>
  </si>
  <si>
    <t>A/D - Reg Asset</t>
  </si>
  <si>
    <t>Total Utility Plant Adjustment</t>
  </si>
  <si>
    <t>UPAA-ATL</t>
  </si>
  <si>
    <t>UPAA-ATL Accu Amort</t>
  </si>
  <si>
    <t>Nonutility property, net of accumulated depreciation</t>
  </si>
  <si>
    <t>NUP-Land</t>
  </si>
  <si>
    <t>NUP-Other Software</t>
  </si>
  <si>
    <t>12150050</t>
  </si>
  <si>
    <t>Cash and Cash Equivalents</t>
  </si>
  <si>
    <t>BNYM KY</t>
  </si>
  <si>
    <t>BNYM KY-CustDD</t>
  </si>
  <si>
    <t>13121206</t>
  </si>
  <si>
    <t>BNYM KY-Cust ACH</t>
  </si>
  <si>
    <t>13121207</t>
  </si>
  <si>
    <t>BNYM KY-Cust LBX</t>
  </si>
  <si>
    <t>BNYM KY-ORCC</t>
  </si>
  <si>
    <t>BNYM KY-FiServ</t>
  </si>
  <si>
    <t>13121211</t>
  </si>
  <si>
    <t>BNYM KY-PennCrdt</t>
  </si>
  <si>
    <t>13121212</t>
  </si>
  <si>
    <t>BNYM KY-ERtrn-Mellon</t>
  </si>
  <si>
    <t>13121213</t>
  </si>
  <si>
    <t>BNYM KY-ERtrn-ORCC</t>
  </si>
  <si>
    <t>13121214</t>
  </si>
  <si>
    <t>BNYM KY-Cust ARC</t>
  </si>
  <si>
    <t>BNYM KY-NSF-Rtrn Pmt</t>
  </si>
  <si>
    <t>13121216</t>
  </si>
  <si>
    <t>BNYM KY-Misc</t>
  </si>
  <si>
    <t>13121217</t>
  </si>
  <si>
    <t>BNYM KY-CSrvc 3rd PC</t>
  </si>
  <si>
    <t>13121218</t>
  </si>
  <si>
    <t>BNYM WV-NSF-Rtrn Pmt</t>
  </si>
  <si>
    <t>13122816</t>
  </si>
  <si>
    <t>PNC AWCC-A/P-Out Chk</t>
  </si>
  <si>
    <t>PNC AWCC-P/R</t>
  </si>
  <si>
    <t>13140200</t>
  </si>
  <si>
    <t>PNC AWCC-PR-Out ACH</t>
  </si>
  <si>
    <t>PNC AWCC-PR-Out Chk</t>
  </si>
  <si>
    <t>PNC AWCC-Cust Ref</t>
  </si>
  <si>
    <t>13140300</t>
  </si>
  <si>
    <t>PNC AWCC-Cust Ref-Ck</t>
  </si>
  <si>
    <t>USBK KY - Main</t>
  </si>
  <si>
    <t>USBK KY-CustDD</t>
  </si>
  <si>
    <t>USBK KY-Cust LBX</t>
  </si>
  <si>
    <t>USBK KY-CC &amp; ECheck</t>
  </si>
  <si>
    <t>USBK KY-FiServ</t>
  </si>
  <si>
    <t>USBK KY-PennCrdt</t>
  </si>
  <si>
    <t>USBK KY-ERtrn-USBank</t>
  </si>
  <si>
    <t>USBK KY-CCEck ERetrn</t>
  </si>
  <si>
    <t>USBK KY-Cust ARC</t>
  </si>
  <si>
    <t>13161215</t>
  </si>
  <si>
    <t>USBK KY-NSF-Rtrn Pmt</t>
  </si>
  <si>
    <t>Cash Clearg-MixdPymt</t>
  </si>
  <si>
    <t>Cash Clearg-MI's</t>
  </si>
  <si>
    <t>Cash Clearg-ORCOM</t>
  </si>
  <si>
    <t>13199005</t>
  </si>
  <si>
    <t>Petty Cash</t>
  </si>
  <si>
    <t>Accounts Receivable, net</t>
  </si>
  <si>
    <t>A/R-Customer-CIS Rec</t>
  </si>
  <si>
    <t>A/R-Customer - ECIS</t>
  </si>
  <si>
    <t>A/R-Customer-Clear</t>
  </si>
  <si>
    <t>A/R-Pymt Clarificatn</t>
  </si>
  <si>
    <t>A/R-NSF Clarificatn</t>
  </si>
  <si>
    <t>Allow for Uncollect</t>
  </si>
  <si>
    <t>Allow Uncoll-CISConv</t>
  </si>
  <si>
    <t>14399999</t>
  </si>
  <si>
    <t>A/R Assoc Co-Misc</t>
  </si>
  <si>
    <t>A/R Assoc Co-Recon</t>
  </si>
  <si>
    <t>I/C Syst Clearng-CIS</t>
  </si>
  <si>
    <t>14510600</t>
  </si>
  <si>
    <t>A/R Assoc Co-SCBill</t>
  </si>
  <si>
    <t>A/R AssocCo-Div Eqv</t>
  </si>
  <si>
    <t>Misc A/R-Recon Acct</t>
  </si>
  <si>
    <t>Misc A/R-Manual</t>
  </si>
  <si>
    <t>Misc A/R-Retro Ins</t>
  </si>
  <si>
    <t>14611200</t>
  </si>
  <si>
    <t>Misc A/R-Liab Ins</t>
  </si>
  <si>
    <t>Misc A/R-Med Subsidy</t>
  </si>
  <si>
    <t>Misc A/R-Employees</t>
  </si>
  <si>
    <t>Misc A/R-Empl P/R</t>
  </si>
  <si>
    <t>Misc Rec-Allowance</t>
  </si>
  <si>
    <t>Unbilled Revenues</t>
  </si>
  <si>
    <t>Unbilled Utility Rev</t>
  </si>
  <si>
    <t>Materials and Supplies</t>
  </si>
  <si>
    <t>Inventory-Plant Mat</t>
  </si>
  <si>
    <t>Inventory-Chemicals</t>
  </si>
  <si>
    <t>Inventory-Other M&amp;S</t>
  </si>
  <si>
    <t>Inventry-Price Diff</t>
  </si>
  <si>
    <t>Other current assets</t>
  </si>
  <si>
    <t>Prepaid Insur</t>
  </si>
  <si>
    <t>Prepaid Insur - I/C</t>
  </si>
  <si>
    <t>16525000</t>
  </si>
  <si>
    <t>Prepaid PUC/PSC</t>
  </si>
  <si>
    <t>Prepaid Audit Fees</t>
  </si>
  <si>
    <t>Prepaid Other</t>
  </si>
  <si>
    <t>Other Special Dep</t>
  </si>
  <si>
    <t>Prepaid Other-Global</t>
  </si>
  <si>
    <t>Regulatory Assets</t>
  </si>
  <si>
    <t>RA-ITRtR-AFUDC CWIP</t>
  </si>
  <si>
    <t>RA-ITRtR-AFUDC Eqty</t>
  </si>
  <si>
    <t>RA-ITRtR-Plant F/T</t>
  </si>
  <si>
    <t>RA-ITRtR-Other</t>
  </si>
  <si>
    <t>RA-ITRtR-Accu Amort</t>
  </si>
  <si>
    <t>RA-Def Program Maint</t>
  </si>
  <si>
    <t>RA-Def Rate Case</t>
  </si>
  <si>
    <t>RA-Unamort Debt Exp</t>
  </si>
  <si>
    <t>RA-UnamortDebtExpI/C</t>
  </si>
  <si>
    <t>RA-UnamortPrefStkExp</t>
  </si>
  <si>
    <t>RA-Def Vacation Pay</t>
  </si>
  <si>
    <t>RA-FAS112 Costs</t>
  </si>
  <si>
    <t>RA-Depr Study</t>
  </si>
  <si>
    <t>18680131</t>
  </si>
  <si>
    <t>RA-Waste Disposal</t>
  </si>
  <si>
    <t>RA-Other</t>
  </si>
  <si>
    <t>Other Long Term Assets</t>
  </si>
  <si>
    <t>LTA-Prel Survey</t>
  </si>
  <si>
    <t>LTA-UnamrtDbt-In Rvl</t>
  </si>
  <si>
    <t>Common stock</t>
  </si>
  <si>
    <t>Com Stk-Subs I/C</t>
  </si>
  <si>
    <t>Paid in Capital</t>
  </si>
  <si>
    <t>PIC-Subs Min Int</t>
  </si>
  <si>
    <t>PIC-Subs Interco</t>
  </si>
  <si>
    <t>Retained Earnings</t>
  </si>
  <si>
    <t>R/E at Acq I/C</t>
  </si>
  <si>
    <t>R/E Since Acquis</t>
  </si>
  <si>
    <t>Net Loss</t>
  </si>
  <si>
    <t>Long Term Debt</t>
  </si>
  <si>
    <t>Bonds</t>
  </si>
  <si>
    <t>Debt Disct-Inside</t>
  </si>
  <si>
    <t>Bonds-Interco</t>
  </si>
  <si>
    <t>Redeemable Preferred Stock  at redemption value</t>
  </si>
  <si>
    <t>Pref Stk-Redeemable</t>
  </si>
  <si>
    <t>Short-Term Debt</t>
  </si>
  <si>
    <t>IHC Bank</t>
  </si>
  <si>
    <t>IHC Clear Out Pymt</t>
  </si>
  <si>
    <t>IHC Payment Clr</t>
  </si>
  <si>
    <t>IHC Clear Inter</t>
  </si>
  <si>
    <t>23121005</t>
  </si>
  <si>
    <t>Accounts Payable</t>
  </si>
  <si>
    <t>A/P-Recon Acct</t>
  </si>
  <si>
    <t>A/P I/C-Recon</t>
  </si>
  <si>
    <t>A/P-Pcard</t>
  </si>
  <si>
    <t>23411000</t>
  </si>
  <si>
    <t>PCard Distributed</t>
  </si>
  <si>
    <t>A/P-Gcard Clear</t>
  </si>
  <si>
    <t>23411400</t>
  </si>
  <si>
    <t>A/P-Pcard Clear</t>
  </si>
  <si>
    <t>23411500</t>
  </si>
  <si>
    <t>A/P-Contrctd Svc</t>
  </si>
  <si>
    <t>A/P-Contr Retention</t>
  </si>
  <si>
    <t>23420000</t>
  </si>
  <si>
    <t>A/P-Miscellaneous</t>
  </si>
  <si>
    <t>A/P-Wrkbasket Accrl</t>
  </si>
  <si>
    <t>A/P-Pcard Accrual</t>
  </si>
  <si>
    <t>A/P-Misc Global</t>
  </si>
  <si>
    <t>A/P-Proj Cost Accrl</t>
  </si>
  <si>
    <t>A/P-GRIR CapSvc</t>
  </si>
  <si>
    <t>A/P Assoc Co</t>
  </si>
  <si>
    <t>23510600</t>
  </si>
  <si>
    <t>A/P Assoc Co-SCoBill</t>
  </si>
  <si>
    <t>I/C System Clearing</t>
  </si>
  <si>
    <t>Taxes Accrued</t>
  </si>
  <si>
    <t>Accr FIT-Current Yr</t>
  </si>
  <si>
    <t>Accr FIT-Prior Yrs</t>
  </si>
  <si>
    <t>Accr SIT-Current Yr</t>
  </si>
  <si>
    <t>Accr SIT-Prior Yrs</t>
  </si>
  <si>
    <t>Accr Tax-GrRecpts</t>
  </si>
  <si>
    <t>23651000</t>
  </si>
  <si>
    <t>Accr Tax-FUTA</t>
  </si>
  <si>
    <t>23652000</t>
  </si>
  <si>
    <t>Accr Tax-FICA</t>
  </si>
  <si>
    <t>Accr Tax-SUTA</t>
  </si>
  <si>
    <t>23652200</t>
  </si>
  <si>
    <t>Accr Tax-Property</t>
  </si>
  <si>
    <t>Accr Tax-Use Tax</t>
  </si>
  <si>
    <t>Accr Tax-Other</t>
  </si>
  <si>
    <t>23659000</t>
  </si>
  <si>
    <t>Interest Accrued</t>
  </si>
  <si>
    <t>Accr Int-LTD</t>
  </si>
  <si>
    <t>Accr Int-LTD I/C</t>
  </si>
  <si>
    <t>Accr Int-Rdm PrefDiv</t>
  </si>
  <si>
    <t>Other current liabilities</t>
  </si>
  <si>
    <t>Accr Vacation Pay</t>
  </si>
  <si>
    <t>Accr Water Purchases</t>
  </si>
  <si>
    <t>24120100</t>
  </si>
  <si>
    <t>Accr Power</t>
  </si>
  <si>
    <t>Accr Legal</t>
  </si>
  <si>
    <t>Accr Wages</t>
  </si>
  <si>
    <t>Accr Wages-NetAdjClr</t>
  </si>
  <si>
    <t>Accr Insurance</t>
  </si>
  <si>
    <t>Accr Insur Retro Adj</t>
  </si>
  <si>
    <t>Accr Insur Unfunded</t>
  </si>
  <si>
    <t>Accr Waste Disposal</t>
  </si>
  <si>
    <t>Accr Retiree Medical</t>
  </si>
  <si>
    <t>Accr DCP Contrib</t>
  </si>
  <si>
    <t>Accr Bank Fees</t>
  </si>
  <si>
    <t>Accr Severance</t>
  </si>
  <si>
    <t>24121800</t>
  </si>
  <si>
    <t>Accr RefRates Und Bd</t>
  </si>
  <si>
    <t>Accr Emp 401k Match</t>
  </si>
  <si>
    <t>Accr Incentive Plan</t>
  </si>
  <si>
    <t>Misc Deposits Pay</t>
  </si>
  <si>
    <t>Accr Paving</t>
  </si>
  <si>
    <t>Unclaimed Cust Crdts</t>
  </si>
  <si>
    <t>Unclaimed A/P Checks</t>
  </si>
  <si>
    <t>Unclaimed Wages</t>
  </si>
  <si>
    <t>24133300</t>
  </si>
  <si>
    <t>WH PR-Union Dues</t>
  </si>
  <si>
    <t>WH PR-Charity Contr</t>
  </si>
  <si>
    <t>WH PR-Flex Spending</t>
  </si>
  <si>
    <t>WH PR-401k Contribs</t>
  </si>
  <si>
    <t>WH PR-Garnishments</t>
  </si>
  <si>
    <t>WH PR-Life Insur</t>
  </si>
  <si>
    <t>WH PRTx Coll Pay FIT</t>
  </si>
  <si>
    <t>WH PRTx Coll Pay LIT</t>
  </si>
  <si>
    <t>WH PRTx Coll PayFICA</t>
  </si>
  <si>
    <t>WH PR-ESPP</t>
  </si>
  <si>
    <t>WH PR-Tax Coll SIT</t>
  </si>
  <si>
    <t>GRIR-Stock E - Mat</t>
  </si>
  <si>
    <t>GRIR-Stock C - Chem</t>
  </si>
  <si>
    <t>GRIR-Non-inventory</t>
  </si>
  <si>
    <t>GRIR-CapEx Accrl Rcl</t>
  </si>
  <si>
    <t>24166000</t>
  </si>
  <si>
    <t>CFO Cust Pledged</t>
  </si>
  <si>
    <t>CFO MC/Swr Rev/Cash</t>
  </si>
  <si>
    <t>CFO Sales Tax</t>
  </si>
  <si>
    <t>CFO Sales Tax-CIS</t>
  </si>
  <si>
    <t>CFO Gr Receipts Tax</t>
  </si>
  <si>
    <t>CFO GrReceiptsTx-CIS</t>
  </si>
  <si>
    <t>CFO Municipal Tax</t>
  </si>
  <si>
    <t>CFO Municipal Tx-CIS</t>
  </si>
  <si>
    <t>Other CurrLiab/Tax</t>
  </si>
  <si>
    <t>Other CurrLiab/NonTx</t>
  </si>
  <si>
    <t>Adv Constr-Current</t>
  </si>
  <si>
    <t>999 Line JE Clearg</t>
  </si>
  <si>
    <t>29999999</t>
  </si>
  <si>
    <t>Customer Advances for Construction</t>
  </si>
  <si>
    <t>Adv Constr-NT Mains</t>
  </si>
  <si>
    <t>Adv Constr-NT ExtDep</t>
  </si>
  <si>
    <t>Adv Constr-NT WIP</t>
  </si>
  <si>
    <t>Adv Constr-Tax WIP</t>
  </si>
  <si>
    <t>25227000</t>
  </si>
  <si>
    <t>Adv Constr-Rcls Curr</t>
  </si>
  <si>
    <t>Deferred Income Taxes</t>
  </si>
  <si>
    <t>Def FIT LiabNormProp</t>
  </si>
  <si>
    <t>Def FIT Liab-Other</t>
  </si>
  <si>
    <t>Def SIT Liab-Other</t>
  </si>
  <si>
    <t>Def FIT Liab-Curr</t>
  </si>
  <si>
    <t>25340000</t>
  </si>
  <si>
    <t>Def FIT Asset-Curr</t>
  </si>
  <si>
    <t>25349000</t>
  </si>
  <si>
    <t>Def SIT Liab-Curr</t>
  </si>
  <si>
    <t>25350000</t>
  </si>
  <si>
    <t>Def SIT Asset-Curr</t>
  </si>
  <si>
    <t>25359000</t>
  </si>
  <si>
    <t>Deferred Investment tax credits</t>
  </si>
  <si>
    <t>Unamort ITC-3%</t>
  </si>
  <si>
    <t>Unamort ITC-4%</t>
  </si>
  <si>
    <t>Unamort ITC-10%</t>
  </si>
  <si>
    <t>Regulatory liability</t>
  </si>
  <si>
    <t>RL-ITRR-ExcDef FIT</t>
  </si>
  <si>
    <t>RL-ITRR-ExcDefDprFIT</t>
  </si>
  <si>
    <t>RL-ITRR-Deficit Def</t>
  </si>
  <si>
    <t>RL-ITRR-ExcDefDpSIT</t>
  </si>
  <si>
    <t>RL-ITRR-ITC GrUp3%</t>
  </si>
  <si>
    <t>RL-ITRR-ITC GrUp4%</t>
  </si>
  <si>
    <t>RL-ITRR-ITC GrUp10%</t>
  </si>
  <si>
    <t>RL-Gain on Debt</t>
  </si>
  <si>
    <t>25633500</t>
  </si>
  <si>
    <t>RL-Cost of Removal</t>
  </si>
  <si>
    <t>RL-COR RWIP</t>
  </si>
  <si>
    <t>Accrued Pension</t>
  </si>
  <si>
    <t>Accr Pension Exp</t>
  </si>
  <si>
    <t>Accrued postretirement benefit expense</t>
  </si>
  <si>
    <t>Accr OPEB</t>
  </si>
  <si>
    <t>Accr OPEB MedSubs</t>
  </si>
  <si>
    <t xml:space="preserve"> Other Deferred Credits</t>
  </si>
  <si>
    <t>Def Revenue</t>
  </si>
  <si>
    <t>Def FAS 112 Costs</t>
  </si>
  <si>
    <t>Accr Dividend Equiv</t>
  </si>
  <si>
    <t>FIN 48 Reserve-Fed</t>
  </si>
  <si>
    <t>FIN 48 Reserve-State</t>
  </si>
  <si>
    <t>Contributions in aid of Construction</t>
  </si>
  <si>
    <t>CIAC-NT Mains</t>
  </si>
  <si>
    <t>CIAC-NT Ext Dep</t>
  </si>
  <si>
    <t>CIAC-NT Svcs</t>
  </si>
  <si>
    <t>CIAC-NT Meters</t>
  </si>
  <si>
    <t>CIAC-NT Hydrants</t>
  </si>
  <si>
    <t>CIAC-NT Other</t>
  </si>
  <si>
    <t>CIAC-NT WIP</t>
  </si>
  <si>
    <t>CIAC-NT NUP Property</t>
  </si>
  <si>
    <t>CIAC-Tax Mains</t>
  </si>
  <si>
    <t>CIAC-Tax Ext Dep</t>
  </si>
  <si>
    <t>CIAC-Tax Svcs</t>
  </si>
  <si>
    <t>CIAC-Tax Meters</t>
  </si>
  <si>
    <t>CIAC-Tax Hydrants</t>
  </si>
  <si>
    <t>CIAC-Tax Other</t>
  </si>
  <si>
    <t>CIAC-Tax WIP</t>
  </si>
  <si>
    <t>AccAmort CIAC-Other</t>
  </si>
  <si>
    <t>AccAmort CIAC-Tax</t>
  </si>
  <si>
    <t>Total Company</t>
  </si>
  <si>
    <t>Docket # 2018-00042</t>
  </si>
  <si>
    <t>Pension 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</si>
</sst>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000%"/>
    <numFmt numFmtId="166" formatCode="mmmm\ yyyy"/>
    <numFmt numFmtId="167" formatCode="###,000"/>
    <numFmt numFmtId="168" formatCode="#,##0.00;\(#,##0.00\);#,##0.00"/>
  </numFmts>
  <fonts count="1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1F5FB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theme="3" tint="-0.24994659260841701"/>
      </right>
      <top style="thin">
        <color theme="3" tint="-0.24994659260841701"/>
      </top>
      <bottom style="thin">
        <color rgb="FF0000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rgb="FF000000"/>
      </bottom>
      <diagonal/>
    </border>
    <border>
      <left style="thin">
        <color theme="3" tint="-0.24994659260841701"/>
      </left>
      <right style="thin">
        <color rgb="FF000000"/>
      </right>
      <top style="thin">
        <color theme="3" tint="-0.24994659260841701"/>
      </top>
      <bottom style="thin">
        <color rgb="FF0000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rgb="FF000000"/>
      </top>
      <bottom style="thin">
        <color theme="3" tint="-0.24994659260841701"/>
      </bottom>
      <diagonal/>
    </border>
    <border>
      <left style="thin">
        <color rgb="FF000000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00000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2" borderId="6" applyNumberFormat="0" applyAlignment="0" applyProtection="0">
      <alignment horizontal="left" vertical="center" indent="1"/>
    </xf>
    <xf numFmtId="167" fontId="9" fillId="3" borderId="6" applyNumberFormat="0" applyAlignment="0" applyProtection="0">
      <alignment horizontal="left" vertical="center" indent="1"/>
    </xf>
    <xf numFmtId="167" fontId="9" fillId="0" borderId="13" applyNumberFormat="0" applyProtection="0">
      <alignment horizontal="right" vertical="center"/>
    </xf>
    <xf numFmtId="0" fontId="10" fillId="4" borderId="15" applyNumberFormat="0" applyAlignment="0" applyProtection="0">
      <alignment horizontal="left" vertical="center" indent="1"/>
    </xf>
    <xf numFmtId="0" fontId="8" fillId="2" borderId="15" applyNumberFormat="0" applyAlignment="0" applyProtection="0">
      <alignment horizontal="left" vertical="center" indent="1"/>
    </xf>
    <xf numFmtId="167" fontId="8" fillId="0" borderId="13" applyNumberFormat="0" applyProtection="0">
      <alignment horizontal="right" vertical="center"/>
    </xf>
  </cellStyleXfs>
  <cellXfs count="62">
    <xf numFmtId="0" fontId="0" fillId="0" borderId="0" xfId="0"/>
    <xf numFmtId="3" fontId="2" fillId="0" borderId="0" xfId="0" applyNumberFormat="1" applyFont="1" applyBorder="1" applyAlignment="1"/>
    <xf numFmtId="0" fontId="3" fillId="0" borderId="0" xfId="0" applyFont="1"/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5" fontId="2" fillId="0" borderId="0" xfId="0" applyNumberFormat="1" applyFont="1" applyBorder="1" applyAlignment="1" applyProtection="1">
      <protection locked="0"/>
    </xf>
    <xf numFmtId="5" fontId="3" fillId="0" borderId="0" xfId="0" applyNumberFormat="1" applyFont="1" applyBorder="1" applyAlignment="1"/>
    <xf numFmtId="41" fontId="2" fillId="0" borderId="0" xfId="0" applyNumberFormat="1" applyFont="1" applyBorder="1" applyAlignment="1" applyProtection="1">
      <protection locked="0"/>
    </xf>
    <xf numFmtId="41" fontId="3" fillId="0" borderId="0" xfId="0" applyNumberFormat="1" applyFont="1" applyBorder="1" applyAlignment="1"/>
    <xf numFmtId="41" fontId="2" fillId="0" borderId="1" xfId="0" applyNumberFormat="1" applyFont="1" applyBorder="1" applyAlignment="1"/>
    <xf numFmtId="164" fontId="2" fillId="0" borderId="0" xfId="0" applyNumberFormat="1" applyFont="1" applyBorder="1" applyAlignment="1"/>
    <xf numFmtId="37" fontId="2" fillId="0" borderId="2" xfId="0" applyNumberFormat="1" applyFont="1" applyBorder="1" applyAlignment="1"/>
    <xf numFmtId="37" fontId="3" fillId="0" borderId="0" xfId="0" applyNumberFormat="1" applyFont="1" applyBorder="1" applyAlignment="1"/>
    <xf numFmtId="37" fontId="2" fillId="0" borderId="0" xfId="0" applyNumberFormat="1" applyFont="1" applyBorder="1" applyAlignment="1"/>
    <xf numFmtId="41" fontId="2" fillId="0" borderId="3" xfId="0" applyNumberFormat="1" applyFont="1" applyBorder="1" applyAlignment="1" applyProtection="1">
      <protection locked="0"/>
    </xf>
    <xf numFmtId="41" fontId="2" fillId="0" borderId="1" xfId="0" applyNumberFormat="1" applyFont="1" applyBorder="1" applyAlignment="1" applyProtection="1">
      <protection locked="0"/>
    </xf>
    <xf numFmtId="37" fontId="2" fillId="0" borderId="1" xfId="0" applyNumberFormat="1" applyFont="1" applyBorder="1" applyAlignment="1"/>
    <xf numFmtId="164" fontId="2" fillId="0" borderId="0" xfId="0" applyNumberFormat="1" applyFont="1" applyBorder="1" applyAlignment="1" applyProtection="1">
      <protection locked="0"/>
    </xf>
    <xf numFmtId="42" fontId="3" fillId="0" borderId="0" xfId="0" applyNumberFormat="1" applyFont="1" applyBorder="1" applyAlignment="1"/>
    <xf numFmtId="37" fontId="2" fillId="0" borderId="4" xfId="0" applyNumberFormat="1" applyFont="1" applyBorder="1" applyAlignment="1"/>
    <xf numFmtId="3" fontId="3" fillId="0" borderId="0" xfId="0" applyNumberFormat="1" applyFont="1" applyAlignment="1"/>
    <xf numFmtId="37" fontId="3" fillId="0" borderId="0" xfId="0" applyNumberFormat="1" applyFont="1" applyAlignment="1"/>
    <xf numFmtId="14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7" fontId="5" fillId="0" borderId="0" xfId="0" applyNumberFormat="1" applyFont="1" applyFill="1"/>
    <xf numFmtId="37" fontId="3" fillId="0" borderId="0" xfId="0" applyNumberFormat="1" applyFont="1" applyFill="1"/>
    <xf numFmtId="10" fontId="3" fillId="0" borderId="0" xfId="0" applyNumberFormat="1" applyFont="1" applyFill="1"/>
    <xf numFmtId="165" fontId="3" fillId="0" borderId="0" xfId="0" applyNumberFormat="1" applyFont="1" applyFill="1"/>
    <xf numFmtId="17" fontId="6" fillId="0" borderId="0" xfId="0" applyNumberFormat="1" applyFont="1" applyFill="1" applyAlignment="1">
      <alignment horizontal="left"/>
    </xf>
    <xf numFmtId="14" fontId="3" fillId="0" borderId="0" xfId="0" applyNumberFormat="1" applyFont="1"/>
    <xf numFmtId="4" fontId="3" fillId="0" borderId="0" xfId="0" applyNumberFormat="1" applyFont="1"/>
    <xf numFmtId="7" fontId="3" fillId="0" borderId="0" xfId="0" applyNumberFormat="1" applyFont="1"/>
    <xf numFmtId="7" fontId="3" fillId="0" borderId="5" xfId="0" applyNumberFormat="1" applyFont="1" applyBorder="1"/>
    <xf numFmtId="0" fontId="6" fillId="0" borderId="0" xfId="0" applyFont="1" applyAlignment="1">
      <alignment horizontal="centerContinuous"/>
    </xf>
    <xf numFmtId="10" fontId="3" fillId="0" borderId="0" xfId="1" applyNumberFormat="1" applyFont="1"/>
    <xf numFmtId="0" fontId="8" fillId="0" borderId="0" xfId="0" applyFont="1" applyFill="1"/>
    <xf numFmtId="0" fontId="9" fillId="0" borderId="0" xfId="0" applyFont="1" applyFill="1"/>
    <xf numFmtId="43" fontId="9" fillId="0" borderId="0" xfId="2" applyFont="1" applyFill="1"/>
    <xf numFmtId="166" fontId="8" fillId="0" borderId="0" xfId="0" quotePrefix="1" applyNumberFormat="1" applyFont="1" applyFill="1" applyAlignment="1">
      <alignment horizontal="left"/>
    </xf>
    <xf numFmtId="0" fontId="8" fillId="0" borderId="7" xfId="3" quotePrefix="1" applyNumberFormat="1" applyFont="1" applyFill="1" applyBorder="1" applyAlignment="1">
      <alignment horizontal="center"/>
    </xf>
    <xf numFmtId="0" fontId="8" fillId="0" borderId="8" xfId="3" quotePrefix="1" applyNumberFormat="1" applyFont="1" applyFill="1" applyBorder="1" applyAlignment="1">
      <alignment horizontal="center"/>
    </xf>
    <xf numFmtId="0" fontId="8" fillId="0" borderId="8" xfId="3" applyNumberFormat="1" applyFont="1" applyFill="1" applyBorder="1" applyAlignment="1">
      <alignment horizontal="center"/>
    </xf>
    <xf numFmtId="0" fontId="8" fillId="0" borderId="9" xfId="3" applyNumberFormat="1" applyFont="1" applyFill="1" applyBorder="1" applyAlignment="1">
      <alignment horizontal="center"/>
    </xf>
    <xf numFmtId="166" fontId="8" fillId="0" borderId="10" xfId="2" quotePrefix="1" applyNumberFormat="1" applyFont="1" applyFill="1" applyBorder="1" applyAlignment="1">
      <alignment horizontal="center"/>
    </xf>
    <xf numFmtId="0" fontId="9" fillId="0" borderId="11" xfId="4" quotePrefix="1" applyNumberFormat="1" applyFont="1" applyFill="1" applyBorder="1" applyAlignment="1"/>
    <xf numFmtId="0" fontId="9" fillId="0" borderId="6" xfId="4" quotePrefix="1" applyNumberFormat="1" applyFont="1" applyFill="1" applyAlignment="1"/>
    <xf numFmtId="0" fontId="9" fillId="0" borderId="12" xfId="4" quotePrefix="1" applyNumberFormat="1" applyFont="1" applyFill="1" applyBorder="1" applyAlignment="1"/>
    <xf numFmtId="168" fontId="9" fillId="0" borderId="13" xfId="5" applyNumberFormat="1" applyFont="1" applyFill="1">
      <alignment horizontal="right" vertical="center"/>
    </xf>
    <xf numFmtId="168" fontId="9" fillId="0" borderId="14" xfId="5" applyNumberFormat="1" applyFont="1" applyFill="1" applyBorder="1">
      <alignment horizontal="right" vertical="center"/>
    </xf>
    <xf numFmtId="0" fontId="9" fillId="0" borderId="11" xfId="4" applyNumberFormat="1" applyFont="1" applyFill="1" applyBorder="1" applyAlignment="1"/>
    <xf numFmtId="0" fontId="9" fillId="0" borderId="6" xfId="4" quotePrefix="1" applyNumberFormat="1" applyFont="1" applyFill="1" applyAlignment="1">
      <alignment horizontal="left"/>
    </xf>
    <xf numFmtId="0" fontId="10" fillId="0" borderId="16" xfId="6" quotePrefix="1" applyNumberFormat="1" applyFont="1" applyFill="1" applyBorder="1" applyAlignment="1"/>
    <xf numFmtId="0" fontId="8" fillId="0" borderId="15" xfId="7" quotePrefix="1" applyNumberFormat="1" applyFont="1" applyFill="1" applyAlignment="1"/>
    <xf numFmtId="0" fontId="8" fillId="0" borderId="15" xfId="7" applyNumberFormat="1" applyFont="1" applyFill="1" applyAlignment="1"/>
    <xf numFmtId="168" fontId="8" fillId="0" borderId="13" xfId="8" applyNumberFormat="1" applyFont="1" applyFill="1">
      <alignment horizontal="right" vertical="center"/>
    </xf>
    <xf numFmtId="168" fontId="8" fillId="0" borderId="14" xfId="8" applyNumberFormat="1" applyFont="1" applyFill="1" applyBorder="1">
      <alignment horizontal="right" vertical="center"/>
    </xf>
    <xf numFmtId="0" fontId="9" fillId="0" borderId="15" xfId="7" quotePrefix="1" applyNumberFormat="1" applyFont="1" applyFill="1" applyAlignment="1"/>
    <xf numFmtId="0" fontId="8" fillId="0" borderId="16" xfId="7" applyNumberFormat="1" applyFont="1" applyFill="1" applyBorder="1" applyAlignment="1"/>
    <xf numFmtId="5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</cellXfs>
  <cellStyles count="9">
    <cellStyle name="Comma" xfId="2" builtinId="3"/>
    <cellStyle name="Normal" xfId="0" builtinId="0"/>
    <cellStyle name="Percent" xfId="1" builtinId="5"/>
    <cellStyle name="SAPDataCell" xfId="5"/>
    <cellStyle name="SAPDataTotalCell 2" xfId="8"/>
    <cellStyle name="SAPDimensionCell" xfId="3"/>
    <cellStyle name="SAPHierarchyCell4" xfId="6"/>
    <cellStyle name="SAPMemberCell" xfId="4"/>
    <cellStyle name="SAPMemberTotalCel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Compliance%20Reporting/Financial%20Statements/2017/KY%20statements_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alance Sheet"/>
      <sheetName val="Trial Balance"/>
      <sheetName val="Income Statement"/>
      <sheetName val="Analysis of Income"/>
      <sheetName val="NOTES"/>
      <sheetName val="Comp Balance Sheet"/>
      <sheetName val="Comp Balance Sheet Hierarchy"/>
      <sheetName val="Comp Income Statement Hierarchy"/>
    </sheetNames>
    <sheetDataSet>
      <sheetData sheetId="0"/>
      <sheetData sheetId="1">
        <row r="3">
          <cell r="A3">
            <v>43100</v>
          </cell>
        </row>
        <row r="5">
          <cell r="B5">
            <v>43100</v>
          </cell>
          <cell r="C5">
            <v>42735</v>
          </cell>
        </row>
      </sheetData>
      <sheetData sheetId="2"/>
      <sheetData sheetId="3"/>
      <sheetData sheetId="4">
        <row r="462">
          <cell r="D462">
            <v>-21111664.16</v>
          </cell>
          <cell r="E462">
            <v>-17770311.18</v>
          </cell>
        </row>
      </sheetData>
      <sheetData sheetId="5"/>
      <sheetData sheetId="6"/>
      <sheetData sheetId="7">
        <row r="17">
          <cell r="C17" t="str">
            <v>10130100</v>
          </cell>
          <cell r="D17">
            <v>37450.43</v>
          </cell>
          <cell r="E17">
            <v>37450.43</v>
          </cell>
        </row>
        <row r="18">
          <cell r="C18" t="str">
            <v>10130200</v>
          </cell>
          <cell r="D18">
            <v>70260.820000000007</v>
          </cell>
          <cell r="E18">
            <v>70260.820000000007</v>
          </cell>
        </row>
        <row r="19">
          <cell r="C19" t="str">
            <v>10130320</v>
          </cell>
          <cell r="D19">
            <v>1078374.3999999999</v>
          </cell>
          <cell r="E19">
            <v>1078374.3999999999</v>
          </cell>
        </row>
        <row r="20">
          <cell r="C20" t="str">
            <v>10130330</v>
          </cell>
          <cell r="D20">
            <v>277216.12</v>
          </cell>
          <cell r="E20">
            <v>277216.12</v>
          </cell>
        </row>
        <row r="21">
          <cell r="C21" t="str">
            <v>10130340</v>
          </cell>
          <cell r="D21">
            <v>800183.34</v>
          </cell>
          <cell r="E21">
            <v>800183.34</v>
          </cell>
        </row>
        <row r="22">
          <cell r="C22" t="str">
            <v>10130350</v>
          </cell>
          <cell r="D22">
            <v>7544775.4699999997</v>
          </cell>
          <cell r="E22">
            <v>7473889.6100000003</v>
          </cell>
        </row>
        <row r="23">
          <cell r="C23" t="str">
            <v>10130410</v>
          </cell>
          <cell r="D23">
            <v>20184673.629999999</v>
          </cell>
          <cell r="E23">
            <v>20007846.920000002</v>
          </cell>
        </row>
        <row r="24">
          <cell r="C24" t="str">
            <v>10130420</v>
          </cell>
          <cell r="D24">
            <v>10059544.73</v>
          </cell>
          <cell r="E24">
            <v>10081690.82</v>
          </cell>
        </row>
        <row r="25">
          <cell r="C25" t="str">
            <v>10130430</v>
          </cell>
          <cell r="D25">
            <v>39918241.909999996</v>
          </cell>
          <cell r="E25">
            <v>36757947.18</v>
          </cell>
        </row>
        <row r="26">
          <cell r="C26" t="str">
            <v>10130440</v>
          </cell>
          <cell r="D26">
            <v>1344995.24</v>
          </cell>
          <cell r="E26">
            <v>944918.27</v>
          </cell>
        </row>
        <row r="27">
          <cell r="C27" t="str">
            <v>10130450</v>
          </cell>
          <cell r="D27">
            <v>16708101.41</v>
          </cell>
          <cell r="E27">
            <v>13817533.789999999</v>
          </cell>
        </row>
        <row r="28">
          <cell r="C28" t="str">
            <v>10130500</v>
          </cell>
          <cell r="D28">
            <v>852536.28</v>
          </cell>
          <cell r="E28">
            <v>852536.28</v>
          </cell>
        </row>
        <row r="29">
          <cell r="C29" t="str">
            <v>10130600</v>
          </cell>
          <cell r="D29">
            <v>1679859.44</v>
          </cell>
          <cell r="E29">
            <v>1629116.12</v>
          </cell>
        </row>
        <row r="30">
          <cell r="C30" t="str">
            <v>10130900</v>
          </cell>
          <cell r="D30">
            <v>18569936.5</v>
          </cell>
          <cell r="E30">
            <v>18569936.5</v>
          </cell>
        </row>
        <row r="31">
          <cell r="C31" t="str">
            <v>10131000</v>
          </cell>
          <cell r="D31">
            <v>5692264.0899999999</v>
          </cell>
          <cell r="E31">
            <v>2953591.1</v>
          </cell>
        </row>
        <row r="32">
          <cell r="C32" t="str">
            <v>10131120</v>
          </cell>
          <cell r="D32">
            <v>16178025.039999999</v>
          </cell>
          <cell r="E32">
            <v>14590337.130000001</v>
          </cell>
        </row>
        <row r="33">
          <cell r="C33" t="str">
            <v>10131130</v>
          </cell>
          <cell r="D33">
            <v>432456.17</v>
          </cell>
          <cell r="E33">
            <v>432456.17</v>
          </cell>
        </row>
        <row r="34">
          <cell r="C34" t="str">
            <v>10131140</v>
          </cell>
          <cell r="D34">
            <v>7727.88</v>
          </cell>
          <cell r="E34">
            <v>7727.88</v>
          </cell>
        </row>
        <row r="35">
          <cell r="C35" t="str">
            <v>10131152</v>
          </cell>
          <cell r="D35">
            <v>17392339.41</v>
          </cell>
          <cell r="E35">
            <v>12466641.68</v>
          </cell>
        </row>
        <row r="36">
          <cell r="C36" t="str">
            <v>10131154</v>
          </cell>
          <cell r="D36">
            <v>1249432.53</v>
          </cell>
          <cell r="E36">
            <v>88859.79</v>
          </cell>
        </row>
        <row r="37">
          <cell r="C37" t="str">
            <v>10132010</v>
          </cell>
          <cell r="D37">
            <v>51497661.07</v>
          </cell>
          <cell r="E37">
            <v>40546246.740000002</v>
          </cell>
        </row>
        <row r="38">
          <cell r="C38" t="str">
            <v>10133000</v>
          </cell>
          <cell r="D38">
            <v>19563096.879999999</v>
          </cell>
          <cell r="E38">
            <v>19544288.719999999</v>
          </cell>
        </row>
        <row r="39">
          <cell r="C39" t="str">
            <v>10133100</v>
          </cell>
          <cell r="D39">
            <v>303151583.81999999</v>
          </cell>
          <cell r="E39">
            <v>282729516.20999998</v>
          </cell>
        </row>
        <row r="40">
          <cell r="C40" t="str">
            <v>10133300</v>
          </cell>
          <cell r="D40">
            <v>50929232.43</v>
          </cell>
          <cell r="E40">
            <v>49488701.409999996</v>
          </cell>
        </row>
        <row r="41">
          <cell r="C41" t="str">
            <v>10133410</v>
          </cell>
          <cell r="D41">
            <v>25183513.890000001</v>
          </cell>
          <cell r="E41">
            <v>24680203.469999999</v>
          </cell>
        </row>
        <row r="42">
          <cell r="C42" t="str">
            <v>10133420</v>
          </cell>
          <cell r="D42">
            <v>28229178.280000001</v>
          </cell>
          <cell r="E42">
            <v>25973977.940000001</v>
          </cell>
        </row>
        <row r="43">
          <cell r="C43" t="str">
            <v>10133500</v>
          </cell>
          <cell r="D43">
            <v>21568973.969999999</v>
          </cell>
          <cell r="E43">
            <v>19808011.649999999</v>
          </cell>
        </row>
        <row r="44">
          <cell r="C44" t="str">
            <v>10133910</v>
          </cell>
          <cell r="D44">
            <v>378637.22</v>
          </cell>
          <cell r="E44">
            <v>411435.88</v>
          </cell>
        </row>
        <row r="45">
          <cell r="C45" t="str">
            <v>10134010</v>
          </cell>
          <cell r="D45">
            <v>17516270.969999999</v>
          </cell>
          <cell r="E45">
            <v>16541058.779999999</v>
          </cell>
        </row>
        <row r="46">
          <cell r="C46" t="str">
            <v>10134100</v>
          </cell>
          <cell r="D46">
            <v>6278765.5199999996</v>
          </cell>
          <cell r="E46">
            <v>6223841.1299999999</v>
          </cell>
        </row>
        <row r="47">
          <cell r="C47" t="str">
            <v>10134200</v>
          </cell>
          <cell r="D47">
            <v>67761.429999999993</v>
          </cell>
          <cell r="E47">
            <v>67761.429999999993</v>
          </cell>
        </row>
        <row r="48">
          <cell r="C48" t="str">
            <v>10134300</v>
          </cell>
          <cell r="D48">
            <v>2408373.06</v>
          </cell>
          <cell r="E48">
            <v>2374377.35</v>
          </cell>
        </row>
        <row r="49">
          <cell r="C49" t="str">
            <v>10134400</v>
          </cell>
          <cell r="D49">
            <v>1339926.32</v>
          </cell>
          <cell r="E49">
            <v>1306770.81</v>
          </cell>
        </row>
        <row r="50">
          <cell r="C50" t="str">
            <v>10134500</v>
          </cell>
          <cell r="D50">
            <v>1349188.39</v>
          </cell>
          <cell r="E50">
            <v>1349188.39</v>
          </cell>
        </row>
        <row r="51">
          <cell r="C51" t="str">
            <v>10134600</v>
          </cell>
          <cell r="D51">
            <v>3831146.2</v>
          </cell>
          <cell r="E51">
            <v>3831893.41</v>
          </cell>
        </row>
        <row r="52">
          <cell r="C52" t="str">
            <v>10134700</v>
          </cell>
          <cell r="D52">
            <v>1828540.88</v>
          </cell>
          <cell r="E52">
            <v>1736374.95</v>
          </cell>
        </row>
        <row r="53">
          <cell r="C53" t="str">
            <v>10134800</v>
          </cell>
          <cell r="D53">
            <v>117627.86</v>
          </cell>
          <cell r="E53">
            <v>117627.86</v>
          </cell>
        </row>
        <row r="54">
          <cell r="C54" t="str">
            <v>10135350</v>
          </cell>
          <cell r="D54">
            <v>6750</v>
          </cell>
          <cell r="E54">
            <v>6750</v>
          </cell>
        </row>
        <row r="55">
          <cell r="C55" t="str">
            <v>10135420</v>
          </cell>
          <cell r="D55">
            <v>80787.16</v>
          </cell>
          <cell r="E55">
            <v>86185.97</v>
          </cell>
        </row>
        <row r="56">
          <cell r="C56" t="str">
            <v>10135430</v>
          </cell>
          <cell r="D56">
            <v>1794201.53</v>
          </cell>
          <cell r="E56">
            <v>1781310.07</v>
          </cell>
        </row>
        <row r="57">
          <cell r="C57" t="str">
            <v>10135440</v>
          </cell>
          <cell r="D57">
            <v>2263606.9500000002</v>
          </cell>
          <cell r="E57">
            <v>2212302.4900000002</v>
          </cell>
        </row>
        <row r="58">
          <cell r="C58" t="str">
            <v>10135450</v>
          </cell>
          <cell r="D58">
            <v>54952.72</v>
          </cell>
          <cell r="E58">
            <v>59825.74</v>
          </cell>
        </row>
        <row r="59">
          <cell r="C59" t="str">
            <v>10136000</v>
          </cell>
          <cell r="D59">
            <v>1033703.29</v>
          </cell>
          <cell r="E59">
            <v>1034375.33</v>
          </cell>
        </row>
        <row r="60">
          <cell r="C60" t="str">
            <v>10136110</v>
          </cell>
          <cell r="D60">
            <v>749189.84</v>
          </cell>
          <cell r="E60">
            <v>758086.01</v>
          </cell>
        </row>
        <row r="61">
          <cell r="C61" t="str">
            <v>10136300</v>
          </cell>
          <cell r="D61">
            <v>214274.94</v>
          </cell>
          <cell r="E61">
            <v>176153.93</v>
          </cell>
        </row>
        <row r="62">
          <cell r="C62" t="str">
            <v>10136400</v>
          </cell>
          <cell r="D62">
            <v>10935.36</v>
          </cell>
          <cell r="E62">
            <v>10935.36</v>
          </cell>
        </row>
        <row r="63">
          <cell r="C63" t="str">
            <v>10137110</v>
          </cell>
          <cell r="D63">
            <v>358909.3</v>
          </cell>
          <cell r="E63">
            <v>329718.18</v>
          </cell>
        </row>
        <row r="64">
          <cell r="C64" t="str">
            <v>10137120</v>
          </cell>
          <cell r="D64">
            <v>3646.3</v>
          </cell>
          <cell r="E64">
            <v>3646.3</v>
          </cell>
        </row>
        <row r="65">
          <cell r="C65" t="str">
            <v>10138000</v>
          </cell>
          <cell r="D65">
            <v>950868.12</v>
          </cell>
          <cell r="E65">
            <v>524526.79</v>
          </cell>
        </row>
        <row r="66">
          <cell r="C66" t="str">
            <v>10138100</v>
          </cell>
          <cell r="D66">
            <v>3884.68</v>
          </cell>
        </row>
        <row r="67">
          <cell r="C67" t="str">
            <v>10139000</v>
          </cell>
          <cell r="D67">
            <v>8799.5499999999993</v>
          </cell>
          <cell r="E67">
            <v>8799.5499999999993</v>
          </cell>
        </row>
        <row r="68">
          <cell r="C68" t="str">
            <v>10139200</v>
          </cell>
          <cell r="D68">
            <v>7425.94</v>
          </cell>
          <cell r="E68">
            <v>7425.94</v>
          </cell>
        </row>
        <row r="69">
          <cell r="C69" t="str">
            <v>10139300</v>
          </cell>
          <cell r="D69">
            <v>6278.31</v>
          </cell>
          <cell r="E69">
            <v>6278.31</v>
          </cell>
        </row>
        <row r="70">
          <cell r="C70" t="str">
            <v>10139400</v>
          </cell>
          <cell r="D70">
            <v>54603.01</v>
          </cell>
          <cell r="E70">
            <v>54603.01</v>
          </cell>
        </row>
        <row r="71">
          <cell r="C71" t="str">
            <v>10139500</v>
          </cell>
          <cell r="D71">
            <v>44824.1</v>
          </cell>
          <cell r="E71">
            <v>44824.1</v>
          </cell>
        </row>
        <row r="72">
          <cell r="C72" t="str">
            <v>10139700</v>
          </cell>
          <cell r="D72">
            <v>5290.86</v>
          </cell>
          <cell r="E72">
            <v>5290.86</v>
          </cell>
        </row>
        <row r="73">
          <cell r="C73" t="str">
            <v>10190000</v>
          </cell>
          <cell r="D73">
            <v>272637</v>
          </cell>
          <cell r="E73">
            <v>272637</v>
          </cell>
        </row>
        <row r="74">
          <cell r="C74" t="str">
            <v>10300000</v>
          </cell>
          <cell r="D74">
            <v>114076.24</v>
          </cell>
          <cell r="E74">
            <v>114076.24</v>
          </cell>
        </row>
        <row r="75">
          <cell r="C75" t="str">
            <v>10630320</v>
          </cell>
          <cell r="D75">
            <v>34917.17</v>
          </cell>
          <cell r="E75">
            <v>34917.17</v>
          </cell>
        </row>
        <row r="76">
          <cell r="C76" t="str">
            <v>10630350</v>
          </cell>
          <cell r="D76">
            <v>0</v>
          </cell>
          <cell r="E76">
            <v>1021.66</v>
          </cell>
        </row>
        <row r="77">
          <cell r="C77" t="str">
            <v>10630410</v>
          </cell>
          <cell r="D77">
            <v>16269.53</v>
          </cell>
          <cell r="E77">
            <v>423970.33</v>
          </cell>
        </row>
        <row r="78">
          <cell r="C78" t="str">
            <v>10630420</v>
          </cell>
          <cell r="D78">
            <v>34630.449999999997</v>
          </cell>
          <cell r="E78">
            <v>27315.4</v>
          </cell>
        </row>
        <row r="79">
          <cell r="C79" t="str">
            <v>10630430</v>
          </cell>
          <cell r="D79">
            <v>325443.08</v>
          </cell>
          <cell r="E79">
            <v>11383549.109999999</v>
          </cell>
        </row>
        <row r="80">
          <cell r="C80" t="str">
            <v>10630450</v>
          </cell>
          <cell r="D80">
            <v>658409.31000000006</v>
          </cell>
          <cell r="E80">
            <v>326743.8</v>
          </cell>
        </row>
        <row r="81">
          <cell r="C81" t="str">
            <v>10630600</v>
          </cell>
          <cell r="D81">
            <v>665.76</v>
          </cell>
          <cell r="E81">
            <v>665.76</v>
          </cell>
        </row>
        <row r="82">
          <cell r="C82" t="str">
            <v>10630900</v>
          </cell>
          <cell r="D82">
            <v>665.76</v>
          </cell>
          <cell r="E82">
            <v>665.76</v>
          </cell>
        </row>
        <row r="83">
          <cell r="C83" t="str">
            <v>10631000</v>
          </cell>
          <cell r="D83">
            <v>332.88</v>
          </cell>
          <cell r="E83">
            <v>653264.81000000006</v>
          </cell>
        </row>
        <row r="84">
          <cell r="C84" t="str">
            <v>10631120</v>
          </cell>
          <cell r="D84">
            <v>346026.29</v>
          </cell>
          <cell r="E84">
            <v>218811.32</v>
          </cell>
        </row>
        <row r="85">
          <cell r="C85" t="str">
            <v>10631152</v>
          </cell>
          <cell r="D85">
            <v>43885.84</v>
          </cell>
          <cell r="E85">
            <v>2214525.11</v>
          </cell>
        </row>
        <row r="86">
          <cell r="C86" t="str">
            <v>10631154</v>
          </cell>
          <cell r="D86">
            <v>0</v>
          </cell>
          <cell r="E86">
            <v>456967.86</v>
          </cell>
        </row>
        <row r="87">
          <cell r="C87" t="str">
            <v>10632010</v>
          </cell>
          <cell r="D87">
            <v>3267379.53</v>
          </cell>
          <cell r="E87">
            <v>8953318.8900000006</v>
          </cell>
        </row>
        <row r="88">
          <cell r="C88" t="str">
            <v>10633000</v>
          </cell>
          <cell r="D88">
            <v>332.88</v>
          </cell>
          <cell r="E88">
            <v>204992.48</v>
          </cell>
        </row>
        <row r="89">
          <cell r="C89" t="str">
            <v>10633100</v>
          </cell>
          <cell r="D89">
            <v>10814647.48</v>
          </cell>
          <cell r="E89">
            <v>18571625.390000001</v>
          </cell>
        </row>
        <row r="90">
          <cell r="C90" t="str">
            <v>10633300</v>
          </cell>
          <cell r="D90">
            <v>1229291.92</v>
          </cell>
          <cell r="E90">
            <v>1546019.75</v>
          </cell>
        </row>
        <row r="91">
          <cell r="C91" t="str">
            <v>10633410</v>
          </cell>
          <cell r="D91">
            <v>141817.46</v>
          </cell>
          <cell r="E91">
            <v>526830.48</v>
          </cell>
        </row>
        <row r="92">
          <cell r="C92" t="str">
            <v>10633420</v>
          </cell>
          <cell r="D92">
            <v>211665.62</v>
          </cell>
          <cell r="E92">
            <v>191523.83</v>
          </cell>
        </row>
        <row r="93">
          <cell r="C93" t="str">
            <v>10633500</v>
          </cell>
          <cell r="D93">
            <v>1061674.1299999999</v>
          </cell>
          <cell r="E93">
            <v>1573687.91</v>
          </cell>
        </row>
        <row r="94">
          <cell r="C94" t="str">
            <v>10633910</v>
          </cell>
          <cell r="D94">
            <v>334436.55</v>
          </cell>
          <cell r="E94">
            <v>300437.08</v>
          </cell>
        </row>
        <row r="95">
          <cell r="C95" t="str">
            <v>10634010</v>
          </cell>
          <cell r="D95">
            <v>1354217.34</v>
          </cell>
          <cell r="E95">
            <v>2294080.6</v>
          </cell>
        </row>
        <row r="96">
          <cell r="C96" t="str">
            <v>10634100</v>
          </cell>
          <cell r="D96">
            <v>651710.71</v>
          </cell>
          <cell r="E96">
            <v>214341.22</v>
          </cell>
        </row>
        <row r="97">
          <cell r="C97" t="str">
            <v>10634200</v>
          </cell>
          <cell r="D97">
            <v>332.88</v>
          </cell>
          <cell r="E97">
            <v>332.88</v>
          </cell>
        </row>
        <row r="98">
          <cell r="C98" t="str">
            <v>10634300</v>
          </cell>
          <cell r="D98">
            <v>152047.29</v>
          </cell>
          <cell r="E98">
            <v>95382.66</v>
          </cell>
        </row>
        <row r="99">
          <cell r="C99" t="str">
            <v>10634400</v>
          </cell>
          <cell r="D99">
            <v>332.88</v>
          </cell>
          <cell r="E99">
            <v>332.88</v>
          </cell>
        </row>
        <row r="100">
          <cell r="C100" t="str">
            <v>10634600</v>
          </cell>
          <cell r="D100">
            <v>86421.99</v>
          </cell>
          <cell r="E100">
            <v>95614.32</v>
          </cell>
        </row>
        <row r="101">
          <cell r="C101" t="str">
            <v>10634700</v>
          </cell>
          <cell r="D101">
            <v>61387.94</v>
          </cell>
          <cell r="E101">
            <v>14374.08</v>
          </cell>
        </row>
        <row r="102">
          <cell r="C102" t="str">
            <v>10635350</v>
          </cell>
          <cell r="D102">
            <v>22494</v>
          </cell>
        </row>
        <row r="103">
          <cell r="C103" t="str">
            <v>10635440</v>
          </cell>
          <cell r="D103">
            <v>15934.87</v>
          </cell>
          <cell r="E103">
            <v>0</v>
          </cell>
        </row>
        <row r="104">
          <cell r="C104" t="str">
            <v>10635450</v>
          </cell>
          <cell r="D104">
            <v>53288.56</v>
          </cell>
        </row>
        <row r="105">
          <cell r="C105" t="str">
            <v>10636110</v>
          </cell>
          <cell r="D105">
            <v>188333.45</v>
          </cell>
          <cell r="E105">
            <v>-223.35</v>
          </cell>
        </row>
        <row r="106">
          <cell r="C106" t="str">
            <v>10636300</v>
          </cell>
          <cell r="D106">
            <v>38257.11</v>
          </cell>
          <cell r="E106">
            <v>-223.35</v>
          </cell>
        </row>
        <row r="107">
          <cell r="C107" t="str">
            <v>10636400</v>
          </cell>
          <cell r="D107">
            <v>11321.87</v>
          </cell>
          <cell r="E107">
            <v>11321.87</v>
          </cell>
        </row>
        <row r="108">
          <cell r="C108" t="str">
            <v>10637110</v>
          </cell>
          <cell r="D108">
            <v>21704.98</v>
          </cell>
          <cell r="E108">
            <v>0</v>
          </cell>
        </row>
        <row r="109">
          <cell r="C109" t="str">
            <v>10638000</v>
          </cell>
          <cell r="D109">
            <v>133467.23000000001</v>
          </cell>
          <cell r="E109">
            <v>386904.4</v>
          </cell>
        </row>
        <row r="110">
          <cell r="C110" t="str">
            <v>10638910</v>
          </cell>
          <cell r="D110">
            <v>234081.85</v>
          </cell>
        </row>
        <row r="111">
          <cell r="C111" t="str">
            <v>10639300</v>
          </cell>
          <cell r="D111">
            <v>45678.66</v>
          </cell>
          <cell r="E111">
            <v>45678.66</v>
          </cell>
        </row>
        <row r="112">
          <cell r="C112" t="str">
            <v>AW0143</v>
          </cell>
          <cell r="D112">
            <v>724951023.48000002</v>
          </cell>
          <cell r="E112">
            <v>697936312.42999995</v>
          </cell>
        </row>
        <row r="113">
          <cell r="C113" t="str">
            <v>10700000</v>
          </cell>
          <cell r="D113">
            <v>12291722.67</v>
          </cell>
          <cell r="E113">
            <v>8936837.3300000001</v>
          </cell>
        </row>
        <row r="114">
          <cell r="C114" t="str">
            <v>10780000</v>
          </cell>
          <cell r="D114">
            <v>198926.99</v>
          </cell>
          <cell r="E114">
            <v>108.97</v>
          </cell>
        </row>
        <row r="115">
          <cell r="C115" t="str">
            <v>AW0144</v>
          </cell>
          <cell r="D115">
            <v>12490649.66</v>
          </cell>
          <cell r="E115">
            <v>8936946.3000000007</v>
          </cell>
        </row>
        <row r="116">
          <cell r="C116" t="str">
            <v>10801000</v>
          </cell>
          <cell r="D116">
            <v>-204124090.69</v>
          </cell>
          <cell r="E116">
            <v>-188918978.75</v>
          </cell>
        </row>
        <row r="117">
          <cell r="C117" t="str">
            <v>10802000</v>
          </cell>
          <cell r="D117">
            <v>-1661766.2</v>
          </cell>
          <cell r="E117">
            <v>-1433340.32</v>
          </cell>
        </row>
        <row r="118">
          <cell r="C118" t="str">
            <v>10803000</v>
          </cell>
          <cell r="D118">
            <v>-2490.81</v>
          </cell>
          <cell r="E118">
            <v>-2490.81</v>
          </cell>
        </row>
        <row r="119">
          <cell r="C119" t="str">
            <v>10804000</v>
          </cell>
          <cell r="D119">
            <v>57615292.229999997</v>
          </cell>
          <cell r="E119">
            <v>55282461.119999997</v>
          </cell>
        </row>
        <row r="120">
          <cell r="C120" t="str">
            <v>10810000</v>
          </cell>
          <cell r="D120">
            <v>-172489.18</v>
          </cell>
          <cell r="E120">
            <v>-165589.18</v>
          </cell>
        </row>
        <row r="121">
          <cell r="C121" t="str">
            <v>AW0145</v>
          </cell>
          <cell r="D121">
            <v>-148345544.65000001</v>
          </cell>
          <cell r="E121">
            <v>-135237937.94</v>
          </cell>
        </row>
        <row r="122">
          <cell r="C122" t="str">
            <v>11410000</v>
          </cell>
          <cell r="D122">
            <v>455951.18</v>
          </cell>
          <cell r="E122">
            <v>455951.18</v>
          </cell>
        </row>
        <row r="123">
          <cell r="C123" t="str">
            <v>11415000</v>
          </cell>
          <cell r="D123">
            <v>-254038.29</v>
          </cell>
          <cell r="E123">
            <v>-245902.17</v>
          </cell>
        </row>
        <row r="124">
          <cell r="C124" t="str">
            <v>AW0126</v>
          </cell>
          <cell r="D124">
            <v>201912.89</v>
          </cell>
          <cell r="E124">
            <v>210049.01</v>
          </cell>
        </row>
        <row r="125">
          <cell r="C125" t="str">
            <v>AW0111</v>
          </cell>
          <cell r="D125">
            <v>589298041.38</v>
          </cell>
          <cell r="E125">
            <v>571845369.79999995</v>
          </cell>
        </row>
        <row r="126">
          <cell r="C126" t="str">
            <v>12110000</v>
          </cell>
          <cell r="D126">
            <v>249737.68</v>
          </cell>
          <cell r="E126">
            <v>249737.68</v>
          </cell>
        </row>
        <row r="127">
          <cell r="C127" t="str">
            <v>AW0112</v>
          </cell>
          <cell r="D127">
            <v>249737.68</v>
          </cell>
          <cell r="E127">
            <v>249737.68</v>
          </cell>
        </row>
        <row r="128">
          <cell r="C128" t="str">
            <v>AW01196</v>
          </cell>
          <cell r="D128">
            <v>249737.68</v>
          </cell>
          <cell r="E128">
            <v>249737.68</v>
          </cell>
        </row>
        <row r="129">
          <cell r="C129" t="str">
            <v>AW018</v>
          </cell>
          <cell r="D129">
            <v>589547779.05999994</v>
          </cell>
          <cell r="E129">
            <v>572095107.48000002</v>
          </cell>
        </row>
        <row r="130">
          <cell r="C130" t="str">
            <v>13121200</v>
          </cell>
          <cell r="D130">
            <v>2000</v>
          </cell>
          <cell r="E130">
            <v>2000</v>
          </cell>
        </row>
        <row r="131">
          <cell r="C131" t="str">
            <v>13121208</v>
          </cell>
          <cell r="D131">
            <v>38216.019999999997</v>
          </cell>
          <cell r="E131">
            <v>235374.47</v>
          </cell>
        </row>
        <row r="132">
          <cell r="C132" t="str">
            <v>13121209</v>
          </cell>
          <cell r="D132">
            <v>-47.73</v>
          </cell>
          <cell r="E132">
            <v>0</v>
          </cell>
        </row>
        <row r="133">
          <cell r="C133" t="str">
            <v>13121215</v>
          </cell>
          <cell r="D133">
            <v>36.67</v>
          </cell>
          <cell r="E133">
            <v>0</v>
          </cell>
        </row>
        <row r="134">
          <cell r="C134" t="str">
            <v>13140103</v>
          </cell>
          <cell r="D134">
            <v>-828451.06</v>
          </cell>
          <cell r="E134">
            <v>-1396373.14</v>
          </cell>
        </row>
        <row r="135">
          <cell r="C135" t="str">
            <v>13140202</v>
          </cell>
          <cell r="D135">
            <v>28741.15</v>
          </cell>
          <cell r="E135">
            <v>0</v>
          </cell>
        </row>
        <row r="136">
          <cell r="C136" t="str">
            <v>13140203</v>
          </cell>
          <cell r="D136">
            <v>-520.13</v>
          </cell>
          <cell r="E136">
            <v>-365.07</v>
          </cell>
        </row>
        <row r="137">
          <cell r="C137" t="str">
            <v>13140303</v>
          </cell>
          <cell r="D137">
            <v>-168245.9</v>
          </cell>
          <cell r="E137">
            <v>-145288.66</v>
          </cell>
        </row>
        <row r="138">
          <cell r="C138" t="str">
            <v>13161200</v>
          </cell>
          <cell r="D138">
            <v>325056.62</v>
          </cell>
          <cell r="E138">
            <v>241018.14</v>
          </cell>
        </row>
        <row r="139">
          <cell r="C139" t="str">
            <v>13161206</v>
          </cell>
          <cell r="D139">
            <v>0</v>
          </cell>
          <cell r="E139">
            <v>-1908.24</v>
          </cell>
        </row>
        <row r="140">
          <cell r="C140" t="str">
            <v>13161208</v>
          </cell>
          <cell r="D140">
            <v>0</v>
          </cell>
          <cell r="E140">
            <v>290.83</v>
          </cell>
        </row>
        <row r="141">
          <cell r="C141" t="str">
            <v>13161209</v>
          </cell>
          <cell r="D141">
            <v>131864.63</v>
          </cell>
          <cell r="E141">
            <v>98513.04</v>
          </cell>
        </row>
        <row r="142">
          <cell r="C142" t="str">
            <v>13161211</v>
          </cell>
          <cell r="D142">
            <v>39976.639999999999</v>
          </cell>
          <cell r="E142">
            <v>38673.49</v>
          </cell>
        </row>
        <row r="143">
          <cell r="C143" t="str">
            <v>13161212</v>
          </cell>
          <cell r="D143">
            <v>156.25</v>
          </cell>
          <cell r="E143">
            <v>92.87</v>
          </cell>
        </row>
        <row r="144">
          <cell r="C144" t="str">
            <v>13161213</v>
          </cell>
          <cell r="D144">
            <v>115.73</v>
          </cell>
          <cell r="E144">
            <v>1747.99</v>
          </cell>
        </row>
        <row r="145">
          <cell r="C145" t="str">
            <v>13161214</v>
          </cell>
          <cell r="D145">
            <v>-574.66</v>
          </cell>
          <cell r="E145">
            <v>-470.31</v>
          </cell>
        </row>
        <row r="146">
          <cell r="C146" t="str">
            <v>13161216</v>
          </cell>
          <cell r="D146">
            <v>50.98</v>
          </cell>
          <cell r="E146">
            <v>1192.5999999999999</v>
          </cell>
        </row>
        <row r="147">
          <cell r="C147" t="str">
            <v>13199002</v>
          </cell>
          <cell r="D147">
            <v>0</v>
          </cell>
          <cell r="E147">
            <v>403.84</v>
          </cell>
        </row>
        <row r="148">
          <cell r="C148" t="str">
            <v>13199004</v>
          </cell>
          <cell r="D148">
            <v>-105497.06</v>
          </cell>
          <cell r="E148">
            <v>-180248.95</v>
          </cell>
        </row>
        <row r="149">
          <cell r="C149" t="str">
            <v>13500000</v>
          </cell>
          <cell r="D149">
            <v>2291.5</v>
          </cell>
          <cell r="E149">
            <v>2400</v>
          </cell>
        </row>
        <row r="150">
          <cell r="C150" t="str">
            <v>AW0113</v>
          </cell>
          <cell r="D150">
            <v>-534830.35</v>
          </cell>
          <cell r="E150">
            <v>-1102947.1000000001</v>
          </cell>
        </row>
        <row r="151">
          <cell r="C151" t="str">
            <v>14100000</v>
          </cell>
          <cell r="D151">
            <v>5489651.8200000003</v>
          </cell>
          <cell r="E151">
            <v>6100061.1600000001</v>
          </cell>
        </row>
        <row r="152">
          <cell r="C152" t="str">
            <v>14100003</v>
          </cell>
          <cell r="D152">
            <v>0</v>
          </cell>
          <cell r="E152">
            <v>13.73</v>
          </cell>
        </row>
        <row r="153">
          <cell r="C153" t="str">
            <v>14100099</v>
          </cell>
          <cell r="D153">
            <v>683250.26</v>
          </cell>
          <cell r="E153">
            <v>0</v>
          </cell>
        </row>
        <row r="154">
          <cell r="C154" t="str">
            <v>14100998</v>
          </cell>
          <cell r="D154">
            <v>-14379.74</v>
          </cell>
          <cell r="E154">
            <v>-202728.57</v>
          </cell>
        </row>
        <row r="155">
          <cell r="C155" t="str">
            <v>14100999</v>
          </cell>
          <cell r="D155">
            <v>2152</v>
          </cell>
          <cell r="E155">
            <v>0</v>
          </cell>
        </row>
        <row r="156">
          <cell r="C156" t="str">
            <v>AW0155</v>
          </cell>
          <cell r="D156">
            <v>6160674.3399999999</v>
          </cell>
          <cell r="E156">
            <v>5897346.3200000003</v>
          </cell>
        </row>
        <row r="157">
          <cell r="C157" t="str">
            <v>14510000</v>
          </cell>
          <cell r="D157">
            <v>-80793</v>
          </cell>
          <cell r="E157">
            <v>0</v>
          </cell>
        </row>
        <row r="158">
          <cell r="C158" t="str">
            <v>14510100</v>
          </cell>
          <cell r="D158">
            <v>48007.39</v>
          </cell>
          <cell r="E158">
            <v>35210.19</v>
          </cell>
        </row>
        <row r="159">
          <cell r="C159" t="str">
            <v>14511001</v>
          </cell>
          <cell r="D159">
            <v>233680.19</v>
          </cell>
          <cell r="E159">
            <v>20400.8</v>
          </cell>
        </row>
        <row r="160">
          <cell r="C160" t="str">
            <v>14573000</v>
          </cell>
          <cell r="D160">
            <v>7430.97</v>
          </cell>
          <cell r="E160">
            <v>7156</v>
          </cell>
        </row>
        <row r="161">
          <cell r="C161" t="str">
            <v>AW0127</v>
          </cell>
          <cell r="D161">
            <v>208325.55</v>
          </cell>
          <cell r="E161">
            <v>62766.99</v>
          </cell>
        </row>
        <row r="162">
          <cell r="C162" t="str">
            <v>14610000</v>
          </cell>
          <cell r="D162">
            <v>621424.14</v>
          </cell>
          <cell r="E162">
            <v>550394.1</v>
          </cell>
        </row>
        <row r="163">
          <cell r="C163" t="str">
            <v>14611000</v>
          </cell>
          <cell r="D163">
            <v>4117.91</v>
          </cell>
          <cell r="E163">
            <v>181503.8</v>
          </cell>
        </row>
        <row r="164">
          <cell r="C164" t="str">
            <v>14611300</v>
          </cell>
          <cell r="D164">
            <v>92353.57</v>
          </cell>
          <cell r="E164">
            <v>106792.73</v>
          </cell>
        </row>
        <row r="165">
          <cell r="C165" t="str">
            <v>14611500</v>
          </cell>
          <cell r="D165">
            <v>56046.11</v>
          </cell>
          <cell r="E165">
            <v>53096.11</v>
          </cell>
        </row>
        <row r="166">
          <cell r="C166" t="str">
            <v>14613000</v>
          </cell>
          <cell r="D166">
            <v>-192.15</v>
          </cell>
          <cell r="E166">
            <v>0</v>
          </cell>
        </row>
        <row r="167">
          <cell r="C167" t="str">
            <v>14613100</v>
          </cell>
          <cell r="D167">
            <v>1.03</v>
          </cell>
          <cell r="E167">
            <v>0</v>
          </cell>
        </row>
        <row r="168">
          <cell r="C168" t="str">
            <v>AW0128</v>
          </cell>
          <cell r="D168">
            <v>773750.61</v>
          </cell>
          <cell r="E168">
            <v>891786.74</v>
          </cell>
        </row>
        <row r="169">
          <cell r="C169" t="str">
            <v>14300000</v>
          </cell>
          <cell r="D169">
            <v>-804127.56</v>
          </cell>
          <cell r="E169">
            <v>-868320.82</v>
          </cell>
        </row>
        <row r="170">
          <cell r="C170" t="str">
            <v>14620000</v>
          </cell>
          <cell r="D170">
            <v>-21246.03</v>
          </cell>
          <cell r="E170">
            <v>-7459.98</v>
          </cell>
        </row>
        <row r="171">
          <cell r="C171" t="str">
            <v>AW0116</v>
          </cell>
          <cell r="D171">
            <v>-825373.59</v>
          </cell>
          <cell r="E171">
            <v>-875780.8</v>
          </cell>
        </row>
        <row r="172">
          <cell r="C172" t="str">
            <v>AW0115</v>
          </cell>
          <cell r="D172">
            <v>6317376.9100000001</v>
          </cell>
          <cell r="E172">
            <v>5976119.25</v>
          </cell>
        </row>
        <row r="173">
          <cell r="C173" t="str">
            <v>14400000</v>
          </cell>
          <cell r="D173">
            <v>4560846.88</v>
          </cell>
          <cell r="E173">
            <v>4404848</v>
          </cell>
        </row>
        <row r="174">
          <cell r="C174" t="str">
            <v>AW0117</v>
          </cell>
          <cell r="D174">
            <v>4560846.88</v>
          </cell>
          <cell r="E174">
            <v>4404848</v>
          </cell>
        </row>
        <row r="175">
          <cell r="C175" t="str">
            <v>15110000</v>
          </cell>
          <cell r="D175">
            <v>575145.43999999994</v>
          </cell>
          <cell r="E175">
            <v>541352.43999999994</v>
          </cell>
        </row>
        <row r="176">
          <cell r="C176" t="str">
            <v>15130000</v>
          </cell>
          <cell r="D176">
            <v>232894.49</v>
          </cell>
          <cell r="E176">
            <v>210962.93</v>
          </cell>
        </row>
        <row r="177">
          <cell r="C177" t="str">
            <v>15140000</v>
          </cell>
          <cell r="D177">
            <v>6650.86</v>
          </cell>
          <cell r="E177">
            <v>5883.92</v>
          </cell>
        </row>
        <row r="178">
          <cell r="C178" t="str">
            <v>AW0120</v>
          </cell>
          <cell r="D178">
            <v>814690.79</v>
          </cell>
          <cell r="E178">
            <v>758199.29</v>
          </cell>
        </row>
        <row r="179">
          <cell r="C179" t="str">
            <v>16410000</v>
          </cell>
          <cell r="D179">
            <v>3000</v>
          </cell>
        </row>
        <row r="180">
          <cell r="C180" t="str">
            <v>16520000</v>
          </cell>
          <cell r="D180">
            <v>5807.91</v>
          </cell>
          <cell r="E180">
            <v>34627.42</v>
          </cell>
        </row>
        <row r="181">
          <cell r="C181" t="str">
            <v>16530000</v>
          </cell>
          <cell r="D181">
            <v>95156.86</v>
          </cell>
          <cell r="E181">
            <v>88574.82</v>
          </cell>
        </row>
        <row r="182">
          <cell r="C182" t="str">
            <v>16540000</v>
          </cell>
          <cell r="D182">
            <v>15613.17</v>
          </cell>
          <cell r="E182">
            <v>14741.17</v>
          </cell>
        </row>
        <row r="183">
          <cell r="C183" t="str">
            <v>16550000</v>
          </cell>
          <cell r="D183">
            <v>0.01</v>
          </cell>
          <cell r="E183">
            <v>47708.35</v>
          </cell>
        </row>
        <row r="184">
          <cell r="C184" t="str">
            <v>16550010</v>
          </cell>
          <cell r="D184">
            <v>247180.18</v>
          </cell>
          <cell r="E184">
            <v>154967.98000000001</v>
          </cell>
        </row>
        <row r="185">
          <cell r="C185" t="str">
            <v>AW0121</v>
          </cell>
          <cell r="D185">
            <v>366758.13</v>
          </cell>
          <cell r="E185">
            <v>340619.74</v>
          </cell>
        </row>
        <row r="186">
          <cell r="C186" t="str">
            <v>AW019</v>
          </cell>
          <cell r="D186">
            <v>11524842.359999999</v>
          </cell>
          <cell r="E186">
            <v>10376839.18</v>
          </cell>
        </row>
        <row r="187">
          <cell r="C187" t="str">
            <v>18503000</v>
          </cell>
          <cell r="D187">
            <v>317043.81</v>
          </cell>
          <cell r="E187">
            <v>702122.83</v>
          </cell>
        </row>
        <row r="188">
          <cell r="C188" t="str">
            <v>18503500</v>
          </cell>
          <cell r="D188">
            <v>7370294.0700000003</v>
          </cell>
          <cell r="E188">
            <v>6740756.4400000004</v>
          </cell>
        </row>
        <row r="189">
          <cell r="C189" t="str">
            <v>18504000</v>
          </cell>
          <cell r="D189">
            <v>0.38</v>
          </cell>
          <cell r="E189">
            <v>0.38</v>
          </cell>
        </row>
        <row r="190">
          <cell r="C190" t="str">
            <v>18504500</v>
          </cell>
          <cell r="D190">
            <v>-236237.27</v>
          </cell>
          <cell r="E190">
            <v>-260337.23</v>
          </cell>
        </row>
        <row r="191">
          <cell r="C191" t="str">
            <v>18505500</v>
          </cell>
          <cell r="D191">
            <v>-1756889.03</v>
          </cell>
          <cell r="E191">
            <v>-1565143.31</v>
          </cell>
        </row>
        <row r="192">
          <cell r="C192" t="str">
            <v>AW0131</v>
          </cell>
          <cell r="D192">
            <v>5694211.96</v>
          </cell>
          <cell r="E192">
            <v>5617399.1100000003</v>
          </cell>
        </row>
        <row r="193">
          <cell r="C193" t="str">
            <v>18661000</v>
          </cell>
          <cell r="D193">
            <v>69607.289999999994</v>
          </cell>
          <cell r="E193">
            <v>77608.75</v>
          </cell>
        </row>
        <row r="194">
          <cell r="C194" t="str">
            <v>18661500</v>
          </cell>
          <cell r="D194">
            <v>1398045.64</v>
          </cell>
          <cell r="E194">
            <v>1410367.66</v>
          </cell>
        </row>
        <row r="195">
          <cell r="C195" t="str">
            <v>18662000</v>
          </cell>
          <cell r="D195">
            <v>7307.13</v>
          </cell>
          <cell r="E195">
            <v>7693.41</v>
          </cell>
        </row>
        <row r="196">
          <cell r="C196" t="str">
            <v>AW0132</v>
          </cell>
          <cell r="D196">
            <v>1474960.06</v>
          </cell>
          <cell r="E196">
            <v>1495669.82</v>
          </cell>
        </row>
        <row r="197">
          <cell r="C197" t="str">
            <v>18610000</v>
          </cell>
          <cell r="D197">
            <v>9033211.9499999993</v>
          </cell>
          <cell r="E197">
            <v>8869183.4700000007</v>
          </cell>
        </row>
        <row r="198">
          <cell r="C198" t="str">
            <v>AW0135</v>
          </cell>
          <cell r="D198">
            <v>9033211.9499999993</v>
          </cell>
          <cell r="E198">
            <v>8869183.4700000007</v>
          </cell>
        </row>
        <row r="199">
          <cell r="C199" t="str">
            <v>18620000</v>
          </cell>
          <cell r="D199">
            <v>497340.65</v>
          </cell>
          <cell r="E199">
            <v>786944.69</v>
          </cell>
        </row>
        <row r="200">
          <cell r="C200" t="str">
            <v>AW0136</v>
          </cell>
          <cell r="D200">
            <v>497340.65</v>
          </cell>
          <cell r="E200">
            <v>786944.69</v>
          </cell>
        </row>
        <row r="201">
          <cell r="C201" t="str">
            <v>18680101</v>
          </cell>
          <cell r="D201">
            <v>145613.54999999999</v>
          </cell>
          <cell r="E201">
            <v>339828.21</v>
          </cell>
        </row>
        <row r="202">
          <cell r="C202" t="str">
            <v>18680126</v>
          </cell>
          <cell r="D202">
            <v>0</v>
          </cell>
          <cell r="E202">
            <v>61130</v>
          </cell>
        </row>
        <row r="203">
          <cell r="C203" t="str">
            <v>18680144</v>
          </cell>
          <cell r="D203">
            <v>0</v>
          </cell>
          <cell r="E203">
            <v>83333.3</v>
          </cell>
        </row>
        <row r="204">
          <cell r="C204" t="str">
            <v>18689900</v>
          </cell>
          <cell r="D204">
            <v>1312840.92</v>
          </cell>
          <cell r="E204">
            <v>1369920.96</v>
          </cell>
        </row>
        <row r="205">
          <cell r="C205" t="str">
            <v>AW0138</v>
          </cell>
          <cell r="D205">
            <v>1458454.47</v>
          </cell>
          <cell r="E205">
            <v>1854212.47</v>
          </cell>
        </row>
        <row r="206">
          <cell r="C206" t="str">
            <v>AW0122</v>
          </cell>
          <cell r="D206">
            <v>18158179.09</v>
          </cell>
          <cell r="E206">
            <v>18623409.559999999</v>
          </cell>
        </row>
        <row r="207">
          <cell r="C207" t="str">
            <v>12310000</v>
          </cell>
          <cell r="D207">
            <v>0</v>
          </cell>
          <cell r="E207">
            <v>21033</v>
          </cell>
        </row>
        <row r="208">
          <cell r="C208" t="str">
            <v>AW0123</v>
          </cell>
          <cell r="D208">
            <v>0</v>
          </cell>
          <cell r="E208">
            <v>21033</v>
          </cell>
        </row>
        <row r="209">
          <cell r="C209" t="str">
            <v>18715700</v>
          </cell>
          <cell r="D209">
            <v>62586.1</v>
          </cell>
          <cell r="E209">
            <v>101087.02</v>
          </cell>
        </row>
        <row r="210">
          <cell r="C210" t="str">
            <v>AW0142</v>
          </cell>
          <cell r="D210">
            <v>62586.1</v>
          </cell>
          <cell r="E210">
            <v>101087.02</v>
          </cell>
        </row>
        <row r="211">
          <cell r="C211" t="str">
            <v>AW0110</v>
          </cell>
          <cell r="D211">
            <v>18220765.190000001</v>
          </cell>
          <cell r="E211">
            <v>18745529.579999998</v>
          </cell>
        </row>
        <row r="212">
          <cell r="C212" t="str">
            <v>AW017</v>
          </cell>
          <cell r="D212">
            <v>619293386.61000001</v>
          </cell>
          <cell r="E212">
            <v>601217476.24000001</v>
          </cell>
        </row>
        <row r="213">
          <cell r="C213" t="str">
            <v>20120000</v>
          </cell>
          <cell r="D213">
            <v>-36568776.5</v>
          </cell>
          <cell r="E213">
            <v>-36568776.5</v>
          </cell>
        </row>
        <row r="214">
          <cell r="C214" t="str">
            <v>AW0167</v>
          </cell>
          <cell r="D214">
            <v>-36568776.5</v>
          </cell>
          <cell r="E214">
            <v>-36568776.5</v>
          </cell>
        </row>
        <row r="215">
          <cell r="C215" t="str">
            <v>20510000</v>
          </cell>
          <cell r="D215">
            <v>-6330</v>
          </cell>
          <cell r="E215">
            <v>-6330</v>
          </cell>
        </row>
        <row r="216">
          <cell r="C216" t="str">
            <v>20520000</v>
          </cell>
          <cell r="D216">
            <v>-94131032.480000004</v>
          </cell>
          <cell r="E216">
            <v>-89110281.010000005</v>
          </cell>
        </row>
        <row r="217">
          <cell r="C217" t="str">
            <v>AW0168</v>
          </cell>
          <cell r="D217">
            <v>-94137362.480000004</v>
          </cell>
          <cell r="E217">
            <v>-89116611.010000005</v>
          </cell>
        </row>
        <row r="218">
          <cell r="C218" t="str">
            <v>21021000</v>
          </cell>
          <cell r="D218">
            <v>-343498</v>
          </cell>
          <cell r="E218">
            <v>-343498</v>
          </cell>
        </row>
        <row r="219">
          <cell r="C219" t="str">
            <v>21024000</v>
          </cell>
          <cell r="D219">
            <v>-60790254.600000001</v>
          </cell>
          <cell r="E219">
            <v>-55261267.130000003</v>
          </cell>
        </row>
        <row r="220">
          <cell r="C220" t="str">
            <v>21025000</v>
          </cell>
          <cell r="D220">
            <v>-173863</v>
          </cell>
        </row>
        <row r="221">
          <cell r="C221" t="str">
            <v>AW0169</v>
          </cell>
          <cell r="D221">
            <v>-61307615.600000001</v>
          </cell>
          <cell r="E221">
            <v>-55604765.130000003</v>
          </cell>
        </row>
        <row r="222">
          <cell r="C222" t="str">
            <v>AW0124</v>
          </cell>
          <cell r="D222">
            <v>-192013754.58000001</v>
          </cell>
          <cell r="E222">
            <v>-181290152.63999999</v>
          </cell>
        </row>
        <row r="223">
          <cell r="C223" t="str">
            <v>AW0151</v>
          </cell>
          <cell r="D223">
            <v>-192013754.58000001</v>
          </cell>
          <cell r="E223">
            <v>-181290152.63999999</v>
          </cell>
        </row>
        <row r="224">
          <cell r="C224" t="str">
            <v>22110000</v>
          </cell>
          <cell r="D224">
            <v>-23500000</v>
          </cell>
          <cell r="E224">
            <v>-23500000</v>
          </cell>
        </row>
        <row r="225">
          <cell r="C225" t="str">
            <v>22110400</v>
          </cell>
          <cell r="D225">
            <v>55225.18</v>
          </cell>
          <cell r="E225">
            <v>41430.74</v>
          </cell>
        </row>
        <row r="226">
          <cell r="C226" t="str">
            <v>22115000</v>
          </cell>
          <cell r="D226">
            <v>-182249000</v>
          </cell>
          <cell r="E226">
            <v>-177249000</v>
          </cell>
        </row>
        <row r="227">
          <cell r="C227" t="str">
            <v>AW0172</v>
          </cell>
          <cell r="D227">
            <v>-205693774.81999999</v>
          </cell>
          <cell r="E227">
            <v>-200707569.25999999</v>
          </cell>
        </row>
        <row r="228">
          <cell r="C228" t="str">
            <v>21510000</v>
          </cell>
          <cell r="D228">
            <v>-2250000</v>
          </cell>
          <cell r="E228">
            <v>-2250000</v>
          </cell>
        </row>
        <row r="229">
          <cell r="C229" t="str">
            <v>AW0173</v>
          </cell>
          <cell r="D229">
            <v>-2250000</v>
          </cell>
          <cell r="E229">
            <v>-2250000</v>
          </cell>
        </row>
        <row r="230">
          <cell r="C230" t="str">
            <v>AW0153</v>
          </cell>
          <cell r="D230">
            <v>-207943774.81999999</v>
          </cell>
          <cell r="E230">
            <v>-202957569.25999999</v>
          </cell>
        </row>
        <row r="231">
          <cell r="C231" t="str">
            <v>AW0146</v>
          </cell>
          <cell r="D231">
            <v>-399957529.39999998</v>
          </cell>
          <cell r="E231">
            <v>-384247721.89999998</v>
          </cell>
        </row>
        <row r="232">
          <cell r="C232" t="str">
            <v>23121000</v>
          </cell>
          <cell r="D232">
            <v>-11467259.23</v>
          </cell>
          <cell r="E232">
            <v>-22799458.789999999</v>
          </cell>
        </row>
        <row r="233">
          <cell r="C233" t="str">
            <v>23121001</v>
          </cell>
          <cell r="D233">
            <v>45065.27</v>
          </cell>
          <cell r="E233">
            <v>55487.57</v>
          </cell>
        </row>
        <row r="234">
          <cell r="C234" t="str">
            <v>23121003</v>
          </cell>
          <cell r="D234">
            <v>3149017.5</v>
          </cell>
          <cell r="E234">
            <v>3149017.5</v>
          </cell>
        </row>
        <row r="235">
          <cell r="C235" t="str">
            <v>AW01186</v>
          </cell>
          <cell r="D235">
            <v>-8273176.46</v>
          </cell>
          <cell r="E235">
            <v>-19594953.719999999</v>
          </cell>
        </row>
        <row r="236">
          <cell r="C236" t="str">
            <v>AW0154</v>
          </cell>
          <cell r="D236">
            <v>-8273176.46</v>
          </cell>
          <cell r="E236">
            <v>-19594953.719999999</v>
          </cell>
        </row>
        <row r="237">
          <cell r="C237" t="str">
            <v>23410000</v>
          </cell>
          <cell r="D237">
            <v>-1297055.67</v>
          </cell>
          <cell r="E237">
            <v>-1902577.64</v>
          </cell>
        </row>
        <row r="238">
          <cell r="C238" t="str">
            <v>23410100</v>
          </cell>
          <cell r="D238">
            <v>-868034.1</v>
          </cell>
          <cell r="E238">
            <v>-180052.07</v>
          </cell>
        </row>
        <row r="239">
          <cell r="C239" t="str">
            <v>23411001</v>
          </cell>
          <cell r="D239">
            <v>-41696.720000000001</v>
          </cell>
          <cell r="E239">
            <v>-20205.2</v>
          </cell>
        </row>
        <row r="240">
          <cell r="C240" t="str">
            <v>23412200</v>
          </cell>
          <cell r="D240">
            <v>0</v>
          </cell>
          <cell r="E240">
            <v>-4176.41</v>
          </cell>
        </row>
        <row r="241">
          <cell r="C241" t="str">
            <v>23430000</v>
          </cell>
          <cell r="D241">
            <v>-2984.98</v>
          </cell>
          <cell r="E241">
            <v>0</v>
          </cell>
        </row>
        <row r="242">
          <cell r="C242" t="str">
            <v>23430600</v>
          </cell>
          <cell r="D242">
            <v>-39323.870000000003</v>
          </cell>
          <cell r="E242">
            <v>-81540.960000000006</v>
          </cell>
        </row>
        <row r="243">
          <cell r="C243" t="str">
            <v>23430700</v>
          </cell>
          <cell r="D243">
            <v>-36599.89</v>
          </cell>
          <cell r="E243">
            <v>-63278.3</v>
          </cell>
        </row>
        <row r="244">
          <cell r="C244" t="str">
            <v>23431000</v>
          </cell>
          <cell r="D244">
            <v>-106903.27</v>
          </cell>
          <cell r="E244">
            <v>-92184.52</v>
          </cell>
        </row>
        <row r="245">
          <cell r="C245" t="str">
            <v>23435000</v>
          </cell>
          <cell r="D245">
            <v>-1423062.84</v>
          </cell>
          <cell r="E245">
            <v>-1474672.05</v>
          </cell>
        </row>
        <row r="246">
          <cell r="C246" t="str">
            <v>23436000</v>
          </cell>
          <cell r="D246">
            <v>-91274.55</v>
          </cell>
          <cell r="E246">
            <v>-94263.34</v>
          </cell>
        </row>
        <row r="247">
          <cell r="C247" t="str">
            <v>AW0180</v>
          </cell>
          <cell r="D247">
            <v>-3906935.89</v>
          </cell>
          <cell r="E247">
            <v>-3912950.49</v>
          </cell>
        </row>
        <row r="248">
          <cell r="C248" t="str">
            <v>23510000</v>
          </cell>
          <cell r="D248">
            <v>-735673.94</v>
          </cell>
          <cell r="E248">
            <v>-467672.05</v>
          </cell>
        </row>
        <row r="249">
          <cell r="C249" t="str">
            <v>23520000</v>
          </cell>
          <cell r="D249">
            <v>933622.09</v>
          </cell>
          <cell r="E249">
            <v>868992.51</v>
          </cell>
        </row>
        <row r="250">
          <cell r="C250" t="str">
            <v>23520001</v>
          </cell>
          <cell r="D250">
            <v>-1352932.81</v>
          </cell>
          <cell r="E250">
            <v>-1264810.8899999999</v>
          </cell>
        </row>
        <row r="251">
          <cell r="C251" t="str">
            <v>23599999</v>
          </cell>
          <cell r="D251">
            <v>0</v>
          </cell>
          <cell r="E251">
            <v>974476.95</v>
          </cell>
        </row>
        <row r="252">
          <cell r="C252" t="str">
            <v>AW0181</v>
          </cell>
          <cell r="D252">
            <v>-1154984.6599999999</v>
          </cell>
          <cell r="E252">
            <v>110986.52</v>
          </cell>
        </row>
        <row r="253">
          <cell r="C253" t="str">
            <v>AW0156</v>
          </cell>
          <cell r="D253">
            <v>-5061920.55</v>
          </cell>
          <cell r="E253">
            <v>-3801963.97</v>
          </cell>
        </row>
        <row r="254">
          <cell r="C254" t="str">
            <v>23621000</v>
          </cell>
          <cell r="D254">
            <v>2515591.2200000002</v>
          </cell>
          <cell r="E254">
            <v>2172625.0699999998</v>
          </cell>
        </row>
        <row r="255">
          <cell r="C255" t="str">
            <v>23622000</v>
          </cell>
          <cell r="D255">
            <v>540940.86</v>
          </cell>
          <cell r="E255">
            <v>-1411197.14</v>
          </cell>
        </row>
        <row r="256">
          <cell r="C256" t="str">
            <v>AW0182</v>
          </cell>
          <cell r="D256">
            <v>3056532.08</v>
          </cell>
          <cell r="E256">
            <v>761427.93</v>
          </cell>
        </row>
        <row r="257">
          <cell r="C257" t="str">
            <v>23631000</v>
          </cell>
          <cell r="D257">
            <v>-77288.61</v>
          </cell>
          <cell r="E257">
            <v>73939.39</v>
          </cell>
        </row>
        <row r="258">
          <cell r="C258" t="str">
            <v>23632000</v>
          </cell>
          <cell r="D258">
            <v>657271.68000000005</v>
          </cell>
          <cell r="E258">
            <v>138957.68</v>
          </cell>
        </row>
        <row r="259">
          <cell r="C259" t="str">
            <v>AW0183</v>
          </cell>
          <cell r="D259">
            <v>579983.06999999995</v>
          </cell>
          <cell r="E259">
            <v>212897.07</v>
          </cell>
        </row>
        <row r="260">
          <cell r="C260" t="str">
            <v>23652100</v>
          </cell>
          <cell r="D260">
            <v>-56952.38</v>
          </cell>
          <cell r="E260">
            <v>-62749.94</v>
          </cell>
        </row>
        <row r="261">
          <cell r="C261" t="str">
            <v>23653000</v>
          </cell>
          <cell r="D261">
            <v>-5707158.4500000002</v>
          </cell>
          <cell r="E261">
            <v>-4541893.96</v>
          </cell>
        </row>
        <row r="262">
          <cell r="C262" t="str">
            <v>23654000</v>
          </cell>
          <cell r="D262">
            <v>-8993.06</v>
          </cell>
          <cell r="E262">
            <v>-15320.45</v>
          </cell>
        </row>
        <row r="263">
          <cell r="C263" t="str">
            <v>AW0184</v>
          </cell>
          <cell r="D263">
            <v>-5773103.8899999997</v>
          </cell>
          <cell r="E263">
            <v>-4619964.3499999996</v>
          </cell>
        </row>
        <row r="264">
          <cell r="C264" t="str">
            <v>AW0157</v>
          </cell>
          <cell r="D264">
            <v>-2136588.7400000002</v>
          </cell>
          <cell r="E264">
            <v>-3645639.35</v>
          </cell>
        </row>
        <row r="265">
          <cell r="C265" t="str">
            <v>23720000</v>
          </cell>
          <cell r="D265">
            <v>-311872.09000000003</v>
          </cell>
          <cell r="E265">
            <v>-311872.09000000003</v>
          </cell>
        </row>
        <row r="266">
          <cell r="C266" t="str">
            <v>23730000</v>
          </cell>
          <cell r="D266">
            <v>-1817853.13</v>
          </cell>
          <cell r="E266">
            <v>-1769901.74</v>
          </cell>
        </row>
        <row r="267">
          <cell r="C267" t="str">
            <v>23740000</v>
          </cell>
          <cell r="D267">
            <v>-15881.25</v>
          </cell>
          <cell r="E267">
            <v>-15881.25</v>
          </cell>
        </row>
        <row r="268">
          <cell r="C268" t="str">
            <v>AW0158</v>
          </cell>
          <cell r="D268">
            <v>-2145606.4700000002</v>
          </cell>
          <cell r="E268">
            <v>-2097655.08</v>
          </cell>
        </row>
        <row r="269">
          <cell r="C269" t="str">
            <v>24120000</v>
          </cell>
          <cell r="D269">
            <v>-145613.54999999999</v>
          </cell>
          <cell r="E269">
            <v>-339828.21</v>
          </cell>
        </row>
        <row r="270">
          <cell r="C270" t="str">
            <v>24120200</v>
          </cell>
          <cell r="D270">
            <v>-344010.73</v>
          </cell>
          <cell r="E270">
            <v>-123120.45</v>
          </cell>
        </row>
        <row r="271">
          <cell r="C271" t="str">
            <v>24120300</v>
          </cell>
          <cell r="D271">
            <v>-43660.38</v>
          </cell>
          <cell r="E271">
            <v>-11904.82</v>
          </cell>
        </row>
        <row r="272">
          <cell r="C272" t="str">
            <v>24120600</v>
          </cell>
          <cell r="D272">
            <v>-353334.05</v>
          </cell>
          <cell r="E272">
            <v>-349580.46</v>
          </cell>
        </row>
        <row r="273">
          <cell r="C273" t="str">
            <v>24120699</v>
          </cell>
          <cell r="D273">
            <v>43029.03</v>
          </cell>
        </row>
        <row r="274">
          <cell r="C274" t="str">
            <v>24120700</v>
          </cell>
          <cell r="D274">
            <v>-93432.62</v>
          </cell>
          <cell r="E274">
            <v>-206423.49</v>
          </cell>
        </row>
        <row r="275">
          <cell r="C275" t="str">
            <v>24120710</v>
          </cell>
          <cell r="D275">
            <v>-125420.94</v>
          </cell>
          <cell r="E275">
            <v>-315919.26</v>
          </cell>
        </row>
        <row r="276">
          <cell r="C276" t="str">
            <v>24120720</v>
          </cell>
          <cell r="D276">
            <v>-92353.57</v>
          </cell>
          <cell r="E276">
            <v>-106792.73</v>
          </cell>
        </row>
        <row r="277">
          <cell r="C277" t="str">
            <v>24121000</v>
          </cell>
          <cell r="D277">
            <v>-214583.35</v>
          </cell>
          <cell r="E277">
            <v>-97500</v>
          </cell>
        </row>
        <row r="278">
          <cell r="C278" t="str">
            <v>24121100</v>
          </cell>
          <cell r="D278">
            <v>-20500</v>
          </cell>
          <cell r="E278">
            <v>-20000</v>
          </cell>
        </row>
        <row r="279">
          <cell r="C279" t="str">
            <v>24121200</v>
          </cell>
          <cell r="D279">
            <v>-8308.26</v>
          </cell>
          <cell r="E279">
            <v>-9371.06</v>
          </cell>
        </row>
        <row r="280">
          <cell r="C280" t="str">
            <v>24121400</v>
          </cell>
          <cell r="D280">
            <v>-17218.93</v>
          </cell>
          <cell r="E280">
            <v>-24683.66</v>
          </cell>
        </row>
        <row r="281">
          <cell r="C281" t="str">
            <v>24122500</v>
          </cell>
          <cell r="D281">
            <v>0</v>
          </cell>
          <cell r="E281">
            <v>-4.9400000000000004</v>
          </cell>
        </row>
        <row r="282">
          <cell r="C282" t="str">
            <v>24122700</v>
          </cell>
          <cell r="D282">
            <v>-7514.55</v>
          </cell>
          <cell r="E282">
            <v>-7753.37</v>
          </cell>
        </row>
        <row r="283">
          <cell r="C283" t="str">
            <v>24123000</v>
          </cell>
          <cell r="D283">
            <v>-448480</v>
          </cell>
          <cell r="E283">
            <v>-512687.47</v>
          </cell>
        </row>
        <row r="284">
          <cell r="C284" t="str">
            <v>24126000</v>
          </cell>
          <cell r="D284">
            <v>-92561.5</v>
          </cell>
          <cell r="E284">
            <v>-82826.03</v>
          </cell>
        </row>
        <row r="285">
          <cell r="C285" t="str">
            <v>24126200</v>
          </cell>
          <cell r="D285">
            <v>-68969.320000000007</v>
          </cell>
          <cell r="E285">
            <v>-100746.67</v>
          </cell>
        </row>
        <row r="286">
          <cell r="C286" t="str">
            <v>24133000</v>
          </cell>
          <cell r="D286">
            <v>-1676.69</v>
          </cell>
          <cell r="E286">
            <v>-4005.52</v>
          </cell>
        </row>
        <row r="287">
          <cell r="C287" t="str">
            <v>24133200</v>
          </cell>
          <cell r="D287">
            <v>-23768.880000000001</v>
          </cell>
          <cell r="E287">
            <v>-2794.84</v>
          </cell>
        </row>
        <row r="288">
          <cell r="C288" t="str">
            <v>24142001</v>
          </cell>
          <cell r="D288">
            <v>489.58</v>
          </cell>
          <cell r="E288">
            <v>0</v>
          </cell>
        </row>
        <row r="289">
          <cell r="C289" t="str">
            <v>24142002</v>
          </cell>
          <cell r="D289">
            <v>5</v>
          </cell>
          <cell r="E289">
            <v>0</v>
          </cell>
        </row>
        <row r="290">
          <cell r="C290" t="str">
            <v>24142005</v>
          </cell>
          <cell r="D290">
            <v>7.68</v>
          </cell>
          <cell r="E290">
            <v>0</v>
          </cell>
        </row>
        <row r="291">
          <cell r="C291" t="str">
            <v>24142006</v>
          </cell>
          <cell r="D291">
            <v>1956.26</v>
          </cell>
          <cell r="E291">
            <v>0</v>
          </cell>
        </row>
        <row r="292">
          <cell r="C292" t="str">
            <v>24142008</v>
          </cell>
          <cell r="D292">
            <v>432</v>
          </cell>
          <cell r="E292">
            <v>0</v>
          </cell>
        </row>
        <row r="293">
          <cell r="C293" t="str">
            <v>24142009</v>
          </cell>
          <cell r="D293">
            <v>98.76</v>
          </cell>
          <cell r="E293">
            <v>0</v>
          </cell>
        </row>
        <row r="294">
          <cell r="C294" t="str">
            <v>24142010</v>
          </cell>
          <cell r="D294">
            <v>-4368.75</v>
          </cell>
          <cell r="E294">
            <v>0</v>
          </cell>
        </row>
        <row r="295">
          <cell r="C295" t="str">
            <v>24142012</v>
          </cell>
          <cell r="D295">
            <v>-403.8</v>
          </cell>
          <cell r="E295">
            <v>0</v>
          </cell>
        </row>
        <row r="296">
          <cell r="C296" t="str">
            <v>24142013</v>
          </cell>
          <cell r="D296">
            <v>1739.2</v>
          </cell>
          <cell r="E296">
            <v>0</v>
          </cell>
        </row>
        <row r="297">
          <cell r="C297" t="str">
            <v>24142014</v>
          </cell>
          <cell r="D297">
            <v>-8143.39</v>
          </cell>
          <cell r="E297">
            <v>-5629.33</v>
          </cell>
        </row>
        <row r="298">
          <cell r="C298" t="str">
            <v>24142100</v>
          </cell>
          <cell r="D298">
            <v>106.96</v>
          </cell>
          <cell r="E298">
            <v>0</v>
          </cell>
        </row>
        <row r="299">
          <cell r="C299" t="str">
            <v>24161000</v>
          </cell>
          <cell r="D299">
            <v>-10200.67</v>
          </cell>
          <cell r="E299">
            <v>-2059.85</v>
          </cell>
        </row>
        <row r="300">
          <cell r="C300" t="str">
            <v>24163000</v>
          </cell>
          <cell r="D300">
            <v>-54828.39</v>
          </cell>
          <cell r="E300">
            <v>-50831.67</v>
          </cell>
        </row>
        <row r="301">
          <cell r="C301" t="str">
            <v>24164000</v>
          </cell>
          <cell r="D301">
            <v>-196724.92</v>
          </cell>
          <cell r="E301">
            <v>-239486.63</v>
          </cell>
        </row>
        <row r="302">
          <cell r="C302" t="str">
            <v>24171006</v>
          </cell>
          <cell r="D302">
            <v>-44</v>
          </cell>
          <cell r="E302">
            <v>-50</v>
          </cell>
        </row>
        <row r="303">
          <cell r="C303" t="str">
            <v>24171011</v>
          </cell>
          <cell r="D303">
            <v>-7791.05</v>
          </cell>
          <cell r="E303">
            <v>-7343.88</v>
          </cell>
        </row>
        <row r="304">
          <cell r="C304" t="str">
            <v>24172000</v>
          </cell>
          <cell r="D304">
            <v>7350881.1200000001</v>
          </cell>
          <cell r="E304">
            <v>5633712.8399999999</v>
          </cell>
        </row>
        <row r="305">
          <cell r="C305" t="str">
            <v>24172100</v>
          </cell>
          <cell r="D305">
            <v>-7401546.4800000004</v>
          </cell>
          <cell r="E305">
            <v>-5683791.9100000001</v>
          </cell>
        </row>
        <row r="306">
          <cell r="C306" t="str">
            <v>24173000</v>
          </cell>
          <cell r="D306">
            <v>9876812.9800000004</v>
          </cell>
          <cell r="E306">
            <v>7289330.4400000004</v>
          </cell>
        </row>
        <row r="307">
          <cell r="C307" t="str">
            <v>24173100</v>
          </cell>
          <cell r="D307">
            <v>-10493101.699999999</v>
          </cell>
          <cell r="E307">
            <v>-7949498.7300000004</v>
          </cell>
        </row>
        <row r="308">
          <cell r="C308" t="str">
            <v>24174000</v>
          </cell>
          <cell r="D308">
            <v>12141878.890000001</v>
          </cell>
          <cell r="E308">
            <v>9287244.5</v>
          </cell>
        </row>
        <row r="309">
          <cell r="C309" t="str">
            <v>24174100</v>
          </cell>
          <cell r="D309">
            <v>-12357035.439999999</v>
          </cell>
          <cell r="E309">
            <v>-9516369.0099999998</v>
          </cell>
        </row>
        <row r="310">
          <cell r="C310" t="str">
            <v>24199800</v>
          </cell>
          <cell r="D310">
            <v>173378.73</v>
          </cell>
          <cell r="E310">
            <v>-35977.57</v>
          </cell>
        </row>
        <row r="311">
          <cell r="C311" t="str">
            <v>24199900</v>
          </cell>
          <cell r="D311">
            <v>-683250.26</v>
          </cell>
          <cell r="E311">
            <v>0</v>
          </cell>
        </row>
        <row r="312">
          <cell r="C312" t="str">
            <v>25299900</v>
          </cell>
          <cell r="D312">
            <v>-1032000</v>
          </cell>
          <cell r="E312">
            <v>-1099000</v>
          </cell>
        </row>
        <row r="313">
          <cell r="C313" t="str">
            <v>AW0159</v>
          </cell>
          <cell r="D313">
            <v>-4760029.9800000004</v>
          </cell>
          <cell r="E313">
            <v>-4695693.78</v>
          </cell>
        </row>
        <row r="314">
          <cell r="C314" t="str">
            <v>AW0147</v>
          </cell>
          <cell r="D314">
            <v>-22377322.199999999</v>
          </cell>
          <cell r="E314">
            <v>-33835905.899999999</v>
          </cell>
        </row>
        <row r="315">
          <cell r="C315" t="str">
            <v>25211000</v>
          </cell>
          <cell r="D315">
            <v>-214718.99</v>
          </cell>
          <cell r="E315">
            <v>-216964.9</v>
          </cell>
        </row>
        <row r="316">
          <cell r="C316" t="str">
            <v>25212000</v>
          </cell>
          <cell r="D316">
            <v>-11890469.380000001</v>
          </cell>
          <cell r="E316">
            <v>-11629295.07</v>
          </cell>
        </row>
        <row r="317">
          <cell r="C317" t="str">
            <v>25217000</v>
          </cell>
          <cell r="D317">
            <v>-688118</v>
          </cell>
          <cell r="E317">
            <v>-1448538</v>
          </cell>
        </row>
        <row r="318">
          <cell r="C318" t="str">
            <v>25280000</v>
          </cell>
          <cell r="D318">
            <v>1032000</v>
          </cell>
          <cell r="E318">
            <v>1099000</v>
          </cell>
        </row>
        <row r="319">
          <cell r="C319" t="str">
            <v>AW0160</v>
          </cell>
          <cell r="D319">
            <v>-11761306.369999999</v>
          </cell>
          <cell r="E319">
            <v>-12195797.970000001</v>
          </cell>
        </row>
        <row r="320">
          <cell r="C320" t="str">
            <v>25310000</v>
          </cell>
          <cell r="D320">
            <v>-11936</v>
          </cell>
          <cell r="E320">
            <v>-11936</v>
          </cell>
        </row>
        <row r="321">
          <cell r="C321" t="str">
            <v>25311000</v>
          </cell>
          <cell r="D321">
            <v>-38266672.090000004</v>
          </cell>
          <cell r="E321">
            <v>-72555728.090000004</v>
          </cell>
        </row>
        <row r="322">
          <cell r="C322" t="str">
            <v>AW0187</v>
          </cell>
          <cell r="D322">
            <v>-38278608.090000004</v>
          </cell>
          <cell r="E322">
            <v>-72567664.090000004</v>
          </cell>
        </row>
        <row r="323">
          <cell r="C323" t="str">
            <v>25321000</v>
          </cell>
          <cell r="D323">
            <v>-8231840.1399999997</v>
          </cell>
          <cell r="E323">
            <v>-10159631.140000001</v>
          </cell>
        </row>
        <row r="324">
          <cell r="C324" t="str">
            <v>AW0188</v>
          </cell>
          <cell r="D324">
            <v>-8231840.1399999997</v>
          </cell>
          <cell r="E324">
            <v>-10159631.140000001</v>
          </cell>
        </row>
        <row r="325">
          <cell r="C325" t="str">
            <v>AW0161</v>
          </cell>
          <cell r="D325">
            <v>-46510448.229999997</v>
          </cell>
          <cell r="E325">
            <v>-82727295.230000004</v>
          </cell>
        </row>
        <row r="326">
          <cell r="C326" t="str">
            <v>25510100</v>
          </cell>
          <cell r="D326">
            <v>-25305.57</v>
          </cell>
          <cell r="E326">
            <v>-32957.61</v>
          </cell>
        </row>
        <row r="327">
          <cell r="C327" t="str">
            <v>25510200</v>
          </cell>
          <cell r="D327">
            <v>-0.85</v>
          </cell>
          <cell r="E327">
            <v>-4413.8500000000004</v>
          </cell>
        </row>
        <row r="328">
          <cell r="C328" t="str">
            <v>25510300</v>
          </cell>
          <cell r="D328">
            <v>-346426.67</v>
          </cell>
          <cell r="E328">
            <v>-417266.63</v>
          </cell>
        </row>
        <row r="329">
          <cell r="C329" t="str">
            <v>AW0162</v>
          </cell>
          <cell r="D329">
            <v>-371733.09</v>
          </cell>
          <cell r="E329">
            <v>-454638.09</v>
          </cell>
        </row>
        <row r="330">
          <cell r="C330" t="str">
            <v>25700000</v>
          </cell>
          <cell r="D330">
            <v>-20826845.280000001</v>
          </cell>
          <cell r="E330">
            <v>-20466956.68</v>
          </cell>
        </row>
        <row r="331">
          <cell r="C331" t="str">
            <v>25710000</v>
          </cell>
          <cell r="D331">
            <v>1733282.98</v>
          </cell>
          <cell r="E331">
            <v>2617972.83</v>
          </cell>
        </row>
        <row r="332">
          <cell r="C332" t="str">
            <v>AW0189</v>
          </cell>
          <cell r="D332">
            <v>-19093562.300000001</v>
          </cell>
          <cell r="E332">
            <v>-17848983.850000001</v>
          </cell>
        </row>
        <row r="333">
          <cell r="C333" t="str">
            <v>25621000</v>
          </cell>
          <cell r="D333">
            <v>-44003167</v>
          </cell>
        </row>
        <row r="334">
          <cell r="C334" t="str">
            <v>25621200</v>
          </cell>
          <cell r="D334">
            <v>-17567.23</v>
          </cell>
          <cell r="E334">
            <v>-158370.19</v>
          </cell>
        </row>
        <row r="335">
          <cell r="C335" t="str">
            <v>25622000</v>
          </cell>
          <cell r="D335">
            <v>3267.84</v>
          </cell>
          <cell r="E335">
            <v>30825.84</v>
          </cell>
        </row>
        <row r="336">
          <cell r="C336" t="str">
            <v>25623200</v>
          </cell>
          <cell r="D336">
            <v>-1131040.55</v>
          </cell>
          <cell r="E336">
            <v>-1179724.9099999999</v>
          </cell>
        </row>
        <row r="337">
          <cell r="C337" t="str">
            <v>25626000</v>
          </cell>
          <cell r="D337">
            <v>-17144.75</v>
          </cell>
          <cell r="E337">
            <v>-22328.75</v>
          </cell>
        </row>
        <row r="338">
          <cell r="C338" t="str">
            <v>25626100</v>
          </cell>
          <cell r="D338">
            <v>0.15</v>
          </cell>
          <cell r="E338">
            <v>-2988.81</v>
          </cell>
        </row>
        <row r="339">
          <cell r="C339" t="str">
            <v>25626200</v>
          </cell>
          <cell r="D339">
            <v>-190858.34</v>
          </cell>
          <cell r="E339">
            <v>-229886.3</v>
          </cell>
        </row>
        <row r="340">
          <cell r="C340" t="str">
            <v>AW0190</v>
          </cell>
          <cell r="D340">
            <v>-45356509.880000003</v>
          </cell>
          <cell r="E340">
            <v>-1562473.12</v>
          </cell>
        </row>
        <row r="341">
          <cell r="C341" t="str">
            <v>AW0163</v>
          </cell>
          <cell r="D341">
            <v>-64450072.18</v>
          </cell>
          <cell r="E341">
            <v>-19411456.969999999</v>
          </cell>
        </row>
        <row r="342">
          <cell r="C342" t="str">
            <v>26212000</v>
          </cell>
          <cell r="D342">
            <v>1605568.8</v>
          </cell>
          <cell r="E342">
            <v>1921259.8</v>
          </cell>
        </row>
        <row r="343">
          <cell r="C343" t="str">
            <v>AW0164</v>
          </cell>
          <cell r="D343">
            <v>1605568.8</v>
          </cell>
          <cell r="E343">
            <v>1921259.8</v>
          </cell>
        </row>
        <row r="344">
          <cell r="C344" t="str">
            <v>26221000</v>
          </cell>
          <cell r="D344">
            <v>-215875.3</v>
          </cell>
          <cell r="E344">
            <v>-215874.34</v>
          </cell>
        </row>
        <row r="345">
          <cell r="C345" t="str">
            <v>26221500</v>
          </cell>
          <cell r="D345">
            <v>-529513.15</v>
          </cell>
          <cell r="E345">
            <v>-484785.15</v>
          </cell>
        </row>
        <row r="346">
          <cell r="C346" t="str">
            <v>AW0165</v>
          </cell>
          <cell r="D346">
            <v>-745388.45</v>
          </cell>
          <cell r="E346">
            <v>-700659.49</v>
          </cell>
        </row>
        <row r="347">
          <cell r="C347" t="str">
            <v>26237100</v>
          </cell>
          <cell r="D347">
            <v>-300668.48</v>
          </cell>
          <cell r="E347">
            <v>0</v>
          </cell>
        </row>
        <row r="348">
          <cell r="C348" t="str">
            <v>AW0191</v>
          </cell>
          <cell r="D348">
            <v>-300668.48</v>
          </cell>
          <cell r="E348">
            <v>0</v>
          </cell>
        </row>
        <row r="349">
          <cell r="C349" t="str">
            <v>26580000</v>
          </cell>
          <cell r="D349">
            <v>-9864.77</v>
          </cell>
          <cell r="E349">
            <v>-18307.77</v>
          </cell>
        </row>
        <row r="350">
          <cell r="C350" t="str">
            <v>26581000</v>
          </cell>
          <cell r="D350">
            <v>-55376.92</v>
          </cell>
          <cell r="E350">
            <v>-135634.92000000001</v>
          </cell>
        </row>
        <row r="351">
          <cell r="C351" t="str">
            <v>AW0192</v>
          </cell>
          <cell r="D351">
            <v>-65241.69</v>
          </cell>
          <cell r="E351">
            <v>-153942.69</v>
          </cell>
        </row>
        <row r="352">
          <cell r="C352" t="str">
            <v>26281300</v>
          </cell>
          <cell r="D352">
            <v>0</v>
          </cell>
          <cell r="E352">
            <v>-61130</v>
          </cell>
        </row>
        <row r="353">
          <cell r="C353" t="str">
            <v>26281500</v>
          </cell>
          <cell r="D353">
            <v>-7430.97</v>
          </cell>
          <cell r="E353">
            <v>-7156</v>
          </cell>
        </row>
        <row r="354">
          <cell r="C354" t="str">
            <v>AW0193</v>
          </cell>
          <cell r="D354">
            <v>-7430.97</v>
          </cell>
          <cell r="E354">
            <v>-68286</v>
          </cell>
        </row>
        <row r="355">
          <cell r="C355" t="str">
            <v>AW0166</v>
          </cell>
          <cell r="D355">
            <v>-373341.14</v>
          </cell>
          <cell r="E355">
            <v>-222228.69</v>
          </cell>
        </row>
        <row r="356">
          <cell r="C356" t="str">
            <v>AW0148</v>
          </cell>
          <cell r="D356">
            <v>-122606720.66</v>
          </cell>
          <cell r="E356">
            <v>-113790816.64</v>
          </cell>
        </row>
        <row r="357">
          <cell r="C357" t="str">
            <v>27111000</v>
          </cell>
          <cell r="D357">
            <v>-24666460.579999998</v>
          </cell>
          <cell r="E357">
            <v>-23041684.969999999</v>
          </cell>
        </row>
        <row r="358">
          <cell r="C358" t="str">
            <v>27112000</v>
          </cell>
          <cell r="D358">
            <v>-18241497.079999998</v>
          </cell>
          <cell r="E358">
            <v>-15976278.6</v>
          </cell>
        </row>
        <row r="359">
          <cell r="C359" t="str">
            <v>27113000</v>
          </cell>
          <cell r="D359">
            <v>-10631745.279999999</v>
          </cell>
          <cell r="E359">
            <v>-9743850.8900000006</v>
          </cell>
        </row>
        <row r="360">
          <cell r="C360" t="str">
            <v>27114000</v>
          </cell>
          <cell r="D360">
            <v>-15761596.74</v>
          </cell>
          <cell r="E360">
            <v>-15434829.220000001</v>
          </cell>
        </row>
        <row r="361">
          <cell r="C361" t="str">
            <v>27115000</v>
          </cell>
          <cell r="D361">
            <v>-2910084.24</v>
          </cell>
          <cell r="E361">
            <v>-2573115.59</v>
          </cell>
        </row>
        <row r="362">
          <cell r="C362" t="str">
            <v>27116000</v>
          </cell>
          <cell r="D362">
            <v>-5026652.66</v>
          </cell>
          <cell r="E362">
            <v>-5019076.66</v>
          </cell>
        </row>
        <row r="363">
          <cell r="C363" t="str">
            <v>27117000</v>
          </cell>
          <cell r="D363">
            <v>-3511186.1</v>
          </cell>
          <cell r="E363">
            <v>-5338675.18</v>
          </cell>
        </row>
        <row r="364">
          <cell r="C364" t="str">
            <v>27118000</v>
          </cell>
          <cell r="D364">
            <v>-249724.86</v>
          </cell>
          <cell r="E364">
            <v>-249724.86</v>
          </cell>
        </row>
        <row r="365">
          <cell r="C365" t="str">
            <v>27121000</v>
          </cell>
          <cell r="D365">
            <v>-1998493.38</v>
          </cell>
          <cell r="E365">
            <v>-1998493.38</v>
          </cell>
        </row>
        <row r="366">
          <cell r="C366" t="str">
            <v>27122000</v>
          </cell>
          <cell r="D366">
            <v>-766585.92</v>
          </cell>
          <cell r="E366">
            <v>-766585.92</v>
          </cell>
        </row>
        <row r="367">
          <cell r="C367" t="str">
            <v>27123000</v>
          </cell>
          <cell r="D367">
            <v>-10651576.35</v>
          </cell>
          <cell r="E367">
            <v>-8344760.4500000002</v>
          </cell>
        </row>
        <row r="368">
          <cell r="C368" t="str">
            <v>27124000</v>
          </cell>
          <cell r="D368">
            <v>-3299.01</v>
          </cell>
          <cell r="E368">
            <v>-3299.01</v>
          </cell>
        </row>
        <row r="369">
          <cell r="C369" t="str">
            <v>27125000</v>
          </cell>
          <cell r="D369">
            <v>-487486.5</v>
          </cell>
          <cell r="E369">
            <v>-487486.5</v>
          </cell>
        </row>
        <row r="370">
          <cell r="C370" t="str">
            <v>27126000</v>
          </cell>
          <cell r="D370">
            <v>-430476.18</v>
          </cell>
          <cell r="E370">
            <v>-430476.18</v>
          </cell>
        </row>
        <row r="371">
          <cell r="C371" t="str">
            <v>27127000</v>
          </cell>
          <cell r="D371">
            <v>-65302.8</v>
          </cell>
          <cell r="E371">
            <v>-74697.8</v>
          </cell>
        </row>
        <row r="372">
          <cell r="C372" t="str">
            <v>27206000</v>
          </cell>
          <cell r="D372">
            <v>24590394.940000001</v>
          </cell>
          <cell r="E372">
            <v>22890010.050000001</v>
          </cell>
        </row>
        <row r="373">
          <cell r="C373" t="str">
            <v>27210000</v>
          </cell>
          <cell r="D373">
            <v>3135951.44</v>
          </cell>
          <cell r="E373">
            <v>2778980.83</v>
          </cell>
        </row>
        <row r="374">
          <cell r="C374" t="str">
            <v>AW0149</v>
          </cell>
          <cell r="D374">
            <v>-67675821.299999997</v>
          </cell>
          <cell r="E374">
            <v>-63814044.329999998</v>
          </cell>
        </row>
        <row r="375">
          <cell r="C375" t="str">
            <v>AW016</v>
          </cell>
          <cell r="D375">
            <v>-612617393.55999994</v>
          </cell>
          <cell r="E375">
            <v>-595688488.76999998</v>
          </cell>
        </row>
        <row r="376">
          <cell r="C376" t="str">
            <v>AW01183</v>
          </cell>
          <cell r="D376">
            <v>6675993.0499999998</v>
          </cell>
          <cell r="E376">
            <v>5528987.4699999997</v>
          </cell>
        </row>
        <row r="377">
          <cell r="C377" t="str">
            <v>AW01</v>
          </cell>
          <cell r="D377">
            <v>6675993.0499999998</v>
          </cell>
          <cell r="E377">
            <v>5528987.4699999997</v>
          </cell>
        </row>
        <row r="378">
          <cell r="C378"/>
        </row>
        <row r="379">
          <cell r="C379"/>
        </row>
        <row r="380">
          <cell r="C380"/>
        </row>
        <row r="381">
          <cell r="C381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37" workbookViewId="0">
      <selection activeCell="C45" sqref="C45"/>
    </sheetView>
  </sheetViews>
  <sheetFormatPr defaultRowHeight="14.4" x14ac:dyDescent="0.3"/>
  <cols>
    <col min="1" max="1" width="30.6328125" style="2" bestFit="1" customWidth="1"/>
    <col min="2" max="2" width="1.6328125" style="2" customWidth="1"/>
    <col min="3" max="3" width="10.6328125" style="2" bestFit="1" customWidth="1"/>
    <col min="4" max="4" width="1.6328125" style="2" customWidth="1"/>
    <col min="5" max="5" width="10.6328125" style="2" bestFit="1" customWidth="1"/>
    <col min="6" max="6" width="1.6328125" style="2" customWidth="1"/>
    <col min="7" max="7" width="12.08984375" style="2" customWidth="1"/>
    <col min="8" max="16384" width="8.7265625" style="2"/>
  </cols>
  <sheetData>
    <row r="1" spans="1:10" x14ac:dyDescent="0.3">
      <c r="A1" s="60" t="s">
        <v>420</v>
      </c>
      <c r="H1" s="61" t="s">
        <v>859</v>
      </c>
    </row>
    <row r="2" spans="1:10" x14ac:dyDescent="0.3">
      <c r="A2" s="60" t="s">
        <v>421</v>
      </c>
    </row>
    <row r="3" spans="1:10" x14ac:dyDescent="0.3">
      <c r="A3" s="60" t="s">
        <v>422</v>
      </c>
    </row>
    <row r="6" spans="1:10" x14ac:dyDescent="0.3">
      <c r="C6" s="34" t="s">
        <v>858</v>
      </c>
      <c r="D6" s="34"/>
      <c r="E6" s="34"/>
      <c r="F6" s="34"/>
      <c r="G6" s="34"/>
    </row>
    <row r="7" spans="1:10" x14ac:dyDescent="0.3">
      <c r="A7" s="1"/>
      <c r="B7" s="1"/>
      <c r="C7" s="3"/>
      <c r="D7" s="1"/>
      <c r="E7" s="3"/>
      <c r="F7" s="1"/>
      <c r="G7" s="3"/>
    </row>
    <row r="8" spans="1:10" x14ac:dyDescent="0.3">
      <c r="A8" s="4" t="s">
        <v>0</v>
      </c>
      <c r="B8" s="1"/>
      <c r="C8" s="23">
        <v>42735</v>
      </c>
      <c r="D8" s="1"/>
      <c r="E8" s="23">
        <v>43100</v>
      </c>
      <c r="F8" s="1"/>
      <c r="G8" s="4" t="s">
        <v>20</v>
      </c>
    </row>
    <row r="9" spans="1:10" x14ac:dyDescent="0.3">
      <c r="A9" s="1"/>
      <c r="B9" s="1"/>
      <c r="C9" s="5"/>
      <c r="D9" s="5"/>
      <c r="E9" s="1"/>
      <c r="F9" s="5"/>
      <c r="G9" s="1"/>
    </row>
    <row r="10" spans="1:10" x14ac:dyDescent="0.3">
      <c r="A10" s="1" t="s">
        <v>1</v>
      </c>
      <c r="B10" s="5"/>
      <c r="C10" s="6">
        <f>ROUND(TB!F111-TB!F67-TB!F66,0)</f>
        <v>697822236</v>
      </c>
      <c r="D10" s="7"/>
      <c r="E10" s="6">
        <f>ROUND(TB!E111-TB!E67-TB!E66,0)</f>
        <v>724836947</v>
      </c>
      <c r="F10" s="7"/>
      <c r="G10" s="6">
        <f>ROUND((C10+E10)/2,0)</f>
        <v>711329592</v>
      </c>
      <c r="J10" s="59"/>
    </row>
    <row r="11" spans="1:10" x14ac:dyDescent="0.3">
      <c r="A11" s="1"/>
      <c r="B11" s="5"/>
      <c r="C11" s="8"/>
      <c r="D11" s="9"/>
      <c r="E11" s="8"/>
      <c r="F11" s="9"/>
      <c r="G11" s="8"/>
    </row>
    <row r="12" spans="1:10" x14ac:dyDescent="0.3">
      <c r="A12" s="1" t="s">
        <v>2</v>
      </c>
      <c r="B12" s="5"/>
      <c r="C12" s="8">
        <f>ROUND(TB!F117,0)</f>
        <v>8936946</v>
      </c>
      <c r="D12" s="9"/>
      <c r="E12" s="8">
        <f>ROUND(TB!E117,0)</f>
        <v>12490650</v>
      </c>
      <c r="F12" s="9"/>
      <c r="G12" s="8">
        <f>ROUND((C12+E12)/2,0)</f>
        <v>10713798</v>
      </c>
    </row>
    <row r="13" spans="1:10" x14ac:dyDescent="0.3">
      <c r="A13" s="1"/>
      <c r="B13" s="5"/>
      <c r="C13" s="8"/>
      <c r="D13" s="9"/>
      <c r="E13" s="8"/>
      <c r="F13" s="9"/>
      <c r="G13" s="8"/>
    </row>
    <row r="14" spans="1:10" x14ac:dyDescent="0.3">
      <c r="A14" s="1" t="s">
        <v>3</v>
      </c>
      <c r="B14" s="5"/>
      <c r="C14" s="8">
        <f>ROUND(TB!F123+TB!F352+TB!F353,0)</f>
        <v>-153086922</v>
      </c>
      <c r="D14" s="9"/>
      <c r="E14" s="8">
        <f>ROUND(TB!E123+TB!E352+TB!E353,0)</f>
        <v>-167439107</v>
      </c>
      <c r="F14" s="9"/>
      <c r="G14" s="8">
        <f>ROUND((C14+E14)/2,0)</f>
        <v>-160263015</v>
      </c>
    </row>
    <row r="15" spans="1:10" x14ac:dyDescent="0.3">
      <c r="A15" s="1"/>
      <c r="B15" s="5"/>
      <c r="C15" s="8"/>
      <c r="D15" s="9"/>
      <c r="E15" s="8"/>
      <c r="F15" s="9"/>
      <c r="G15" s="8"/>
    </row>
    <row r="16" spans="1:10" x14ac:dyDescent="0.3">
      <c r="A16" s="1"/>
      <c r="B16" s="5"/>
      <c r="C16" s="10"/>
      <c r="D16" s="9"/>
      <c r="E16" s="10"/>
      <c r="F16" s="9"/>
      <c r="G16" s="10"/>
    </row>
    <row r="17" spans="1:7" x14ac:dyDescent="0.3">
      <c r="A17" s="1" t="s">
        <v>4</v>
      </c>
      <c r="B17" s="5"/>
      <c r="C17" s="11">
        <f>SUM(C10:C15)</f>
        <v>553672260</v>
      </c>
      <c r="D17" s="9"/>
      <c r="E17" s="11">
        <f>SUM(E10:E15)</f>
        <v>569888490</v>
      </c>
      <c r="F17" s="9"/>
      <c r="G17" s="11">
        <f>SUM(G10:G15)</f>
        <v>561780375</v>
      </c>
    </row>
    <row r="18" spans="1:7" x14ac:dyDescent="0.3">
      <c r="A18" s="1"/>
      <c r="B18" s="5"/>
      <c r="C18" s="12"/>
      <c r="D18" s="13"/>
      <c r="E18" s="12"/>
      <c r="F18" s="13"/>
      <c r="G18" s="12"/>
    </row>
    <row r="19" spans="1:7" x14ac:dyDescent="0.3">
      <c r="A19" s="1" t="s">
        <v>5</v>
      </c>
      <c r="B19" s="5"/>
      <c r="C19" s="14"/>
      <c r="D19" s="13"/>
      <c r="E19" s="14"/>
      <c r="F19" s="13"/>
      <c r="G19" s="14"/>
    </row>
    <row r="20" spans="1:7" x14ac:dyDescent="0.3">
      <c r="A20" s="1"/>
      <c r="B20" s="5"/>
      <c r="C20" s="14"/>
      <c r="D20" s="13"/>
      <c r="E20" s="14"/>
      <c r="F20" s="13"/>
      <c r="G20" s="14"/>
    </row>
    <row r="21" spans="1:7" x14ac:dyDescent="0.3">
      <c r="A21" s="1" t="s">
        <v>6</v>
      </c>
      <c r="B21" s="5"/>
      <c r="C21" s="6">
        <f>ROUND(-TB!F383,0)</f>
        <v>63814044</v>
      </c>
      <c r="D21" s="8"/>
      <c r="E21" s="6">
        <f>ROUND(-TB!E383,0)</f>
        <v>67675821</v>
      </c>
      <c r="F21" s="8"/>
      <c r="G21" s="6">
        <f>ROUND((C21+E21)/2,0)</f>
        <v>65744933</v>
      </c>
    </row>
    <row r="22" spans="1:7" x14ac:dyDescent="0.3">
      <c r="A22" s="1"/>
      <c r="B22" s="5"/>
      <c r="C22" s="8"/>
      <c r="D22" s="8"/>
      <c r="E22" s="8"/>
      <c r="F22" s="8"/>
      <c r="G22" s="8"/>
    </row>
    <row r="23" spans="1:7" x14ac:dyDescent="0.3">
      <c r="A23" s="1" t="s">
        <v>7</v>
      </c>
      <c r="B23" s="5"/>
      <c r="C23" s="8">
        <f>ROUND(-TB!F331-TB!F323,0)</f>
        <v>13294798</v>
      </c>
      <c r="D23" s="8"/>
      <c r="E23" s="8">
        <f>ROUND(-TB!E331-TB!E323,0)</f>
        <v>12793306</v>
      </c>
      <c r="F23" s="8"/>
      <c r="G23" s="8">
        <f>ROUND((C23+E23)/2,0)</f>
        <v>13044052</v>
      </c>
    </row>
    <row r="24" spans="1:7" x14ac:dyDescent="0.3">
      <c r="A24" s="1"/>
      <c r="B24" s="5"/>
      <c r="C24" s="15"/>
      <c r="D24" s="8"/>
      <c r="E24" s="15"/>
      <c r="F24" s="8"/>
      <c r="G24" s="8"/>
    </row>
    <row r="25" spans="1:7" x14ac:dyDescent="0.3">
      <c r="A25" s="1"/>
      <c r="B25" s="5"/>
      <c r="C25" s="16"/>
      <c r="D25" s="8"/>
      <c r="E25" s="16"/>
      <c r="F25" s="8"/>
      <c r="G25" s="16"/>
    </row>
    <row r="26" spans="1:7" x14ac:dyDescent="0.3">
      <c r="A26" s="1" t="s">
        <v>8</v>
      </c>
      <c r="B26" s="5"/>
      <c r="C26" s="11">
        <f>SUM(C21:C24)</f>
        <v>77108842</v>
      </c>
      <c r="D26" s="9"/>
      <c r="E26" s="11">
        <f>SUM(E21:E24)</f>
        <v>80469127</v>
      </c>
      <c r="F26" s="9"/>
      <c r="G26" s="11">
        <f>SUM(G21:G24)</f>
        <v>78788985</v>
      </c>
    </row>
    <row r="27" spans="1:7" x14ac:dyDescent="0.3">
      <c r="A27" s="1"/>
      <c r="B27" s="5"/>
      <c r="C27" s="12"/>
      <c r="D27" s="13"/>
      <c r="E27" s="12"/>
      <c r="F27" s="13"/>
      <c r="G27" s="12"/>
    </row>
    <row r="28" spans="1:7" x14ac:dyDescent="0.3">
      <c r="A28" s="1" t="s">
        <v>9</v>
      </c>
      <c r="B28" s="5"/>
      <c r="C28" s="14"/>
      <c r="D28" s="13"/>
      <c r="E28" s="14"/>
      <c r="F28" s="13"/>
      <c r="G28" s="14"/>
    </row>
    <row r="29" spans="1:7" x14ac:dyDescent="0.3">
      <c r="A29" s="1"/>
      <c r="B29" s="5"/>
      <c r="C29" s="14"/>
      <c r="D29" s="13"/>
      <c r="E29" s="14"/>
      <c r="F29" s="13"/>
      <c r="G29" s="14"/>
    </row>
    <row r="30" spans="1:7" x14ac:dyDescent="0.3">
      <c r="A30" s="1" t="s">
        <v>10</v>
      </c>
      <c r="B30" s="5"/>
      <c r="C30" s="6">
        <v>5208000</v>
      </c>
      <c r="D30" s="8"/>
      <c r="E30" s="6">
        <v>5208000</v>
      </c>
      <c r="F30" s="8"/>
      <c r="G30" s="6">
        <f>ROUND((C30+E30)/2,0)</f>
        <v>5208000</v>
      </c>
    </row>
    <row r="31" spans="1:7" x14ac:dyDescent="0.3">
      <c r="A31" s="1"/>
      <c r="B31" s="5"/>
      <c r="C31" s="8"/>
      <c r="D31" s="8"/>
      <c r="E31" s="8"/>
      <c r="F31" s="8"/>
      <c r="G31" s="8"/>
    </row>
    <row r="32" spans="1:7" x14ac:dyDescent="0.3">
      <c r="A32" s="1" t="s">
        <v>11</v>
      </c>
      <c r="B32" s="5"/>
      <c r="C32" s="8">
        <v>0</v>
      </c>
      <c r="D32" s="8"/>
      <c r="E32" s="8">
        <v>0</v>
      </c>
      <c r="F32" s="8"/>
      <c r="G32" s="8">
        <f>ROUND((C32+E32)/2,0)</f>
        <v>0</v>
      </c>
    </row>
    <row r="33" spans="1:8" x14ac:dyDescent="0.3">
      <c r="A33" s="1"/>
      <c r="B33" s="5"/>
      <c r="C33" s="8"/>
      <c r="D33" s="8"/>
      <c r="E33" s="8"/>
      <c r="F33" s="8"/>
      <c r="G33" s="8"/>
    </row>
    <row r="34" spans="1:8" x14ac:dyDescent="0.3">
      <c r="A34" s="1" t="s">
        <v>12</v>
      </c>
      <c r="B34" s="5"/>
      <c r="C34" s="8">
        <f>ROUND(TB!F206,0)</f>
        <v>8869183</v>
      </c>
      <c r="D34" s="8"/>
      <c r="E34" s="8">
        <f>ROUND(TB!E206,0)</f>
        <v>9033212</v>
      </c>
      <c r="F34" s="8"/>
      <c r="G34" s="8">
        <f>ROUND((C34+E34)/2,0)</f>
        <v>8951198</v>
      </c>
    </row>
    <row r="35" spans="1:8" x14ac:dyDescent="0.3">
      <c r="A35" s="1"/>
      <c r="B35" s="5"/>
      <c r="C35" s="8"/>
      <c r="D35" s="8"/>
      <c r="E35" s="8"/>
      <c r="F35" s="8"/>
      <c r="G35" s="8"/>
    </row>
    <row r="36" spans="1:8" x14ac:dyDescent="0.3">
      <c r="A36" s="24" t="s">
        <v>415</v>
      </c>
      <c r="B36" s="5"/>
      <c r="C36" s="8">
        <f>ROUND(TB!F192,0)</f>
        <v>758199</v>
      </c>
      <c r="D36" s="8"/>
      <c r="E36" s="8">
        <f>ROUND(TB!E192,0)</f>
        <v>814691</v>
      </c>
      <c r="F36" s="8"/>
      <c r="G36" s="8">
        <f>ROUND((C36+E36)/2,0)</f>
        <v>786445</v>
      </c>
    </row>
    <row r="37" spans="1:8" x14ac:dyDescent="0.3">
      <c r="A37" s="1"/>
      <c r="B37" s="5"/>
      <c r="C37" s="8"/>
      <c r="D37" s="8"/>
      <c r="E37" s="8"/>
      <c r="F37" s="8"/>
      <c r="G37" s="8"/>
    </row>
    <row r="38" spans="1:8" x14ac:dyDescent="0.3">
      <c r="A38" s="1" t="s">
        <v>13</v>
      </c>
      <c r="B38" s="5"/>
      <c r="C38" s="6">
        <f>ROUND('Pension Net of Tax'!C19+TB!F296,0)</f>
        <v>1189501</v>
      </c>
      <c r="D38" s="8"/>
      <c r="E38" s="6">
        <f>ROUND('Pension Net of Tax'!C15+TB!E296,0)</f>
        <v>1402959</v>
      </c>
      <c r="F38" s="8"/>
      <c r="G38" s="8">
        <f>ROUND((C38+E38)/2,0)</f>
        <v>1296230</v>
      </c>
    </row>
    <row r="39" spans="1:8" x14ac:dyDescent="0.3">
      <c r="A39" s="1"/>
      <c r="B39" s="5"/>
      <c r="C39" s="15"/>
      <c r="D39" s="8"/>
      <c r="E39" s="15"/>
      <c r="F39" s="8"/>
      <c r="G39" s="8"/>
    </row>
    <row r="40" spans="1:8" x14ac:dyDescent="0.3">
      <c r="A40" s="1"/>
      <c r="B40" s="5"/>
      <c r="C40" s="17"/>
      <c r="D40" s="13"/>
      <c r="E40" s="17"/>
      <c r="F40" s="13"/>
      <c r="G40" s="17"/>
    </row>
    <row r="41" spans="1:8" x14ac:dyDescent="0.3">
      <c r="A41" s="1" t="s">
        <v>14</v>
      </c>
      <c r="B41" s="5"/>
      <c r="C41" s="11">
        <f>SUM(C30:C39)</f>
        <v>16024883</v>
      </c>
      <c r="D41" s="9"/>
      <c r="E41" s="11">
        <f>SUM(E30:E39)</f>
        <v>16458862</v>
      </c>
      <c r="F41" s="9"/>
      <c r="G41" s="11">
        <f>SUM(G30:G39)</f>
        <v>16241873</v>
      </c>
    </row>
    <row r="42" spans="1:8" x14ac:dyDescent="0.3">
      <c r="A42" s="1"/>
      <c r="B42" s="5"/>
      <c r="C42" s="12"/>
      <c r="D42" s="13"/>
      <c r="E42" s="12"/>
      <c r="F42" s="13"/>
      <c r="G42" s="12"/>
    </row>
    <row r="43" spans="1:8" x14ac:dyDescent="0.3">
      <c r="A43" s="1" t="s">
        <v>15</v>
      </c>
      <c r="B43" s="5"/>
      <c r="C43" s="14"/>
      <c r="D43" s="13"/>
      <c r="E43" s="14"/>
      <c r="F43" s="13"/>
      <c r="G43" s="14"/>
    </row>
    <row r="44" spans="1:8" x14ac:dyDescent="0.3">
      <c r="A44" s="1"/>
      <c r="B44" s="5"/>
      <c r="C44" s="14"/>
      <c r="D44" s="13"/>
      <c r="E44" s="14"/>
      <c r="F44" s="13"/>
      <c r="G44" s="14"/>
    </row>
    <row r="45" spans="1:8" x14ac:dyDescent="0.3">
      <c r="A45" s="1" t="s">
        <v>16</v>
      </c>
      <c r="B45" s="5"/>
      <c r="C45" s="18">
        <f>ROUND(-TB!F339-SUM(TB!F344:F350)-SUM(TB!F203:F204),0)</f>
        <v>84550105</v>
      </c>
      <c r="D45" s="8"/>
      <c r="E45" s="18">
        <f>ROUND(-TB!E339-SUM(TB!E344:E350)-SUM(TB!E203:E204),0)</f>
        <v>92103195</v>
      </c>
      <c r="F45" s="8"/>
      <c r="G45" s="6">
        <f>ROUND((C45+E45)/2,0)</f>
        <v>88326650</v>
      </c>
      <c r="H45" s="35"/>
    </row>
    <row r="46" spans="1:8" x14ac:dyDescent="0.3">
      <c r="A46" s="1"/>
      <c r="B46" s="5"/>
      <c r="C46" s="18"/>
      <c r="D46" s="8"/>
      <c r="E46" s="8"/>
      <c r="F46" s="8"/>
      <c r="G46" s="8"/>
    </row>
    <row r="47" spans="1:8" x14ac:dyDescent="0.3">
      <c r="A47" s="1" t="s">
        <v>17</v>
      </c>
      <c r="B47" s="5"/>
      <c r="C47" s="8">
        <f>ROUND(-TB!F340,0)</f>
        <v>32958</v>
      </c>
      <c r="D47" s="8"/>
      <c r="E47" s="8">
        <f>ROUND(-TB!E340,0)</f>
        <v>25306</v>
      </c>
      <c r="F47" s="8"/>
      <c r="G47" s="8">
        <f>ROUND((C47+E47)/2,0)</f>
        <v>29132</v>
      </c>
    </row>
    <row r="48" spans="1:8" x14ac:dyDescent="0.3">
      <c r="A48" s="1"/>
      <c r="B48" s="5"/>
      <c r="C48" s="8"/>
      <c r="D48" s="8"/>
      <c r="E48" s="8"/>
      <c r="F48" s="8"/>
      <c r="G48" s="8"/>
    </row>
    <row r="49" spans="1:7" x14ac:dyDescent="0.3">
      <c r="A49" s="1"/>
      <c r="B49" s="5"/>
      <c r="C49" s="17"/>
      <c r="D49" s="13"/>
      <c r="E49" s="17"/>
      <c r="F49" s="13"/>
      <c r="G49" s="17"/>
    </row>
    <row r="50" spans="1:7" x14ac:dyDescent="0.3">
      <c r="A50" s="1" t="s">
        <v>18</v>
      </c>
      <c r="B50" s="5"/>
      <c r="C50" s="11">
        <f>SUM(C45:C48)</f>
        <v>84583063</v>
      </c>
      <c r="D50" s="9"/>
      <c r="E50" s="11">
        <f>SUM(E45:E48)</f>
        <v>92128501</v>
      </c>
      <c r="F50" s="9"/>
      <c r="G50" s="11">
        <f>SUM(G45:G48)</f>
        <v>88355782</v>
      </c>
    </row>
    <row r="51" spans="1:7" x14ac:dyDescent="0.3">
      <c r="A51" s="1"/>
      <c r="B51" s="5"/>
      <c r="C51" s="12"/>
      <c r="D51" s="13"/>
      <c r="E51" s="12"/>
      <c r="F51" s="13"/>
      <c r="G51" s="12"/>
    </row>
    <row r="52" spans="1:7" x14ac:dyDescent="0.3">
      <c r="A52" s="1"/>
      <c r="B52" s="5"/>
      <c r="C52" s="14"/>
      <c r="D52" s="13"/>
      <c r="E52" s="14"/>
      <c r="F52" s="13"/>
      <c r="G52" s="14"/>
    </row>
    <row r="53" spans="1:7" ht="15" thickBot="1" x14ac:dyDescent="0.35">
      <c r="A53" s="1" t="s">
        <v>19</v>
      </c>
      <c r="B53" s="5"/>
      <c r="C53" s="18">
        <f>C17-C26+C41-C50</f>
        <v>408005238</v>
      </c>
      <c r="D53" s="19"/>
      <c r="E53" s="18">
        <f>E17-E26+E41-E50</f>
        <v>413749724</v>
      </c>
      <c r="F53" s="19"/>
      <c r="G53" s="18">
        <f>G17-G26+G41-G50</f>
        <v>410877481</v>
      </c>
    </row>
    <row r="54" spans="1:7" ht="15" thickTop="1" x14ac:dyDescent="0.3">
      <c r="A54" s="5"/>
      <c r="B54" s="5"/>
      <c r="C54" s="20"/>
      <c r="D54" s="13"/>
      <c r="E54" s="20"/>
      <c r="F54" s="13"/>
      <c r="G54" s="20"/>
    </row>
    <row r="55" spans="1:7" x14ac:dyDescent="0.3">
      <c r="A55" s="21"/>
      <c r="B55" s="21"/>
      <c r="C55" s="22"/>
      <c r="D55" s="22"/>
      <c r="E55" s="22"/>
      <c r="F55" s="22"/>
      <c r="G55" s="22"/>
    </row>
  </sheetData>
  <pageMargins left="0.7" right="0.7" top="0.75" bottom="0.75" header="0.3" footer="0.3"/>
  <pageSetup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4" sqref="A4"/>
    </sheetView>
  </sheetViews>
  <sheetFormatPr defaultRowHeight="14.4" x14ac:dyDescent="0.3"/>
  <cols>
    <col min="1" max="1" width="9.90625" style="2" bestFit="1" customWidth="1"/>
    <col min="2" max="2" width="8.7265625" style="2"/>
    <col min="3" max="3" width="10.6328125" style="2" bestFit="1" customWidth="1"/>
    <col min="4" max="16384" width="8.7265625" style="2"/>
  </cols>
  <sheetData>
    <row r="1" spans="1:5" x14ac:dyDescent="0.3">
      <c r="A1" s="60" t="s">
        <v>420</v>
      </c>
    </row>
    <row r="2" spans="1:5" x14ac:dyDescent="0.3">
      <c r="A2" s="60" t="s">
        <v>421</v>
      </c>
    </row>
    <row r="3" spans="1:5" x14ac:dyDescent="0.3">
      <c r="A3" s="60" t="s">
        <v>860</v>
      </c>
    </row>
    <row r="7" spans="1:5" x14ac:dyDescent="0.3">
      <c r="A7" s="26" t="s">
        <v>416</v>
      </c>
      <c r="B7" s="26"/>
      <c r="C7" s="27">
        <v>0.06</v>
      </c>
    </row>
    <row r="8" spans="1:5" x14ac:dyDescent="0.3">
      <c r="A8" s="26" t="s">
        <v>417</v>
      </c>
      <c r="B8" s="26"/>
      <c r="C8" s="27">
        <v>0.21</v>
      </c>
    </row>
    <row r="9" spans="1:5" x14ac:dyDescent="0.3">
      <c r="A9" s="26" t="s">
        <v>418</v>
      </c>
      <c r="B9" s="26"/>
      <c r="C9" s="28">
        <f>ROUND(1*C7+(1-C7)*C8,6)</f>
        <v>0.25740000000000002</v>
      </c>
    </row>
    <row r="11" spans="1:5" x14ac:dyDescent="0.3">
      <c r="A11" s="29" t="s">
        <v>419</v>
      </c>
    </row>
    <row r="13" spans="1:5" x14ac:dyDescent="0.3">
      <c r="A13" s="30">
        <v>43100</v>
      </c>
      <c r="C13" s="32">
        <f>TB!F356</f>
        <v>1921259.8</v>
      </c>
    </row>
    <row r="14" spans="1:5" x14ac:dyDescent="0.3">
      <c r="C14" s="31">
        <f>C13*C9</f>
        <v>494532.27252000006</v>
      </c>
    </row>
    <row r="15" spans="1:5" ht="15" thickBot="1" x14ac:dyDescent="0.35">
      <c r="C15" s="33">
        <f>C13-C14</f>
        <v>1426727.5274799999</v>
      </c>
      <c r="E15" s="25">
        <f>ROUND((1-$C$9)*C13,0)</f>
        <v>1426728</v>
      </c>
    </row>
    <row r="16" spans="1:5" ht="15" thickTop="1" x14ac:dyDescent="0.3">
      <c r="C16" s="31"/>
    </row>
    <row r="17" spans="1:5" x14ac:dyDescent="0.3">
      <c r="A17" s="30">
        <v>42735</v>
      </c>
      <c r="C17" s="32">
        <f>TB!E356</f>
        <v>1605568.8</v>
      </c>
    </row>
    <row r="18" spans="1:5" x14ac:dyDescent="0.3">
      <c r="C18" s="31">
        <f>C17*C9</f>
        <v>413273.40912000003</v>
      </c>
    </row>
    <row r="19" spans="1:5" ht="15" thickBot="1" x14ac:dyDescent="0.35">
      <c r="C19" s="33">
        <f>C17-C18</f>
        <v>1192295.3908800001</v>
      </c>
      <c r="E19" s="25">
        <f>ROUND((1-$C$9)*C17,0)</f>
        <v>1192295</v>
      </c>
    </row>
    <row r="20" spans="1:5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opLeftCell="A331" workbookViewId="0">
      <selection activeCell="F350" sqref="F350"/>
    </sheetView>
  </sheetViews>
  <sheetFormatPr defaultColWidth="7.26953125" defaultRowHeight="10.199999999999999" x14ac:dyDescent="0.2"/>
  <cols>
    <col min="1" max="1" width="29.08984375" style="37" customWidth="1"/>
    <col min="2" max="2" width="18.36328125" style="37" bestFit="1" customWidth="1"/>
    <col min="3" max="3" width="10.6328125" style="37" bestFit="1" customWidth="1"/>
    <col min="4" max="4" width="5.81640625" style="37" bestFit="1" customWidth="1"/>
    <col min="5" max="6" width="14.1796875" style="38" bestFit="1" customWidth="1"/>
    <col min="7" max="7" width="11.81640625" style="37" bestFit="1" customWidth="1"/>
    <col min="8" max="8" width="12.90625" style="38" bestFit="1" customWidth="1"/>
    <col min="9" max="16384" width="7.26953125" style="37"/>
  </cols>
  <sheetData>
    <row r="1" spans="1:6" x14ac:dyDescent="0.2">
      <c r="A1" s="36" t="s">
        <v>423</v>
      </c>
    </row>
    <row r="2" spans="1:6" x14ac:dyDescent="0.2">
      <c r="A2" s="36" t="s">
        <v>424</v>
      </c>
    </row>
    <row r="3" spans="1:6" x14ac:dyDescent="0.2">
      <c r="A3" s="39">
        <f>'[1]Balance Sheet'!A3</f>
        <v>43100</v>
      </c>
    </row>
    <row r="5" spans="1:6" x14ac:dyDescent="0.2">
      <c r="A5" s="40" t="s">
        <v>425</v>
      </c>
      <c r="B5" s="41" t="s">
        <v>426</v>
      </c>
      <c r="C5" s="42" t="s">
        <v>427</v>
      </c>
      <c r="D5" s="43" t="s">
        <v>428</v>
      </c>
      <c r="E5" s="44">
        <f>+'[1]Balance Sheet'!B5</f>
        <v>43100</v>
      </c>
      <c r="F5" s="44">
        <f>+'[1]Balance Sheet'!C5</f>
        <v>42735</v>
      </c>
    </row>
    <row r="6" spans="1:6" x14ac:dyDescent="0.2">
      <c r="A6" s="45" t="s">
        <v>429</v>
      </c>
      <c r="B6" s="46" t="s">
        <v>430</v>
      </c>
      <c r="C6" s="46" t="s">
        <v>112</v>
      </c>
      <c r="D6" s="47" t="s">
        <v>113</v>
      </c>
      <c r="E6" s="48">
        <f>VLOOKUP(C6,'[1]Comp Balance Sheet Hierarchy'!$C$17:$D$381,2,FALSE)</f>
        <v>37450.43</v>
      </c>
      <c r="F6" s="49">
        <f>VLOOKUP(C6,'[1]Comp Balance Sheet Hierarchy'!$C$17:$E$381,3,FALSE)</f>
        <v>37450.43</v>
      </c>
    </row>
    <row r="7" spans="1:6" x14ac:dyDescent="0.2">
      <c r="A7" s="50"/>
      <c r="B7" s="46" t="s">
        <v>431</v>
      </c>
      <c r="C7" s="46" t="s">
        <v>114</v>
      </c>
      <c r="D7" s="47" t="s">
        <v>115</v>
      </c>
      <c r="E7" s="48">
        <f>VLOOKUP(C7,'[1]Comp Balance Sheet Hierarchy'!$C$17:$D$381,2,FALSE)</f>
        <v>70260.820000000007</v>
      </c>
      <c r="F7" s="49">
        <f>VLOOKUP(C7,'[1]Comp Balance Sheet Hierarchy'!$C$17:$E$381,3,FALSE)</f>
        <v>70260.820000000007</v>
      </c>
    </row>
    <row r="8" spans="1:6" x14ac:dyDescent="0.2">
      <c r="A8" s="50"/>
      <c r="B8" s="46" t="s">
        <v>432</v>
      </c>
      <c r="C8" s="46" t="s">
        <v>116</v>
      </c>
      <c r="D8" s="47" t="s">
        <v>117</v>
      </c>
      <c r="E8" s="48">
        <f>VLOOKUP(C8,'[1]Comp Balance Sheet Hierarchy'!$C$17:$D$381,2,FALSE)</f>
        <v>1078374.3999999999</v>
      </c>
      <c r="F8" s="49">
        <f>VLOOKUP(C8,'[1]Comp Balance Sheet Hierarchy'!$C$17:$E$381,3,FALSE)</f>
        <v>1078374.3999999999</v>
      </c>
    </row>
    <row r="9" spans="1:6" x14ac:dyDescent="0.2">
      <c r="A9" s="50"/>
      <c r="B9" s="46" t="s">
        <v>433</v>
      </c>
      <c r="C9" s="46" t="s">
        <v>118</v>
      </c>
      <c r="D9" s="47" t="s">
        <v>117</v>
      </c>
      <c r="E9" s="48">
        <f>VLOOKUP(C9,'[1]Comp Balance Sheet Hierarchy'!$C$17:$D$381,2,FALSE)</f>
        <v>277216.12</v>
      </c>
      <c r="F9" s="49">
        <f>VLOOKUP(C9,'[1]Comp Balance Sheet Hierarchy'!$C$17:$E$381,3,FALSE)</f>
        <v>277216.12</v>
      </c>
    </row>
    <row r="10" spans="1:6" x14ac:dyDescent="0.2">
      <c r="A10" s="50"/>
      <c r="B10" s="46" t="s">
        <v>434</v>
      </c>
      <c r="C10" s="46" t="s">
        <v>119</v>
      </c>
      <c r="D10" s="47" t="s">
        <v>120</v>
      </c>
      <c r="E10" s="48">
        <f>VLOOKUP(C10,'[1]Comp Balance Sheet Hierarchy'!$C$17:$D$381,2,FALSE)</f>
        <v>800183.34</v>
      </c>
      <c r="F10" s="49">
        <f>VLOOKUP(C10,'[1]Comp Balance Sheet Hierarchy'!$C$17:$E$381,3,FALSE)</f>
        <v>800183.34</v>
      </c>
    </row>
    <row r="11" spans="1:6" x14ac:dyDescent="0.2">
      <c r="A11" s="50"/>
      <c r="B11" s="46" t="s">
        <v>435</v>
      </c>
      <c r="C11" s="46" t="s">
        <v>121</v>
      </c>
      <c r="D11" s="47" t="s">
        <v>122</v>
      </c>
      <c r="E11" s="48">
        <f>VLOOKUP(C11,'[1]Comp Balance Sheet Hierarchy'!$C$17:$D$381,2,FALSE)</f>
        <v>7544775.4699999997</v>
      </c>
      <c r="F11" s="49">
        <f>VLOOKUP(C11,'[1]Comp Balance Sheet Hierarchy'!$C$17:$E$381,3,FALSE)</f>
        <v>7473889.6100000003</v>
      </c>
    </row>
    <row r="12" spans="1:6" x14ac:dyDescent="0.2">
      <c r="A12" s="50"/>
      <c r="B12" s="46" t="s">
        <v>436</v>
      </c>
      <c r="C12" s="46" t="s">
        <v>123</v>
      </c>
      <c r="D12" s="47" t="s">
        <v>124</v>
      </c>
      <c r="E12" s="48">
        <f>VLOOKUP(C12,'[1]Comp Balance Sheet Hierarchy'!$C$17:$D$381,2,FALSE)</f>
        <v>20184673.629999999</v>
      </c>
      <c r="F12" s="49">
        <f>VLOOKUP(C12,'[1]Comp Balance Sheet Hierarchy'!$C$17:$E$381,3,FALSE)</f>
        <v>20007846.920000002</v>
      </c>
    </row>
    <row r="13" spans="1:6" x14ac:dyDescent="0.2">
      <c r="A13" s="50"/>
      <c r="B13" s="46" t="s">
        <v>437</v>
      </c>
      <c r="C13" s="46" t="s">
        <v>125</v>
      </c>
      <c r="D13" s="47" t="s">
        <v>124</v>
      </c>
      <c r="E13" s="48">
        <f>VLOOKUP(C13,'[1]Comp Balance Sheet Hierarchy'!$C$17:$D$381,2,FALSE)</f>
        <v>10059544.73</v>
      </c>
      <c r="F13" s="49">
        <f>VLOOKUP(C13,'[1]Comp Balance Sheet Hierarchy'!$C$17:$E$381,3,FALSE)</f>
        <v>10081690.82</v>
      </c>
    </row>
    <row r="14" spans="1:6" x14ac:dyDescent="0.2">
      <c r="A14" s="50"/>
      <c r="B14" s="46" t="s">
        <v>438</v>
      </c>
      <c r="C14" s="46" t="s">
        <v>126</v>
      </c>
      <c r="D14" s="47" t="s">
        <v>127</v>
      </c>
      <c r="E14" s="48">
        <f>VLOOKUP(C14,'[1]Comp Balance Sheet Hierarchy'!$C$17:$D$381,2,FALSE)</f>
        <v>39918241.909999996</v>
      </c>
      <c r="F14" s="49">
        <f>VLOOKUP(C14,'[1]Comp Balance Sheet Hierarchy'!$C$17:$E$381,3,FALSE)</f>
        <v>36757947.18</v>
      </c>
    </row>
    <row r="15" spans="1:6" x14ac:dyDescent="0.2">
      <c r="A15" s="50"/>
      <c r="B15" s="46" t="s">
        <v>439</v>
      </c>
      <c r="C15" s="46" t="s">
        <v>128</v>
      </c>
      <c r="D15" s="47" t="s">
        <v>129</v>
      </c>
      <c r="E15" s="48">
        <f>VLOOKUP(C15,'[1]Comp Balance Sheet Hierarchy'!$C$17:$D$381,2,FALSE)</f>
        <v>1344995.24</v>
      </c>
      <c r="F15" s="49">
        <f>VLOOKUP(C15,'[1]Comp Balance Sheet Hierarchy'!$C$17:$E$381,3,FALSE)</f>
        <v>944918.27</v>
      </c>
    </row>
    <row r="16" spans="1:6" x14ac:dyDescent="0.2">
      <c r="A16" s="50"/>
      <c r="B16" s="46" t="s">
        <v>440</v>
      </c>
      <c r="C16" s="46" t="s">
        <v>130</v>
      </c>
      <c r="D16" s="47" t="s">
        <v>131</v>
      </c>
      <c r="E16" s="48">
        <f>VLOOKUP(C16,'[1]Comp Balance Sheet Hierarchy'!$C$17:$D$381,2,FALSE)</f>
        <v>16708101.41</v>
      </c>
      <c r="F16" s="49">
        <f>VLOOKUP(C16,'[1]Comp Balance Sheet Hierarchy'!$C$17:$E$381,3,FALSE)</f>
        <v>13817533.789999999</v>
      </c>
    </row>
    <row r="17" spans="1:6" x14ac:dyDescent="0.2">
      <c r="A17" s="50"/>
      <c r="B17" s="46" t="s">
        <v>441</v>
      </c>
      <c r="C17" s="46" t="s">
        <v>132</v>
      </c>
      <c r="D17" s="47" t="s">
        <v>133</v>
      </c>
      <c r="E17" s="48">
        <f>VLOOKUP(C17,'[1]Comp Balance Sheet Hierarchy'!$C$17:$D$381,2,FALSE)</f>
        <v>852536.28</v>
      </c>
      <c r="F17" s="49">
        <f>VLOOKUP(C17,'[1]Comp Balance Sheet Hierarchy'!$C$17:$E$381,3,FALSE)</f>
        <v>852536.28</v>
      </c>
    </row>
    <row r="18" spans="1:6" x14ac:dyDescent="0.2">
      <c r="A18" s="50"/>
      <c r="B18" s="46" t="s">
        <v>442</v>
      </c>
      <c r="C18" s="46" t="s">
        <v>134</v>
      </c>
      <c r="D18" s="47" t="s">
        <v>135</v>
      </c>
      <c r="E18" s="48">
        <f>VLOOKUP(C18,'[1]Comp Balance Sheet Hierarchy'!$C$17:$D$381,2,FALSE)</f>
        <v>1679859.44</v>
      </c>
      <c r="F18" s="49">
        <f>VLOOKUP(C18,'[1]Comp Balance Sheet Hierarchy'!$C$17:$E$381,3,FALSE)</f>
        <v>1629116.12</v>
      </c>
    </row>
    <row r="19" spans="1:6" x14ac:dyDescent="0.2">
      <c r="A19" s="50"/>
      <c r="B19" s="46" t="s">
        <v>443</v>
      </c>
      <c r="C19" s="46" t="s">
        <v>136</v>
      </c>
      <c r="D19" s="47" t="s">
        <v>137</v>
      </c>
      <c r="E19" s="48">
        <f>VLOOKUP(C19,'[1]Comp Balance Sheet Hierarchy'!$C$17:$D$381,2,FALSE)</f>
        <v>18569936.5</v>
      </c>
      <c r="F19" s="49">
        <f>VLOOKUP(C19,'[1]Comp Balance Sheet Hierarchy'!$C$17:$E$381,3,FALSE)</f>
        <v>18569936.5</v>
      </c>
    </row>
    <row r="20" spans="1:6" x14ac:dyDescent="0.2">
      <c r="A20" s="50"/>
      <c r="B20" s="46" t="s">
        <v>444</v>
      </c>
      <c r="C20" s="46" t="s">
        <v>138</v>
      </c>
      <c r="D20" s="47" t="s">
        <v>139</v>
      </c>
      <c r="E20" s="48">
        <f>VLOOKUP(C20,'[1]Comp Balance Sheet Hierarchy'!$C$17:$D$381,2,FALSE)</f>
        <v>5692264.0899999999</v>
      </c>
      <c r="F20" s="49">
        <f>VLOOKUP(C20,'[1]Comp Balance Sheet Hierarchy'!$C$17:$E$381,3,FALSE)</f>
        <v>2953591.1</v>
      </c>
    </row>
    <row r="21" spans="1:6" x14ac:dyDescent="0.2">
      <c r="A21" s="50"/>
      <c r="B21" s="46" t="s">
        <v>445</v>
      </c>
      <c r="C21" s="46" t="s">
        <v>140</v>
      </c>
      <c r="D21" s="47" t="s">
        <v>141</v>
      </c>
      <c r="E21" s="48">
        <f>VLOOKUP(C21,'[1]Comp Balance Sheet Hierarchy'!$C$17:$D$381,2,FALSE)</f>
        <v>16178025.039999999</v>
      </c>
      <c r="F21" s="49">
        <f>VLOOKUP(C21,'[1]Comp Balance Sheet Hierarchy'!$C$17:$E$381,3,FALSE)</f>
        <v>14590337.130000001</v>
      </c>
    </row>
    <row r="22" spans="1:6" x14ac:dyDescent="0.2">
      <c r="A22" s="50"/>
      <c r="B22" s="46" t="s">
        <v>446</v>
      </c>
      <c r="C22" s="46" t="s">
        <v>142</v>
      </c>
      <c r="D22" s="47" t="s">
        <v>141</v>
      </c>
      <c r="E22" s="48">
        <f>VLOOKUP(C22,'[1]Comp Balance Sheet Hierarchy'!$C$17:$D$381,2,FALSE)</f>
        <v>432456.17</v>
      </c>
      <c r="F22" s="49">
        <f>VLOOKUP(C22,'[1]Comp Balance Sheet Hierarchy'!$C$17:$E$381,3,FALSE)</f>
        <v>432456.17</v>
      </c>
    </row>
    <row r="23" spans="1:6" x14ac:dyDescent="0.2">
      <c r="A23" s="50"/>
      <c r="B23" s="46" t="s">
        <v>447</v>
      </c>
      <c r="C23" s="46" t="s">
        <v>143</v>
      </c>
      <c r="D23" s="47" t="s">
        <v>141</v>
      </c>
      <c r="E23" s="48">
        <f>VLOOKUP(C23,'[1]Comp Balance Sheet Hierarchy'!$C$17:$D$381,2,FALSE)</f>
        <v>7727.88</v>
      </c>
      <c r="F23" s="49">
        <f>VLOOKUP(C23,'[1]Comp Balance Sheet Hierarchy'!$C$17:$E$381,3,FALSE)</f>
        <v>7727.88</v>
      </c>
    </row>
    <row r="24" spans="1:6" x14ac:dyDescent="0.2">
      <c r="A24" s="50"/>
      <c r="B24" s="46" t="s">
        <v>448</v>
      </c>
      <c r="C24" s="46" t="s">
        <v>144</v>
      </c>
      <c r="D24" s="47" t="s">
        <v>141</v>
      </c>
      <c r="E24" s="48">
        <f>VLOOKUP(C24,'[1]Comp Balance Sheet Hierarchy'!$C$17:$D$381,2,FALSE)</f>
        <v>17392339.41</v>
      </c>
      <c r="F24" s="49">
        <f>VLOOKUP(C24,'[1]Comp Balance Sheet Hierarchy'!$C$17:$E$381,3,FALSE)</f>
        <v>12466641.68</v>
      </c>
    </row>
    <row r="25" spans="1:6" x14ac:dyDescent="0.2">
      <c r="A25" s="50"/>
      <c r="B25" s="46" t="s">
        <v>449</v>
      </c>
      <c r="C25" s="46" t="s">
        <v>145</v>
      </c>
      <c r="D25" s="47" t="s">
        <v>146</v>
      </c>
      <c r="E25" s="48">
        <f>VLOOKUP(C25,'[1]Comp Balance Sheet Hierarchy'!$C$17:$D$381,2,FALSE)</f>
        <v>1249432.53</v>
      </c>
      <c r="F25" s="49">
        <f>VLOOKUP(C25,'[1]Comp Balance Sheet Hierarchy'!$C$17:$E$381,3,FALSE)</f>
        <v>88859.79</v>
      </c>
    </row>
    <row r="26" spans="1:6" x14ac:dyDescent="0.2">
      <c r="A26" s="50"/>
      <c r="B26" s="46" t="s">
        <v>450</v>
      </c>
      <c r="C26" s="46" t="s">
        <v>147</v>
      </c>
      <c r="D26" s="47" t="s">
        <v>148</v>
      </c>
      <c r="E26" s="48">
        <f>VLOOKUP(C26,'[1]Comp Balance Sheet Hierarchy'!$C$17:$D$381,2,FALSE)</f>
        <v>51497661.07</v>
      </c>
      <c r="F26" s="49">
        <f>VLOOKUP(C26,'[1]Comp Balance Sheet Hierarchy'!$C$17:$E$381,3,FALSE)</f>
        <v>40546246.740000002</v>
      </c>
    </row>
    <row r="27" spans="1:6" x14ac:dyDescent="0.2">
      <c r="A27" s="50"/>
      <c r="B27" s="46" t="s">
        <v>451</v>
      </c>
      <c r="C27" s="46" t="s">
        <v>149</v>
      </c>
      <c r="D27" s="47" t="s">
        <v>150</v>
      </c>
      <c r="E27" s="48">
        <f>VLOOKUP(C27,'[1]Comp Balance Sheet Hierarchy'!$C$17:$D$381,2,FALSE)</f>
        <v>19563096.879999999</v>
      </c>
      <c r="F27" s="49">
        <f>VLOOKUP(C27,'[1]Comp Balance Sheet Hierarchy'!$C$17:$E$381,3,FALSE)</f>
        <v>19544288.719999999</v>
      </c>
    </row>
    <row r="28" spans="1:6" x14ac:dyDescent="0.2">
      <c r="A28" s="50"/>
      <c r="B28" s="46" t="s">
        <v>452</v>
      </c>
      <c r="C28" s="46" t="s">
        <v>151</v>
      </c>
      <c r="D28" s="47" t="s">
        <v>152</v>
      </c>
      <c r="E28" s="48">
        <f>VLOOKUP(C28,'[1]Comp Balance Sheet Hierarchy'!$C$17:$D$381,2,FALSE)</f>
        <v>303151583.81999999</v>
      </c>
      <c r="F28" s="49">
        <f>VLOOKUP(C28,'[1]Comp Balance Sheet Hierarchy'!$C$17:$E$381,3,FALSE)</f>
        <v>282729516.20999998</v>
      </c>
    </row>
    <row r="29" spans="1:6" x14ac:dyDescent="0.2">
      <c r="A29" s="50"/>
      <c r="B29" s="46" t="s">
        <v>453</v>
      </c>
      <c r="C29" s="46" t="s">
        <v>153</v>
      </c>
      <c r="D29" s="47" t="s">
        <v>154</v>
      </c>
      <c r="E29" s="48">
        <f>VLOOKUP(C29,'[1]Comp Balance Sheet Hierarchy'!$C$17:$D$381,2,FALSE)</f>
        <v>50929232.43</v>
      </c>
      <c r="F29" s="49">
        <f>VLOOKUP(C29,'[1]Comp Balance Sheet Hierarchy'!$C$17:$E$381,3,FALSE)</f>
        <v>49488701.409999996</v>
      </c>
    </row>
    <row r="30" spans="1:6" x14ac:dyDescent="0.2">
      <c r="A30" s="50"/>
      <c r="B30" s="46" t="s">
        <v>454</v>
      </c>
      <c r="C30" s="46" t="s">
        <v>155</v>
      </c>
      <c r="D30" s="47" t="s">
        <v>156</v>
      </c>
      <c r="E30" s="48">
        <f>VLOOKUP(C30,'[1]Comp Balance Sheet Hierarchy'!$C$17:$D$381,2,FALSE)</f>
        <v>25183513.890000001</v>
      </c>
      <c r="F30" s="49">
        <f>VLOOKUP(C30,'[1]Comp Balance Sheet Hierarchy'!$C$17:$E$381,3,FALSE)</f>
        <v>24680203.469999999</v>
      </c>
    </row>
    <row r="31" spans="1:6" x14ac:dyDescent="0.2">
      <c r="A31" s="50"/>
      <c r="B31" s="46" t="s">
        <v>455</v>
      </c>
      <c r="C31" s="46" t="s">
        <v>157</v>
      </c>
      <c r="D31" s="47" t="s">
        <v>156</v>
      </c>
      <c r="E31" s="48">
        <f>VLOOKUP(C31,'[1]Comp Balance Sheet Hierarchy'!$C$17:$D$381,2,FALSE)</f>
        <v>28229178.280000001</v>
      </c>
      <c r="F31" s="49">
        <f>VLOOKUP(C31,'[1]Comp Balance Sheet Hierarchy'!$C$17:$E$381,3,FALSE)</f>
        <v>25973977.940000001</v>
      </c>
    </row>
    <row r="32" spans="1:6" x14ac:dyDescent="0.2">
      <c r="A32" s="50"/>
      <c r="B32" s="46" t="s">
        <v>456</v>
      </c>
      <c r="C32" s="46" t="s">
        <v>158</v>
      </c>
      <c r="D32" s="47" t="s">
        <v>159</v>
      </c>
      <c r="E32" s="48">
        <f>VLOOKUP(C32,'[1]Comp Balance Sheet Hierarchy'!$C$17:$D$381,2,FALSE)</f>
        <v>21568973.969999999</v>
      </c>
      <c r="F32" s="49">
        <f>VLOOKUP(C32,'[1]Comp Balance Sheet Hierarchy'!$C$17:$E$381,3,FALSE)</f>
        <v>19808011.649999999</v>
      </c>
    </row>
    <row r="33" spans="1:6" x14ac:dyDescent="0.2">
      <c r="A33" s="50"/>
      <c r="B33" s="46" t="s">
        <v>457</v>
      </c>
      <c r="C33" s="46" t="s">
        <v>160</v>
      </c>
      <c r="D33" s="47" t="s">
        <v>161</v>
      </c>
      <c r="E33" s="48">
        <f>VLOOKUP(C33,'[1]Comp Balance Sheet Hierarchy'!$C$17:$D$381,2,FALSE)</f>
        <v>378637.22</v>
      </c>
      <c r="F33" s="49">
        <f>VLOOKUP(C33,'[1]Comp Balance Sheet Hierarchy'!$C$17:$E$381,3,FALSE)</f>
        <v>411435.88</v>
      </c>
    </row>
    <row r="34" spans="1:6" x14ac:dyDescent="0.2">
      <c r="A34" s="50"/>
      <c r="B34" s="46" t="s">
        <v>458</v>
      </c>
      <c r="C34" s="51" t="s">
        <v>459</v>
      </c>
      <c r="D34" s="47" t="s">
        <v>460</v>
      </c>
      <c r="E34" s="48">
        <f>IFERROR(VLOOKUP(C34,'[1]Comp Balance Sheet Hierarchy'!$C$17:$D$381,2,FALSE),0)</f>
        <v>0</v>
      </c>
      <c r="F34" s="49">
        <f>IFERROR(VLOOKUP(C34,'[1]Comp Balance Sheet Hierarchy'!$C$17:$E$381,3,FALSE),0)</f>
        <v>0</v>
      </c>
    </row>
    <row r="35" spans="1:6" x14ac:dyDescent="0.2">
      <c r="A35" s="50"/>
      <c r="B35" s="46" t="s">
        <v>461</v>
      </c>
      <c r="C35" s="46" t="s">
        <v>162</v>
      </c>
      <c r="D35" s="47" t="s">
        <v>163</v>
      </c>
      <c r="E35" s="48">
        <f>VLOOKUP(C35,'[1]Comp Balance Sheet Hierarchy'!$C$17:$D$381,2,FALSE)</f>
        <v>17516270.969999999</v>
      </c>
      <c r="F35" s="49">
        <f>VLOOKUP(C35,'[1]Comp Balance Sheet Hierarchy'!$C$17:$E$381,3,FALSE)</f>
        <v>16541058.779999999</v>
      </c>
    </row>
    <row r="36" spans="1:6" x14ac:dyDescent="0.2">
      <c r="A36" s="50"/>
      <c r="B36" s="46" t="s">
        <v>462</v>
      </c>
      <c r="C36" s="46" t="s">
        <v>164</v>
      </c>
      <c r="D36" s="47" t="s">
        <v>165</v>
      </c>
      <c r="E36" s="48">
        <f>VLOOKUP(C36,'[1]Comp Balance Sheet Hierarchy'!$C$17:$D$381,2,FALSE)</f>
        <v>6278765.5199999996</v>
      </c>
      <c r="F36" s="49">
        <f>VLOOKUP(C36,'[1]Comp Balance Sheet Hierarchy'!$C$17:$E$381,3,FALSE)</f>
        <v>6223841.1299999999</v>
      </c>
    </row>
    <row r="37" spans="1:6" x14ac:dyDescent="0.2">
      <c r="A37" s="50"/>
      <c r="B37" s="46" t="s">
        <v>463</v>
      </c>
      <c r="C37" s="46" t="s">
        <v>166</v>
      </c>
      <c r="D37" s="47" t="s">
        <v>167</v>
      </c>
      <c r="E37" s="48">
        <f>VLOOKUP(C37,'[1]Comp Balance Sheet Hierarchy'!$C$17:$D$381,2,FALSE)</f>
        <v>67761.429999999993</v>
      </c>
      <c r="F37" s="49">
        <f>VLOOKUP(C37,'[1]Comp Balance Sheet Hierarchy'!$C$17:$E$381,3,FALSE)</f>
        <v>67761.429999999993</v>
      </c>
    </row>
    <row r="38" spans="1:6" x14ac:dyDescent="0.2">
      <c r="A38" s="50"/>
      <c r="B38" s="46" t="s">
        <v>464</v>
      </c>
      <c r="C38" s="46" t="s">
        <v>168</v>
      </c>
      <c r="D38" s="47" t="s">
        <v>169</v>
      </c>
      <c r="E38" s="48">
        <f>VLOOKUP(C38,'[1]Comp Balance Sheet Hierarchy'!$C$17:$D$381,2,FALSE)</f>
        <v>2408373.06</v>
      </c>
      <c r="F38" s="49">
        <f>VLOOKUP(C38,'[1]Comp Balance Sheet Hierarchy'!$C$17:$E$381,3,FALSE)</f>
        <v>2374377.35</v>
      </c>
    </row>
    <row r="39" spans="1:6" x14ac:dyDescent="0.2">
      <c r="A39" s="50"/>
      <c r="B39" s="46" t="s">
        <v>465</v>
      </c>
      <c r="C39" s="46" t="s">
        <v>170</v>
      </c>
      <c r="D39" s="47" t="s">
        <v>171</v>
      </c>
      <c r="E39" s="48">
        <f>VLOOKUP(C39,'[1]Comp Balance Sheet Hierarchy'!$C$17:$D$381,2,FALSE)</f>
        <v>1339926.32</v>
      </c>
      <c r="F39" s="49">
        <f>VLOOKUP(C39,'[1]Comp Balance Sheet Hierarchy'!$C$17:$E$381,3,FALSE)</f>
        <v>1306770.81</v>
      </c>
    </row>
    <row r="40" spans="1:6" x14ac:dyDescent="0.2">
      <c r="A40" s="50"/>
      <c r="B40" s="46" t="s">
        <v>466</v>
      </c>
      <c r="C40" s="46" t="s">
        <v>172</v>
      </c>
      <c r="D40" s="47" t="s">
        <v>173</v>
      </c>
      <c r="E40" s="48">
        <f>VLOOKUP(C40,'[1]Comp Balance Sheet Hierarchy'!$C$17:$D$381,2,FALSE)</f>
        <v>1349188.39</v>
      </c>
      <c r="F40" s="49">
        <f>VLOOKUP(C40,'[1]Comp Balance Sheet Hierarchy'!$C$17:$E$381,3,FALSE)</f>
        <v>1349188.39</v>
      </c>
    </row>
    <row r="41" spans="1:6" x14ac:dyDescent="0.2">
      <c r="A41" s="50"/>
      <c r="B41" s="46" t="s">
        <v>467</v>
      </c>
      <c r="C41" s="46" t="s">
        <v>174</v>
      </c>
      <c r="D41" s="47" t="s">
        <v>175</v>
      </c>
      <c r="E41" s="48">
        <f>VLOOKUP(C41,'[1]Comp Balance Sheet Hierarchy'!$C$17:$D$381,2,FALSE)</f>
        <v>3831146.2</v>
      </c>
      <c r="F41" s="49">
        <f>VLOOKUP(C41,'[1]Comp Balance Sheet Hierarchy'!$C$17:$E$381,3,FALSE)</f>
        <v>3831893.41</v>
      </c>
    </row>
    <row r="42" spans="1:6" x14ac:dyDescent="0.2">
      <c r="A42" s="50"/>
      <c r="B42" s="46" t="s">
        <v>468</v>
      </c>
      <c r="C42" s="46" t="s">
        <v>176</v>
      </c>
      <c r="D42" s="47" t="s">
        <v>177</v>
      </c>
      <c r="E42" s="48">
        <f>VLOOKUP(C42,'[1]Comp Balance Sheet Hierarchy'!$C$17:$D$381,2,FALSE)</f>
        <v>1828540.88</v>
      </c>
      <c r="F42" s="49">
        <f>VLOOKUP(C42,'[1]Comp Balance Sheet Hierarchy'!$C$17:$E$381,3,FALSE)</f>
        <v>1736374.95</v>
      </c>
    </row>
    <row r="43" spans="1:6" x14ac:dyDescent="0.2">
      <c r="A43" s="50"/>
      <c r="B43" s="46" t="s">
        <v>469</v>
      </c>
      <c r="C43" s="46" t="s">
        <v>178</v>
      </c>
      <c r="D43" s="47" t="s">
        <v>179</v>
      </c>
      <c r="E43" s="48">
        <f>VLOOKUP(C43,'[1]Comp Balance Sheet Hierarchy'!$C$17:$D$381,2,FALSE)</f>
        <v>117627.86</v>
      </c>
      <c r="F43" s="49">
        <f>VLOOKUP(C43,'[1]Comp Balance Sheet Hierarchy'!$C$17:$E$381,3,FALSE)</f>
        <v>117627.86</v>
      </c>
    </row>
    <row r="44" spans="1:6" x14ac:dyDescent="0.2">
      <c r="A44" s="50"/>
      <c r="B44" s="46" t="s">
        <v>470</v>
      </c>
      <c r="C44" s="46" t="s">
        <v>21</v>
      </c>
      <c r="D44" s="47" t="s">
        <v>22</v>
      </c>
      <c r="E44" s="48">
        <f>VLOOKUP(C44,'[1]Comp Balance Sheet Hierarchy'!$C$17:$D$381,2,FALSE)</f>
        <v>6750</v>
      </c>
      <c r="F44" s="49">
        <f>VLOOKUP(C44,'[1]Comp Balance Sheet Hierarchy'!$C$17:$E$381,3,FALSE)</f>
        <v>6750</v>
      </c>
    </row>
    <row r="45" spans="1:6" x14ac:dyDescent="0.2">
      <c r="A45" s="50"/>
      <c r="B45" s="46" t="s">
        <v>471</v>
      </c>
      <c r="C45" s="46" t="s">
        <v>23</v>
      </c>
      <c r="D45" s="47" t="s">
        <v>24</v>
      </c>
      <c r="E45" s="48">
        <f>VLOOKUP(C45,'[1]Comp Balance Sheet Hierarchy'!$C$17:$D$381,2,FALSE)</f>
        <v>80787.16</v>
      </c>
      <c r="F45" s="49">
        <f>VLOOKUP(C45,'[1]Comp Balance Sheet Hierarchy'!$C$17:$E$381,3,FALSE)</f>
        <v>86185.97</v>
      </c>
    </row>
    <row r="46" spans="1:6" x14ac:dyDescent="0.2">
      <c r="A46" s="50"/>
      <c r="B46" s="46" t="s">
        <v>472</v>
      </c>
      <c r="C46" s="46" t="s">
        <v>25</v>
      </c>
      <c r="D46" s="47" t="s">
        <v>26</v>
      </c>
      <c r="E46" s="48">
        <f>VLOOKUP(C46,'[1]Comp Balance Sheet Hierarchy'!$C$17:$D$381,2,FALSE)</f>
        <v>1794201.53</v>
      </c>
      <c r="F46" s="49">
        <f>VLOOKUP(C46,'[1]Comp Balance Sheet Hierarchy'!$C$17:$E$381,3,FALSE)</f>
        <v>1781310.07</v>
      </c>
    </row>
    <row r="47" spans="1:6" x14ac:dyDescent="0.2">
      <c r="A47" s="50"/>
      <c r="B47" s="46" t="s">
        <v>473</v>
      </c>
      <c r="C47" s="46" t="s">
        <v>27</v>
      </c>
      <c r="D47" s="47" t="s">
        <v>28</v>
      </c>
      <c r="E47" s="48">
        <f>VLOOKUP(C47,'[1]Comp Balance Sheet Hierarchy'!$C$17:$D$381,2,FALSE)</f>
        <v>2263606.9500000002</v>
      </c>
      <c r="F47" s="49">
        <f>VLOOKUP(C47,'[1]Comp Balance Sheet Hierarchy'!$C$17:$E$381,3,FALSE)</f>
        <v>2212302.4900000002</v>
      </c>
    </row>
    <row r="48" spans="1:6" x14ac:dyDescent="0.2">
      <c r="A48" s="50"/>
      <c r="B48" s="46" t="s">
        <v>474</v>
      </c>
      <c r="C48" s="46" t="s">
        <v>29</v>
      </c>
      <c r="D48" s="47" t="s">
        <v>30</v>
      </c>
      <c r="E48" s="48">
        <f>VLOOKUP(C48,'[1]Comp Balance Sheet Hierarchy'!$C$17:$D$381,2,FALSE)</f>
        <v>54952.72</v>
      </c>
      <c r="F48" s="49">
        <f>VLOOKUP(C48,'[1]Comp Balance Sheet Hierarchy'!$C$17:$E$381,3,FALSE)</f>
        <v>59825.74</v>
      </c>
    </row>
    <row r="49" spans="1:6" x14ac:dyDescent="0.2">
      <c r="A49" s="50"/>
      <c r="B49" s="46" t="s">
        <v>475</v>
      </c>
      <c r="C49" s="46" t="s">
        <v>31</v>
      </c>
      <c r="D49" s="47" t="s">
        <v>32</v>
      </c>
      <c r="E49" s="48">
        <f>VLOOKUP(C49,'[1]Comp Balance Sheet Hierarchy'!$C$17:$D$381,2,FALSE)</f>
        <v>1033703.29</v>
      </c>
      <c r="F49" s="49">
        <f>VLOOKUP(C49,'[1]Comp Balance Sheet Hierarchy'!$C$17:$E$381,3,FALSE)</f>
        <v>1034375.33</v>
      </c>
    </row>
    <row r="50" spans="1:6" x14ac:dyDescent="0.2">
      <c r="A50" s="50"/>
      <c r="B50" s="46" t="s">
        <v>476</v>
      </c>
      <c r="C50" s="46" t="s">
        <v>33</v>
      </c>
      <c r="D50" s="47" t="s">
        <v>34</v>
      </c>
      <c r="E50" s="48">
        <f>VLOOKUP(C50,'[1]Comp Balance Sheet Hierarchy'!$C$17:$D$381,2,FALSE)</f>
        <v>749189.84</v>
      </c>
      <c r="F50" s="49">
        <f>VLOOKUP(C50,'[1]Comp Balance Sheet Hierarchy'!$C$17:$E$381,3,FALSE)</f>
        <v>758086.01</v>
      </c>
    </row>
    <row r="51" spans="1:6" x14ac:dyDescent="0.2">
      <c r="A51" s="50"/>
      <c r="B51" s="46" t="s">
        <v>477</v>
      </c>
      <c r="C51" s="46" t="s">
        <v>35</v>
      </c>
      <c r="D51" s="47" t="s">
        <v>36</v>
      </c>
      <c r="E51" s="48">
        <f>VLOOKUP(C51,'[1]Comp Balance Sheet Hierarchy'!$C$17:$D$381,2,FALSE)</f>
        <v>214274.94</v>
      </c>
      <c r="F51" s="49">
        <f>VLOOKUP(C51,'[1]Comp Balance Sheet Hierarchy'!$C$17:$E$381,3,FALSE)</f>
        <v>176153.93</v>
      </c>
    </row>
    <row r="52" spans="1:6" x14ac:dyDescent="0.2">
      <c r="A52" s="50"/>
      <c r="B52" s="46" t="s">
        <v>478</v>
      </c>
      <c r="C52" s="46" t="s">
        <v>37</v>
      </c>
      <c r="D52" s="47" t="s">
        <v>38</v>
      </c>
      <c r="E52" s="48">
        <f>VLOOKUP(C52,'[1]Comp Balance Sheet Hierarchy'!$C$17:$D$381,2,FALSE)</f>
        <v>10935.36</v>
      </c>
      <c r="F52" s="49">
        <f>VLOOKUP(C52,'[1]Comp Balance Sheet Hierarchy'!$C$17:$E$381,3,FALSE)</f>
        <v>10935.36</v>
      </c>
    </row>
    <row r="53" spans="1:6" x14ac:dyDescent="0.2">
      <c r="A53" s="50"/>
      <c r="B53" s="46" t="s">
        <v>479</v>
      </c>
      <c r="C53" s="46" t="s">
        <v>39</v>
      </c>
      <c r="D53" s="47" t="s">
        <v>40</v>
      </c>
      <c r="E53" s="48">
        <f>VLOOKUP(C53,'[1]Comp Balance Sheet Hierarchy'!$C$17:$D$381,2,FALSE)</f>
        <v>358909.3</v>
      </c>
      <c r="F53" s="49">
        <f>VLOOKUP(C53,'[1]Comp Balance Sheet Hierarchy'!$C$17:$E$381,3,FALSE)</f>
        <v>329718.18</v>
      </c>
    </row>
    <row r="54" spans="1:6" x14ac:dyDescent="0.2">
      <c r="A54" s="50"/>
      <c r="B54" s="46" t="s">
        <v>480</v>
      </c>
      <c r="C54" s="46" t="s">
        <v>180</v>
      </c>
      <c r="D54" s="47" t="s">
        <v>40</v>
      </c>
      <c r="E54" s="48">
        <f>VLOOKUP(C54,'[1]Comp Balance Sheet Hierarchy'!$C$17:$D$381,2,FALSE)</f>
        <v>3646.3</v>
      </c>
      <c r="F54" s="49">
        <f>VLOOKUP(C54,'[1]Comp Balance Sheet Hierarchy'!$C$17:$E$381,3,FALSE)</f>
        <v>3646.3</v>
      </c>
    </row>
    <row r="55" spans="1:6" x14ac:dyDescent="0.2">
      <c r="A55" s="50"/>
      <c r="B55" s="46" t="s">
        <v>481</v>
      </c>
      <c r="C55" s="46" t="s">
        <v>41</v>
      </c>
      <c r="D55" s="47" t="s">
        <v>42</v>
      </c>
      <c r="E55" s="48">
        <f>VLOOKUP(C55,'[1]Comp Balance Sheet Hierarchy'!$C$17:$D$381,2,FALSE)</f>
        <v>950868.12</v>
      </c>
      <c r="F55" s="49">
        <f>VLOOKUP(C55,'[1]Comp Balance Sheet Hierarchy'!$C$17:$E$381,3,FALSE)</f>
        <v>524526.79</v>
      </c>
    </row>
    <row r="56" spans="1:6" x14ac:dyDescent="0.2">
      <c r="A56" s="50"/>
      <c r="B56" s="46" t="s">
        <v>482</v>
      </c>
      <c r="C56" s="46" t="s">
        <v>43</v>
      </c>
      <c r="D56" s="47" t="s">
        <v>44</v>
      </c>
      <c r="E56" s="48">
        <f>VLOOKUP(C56,'[1]Comp Balance Sheet Hierarchy'!$C$17:$D$381,2,FALSE)</f>
        <v>3884.68</v>
      </c>
      <c r="F56" s="49">
        <f>VLOOKUP(C56,'[1]Comp Balance Sheet Hierarchy'!$C$17:$E$381,3,FALSE)</f>
        <v>0</v>
      </c>
    </row>
    <row r="57" spans="1:6" x14ac:dyDescent="0.2">
      <c r="A57" s="50"/>
      <c r="B57" s="46" t="s">
        <v>483</v>
      </c>
      <c r="C57" s="46" t="s">
        <v>45</v>
      </c>
      <c r="D57" s="47" t="s">
        <v>46</v>
      </c>
      <c r="E57" s="48">
        <f>VLOOKUP(C57,'[1]Comp Balance Sheet Hierarchy'!$C$17:$D$381,2,FALSE)</f>
        <v>8799.5499999999993</v>
      </c>
      <c r="F57" s="49">
        <f>VLOOKUP(C57,'[1]Comp Balance Sheet Hierarchy'!$C$17:$E$381,3,FALSE)</f>
        <v>8799.5499999999993</v>
      </c>
    </row>
    <row r="58" spans="1:6" x14ac:dyDescent="0.2">
      <c r="A58" s="50"/>
      <c r="B58" s="46" t="s">
        <v>484</v>
      </c>
      <c r="C58" s="46" t="s">
        <v>47</v>
      </c>
      <c r="D58" s="47" t="s">
        <v>48</v>
      </c>
      <c r="E58" s="48">
        <f>IFERROR(VLOOKUP(C58,'[1]Comp Balance Sheet Hierarchy'!$C$17:$D$381,2,FALSE),0)</f>
        <v>0</v>
      </c>
      <c r="F58" s="49">
        <f>IFERROR(VLOOKUP(C58,'[1]Comp Balance Sheet Hierarchy'!$C$17:$E$381,3,FALSE),0)</f>
        <v>0</v>
      </c>
    </row>
    <row r="59" spans="1:6" x14ac:dyDescent="0.2">
      <c r="A59" s="50"/>
      <c r="B59" s="46" t="s">
        <v>485</v>
      </c>
      <c r="C59" s="46" t="s">
        <v>49</v>
      </c>
      <c r="D59" s="47" t="s">
        <v>50</v>
      </c>
      <c r="E59" s="48">
        <f>VLOOKUP(C59,'[1]Comp Balance Sheet Hierarchy'!$C$17:$D$381,2,FALSE)</f>
        <v>7425.94</v>
      </c>
      <c r="F59" s="49">
        <f>VLOOKUP(C59,'[1]Comp Balance Sheet Hierarchy'!$C$17:$E$381,3,FALSE)</f>
        <v>7425.94</v>
      </c>
    </row>
    <row r="60" spans="1:6" x14ac:dyDescent="0.2">
      <c r="A60" s="50"/>
      <c r="B60" s="46" t="s">
        <v>486</v>
      </c>
      <c r="C60" s="46" t="s">
        <v>51</v>
      </c>
      <c r="D60" s="47" t="s">
        <v>52</v>
      </c>
      <c r="E60" s="48">
        <f>VLOOKUP(C60,'[1]Comp Balance Sheet Hierarchy'!$C$17:$D$381,2,FALSE)</f>
        <v>6278.31</v>
      </c>
      <c r="F60" s="49">
        <f>VLOOKUP(C60,'[1]Comp Balance Sheet Hierarchy'!$C$17:$E$381,3,FALSE)</f>
        <v>6278.31</v>
      </c>
    </row>
    <row r="61" spans="1:6" x14ac:dyDescent="0.2">
      <c r="A61" s="50"/>
      <c r="B61" s="46" t="s">
        <v>487</v>
      </c>
      <c r="C61" s="46" t="s">
        <v>53</v>
      </c>
      <c r="D61" s="47" t="s">
        <v>54</v>
      </c>
      <c r="E61" s="48">
        <f>VLOOKUP(C61,'[1]Comp Balance Sheet Hierarchy'!$C$17:$D$381,2,FALSE)</f>
        <v>54603.01</v>
      </c>
      <c r="F61" s="49">
        <f>VLOOKUP(C61,'[1]Comp Balance Sheet Hierarchy'!$C$17:$E$381,3,FALSE)</f>
        <v>54603.01</v>
      </c>
    </row>
    <row r="62" spans="1:6" x14ac:dyDescent="0.2">
      <c r="A62" s="50"/>
      <c r="B62" s="46" t="s">
        <v>488</v>
      </c>
      <c r="C62" s="46" t="s">
        <v>55</v>
      </c>
      <c r="D62" s="47" t="s">
        <v>56</v>
      </c>
      <c r="E62" s="48">
        <f>VLOOKUP(C62,'[1]Comp Balance Sheet Hierarchy'!$C$17:$D$381,2,FALSE)</f>
        <v>44824.1</v>
      </c>
      <c r="F62" s="49">
        <f>VLOOKUP(C62,'[1]Comp Balance Sheet Hierarchy'!$C$17:$E$381,3,FALSE)</f>
        <v>44824.1</v>
      </c>
    </row>
    <row r="63" spans="1:6" x14ac:dyDescent="0.2">
      <c r="A63" s="50"/>
      <c r="B63" s="46" t="s">
        <v>489</v>
      </c>
      <c r="C63" s="46" t="s">
        <v>57</v>
      </c>
      <c r="D63" s="47" t="s">
        <v>58</v>
      </c>
      <c r="E63" s="48">
        <f>IFERROR(VLOOKUP(C63,'[1]Comp Balance Sheet Hierarchy'!$C$17:$D$381,2,FALSE),0)</f>
        <v>0</v>
      </c>
      <c r="F63" s="49">
        <f>IFERROR(VLOOKUP(C63,'[1]Comp Balance Sheet Hierarchy'!$C$17:$E$381,3,FALSE),0)</f>
        <v>0</v>
      </c>
    </row>
    <row r="64" spans="1:6" x14ac:dyDescent="0.2">
      <c r="A64" s="50"/>
      <c r="B64" s="46" t="s">
        <v>490</v>
      </c>
      <c r="C64" s="46" t="s">
        <v>59</v>
      </c>
      <c r="D64" s="47" t="s">
        <v>60</v>
      </c>
      <c r="E64" s="48">
        <f>VLOOKUP(C64,'[1]Comp Balance Sheet Hierarchy'!$C$17:$D$381,2,FALSE)</f>
        <v>5290.86</v>
      </c>
      <c r="F64" s="49">
        <f>VLOOKUP(C64,'[1]Comp Balance Sheet Hierarchy'!$C$17:$E$381,3,FALSE)</f>
        <v>5290.86</v>
      </c>
    </row>
    <row r="65" spans="1:6" x14ac:dyDescent="0.2">
      <c r="A65" s="50"/>
      <c r="B65" s="46" t="s">
        <v>491</v>
      </c>
      <c r="C65" s="46" t="s">
        <v>181</v>
      </c>
      <c r="D65" s="47" t="s">
        <v>182</v>
      </c>
      <c r="E65" s="48">
        <f>VLOOKUP(C65,'[1]Comp Balance Sheet Hierarchy'!$C$17:$D$381,2,FALSE)</f>
        <v>272637</v>
      </c>
      <c r="F65" s="49">
        <f>VLOOKUP(C65,'[1]Comp Balance Sheet Hierarchy'!$C$17:$E$381,3,FALSE)</f>
        <v>272637</v>
      </c>
    </row>
    <row r="66" spans="1:6" x14ac:dyDescent="0.2">
      <c r="A66" s="50"/>
      <c r="B66" s="46" t="s">
        <v>492</v>
      </c>
      <c r="C66" s="46" t="s">
        <v>183</v>
      </c>
      <c r="D66" s="47" t="s">
        <v>184</v>
      </c>
      <c r="E66" s="48">
        <f>VLOOKUP(C66,'[1]Comp Balance Sheet Hierarchy'!$C$17:$D$381,2,FALSE)</f>
        <v>114076.24</v>
      </c>
      <c r="F66" s="49">
        <f>VLOOKUP(C66,'[1]Comp Balance Sheet Hierarchy'!$C$17:$E$381,3,FALSE)</f>
        <v>114076.24</v>
      </c>
    </row>
    <row r="67" spans="1:6" x14ac:dyDescent="0.2">
      <c r="A67" s="50"/>
      <c r="B67" s="46" t="s">
        <v>493</v>
      </c>
      <c r="C67" s="46" t="s">
        <v>61</v>
      </c>
      <c r="D67" s="47" t="s">
        <v>62</v>
      </c>
      <c r="E67" s="48">
        <f>IFERROR(VLOOKUP(C67,'[1]Comp Balance Sheet Hierarchy'!$C$17:$D$381,2,FALSE),0)</f>
        <v>0</v>
      </c>
      <c r="F67" s="49">
        <f>IFERROR(VLOOKUP(C67,'[1]Comp Balance Sheet Hierarchy'!$C$17:$E$381,3,FALSE),0)</f>
        <v>0</v>
      </c>
    </row>
    <row r="68" spans="1:6" x14ac:dyDescent="0.2">
      <c r="A68" s="50"/>
      <c r="B68" s="46" t="s">
        <v>494</v>
      </c>
      <c r="C68" s="46" t="s">
        <v>185</v>
      </c>
      <c r="D68" s="47" t="s">
        <v>117</v>
      </c>
      <c r="E68" s="48">
        <f>VLOOKUP(C68,'[1]Comp Balance Sheet Hierarchy'!$C$17:$D$381,2,FALSE)</f>
        <v>34917.17</v>
      </c>
      <c r="F68" s="49">
        <f>VLOOKUP(C68,'[1]Comp Balance Sheet Hierarchy'!$C$17:$E$381,3,FALSE)</f>
        <v>34917.17</v>
      </c>
    </row>
    <row r="69" spans="1:6" x14ac:dyDescent="0.2">
      <c r="A69" s="50"/>
      <c r="B69" s="46" t="s">
        <v>495</v>
      </c>
      <c r="C69" s="46" t="s">
        <v>496</v>
      </c>
      <c r="D69" s="47" t="s">
        <v>117</v>
      </c>
      <c r="E69" s="48">
        <f>IFERROR(VLOOKUP(C69,'[1]Comp Balance Sheet Hierarchy'!$C$17:$D$381,2,FALSE),0)</f>
        <v>0</v>
      </c>
      <c r="F69" s="49">
        <f>IFERROR(VLOOKUP(C69,'[1]Comp Balance Sheet Hierarchy'!$C$17:$E$381,3,FALSE),0)</f>
        <v>0</v>
      </c>
    </row>
    <row r="70" spans="1:6" x14ac:dyDescent="0.2">
      <c r="A70" s="50"/>
      <c r="B70" s="46" t="s">
        <v>497</v>
      </c>
      <c r="C70" s="46" t="s">
        <v>186</v>
      </c>
      <c r="D70" s="47" t="s">
        <v>122</v>
      </c>
      <c r="E70" s="48">
        <f>VLOOKUP(C70,'[1]Comp Balance Sheet Hierarchy'!$C$17:$D$381,2,FALSE)</f>
        <v>0</v>
      </c>
      <c r="F70" s="49">
        <f>VLOOKUP(C70,'[1]Comp Balance Sheet Hierarchy'!$C$17:$E$381,3,FALSE)</f>
        <v>1021.66</v>
      </c>
    </row>
    <row r="71" spans="1:6" x14ac:dyDescent="0.2">
      <c r="A71" s="50"/>
      <c r="B71" s="46" t="s">
        <v>498</v>
      </c>
      <c r="C71" s="46" t="s">
        <v>187</v>
      </c>
      <c r="D71" s="47" t="s">
        <v>124</v>
      </c>
      <c r="E71" s="48">
        <f>VLOOKUP(C71,'[1]Comp Balance Sheet Hierarchy'!$C$17:$D$381,2,FALSE)</f>
        <v>16269.53</v>
      </c>
      <c r="F71" s="49">
        <f>VLOOKUP(C71,'[1]Comp Balance Sheet Hierarchy'!$C$17:$E$381,3,FALSE)</f>
        <v>423970.33</v>
      </c>
    </row>
    <row r="72" spans="1:6" x14ac:dyDescent="0.2">
      <c r="A72" s="50"/>
      <c r="B72" s="46" t="s">
        <v>499</v>
      </c>
      <c r="C72" s="46" t="s">
        <v>188</v>
      </c>
      <c r="D72" s="47" t="s">
        <v>124</v>
      </c>
      <c r="E72" s="48">
        <f>VLOOKUP(C72,'[1]Comp Balance Sheet Hierarchy'!$C$17:$D$381,2,FALSE)</f>
        <v>34630.449999999997</v>
      </c>
      <c r="F72" s="49">
        <f>VLOOKUP(C72,'[1]Comp Balance Sheet Hierarchy'!$C$17:$E$381,3,FALSE)</f>
        <v>27315.4</v>
      </c>
    </row>
    <row r="73" spans="1:6" x14ac:dyDescent="0.2">
      <c r="A73" s="50"/>
      <c r="B73" s="46" t="s">
        <v>500</v>
      </c>
      <c r="C73" s="46" t="s">
        <v>189</v>
      </c>
      <c r="D73" s="47" t="s">
        <v>127</v>
      </c>
      <c r="E73" s="48">
        <f>VLOOKUP(C73,'[1]Comp Balance Sheet Hierarchy'!$C$17:$D$381,2,FALSE)</f>
        <v>325443.08</v>
      </c>
      <c r="F73" s="49">
        <f>VLOOKUP(C73,'[1]Comp Balance Sheet Hierarchy'!$C$17:$E$381,3,FALSE)</f>
        <v>11383549.109999999</v>
      </c>
    </row>
    <row r="74" spans="1:6" x14ac:dyDescent="0.2">
      <c r="A74" s="50"/>
      <c r="B74" s="46" t="s">
        <v>501</v>
      </c>
      <c r="C74" s="46" t="s">
        <v>502</v>
      </c>
      <c r="D74" s="47" t="s">
        <v>129</v>
      </c>
      <c r="E74" s="48">
        <f>IFERROR(VLOOKUP(C74,'[1]Comp Balance Sheet Hierarchy'!$C$17:$D$381,2,FALSE),0)</f>
        <v>0</v>
      </c>
      <c r="F74" s="49">
        <f>IFERROR(VLOOKUP(C74,'[1]Comp Balance Sheet Hierarchy'!$C$17:$E$381,3,FALSE),0)</f>
        <v>0</v>
      </c>
    </row>
    <row r="75" spans="1:6" x14ac:dyDescent="0.2">
      <c r="A75" s="50"/>
      <c r="B75" s="46" t="s">
        <v>503</v>
      </c>
      <c r="C75" s="46" t="s">
        <v>190</v>
      </c>
      <c r="D75" s="47" t="s">
        <v>131</v>
      </c>
      <c r="E75" s="48">
        <f>VLOOKUP(C75,'[1]Comp Balance Sheet Hierarchy'!$C$17:$D$381,2,FALSE)</f>
        <v>658409.31000000006</v>
      </c>
      <c r="F75" s="49">
        <f>VLOOKUP(C75,'[1]Comp Balance Sheet Hierarchy'!$C$17:$E$381,3,FALSE)</f>
        <v>326743.8</v>
      </c>
    </row>
    <row r="76" spans="1:6" x14ac:dyDescent="0.2">
      <c r="A76" s="50"/>
      <c r="B76" s="46" t="s">
        <v>504</v>
      </c>
      <c r="C76" s="46" t="s">
        <v>191</v>
      </c>
      <c r="D76" s="47" t="s">
        <v>135</v>
      </c>
      <c r="E76" s="48">
        <f>VLOOKUP(C76,'[1]Comp Balance Sheet Hierarchy'!$C$17:$D$381,2,FALSE)</f>
        <v>665.76</v>
      </c>
      <c r="F76" s="49">
        <f>VLOOKUP(C76,'[1]Comp Balance Sheet Hierarchy'!$C$17:$E$381,3,FALSE)</f>
        <v>665.76</v>
      </c>
    </row>
    <row r="77" spans="1:6" x14ac:dyDescent="0.2">
      <c r="A77" s="50"/>
      <c r="B77" s="46" t="s">
        <v>505</v>
      </c>
      <c r="C77" s="46" t="s">
        <v>192</v>
      </c>
      <c r="D77" s="47" t="s">
        <v>137</v>
      </c>
      <c r="E77" s="48">
        <f>VLOOKUP(C77,'[1]Comp Balance Sheet Hierarchy'!$C$17:$D$381,2,FALSE)</f>
        <v>665.76</v>
      </c>
      <c r="F77" s="49">
        <f>VLOOKUP(C77,'[1]Comp Balance Sheet Hierarchy'!$C$17:$E$381,3,FALSE)</f>
        <v>665.76</v>
      </c>
    </row>
    <row r="78" spans="1:6" x14ac:dyDescent="0.2">
      <c r="A78" s="50"/>
      <c r="B78" s="46" t="s">
        <v>506</v>
      </c>
      <c r="C78" s="46" t="s">
        <v>193</v>
      </c>
      <c r="D78" s="47" t="s">
        <v>139</v>
      </c>
      <c r="E78" s="48">
        <f>VLOOKUP(C78,'[1]Comp Balance Sheet Hierarchy'!$C$17:$D$381,2,FALSE)</f>
        <v>332.88</v>
      </c>
      <c r="F78" s="49">
        <f>VLOOKUP(C78,'[1]Comp Balance Sheet Hierarchy'!$C$17:$E$381,3,FALSE)</f>
        <v>653264.81000000006</v>
      </c>
    </row>
    <row r="79" spans="1:6" x14ac:dyDescent="0.2">
      <c r="A79" s="50"/>
      <c r="B79" s="46" t="s">
        <v>507</v>
      </c>
      <c r="C79" s="46" t="s">
        <v>194</v>
      </c>
      <c r="D79" s="47" t="s">
        <v>141</v>
      </c>
      <c r="E79" s="48">
        <f>VLOOKUP(C79,'[1]Comp Balance Sheet Hierarchy'!$C$17:$D$381,2,FALSE)</f>
        <v>346026.29</v>
      </c>
      <c r="F79" s="49">
        <f>VLOOKUP(C79,'[1]Comp Balance Sheet Hierarchy'!$C$17:$E$381,3,FALSE)</f>
        <v>218811.32</v>
      </c>
    </row>
    <row r="80" spans="1:6" x14ac:dyDescent="0.2">
      <c r="A80" s="50"/>
      <c r="B80" s="46" t="s">
        <v>508</v>
      </c>
      <c r="C80" s="46" t="s">
        <v>195</v>
      </c>
      <c r="D80" s="47" t="s">
        <v>509</v>
      </c>
      <c r="E80" s="48">
        <f>VLOOKUP(C80,'[1]Comp Balance Sheet Hierarchy'!$C$17:$D$381,2,FALSE)</f>
        <v>43885.84</v>
      </c>
      <c r="F80" s="49">
        <f>VLOOKUP(C80,'[1]Comp Balance Sheet Hierarchy'!$C$17:$E$381,3,FALSE)</f>
        <v>2214525.11</v>
      </c>
    </row>
    <row r="81" spans="1:6" x14ac:dyDescent="0.2">
      <c r="A81" s="50"/>
      <c r="B81" s="46" t="s">
        <v>510</v>
      </c>
      <c r="C81" s="52" t="s">
        <v>196</v>
      </c>
      <c r="D81" s="47" t="s">
        <v>146</v>
      </c>
      <c r="E81" s="48">
        <f>VLOOKUP(C81,'[1]Comp Balance Sheet Hierarchy'!$C$17:$D$381,2,FALSE)</f>
        <v>0</v>
      </c>
      <c r="F81" s="49">
        <f>VLOOKUP(C81,'[1]Comp Balance Sheet Hierarchy'!$C$17:$E$381,3,FALSE)</f>
        <v>456967.86</v>
      </c>
    </row>
    <row r="82" spans="1:6" x14ac:dyDescent="0.2">
      <c r="A82" s="50"/>
      <c r="B82" s="46" t="s">
        <v>511</v>
      </c>
      <c r="C82" s="46" t="s">
        <v>197</v>
      </c>
      <c r="D82" s="47" t="s">
        <v>148</v>
      </c>
      <c r="E82" s="48">
        <f>VLOOKUP(C82,'[1]Comp Balance Sheet Hierarchy'!$C$17:$D$381,2,FALSE)</f>
        <v>3267379.53</v>
      </c>
      <c r="F82" s="49">
        <f>VLOOKUP(C82,'[1]Comp Balance Sheet Hierarchy'!$C$17:$E$381,3,FALSE)</f>
        <v>8953318.8900000006</v>
      </c>
    </row>
    <row r="83" spans="1:6" x14ac:dyDescent="0.2">
      <c r="A83" s="50"/>
      <c r="B83" s="46" t="s">
        <v>512</v>
      </c>
      <c r="C83" s="46" t="s">
        <v>198</v>
      </c>
      <c r="D83" s="47" t="s">
        <v>150</v>
      </c>
      <c r="E83" s="48">
        <f>VLOOKUP(C83,'[1]Comp Balance Sheet Hierarchy'!$C$17:$D$381,2,FALSE)</f>
        <v>332.88</v>
      </c>
      <c r="F83" s="49">
        <f>VLOOKUP(C83,'[1]Comp Balance Sheet Hierarchy'!$C$17:$E$381,3,FALSE)</f>
        <v>204992.48</v>
      </c>
    </row>
    <row r="84" spans="1:6" x14ac:dyDescent="0.2">
      <c r="A84" s="50"/>
      <c r="B84" s="46" t="s">
        <v>513</v>
      </c>
      <c r="C84" s="46" t="s">
        <v>199</v>
      </c>
      <c r="D84" s="47" t="s">
        <v>152</v>
      </c>
      <c r="E84" s="48">
        <f>VLOOKUP(C84,'[1]Comp Balance Sheet Hierarchy'!$C$17:$D$381,2,FALSE)</f>
        <v>10814647.48</v>
      </c>
      <c r="F84" s="49">
        <f>VLOOKUP(C84,'[1]Comp Balance Sheet Hierarchy'!$C$17:$E$381,3,FALSE)</f>
        <v>18571625.390000001</v>
      </c>
    </row>
    <row r="85" spans="1:6" x14ac:dyDescent="0.2">
      <c r="A85" s="50"/>
      <c r="B85" s="46" t="s">
        <v>514</v>
      </c>
      <c r="C85" s="46" t="s">
        <v>200</v>
      </c>
      <c r="D85" s="47" t="s">
        <v>154</v>
      </c>
      <c r="E85" s="48">
        <f>VLOOKUP(C85,'[1]Comp Balance Sheet Hierarchy'!$C$17:$D$381,2,FALSE)</f>
        <v>1229291.92</v>
      </c>
      <c r="F85" s="49">
        <f>VLOOKUP(C85,'[1]Comp Balance Sheet Hierarchy'!$C$17:$E$381,3,FALSE)</f>
        <v>1546019.75</v>
      </c>
    </row>
    <row r="86" spans="1:6" x14ac:dyDescent="0.2">
      <c r="A86" s="50"/>
      <c r="B86" s="46" t="s">
        <v>515</v>
      </c>
      <c r="C86" s="46" t="s">
        <v>201</v>
      </c>
      <c r="D86" s="47" t="s">
        <v>156</v>
      </c>
      <c r="E86" s="48">
        <f>VLOOKUP(C86,'[1]Comp Balance Sheet Hierarchy'!$C$17:$D$381,2,FALSE)</f>
        <v>141817.46</v>
      </c>
      <c r="F86" s="49">
        <f>VLOOKUP(C86,'[1]Comp Balance Sheet Hierarchy'!$C$17:$E$381,3,FALSE)</f>
        <v>526830.48</v>
      </c>
    </row>
    <row r="87" spans="1:6" x14ac:dyDescent="0.2">
      <c r="A87" s="50"/>
      <c r="B87" s="46" t="s">
        <v>516</v>
      </c>
      <c r="C87" s="46" t="s">
        <v>202</v>
      </c>
      <c r="D87" s="47" t="s">
        <v>156</v>
      </c>
      <c r="E87" s="48">
        <f>VLOOKUP(C87,'[1]Comp Balance Sheet Hierarchy'!$C$17:$D$381,2,FALSE)</f>
        <v>211665.62</v>
      </c>
      <c r="F87" s="49">
        <f>VLOOKUP(C87,'[1]Comp Balance Sheet Hierarchy'!$C$17:$E$381,3,FALSE)</f>
        <v>191523.83</v>
      </c>
    </row>
    <row r="88" spans="1:6" x14ac:dyDescent="0.2">
      <c r="A88" s="50"/>
      <c r="B88" s="46" t="s">
        <v>517</v>
      </c>
      <c r="C88" s="46" t="s">
        <v>203</v>
      </c>
      <c r="D88" s="47" t="s">
        <v>159</v>
      </c>
      <c r="E88" s="48">
        <f>VLOOKUP(C88,'[1]Comp Balance Sheet Hierarchy'!$C$17:$D$381,2,FALSE)</f>
        <v>1061674.1299999999</v>
      </c>
      <c r="F88" s="49">
        <f>VLOOKUP(C88,'[1]Comp Balance Sheet Hierarchy'!$C$17:$E$381,3,FALSE)</f>
        <v>1573687.91</v>
      </c>
    </row>
    <row r="89" spans="1:6" x14ac:dyDescent="0.2">
      <c r="A89" s="50"/>
      <c r="B89" s="46" t="s">
        <v>518</v>
      </c>
      <c r="C89" s="46" t="s">
        <v>204</v>
      </c>
      <c r="D89" s="47" t="s">
        <v>161</v>
      </c>
      <c r="E89" s="48">
        <f>VLOOKUP(C89,'[1]Comp Balance Sheet Hierarchy'!$C$17:$D$381,2,FALSE)</f>
        <v>334436.55</v>
      </c>
      <c r="F89" s="49">
        <f>VLOOKUP(C89,'[1]Comp Balance Sheet Hierarchy'!$C$17:$E$381,3,FALSE)</f>
        <v>300437.08</v>
      </c>
    </row>
    <row r="90" spans="1:6" x14ac:dyDescent="0.2">
      <c r="A90" s="50"/>
      <c r="B90" s="46" t="s">
        <v>519</v>
      </c>
      <c r="C90" s="46" t="s">
        <v>205</v>
      </c>
      <c r="D90" s="47" t="s">
        <v>163</v>
      </c>
      <c r="E90" s="48">
        <f>VLOOKUP(C90,'[1]Comp Balance Sheet Hierarchy'!$C$17:$D$381,2,FALSE)</f>
        <v>1354217.34</v>
      </c>
      <c r="F90" s="49">
        <f>VLOOKUP(C90,'[1]Comp Balance Sheet Hierarchy'!$C$17:$E$381,3,FALSE)</f>
        <v>2294080.6</v>
      </c>
    </row>
    <row r="91" spans="1:6" x14ac:dyDescent="0.2">
      <c r="A91" s="50"/>
      <c r="B91" s="46" t="s">
        <v>520</v>
      </c>
      <c r="C91" s="46" t="s">
        <v>206</v>
      </c>
      <c r="D91" s="47" t="s">
        <v>165</v>
      </c>
      <c r="E91" s="48">
        <f>VLOOKUP(C91,'[1]Comp Balance Sheet Hierarchy'!$C$17:$D$381,2,FALSE)</f>
        <v>651710.71</v>
      </c>
      <c r="F91" s="49">
        <f>VLOOKUP(C91,'[1]Comp Balance Sheet Hierarchy'!$C$17:$E$381,3,FALSE)</f>
        <v>214341.22</v>
      </c>
    </row>
    <row r="92" spans="1:6" x14ac:dyDescent="0.2">
      <c r="A92" s="50"/>
      <c r="B92" s="46" t="s">
        <v>521</v>
      </c>
      <c r="C92" s="46" t="s">
        <v>207</v>
      </c>
      <c r="D92" s="47" t="s">
        <v>167</v>
      </c>
      <c r="E92" s="48">
        <f>VLOOKUP(C92,'[1]Comp Balance Sheet Hierarchy'!$C$17:$D$381,2,FALSE)</f>
        <v>332.88</v>
      </c>
      <c r="F92" s="49">
        <f>VLOOKUP(C92,'[1]Comp Balance Sheet Hierarchy'!$C$17:$E$381,3,FALSE)</f>
        <v>332.88</v>
      </c>
    </row>
    <row r="93" spans="1:6" x14ac:dyDescent="0.2">
      <c r="A93" s="50"/>
      <c r="B93" s="46" t="s">
        <v>522</v>
      </c>
      <c r="C93" s="46" t="s">
        <v>208</v>
      </c>
      <c r="D93" s="47" t="s">
        <v>169</v>
      </c>
      <c r="E93" s="48">
        <f>VLOOKUP(C93,'[1]Comp Balance Sheet Hierarchy'!$C$17:$D$381,2,FALSE)</f>
        <v>152047.29</v>
      </c>
      <c r="F93" s="49">
        <f>VLOOKUP(C93,'[1]Comp Balance Sheet Hierarchy'!$C$17:$E$381,3,FALSE)</f>
        <v>95382.66</v>
      </c>
    </row>
    <row r="94" spans="1:6" x14ac:dyDescent="0.2">
      <c r="A94" s="50"/>
      <c r="B94" s="46" t="s">
        <v>523</v>
      </c>
      <c r="C94" s="46" t="s">
        <v>209</v>
      </c>
      <c r="D94" s="47" t="s">
        <v>171</v>
      </c>
      <c r="E94" s="48">
        <f>VLOOKUP(C94,'[1]Comp Balance Sheet Hierarchy'!$C$17:$D$381,2,FALSE)</f>
        <v>332.88</v>
      </c>
      <c r="F94" s="49">
        <f>VLOOKUP(C94,'[1]Comp Balance Sheet Hierarchy'!$C$17:$E$381,3,FALSE)</f>
        <v>332.88</v>
      </c>
    </row>
    <row r="95" spans="1:6" x14ac:dyDescent="0.2">
      <c r="A95" s="50"/>
      <c r="B95" s="46" t="s">
        <v>524</v>
      </c>
      <c r="C95" s="46" t="s">
        <v>525</v>
      </c>
      <c r="D95" s="47" t="s">
        <v>173</v>
      </c>
      <c r="E95" s="48">
        <f>IFERROR(VLOOKUP(C95,'[1]Comp Balance Sheet Hierarchy'!$C$17:$D$381,2,FALSE),0)</f>
        <v>0</v>
      </c>
      <c r="F95" s="49">
        <f>IFERROR(VLOOKUP(C95,'[1]Comp Balance Sheet Hierarchy'!$C$17:$E$381,3,FALSE),0)</f>
        <v>0</v>
      </c>
    </row>
    <row r="96" spans="1:6" x14ac:dyDescent="0.2">
      <c r="A96" s="50"/>
      <c r="B96" s="46" t="s">
        <v>526</v>
      </c>
      <c r="C96" s="46" t="s">
        <v>210</v>
      </c>
      <c r="D96" s="47" t="s">
        <v>175</v>
      </c>
      <c r="E96" s="48">
        <f>VLOOKUP(C96,'[1]Comp Balance Sheet Hierarchy'!$C$17:$D$381,2,FALSE)</f>
        <v>86421.99</v>
      </c>
      <c r="F96" s="49">
        <f>VLOOKUP(C96,'[1]Comp Balance Sheet Hierarchy'!$C$17:$E$381,3,FALSE)</f>
        <v>95614.32</v>
      </c>
    </row>
    <row r="97" spans="1:6" x14ac:dyDescent="0.2">
      <c r="A97" s="50"/>
      <c r="B97" s="46" t="s">
        <v>527</v>
      </c>
      <c r="C97" s="46" t="s">
        <v>211</v>
      </c>
      <c r="D97" s="47" t="s">
        <v>177</v>
      </c>
      <c r="E97" s="48">
        <f>VLOOKUP(C97,'[1]Comp Balance Sheet Hierarchy'!$C$17:$D$381,2,FALSE)</f>
        <v>61387.94</v>
      </c>
      <c r="F97" s="49">
        <f>VLOOKUP(C97,'[1]Comp Balance Sheet Hierarchy'!$C$17:$E$381,3,FALSE)</f>
        <v>14374.08</v>
      </c>
    </row>
    <row r="98" spans="1:6" x14ac:dyDescent="0.2">
      <c r="A98" s="50"/>
      <c r="B98" s="46" t="s">
        <v>528</v>
      </c>
      <c r="C98" s="46" t="s">
        <v>63</v>
      </c>
      <c r="D98" s="47" t="s">
        <v>22</v>
      </c>
      <c r="E98" s="48">
        <f>IFERROR(VLOOKUP(C98,'[1]Comp Balance Sheet Hierarchy'!$C$17:$D$381,2,FALSE),0)</f>
        <v>22494</v>
      </c>
      <c r="F98" s="49">
        <f>IFERROR(VLOOKUP(C98,'[1]Comp Balance Sheet Hierarchy'!$C$17:$E$381,3,FALSE),0)</f>
        <v>0</v>
      </c>
    </row>
    <row r="99" spans="1:6" x14ac:dyDescent="0.2">
      <c r="A99" s="50"/>
      <c r="B99" s="46" t="s">
        <v>529</v>
      </c>
      <c r="C99" s="46" t="s">
        <v>64</v>
      </c>
      <c r="D99" s="47" t="s">
        <v>26</v>
      </c>
      <c r="E99" s="48">
        <f>IFERROR(VLOOKUP(C99,'[1]Comp Balance Sheet Hierarchy'!$C$17:$D$381,2,FALSE),0)</f>
        <v>0</v>
      </c>
      <c r="F99" s="49">
        <f>IFERROR(VLOOKUP(C99,'[1]Comp Balance Sheet Hierarchy'!$C$17:$E$381,3,FALSE),0)</f>
        <v>0</v>
      </c>
    </row>
    <row r="100" spans="1:6" x14ac:dyDescent="0.2">
      <c r="A100" s="50"/>
      <c r="B100" s="46" t="s">
        <v>530</v>
      </c>
      <c r="C100" s="46" t="s">
        <v>531</v>
      </c>
      <c r="D100" s="47" t="s">
        <v>24</v>
      </c>
      <c r="E100" s="48">
        <f>IFERROR(VLOOKUP(C100,'[1]Comp Balance Sheet Hierarchy'!$C$17:$D$381,2,FALSE),0)</f>
        <v>0</v>
      </c>
      <c r="F100" s="49">
        <f>IFERROR(VLOOKUP(C100,'[1]Comp Balance Sheet Hierarchy'!$C$17:$E$381,3,FALSE),0)</f>
        <v>0</v>
      </c>
    </row>
    <row r="101" spans="1:6" x14ac:dyDescent="0.2">
      <c r="A101" s="50"/>
      <c r="B101" s="46" t="s">
        <v>532</v>
      </c>
      <c r="C101" s="46" t="s">
        <v>65</v>
      </c>
      <c r="D101" s="47" t="s">
        <v>28</v>
      </c>
      <c r="E101" s="48">
        <f>VLOOKUP(C101,'[1]Comp Balance Sheet Hierarchy'!$C$17:$D$381,2,FALSE)</f>
        <v>15934.87</v>
      </c>
      <c r="F101" s="49">
        <f>VLOOKUP(C101,'[1]Comp Balance Sheet Hierarchy'!$C$17:$E$381,3,FALSE)</f>
        <v>0</v>
      </c>
    </row>
    <row r="102" spans="1:6" x14ac:dyDescent="0.2">
      <c r="A102" s="50"/>
      <c r="B102" s="46" t="s">
        <v>533</v>
      </c>
      <c r="C102" s="46" t="s">
        <v>66</v>
      </c>
      <c r="D102" s="47" t="s">
        <v>30</v>
      </c>
      <c r="E102" s="48">
        <f>IFERROR(VLOOKUP(C102,'[1]Comp Balance Sheet Hierarchy'!$C$17:$D$381,2,FALSE),0)</f>
        <v>53288.56</v>
      </c>
      <c r="F102" s="49">
        <f>IFERROR(VLOOKUP(C102,'[1]Comp Balance Sheet Hierarchy'!$C$17:$E$381,3,FALSE),0)</f>
        <v>0</v>
      </c>
    </row>
    <row r="103" spans="1:6" x14ac:dyDescent="0.2">
      <c r="A103" s="50"/>
      <c r="B103" s="46" t="s">
        <v>534</v>
      </c>
      <c r="C103" s="46" t="s">
        <v>535</v>
      </c>
      <c r="D103" s="47" t="s">
        <v>32</v>
      </c>
      <c r="E103" s="48">
        <f>IFERROR(VLOOKUP(C103,'[1]Comp Balance Sheet Hierarchy'!$C$17:$D$381,2,FALSE),0)</f>
        <v>0</v>
      </c>
      <c r="F103" s="49">
        <f>IFERROR(VLOOKUP(C103,'[1]Comp Balance Sheet Hierarchy'!$C$17:$E$381,3,FALSE),0)</f>
        <v>0</v>
      </c>
    </row>
    <row r="104" spans="1:6" x14ac:dyDescent="0.2">
      <c r="A104" s="50"/>
      <c r="B104" s="46" t="s">
        <v>536</v>
      </c>
      <c r="C104" s="46" t="s">
        <v>67</v>
      </c>
      <c r="D104" s="47" t="s">
        <v>34</v>
      </c>
      <c r="E104" s="48">
        <f>IFERROR(VLOOKUP(C104,'[1]Comp Balance Sheet Hierarchy'!$C$17:$D$381,2,FALSE),0)</f>
        <v>188333.45</v>
      </c>
      <c r="F104" s="49">
        <f>IFERROR(VLOOKUP(C104,'[1]Comp Balance Sheet Hierarchy'!$C$17:$E$381,3,FALSE),0)</f>
        <v>-223.35</v>
      </c>
    </row>
    <row r="105" spans="1:6" x14ac:dyDescent="0.2">
      <c r="A105" s="50"/>
      <c r="B105" s="46" t="s">
        <v>537</v>
      </c>
      <c r="C105" s="46" t="s">
        <v>68</v>
      </c>
      <c r="D105" s="47" t="s">
        <v>36</v>
      </c>
      <c r="E105" s="48">
        <f>VLOOKUP(C105,'[1]Comp Balance Sheet Hierarchy'!$C$17:$D$381,2,FALSE)</f>
        <v>38257.11</v>
      </c>
      <c r="F105" s="49">
        <f>VLOOKUP(C105,'[1]Comp Balance Sheet Hierarchy'!$C$17:$E$381,3,FALSE)</f>
        <v>-223.35</v>
      </c>
    </row>
    <row r="106" spans="1:6" x14ac:dyDescent="0.2">
      <c r="A106" s="50"/>
      <c r="B106" s="46" t="s">
        <v>538</v>
      </c>
      <c r="C106" s="46" t="s">
        <v>69</v>
      </c>
      <c r="D106" s="47" t="s">
        <v>38</v>
      </c>
      <c r="E106" s="48">
        <f>VLOOKUP(C106,'[1]Comp Balance Sheet Hierarchy'!$C$17:$D$381,2,FALSE)</f>
        <v>11321.87</v>
      </c>
      <c r="F106" s="49">
        <f>VLOOKUP(C106,'[1]Comp Balance Sheet Hierarchy'!$C$17:$E$381,3,FALSE)</f>
        <v>11321.87</v>
      </c>
    </row>
    <row r="107" spans="1:6" x14ac:dyDescent="0.2">
      <c r="A107" s="50"/>
      <c r="B107" s="46" t="s">
        <v>539</v>
      </c>
      <c r="C107" s="46" t="s">
        <v>70</v>
      </c>
      <c r="D107" s="47" t="s">
        <v>40</v>
      </c>
      <c r="E107" s="48">
        <f>IFERROR(VLOOKUP(C107,'[1]Comp Balance Sheet Hierarchy'!$C$17:$D$381,2,FALSE),0)</f>
        <v>21704.98</v>
      </c>
      <c r="F107" s="49">
        <f>IFERROR(VLOOKUP(C107,'[1]Comp Balance Sheet Hierarchy'!$C$17:$E$381,3,FALSE),0)</f>
        <v>0</v>
      </c>
    </row>
    <row r="108" spans="1:6" x14ac:dyDescent="0.2">
      <c r="A108" s="50"/>
      <c r="B108" s="46" t="s">
        <v>540</v>
      </c>
      <c r="C108" s="46" t="s">
        <v>71</v>
      </c>
      <c r="D108" s="47" t="s">
        <v>42</v>
      </c>
      <c r="E108" s="48">
        <f>VLOOKUP(C108,'[1]Comp Balance Sheet Hierarchy'!$C$17:$D$381,2,FALSE)</f>
        <v>133467.23000000001</v>
      </c>
      <c r="F108" s="49">
        <f>VLOOKUP(C108,'[1]Comp Balance Sheet Hierarchy'!$C$17:$E$381,3,FALSE)</f>
        <v>386904.4</v>
      </c>
    </row>
    <row r="109" spans="1:6" x14ac:dyDescent="0.2">
      <c r="A109" s="50"/>
      <c r="B109" s="46" t="s">
        <v>541</v>
      </c>
      <c r="C109" s="46" t="s">
        <v>72</v>
      </c>
      <c r="D109" s="47" t="s">
        <v>73</v>
      </c>
      <c r="E109" s="48">
        <f>IFERROR(VLOOKUP(C109,'[1]Comp Balance Sheet Hierarchy'!$C$17:$D$381,2,FALSE),0)</f>
        <v>234081.85</v>
      </c>
      <c r="F109" s="49">
        <f>IFERROR(VLOOKUP(C109,'[1]Comp Balance Sheet Hierarchy'!$C$17:$E$381,3,FALSE),0)</f>
        <v>0</v>
      </c>
    </row>
    <row r="110" spans="1:6" x14ac:dyDescent="0.2">
      <c r="A110" s="50"/>
      <c r="B110" s="46" t="s">
        <v>542</v>
      </c>
      <c r="C110" s="46" t="s">
        <v>74</v>
      </c>
      <c r="D110" s="47" t="s">
        <v>52</v>
      </c>
      <c r="E110" s="48">
        <f>VLOOKUP(C110,'[1]Comp Balance Sheet Hierarchy'!$C$17:$D$381,2,FALSE)</f>
        <v>45678.66</v>
      </c>
      <c r="F110" s="49">
        <f>VLOOKUP(C110,'[1]Comp Balance Sheet Hierarchy'!$C$17:$E$381,3,FALSE)</f>
        <v>45678.66</v>
      </c>
    </row>
    <row r="111" spans="1:6" x14ac:dyDescent="0.2">
      <c r="A111" s="50"/>
      <c r="B111" s="53" t="s">
        <v>543</v>
      </c>
      <c r="C111" s="54"/>
      <c r="D111" s="47"/>
      <c r="E111" s="55">
        <f>SUM(E6:E110)</f>
        <v>724951023.4799999</v>
      </c>
      <c r="F111" s="56">
        <f>SUM(F6:F110)</f>
        <v>697936312.42999983</v>
      </c>
    </row>
    <row r="112" spans="1:6" x14ac:dyDescent="0.2">
      <c r="A112" s="45" t="s">
        <v>544</v>
      </c>
      <c r="B112" s="46" t="s">
        <v>545</v>
      </c>
      <c r="C112" s="46" t="s">
        <v>75</v>
      </c>
      <c r="D112" s="47" t="s">
        <v>76</v>
      </c>
      <c r="E112" s="48">
        <f>VLOOKUP(C112,'[1]Comp Balance Sheet Hierarchy'!$C$17:$D$381,2,FALSE)</f>
        <v>12291722.67</v>
      </c>
      <c r="F112" s="49">
        <f>VLOOKUP(C112,'[1]Comp Balance Sheet Hierarchy'!$C$17:$E$381,3,FALSE)</f>
        <v>8936837.3300000001</v>
      </c>
    </row>
    <row r="113" spans="1:6" x14ac:dyDescent="0.2">
      <c r="A113" s="50"/>
      <c r="B113" s="46" t="s">
        <v>546</v>
      </c>
      <c r="C113" s="46" t="s">
        <v>212</v>
      </c>
      <c r="D113" s="47"/>
      <c r="E113" s="48">
        <f>IFERROR(VLOOKUP(C113,'[1]Comp Balance Sheet Hierarchy'!$C$17:$D$381,2,FALSE),0)</f>
        <v>198926.99</v>
      </c>
      <c r="F113" s="49">
        <f>IFERROR(VLOOKUP(C113,'[1]Comp Balance Sheet Hierarchy'!$C$17:$E$381,3,FALSE),0)</f>
        <v>108.97</v>
      </c>
    </row>
    <row r="114" spans="1:6" x14ac:dyDescent="0.2">
      <c r="A114" s="50"/>
      <c r="B114" s="46" t="s">
        <v>547</v>
      </c>
      <c r="C114" s="46" t="s">
        <v>548</v>
      </c>
      <c r="D114" s="47" t="s">
        <v>76</v>
      </c>
      <c r="E114" s="48">
        <f>IFERROR(VLOOKUP(C114,'[1]Comp Balance Sheet Hierarchy'!$C$17:$D$381,2,FALSE),0)</f>
        <v>0</v>
      </c>
      <c r="F114" s="49">
        <f>IFERROR(VLOOKUP(C114,'[1]Comp Balance Sheet Hierarchy'!$C$17:$E$381,3,FALSE),0)</f>
        <v>0</v>
      </c>
    </row>
    <row r="115" spans="1:6" x14ac:dyDescent="0.2">
      <c r="A115" s="50"/>
      <c r="B115" s="46" t="s">
        <v>549</v>
      </c>
      <c r="C115" s="46" t="s">
        <v>550</v>
      </c>
      <c r="D115" s="47" t="s">
        <v>76</v>
      </c>
      <c r="E115" s="48">
        <f>IFERROR(VLOOKUP(C115,'[1]Comp Balance Sheet Hierarchy'!$C$17:$D$381,2,FALSE),0)</f>
        <v>0</v>
      </c>
      <c r="F115" s="49">
        <f>IFERROR(VLOOKUP(C115,'[1]Comp Balance Sheet Hierarchy'!$C$17:$E$381,3,FALSE),0)</f>
        <v>0</v>
      </c>
    </row>
    <row r="116" spans="1:6" x14ac:dyDescent="0.2">
      <c r="A116" s="50"/>
      <c r="B116" s="46" t="s">
        <v>551</v>
      </c>
      <c r="C116" s="46" t="s">
        <v>552</v>
      </c>
      <c r="D116" s="47" t="s">
        <v>76</v>
      </c>
      <c r="E116" s="48">
        <f>IFERROR(VLOOKUP(C116,'[1]Comp Balance Sheet Hierarchy'!$C$17:$D$381,2,FALSE),0)</f>
        <v>0</v>
      </c>
      <c r="F116" s="49">
        <f>IFERROR(VLOOKUP(C116,'[1]Comp Balance Sheet Hierarchy'!$C$17:$E$381,3,FALSE),0)</f>
        <v>0</v>
      </c>
    </row>
    <row r="117" spans="1:6" x14ac:dyDescent="0.2">
      <c r="A117" s="50"/>
      <c r="B117" s="53" t="s">
        <v>543</v>
      </c>
      <c r="C117" s="54"/>
      <c r="D117" s="47"/>
      <c r="E117" s="55">
        <f>SUM(E112:E116)</f>
        <v>12490649.66</v>
      </c>
      <c r="F117" s="56">
        <f>SUM(F112:F116)</f>
        <v>8936946.3000000007</v>
      </c>
    </row>
    <row r="118" spans="1:6" x14ac:dyDescent="0.2">
      <c r="A118" s="45" t="s">
        <v>553</v>
      </c>
      <c r="B118" s="46" t="s">
        <v>554</v>
      </c>
      <c r="C118" s="46" t="s">
        <v>77</v>
      </c>
      <c r="D118" s="47" t="s">
        <v>78</v>
      </c>
      <c r="E118" s="48">
        <f>VLOOKUP(C118,'[1]Comp Balance Sheet Hierarchy'!$C$17:$D$381,2,FALSE)</f>
        <v>-204124090.69</v>
      </c>
      <c r="F118" s="49">
        <f>VLOOKUP(C118,'[1]Comp Balance Sheet Hierarchy'!$C$17:$E$381,3,FALSE)</f>
        <v>-188918978.75</v>
      </c>
    </row>
    <row r="119" spans="1:6" x14ac:dyDescent="0.2">
      <c r="A119" s="50"/>
      <c r="B119" s="46" t="s">
        <v>555</v>
      </c>
      <c r="C119" s="46" t="s">
        <v>213</v>
      </c>
      <c r="D119" s="47" t="s">
        <v>78</v>
      </c>
      <c r="E119" s="48">
        <f>VLOOKUP(C119,'[1]Comp Balance Sheet Hierarchy'!$C$17:$D$381,2,FALSE)</f>
        <v>-1661766.2</v>
      </c>
      <c r="F119" s="49">
        <f>VLOOKUP(C119,'[1]Comp Balance Sheet Hierarchy'!$C$17:$E$381,3,FALSE)</f>
        <v>-1433340.32</v>
      </c>
    </row>
    <row r="120" spans="1:6" x14ac:dyDescent="0.2">
      <c r="A120" s="50"/>
      <c r="B120" s="46" t="s">
        <v>556</v>
      </c>
      <c r="C120" s="46" t="s">
        <v>214</v>
      </c>
      <c r="D120" s="47" t="s">
        <v>78</v>
      </c>
      <c r="E120" s="48">
        <f>VLOOKUP(C120,'[1]Comp Balance Sheet Hierarchy'!$C$17:$D$381,2,FALSE)</f>
        <v>-2490.81</v>
      </c>
      <c r="F120" s="49">
        <f>VLOOKUP(C120,'[1]Comp Balance Sheet Hierarchy'!$C$17:$E$381,3,FALSE)</f>
        <v>-2490.81</v>
      </c>
    </row>
    <row r="121" spans="1:6" ht="12" customHeight="1" x14ac:dyDescent="0.2">
      <c r="A121" s="50"/>
      <c r="B121" s="46" t="s">
        <v>557</v>
      </c>
      <c r="C121" s="46" t="s">
        <v>79</v>
      </c>
      <c r="D121" s="47" t="s">
        <v>78</v>
      </c>
      <c r="E121" s="48">
        <f>VLOOKUP(C121,'[1]Comp Balance Sheet Hierarchy'!$C$17:$D$381,2,FALSE)</f>
        <v>57615292.229999997</v>
      </c>
      <c r="F121" s="49">
        <f>VLOOKUP(C121,'[1]Comp Balance Sheet Hierarchy'!$C$17:$E$381,3,FALSE)</f>
        <v>55282461.119999997</v>
      </c>
    </row>
    <row r="122" spans="1:6" ht="12" customHeight="1" x14ac:dyDescent="0.2">
      <c r="A122" s="50"/>
      <c r="B122" s="46" t="s">
        <v>558</v>
      </c>
      <c r="C122" s="46" t="s">
        <v>215</v>
      </c>
      <c r="D122" s="47" t="s">
        <v>78</v>
      </c>
      <c r="E122" s="48">
        <f>VLOOKUP(C122,'[1]Comp Balance Sheet Hierarchy'!$C$17:$D$381,2,FALSE)</f>
        <v>-172489.18</v>
      </c>
      <c r="F122" s="49">
        <f>VLOOKUP(C122,'[1]Comp Balance Sheet Hierarchy'!$C$17:$E$381,3,FALSE)</f>
        <v>-165589.18</v>
      </c>
    </row>
    <row r="123" spans="1:6" x14ac:dyDescent="0.2">
      <c r="A123" s="50"/>
      <c r="B123" s="53" t="s">
        <v>543</v>
      </c>
      <c r="C123" s="54"/>
      <c r="D123" s="47"/>
      <c r="E123" s="55">
        <f>SUM(E118:E122)</f>
        <v>-148345544.65000001</v>
      </c>
      <c r="F123" s="56">
        <f>SUM(F118:F122)</f>
        <v>-135237937.94</v>
      </c>
    </row>
    <row r="124" spans="1:6" x14ac:dyDescent="0.2">
      <c r="A124" s="45" t="s">
        <v>559</v>
      </c>
      <c r="B124" s="46" t="s">
        <v>560</v>
      </c>
      <c r="C124" s="46" t="s">
        <v>216</v>
      </c>
      <c r="D124" s="47" t="s">
        <v>217</v>
      </c>
      <c r="E124" s="48">
        <f>VLOOKUP(C124,'[1]Comp Balance Sheet Hierarchy'!$C$17:$D$381,2,FALSE)</f>
        <v>455951.18</v>
      </c>
      <c r="F124" s="49">
        <f>VLOOKUP(C124,'[1]Comp Balance Sheet Hierarchy'!$C$17:$E$381,3,FALSE)</f>
        <v>455951.18</v>
      </c>
    </row>
    <row r="125" spans="1:6" x14ac:dyDescent="0.2">
      <c r="A125" s="50"/>
      <c r="B125" s="46" t="s">
        <v>561</v>
      </c>
      <c r="C125" s="46" t="s">
        <v>218</v>
      </c>
      <c r="D125" s="47" t="s">
        <v>219</v>
      </c>
      <c r="E125" s="48">
        <f>VLOOKUP(C125,'[1]Comp Balance Sheet Hierarchy'!$C$17:$D$381,2,FALSE)</f>
        <v>-254038.29</v>
      </c>
      <c r="F125" s="49">
        <f>VLOOKUP(C125,'[1]Comp Balance Sheet Hierarchy'!$C$17:$E$381,3,FALSE)</f>
        <v>-245902.17</v>
      </c>
    </row>
    <row r="126" spans="1:6" x14ac:dyDescent="0.2">
      <c r="A126" s="50"/>
      <c r="B126" s="53" t="s">
        <v>543</v>
      </c>
      <c r="C126" s="54"/>
      <c r="D126" s="47"/>
      <c r="E126" s="55">
        <f>SUM(E124:E125)</f>
        <v>201912.88999999998</v>
      </c>
      <c r="F126" s="56">
        <f>SUM(F124:F125)</f>
        <v>210049.00999999998</v>
      </c>
    </row>
    <row r="127" spans="1:6" x14ac:dyDescent="0.2">
      <c r="A127" s="45" t="s">
        <v>562</v>
      </c>
      <c r="B127" s="46" t="s">
        <v>563</v>
      </c>
      <c r="C127" s="46" t="s">
        <v>220</v>
      </c>
      <c r="D127" s="47" t="s">
        <v>221</v>
      </c>
      <c r="E127" s="48">
        <f>VLOOKUP(C127,'[1]Comp Balance Sheet Hierarchy'!$C$17:$D$381,2,FALSE)</f>
        <v>249737.68</v>
      </c>
      <c r="F127" s="49">
        <f>VLOOKUP(C127,'[1]Comp Balance Sheet Hierarchy'!$C$17:$E$381,3,FALSE)</f>
        <v>249737.68</v>
      </c>
    </row>
    <row r="128" spans="1:6" x14ac:dyDescent="0.2">
      <c r="A128" s="45"/>
      <c r="B128" s="46" t="s">
        <v>564</v>
      </c>
      <c r="C128" s="46" t="s">
        <v>565</v>
      </c>
      <c r="D128" s="47" t="s">
        <v>221</v>
      </c>
      <c r="E128" s="48">
        <f>IFERROR(VLOOKUP(C128,'[1]Comp Balance Sheet Hierarchy'!$C$17:$D$381,2,FALSE),0)</f>
        <v>0</v>
      </c>
      <c r="F128" s="49">
        <f>IFERROR(VLOOKUP(C128,'[1]Comp Balance Sheet Hierarchy'!$C$17:$E$381,3,FALSE),0)</f>
        <v>0</v>
      </c>
    </row>
    <row r="129" spans="1:6" x14ac:dyDescent="0.2">
      <c r="A129" s="50"/>
      <c r="B129" s="53" t="s">
        <v>543</v>
      </c>
      <c r="C129" s="54"/>
      <c r="D129" s="47"/>
      <c r="E129" s="55">
        <f>SUM(E127:E128)</f>
        <v>249737.68</v>
      </c>
      <c r="F129" s="56">
        <f>SUM(F127:F128)</f>
        <v>249737.68</v>
      </c>
    </row>
    <row r="130" spans="1:6" x14ac:dyDescent="0.2">
      <c r="A130" s="45" t="s">
        <v>566</v>
      </c>
      <c r="B130" s="46" t="s">
        <v>567</v>
      </c>
      <c r="C130" s="46" t="s">
        <v>222</v>
      </c>
      <c r="D130" s="47" t="s">
        <v>223</v>
      </c>
      <c r="E130" s="48">
        <f>VLOOKUP(C130,'[1]Comp Balance Sheet Hierarchy'!$C$17:$D$381,2,FALSE)</f>
        <v>2000</v>
      </c>
      <c r="F130" s="49">
        <f>VLOOKUP(C130,'[1]Comp Balance Sheet Hierarchy'!$C$17:$E$381,3,FALSE)</f>
        <v>2000</v>
      </c>
    </row>
    <row r="131" spans="1:6" x14ac:dyDescent="0.2">
      <c r="A131" s="50"/>
      <c r="B131" s="46" t="s">
        <v>568</v>
      </c>
      <c r="C131" s="46" t="s">
        <v>569</v>
      </c>
      <c r="D131" s="47" t="s">
        <v>223</v>
      </c>
      <c r="E131" s="48">
        <f>IFERROR(VLOOKUP(C131,'[1]Comp Balance Sheet Hierarchy'!$C$17:$D$381,2,FALSE),0)</f>
        <v>0</v>
      </c>
      <c r="F131" s="49">
        <f>IFERROR(VLOOKUP(C131,'[1]Comp Balance Sheet Hierarchy'!$C$17:$E$381,3,FALSE),0)</f>
        <v>0</v>
      </c>
    </row>
    <row r="132" spans="1:6" x14ac:dyDescent="0.2">
      <c r="A132" s="50"/>
      <c r="B132" s="46" t="s">
        <v>570</v>
      </c>
      <c r="C132" s="46" t="s">
        <v>571</v>
      </c>
      <c r="D132" s="47" t="s">
        <v>223</v>
      </c>
      <c r="E132" s="48">
        <f>IFERROR(VLOOKUP(C132,'[1]Comp Balance Sheet Hierarchy'!$C$17:$D$381,2,FALSE),0)</f>
        <v>0</v>
      </c>
      <c r="F132" s="49">
        <f>IFERROR(VLOOKUP(C132,'[1]Comp Balance Sheet Hierarchy'!$C$17:$E$381,3,FALSE),0)</f>
        <v>0</v>
      </c>
    </row>
    <row r="133" spans="1:6" x14ac:dyDescent="0.2">
      <c r="A133" s="50"/>
      <c r="B133" s="46" t="s">
        <v>572</v>
      </c>
      <c r="C133" s="46" t="s">
        <v>224</v>
      </c>
      <c r="D133" s="47" t="s">
        <v>223</v>
      </c>
      <c r="E133" s="48">
        <f>VLOOKUP(C133,'[1]Comp Balance Sheet Hierarchy'!$C$17:$D$381,2,FALSE)</f>
        <v>38216.019999999997</v>
      </c>
      <c r="F133" s="49">
        <f>VLOOKUP(C133,'[1]Comp Balance Sheet Hierarchy'!$C$17:$E$381,3,FALSE)</f>
        <v>235374.47</v>
      </c>
    </row>
    <row r="134" spans="1:6" x14ac:dyDescent="0.2">
      <c r="A134" s="50"/>
      <c r="B134" s="46" t="s">
        <v>573</v>
      </c>
      <c r="C134" s="46" t="s">
        <v>225</v>
      </c>
      <c r="D134" s="47" t="s">
        <v>223</v>
      </c>
      <c r="E134" s="48">
        <f>VLOOKUP(C134,'[1]Comp Balance Sheet Hierarchy'!$C$17:$D$381,2,FALSE)</f>
        <v>-47.73</v>
      </c>
      <c r="F134" s="49">
        <f>VLOOKUP(C134,'[1]Comp Balance Sheet Hierarchy'!$C$17:$E$381,3,FALSE)</f>
        <v>0</v>
      </c>
    </row>
    <row r="135" spans="1:6" x14ac:dyDescent="0.2">
      <c r="A135" s="50"/>
      <c r="B135" s="46" t="s">
        <v>574</v>
      </c>
      <c r="C135" s="46" t="s">
        <v>575</v>
      </c>
      <c r="D135" s="47" t="s">
        <v>223</v>
      </c>
      <c r="E135" s="48">
        <f>IFERROR(VLOOKUP(C135,'[1]Comp Balance Sheet Hierarchy'!$C$17:$D$381,2,FALSE),0)</f>
        <v>0</v>
      </c>
      <c r="F135" s="49">
        <f>IFERROR(VLOOKUP(C135,'[1]Comp Balance Sheet Hierarchy'!$C$17:$E$381,3,FALSE),0)</f>
        <v>0</v>
      </c>
    </row>
    <row r="136" spans="1:6" x14ac:dyDescent="0.2">
      <c r="A136" s="50"/>
      <c r="B136" s="46" t="s">
        <v>576</v>
      </c>
      <c r="C136" s="46" t="s">
        <v>577</v>
      </c>
      <c r="D136" s="47" t="s">
        <v>223</v>
      </c>
      <c r="E136" s="48">
        <f>IFERROR(VLOOKUP(C136,'[1]Comp Balance Sheet Hierarchy'!$C$17:$D$381,2,FALSE),0)</f>
        <v>0</v>
      </c>
      <c r="F136" s="49">
        <f>IFERROR(VLOOKUP(C136,'[1]Comp Balance Sheet Hierarchy'!$C$17:$E$381,3,FALSE),0)</f>
        <v>0</v>
      </c>
    </row>
    <row r="137" spans="1:6" x14ac:dyDescent="0.2">
      <c r="A137" s="50"/>
      <c r="B137" s="46" t="s">
        <v>578</v>
      </c>
      <c r="C137" s="46" t="s">
        <v>579</v>
      </c>
      <c r="D137" s="47" t="s">
        <v>223</v>
      </c>
      <c r="E137" s="48">
        <f>IFERROR(VLOOKUP(C137,'[1]Comp Balance Sheet Hierarchy'!$C$17:$D$381,2,FALSE),0)</f>
        <v>0</v>
      </c>
      <c r="F137" s="49">
        <f>IFERROR(VLOOKUP(C137,'[1]Comp Balance Sheet Hierarchy'!$C$17:$E$381,3,FALSE),0)</f>
        <v>0</v>
      </c>
    </row>
    <row r="138" spans="1:6" x14ac:dyDescent="0.2">
      <c r="A138" s="50"/>
      <c r="B138" s="46" t="s">
        <v>580</v>
      </c>
      <c r="C138" s="46" t="s">
        <v>581</v>
      </c>
      <c r="D138" s="47" t="s">
        <v>223</v>
      </c>
      <c r="E138" s="48">
        <f>IFERROR(VLOOKUP(C138,'[1]Comp Balance Sheet Hierarchy'!$C$17:$D$381,2,FALSE),0)</f>
        <v>0</v>
      </c>
      <c r="F138" s="49">
        <f>IFERROR(VLOOKUP(C138,'[1]Comp Balance Sheet Hierarchy'!$C$17:$E$381,3,FALSE),0)</f>
        <v>0</v>
      </c>
    </row>
    <row r="139" spans="1:6" x14ac:dyDescent="0.2">
      <c r="A139" s="50"/>
      <c r="B139" s="46" t="s">
        <v>582</v>
      </c>
      <c r="C139" s="46" t="s">
        <v>226</v>
      </c>
      <c r="D139" s="47" t="s">
        <v>223</v>
      </c>
      <c r="E139" s="48">
        <f>VLOOKUP(C139,'[1]Comp Balance Sheet Hierarchy'!$C$17:$D$381,2,FALSE)</f>
        <v>36.67</v>
      </c>
      <c r="F139" s="49">
        <f>VLOOKUP(C139,'[1]Comp Balance Sheet Hierarchy'!$C$17:$E$381,3,FALSE)</f>
        <v>0</v>
      </c>
    </row>
    <row r="140" spans="1:6" x14ac:dyDescent="0.2">
      <c r="A140" s="50"/>
      <c r="B140" s="46" t="s">
        <v>583</v>
      </c>
      <c r="C140" s="46" t="s">
        <v>584</v>
      </c>
      <c r="D140" s="47" t="s">
        <v>223</v>
      </c>
      <c r="E140" s="48">
        <f>IFERROR(VLOOKUP(C140,'[1]Comp Balance Sheet Hierarchy'!$C$17:$D$381,2,FALSE),0)</f>
        <v>0</v>
      </c>
      <c r="F140" s="49">
        <f>IFERROR(VLOOKUP(C140,'[1]Comp Balance Sheet Hierarchy'!$C$17:$E$381,3,FALSE),0)</f>
        <v>0</v>
      </c>
    </row>
    <row r="141" spans="1:6" x14ac:dyDescent="0.2">
      <c r="A141" s="50"/>
      <c r="B141" s="46" t="s">
        <v>585</v>
      </c>
      <c r="C141" s="46" t="s">
        <v>586</v>
      </c>
      <c r="D141" s="47" t="s">
        <v>223</v>
      </c>
      <c r="E141" s="48">
        <f>IFERROR(VLOOKUP(C141,'[1]Comp Balance Sheet Hierarchy'!$C$17:$D$381,2,FALSE),0)</f>
        <v>0</v>
      </c>
      <c r="F141" s="49">
        <f>IFERROR(VLOOKUP(C141,'[1]Comp Balance Sheet Hierarchy'!$C$17:$E$381,3,FALSE),0)</f>
        <v>0</v>
      </c>
    </row>
    <row r="142" spans="1:6" x14ac:dyDescent="0.2">
      <c r="A142" s="50"/>
      <c r="B142" s="46" t="s">
        <v>587</v>
      </c>
      <c r="C142" s="46" t="s">
        <v>588</v>
      </c>
      <c r="D142" s="47" t="s">
        <v>223</v>
      </c>
      <c r="E142" s="48">
        <f>IFERROR(VLOOKUP(C142,'[1]Comp Balance Sheet Hierarchy'!$C$17:$D$381,2,FALSE),0)</f>
        <v>0</v>
      </c>
      <c r="F142" s="49">
        <f>IFERROR(VLOOKUP(C142,'[1]Comp Balance Sheet Hierarchy'!$C$17:$E$381,3,FALSE),0)</f>
        <v>0</v>
      </c>
    </row>
    <row r="143" spans="1:6" x14ac:dyDescent="0.2">
      <c r="A143" s="50"/>
      <c r="B143" s="46" t="s">
        <v>589</v>
      </c>
      <c r="C143" s="46" t="s">
        <v>590</v>
      </c>
      <c r="D143" s="47" t="s">
        <v>223</v>
      </c>
      <c r="E143" s="48">
        <f>IFERROR(VLOOKUP(C143,'[1]Comp Balance Sheet Hierarchy'!$C$17:$D$381,2,FALSE),0)</f>
        <v>0</v>
      </c>
      <c r="F143" s="49">
        <f>IFERROR(VLOOKUP(C143,'[1]Comp Balance Sheet Hierarchy'!$C$17:$E$381,3,FALSE),0)</f>
        <v>0</v>
      </c>
    </row>
    <row r="144" spans="1:6" x14ac:dyDescent="0.2">
      <c r="A144" s="50"/>
      <c r="B144" s="46" t="s">
        <v>591</v>
      </c>
      <c r="C144" s="46" t="s">
        <v>227</v>
      </c>
      <c r="D144" s="47" t="s">
        <v>223</v>
      </c>
      <c r="E144" s="48">
        <f>VLOOKUP(C144,'[1]Comp Balance Sheet Hierarchy'!$C$17:$D$381,2,FALSE)</f>
        <v>-828451.06</v>
      </c>
      <c r="F144" s="49">
        <f>VLOOKUP(C144,'[1]Comp Balance Sheet Hierarchy'!$C$17:$E$381,3,FALSE)</f>
        <v>-1396373.14</v>
      </c>
    </row>
    <row r="145" spans="1:6" x14ac:dyDescent="0.2">
      <c r="A145" s="50"/>
      <c r="B145" s="46" t="s">
        <v>592</v>
      </c>
      <c r="C145" s="46" t="s">
        <v>593</v>
      </c>
      <c r="D145" s="47" t="s">
        <v>223</v>
      </c>
      <c r="E145" s="48">
        <f>IFERROR(VLOOKUP(C145,'[1]Comp Balance Sheet Hierarchy'!$C$17:$D$381,2,FALSE),0)</f>
        <v>0</v>
      </c>
      <c r="F145" s="49">
        <f>IFERROR(VLOOKUP(C145,'[1]Comp Balance Sheet Hierarchy'!$C$17:$E$381,3,FALSE),0)</f>
        <v>0</v>
      </c>
    </row>
    <row r="146" spans="1:6" x14ac:dyDescent="0.2">
      <c r="A146" s="50"/>
      <c r="B146" s="46" t="s">
        <v>594</v>
      </c>
      <c r="C146" s="46" t="s">
        <v>229</v>
      </c>
      <c r="D146" s="47" t="s">
        <v>223</v>
      </c>
      <c r="E146" s="48">
        <f>IFERROR(VLOOKUP(C146,'[1]Comp Balance Sheet Hierarchy'!$C$17:$D$381,2,FALSE),0)</f>
        <v>28741.15</v>
      </c>
      <c r="F146" s="49">
        <f>IFERROR(VLOOKUP(C146,'[1]Comp Balance Sheet Hierarchy'!$C$17:$E$381,3,FALSE),0)</f>
        <v>0</v>
      </c>
    </row>
    <row r="147" spans="1:6" x14ac:dyDescent="0.2">
      <c r="A147" s="50"/>
      <c r="B147" s="46" t="s">
        <v>595</v>
      </c>
      <c r="C147" s="46" t="s">
        <v>230</v>
      </c>
      <c r="D147" s="47" t="s">
        <v>223</v>
      </c>
      <c r="E147" s="48">
        <f>VLOOKUP(C147,'[1]Comp Balance Sheet Hierarchy'!$C$17:$D$381,2,FALSE)</f>
        <v>-520.13</v>
      </c>
      <c r="F147" s="49">
        <f>VLOOKUP(C147,'[1]Comp Balance Sheet Hierarchy'!$C$17:$E$381,3,FALSE)</f>
        <v>-365.07</v>
      </c>
    </row>
    <row r="148" spans="1:6" x14ac:dyDescent="0.2">
      <c r="A148" s="50"/>
      <c r="B148" s="46" t="s">
        <v>596</v>
      </c>
      <c r="C148" s="46" t="s">
        <v>597</v>
      </c>
      <c r="D148" s="47" t="s">
        <v>223</v>
      </c>
      <c r="E148" s="48">
        <f>IFERROR(VLOOKUP(C148,'[1]Comp Balance Sheet Hierarchy'!$C$17:$D$381,2,FALSE),0)</f>
        <v>0</v>
      </c>
      <c r="F148" s="49">
        <f>IFERROR(VLOOKUP(C148,'[1]Comp Balance Sheet Hierarchy'!$C$17:$E$381,3,FALSE),0)</f>
        <v>0</v>
      </c>
    </row>
    <row r="149" spans="1:6" x14ac:dyDescent="0.2">
      <c r="A149" s="50"/>
      <c r="B149" s="46" t="s">
        <v>598</v>
      </c>
      <c r="C149" s="46" t="s">
        <v>231</v>
      </c>
      <c r="D149" s="47" t="s">
        <v>223</v>
      </c>
      <c r="E149" s="48">
        <f>VLOOKUP(C149,'[1]Comp Balance Sheet Hierarchy'!$C$17:$D$381,2,FALSE)</f>
        <v>-168245.9</v>
      </c>
      <c r="F149" s="49">
        <f>VLOOKUP(C149,'[1]Comp Balance Sheet Hierarchy'!$C$17:$E$381,3,FALSE)</f>
        <v>-145288.66</v>
      </c>
    </row>
    <row r="150" spans="1:6" x14ac:dyDescent="0.2">
      <c r="A150" s="50"/>
      <c r="B150" s="46" t="s">
        <v>599</v>
      </c>
      <c r="C150" s="46" t="s">
        <v>232</v>
      </c>
      <c r="D150" s="47" t="s">
        <v>223</v>
      </c>
      <c r="E150" s="48">
        <f>VLOOKUP(C150,'[1]Comp Balance Sheet Hierarchy'!$C$17:$D$381,2,FALSE)</f>
        <v>325056.62</v>
      </c>
      <c r="F150" s="49">
        <f>VLOOKUP(C150,'[1]Comp Balance Sheet Hierarchy'!$C$17:$E$381,3,FALSE)</f>
        <v>241018.14</v>
      </c>
    </row>
    <row r="151" spans="1:6" x14ac:dyDescent="0.2">
      <c r="A151" s="50"/>
      <c r="B151" s="46" t="s">
        <v>600</v>
      </c>
      <c r="C151" s="46" t="s">
        <v>233</v>
      </c>
      <c r="D151" s="47" t="s">
        <v>223</v>
      </c>
      <c r="E151" s="48">
        <f>IFERROR(VLOOKUP(C151,'[1]Comp Balance Sheet Hierarchy'!$C$17:$D$381,2,FALSE),0)</f>
        <v>0</v>
      </c>
      <c r="F151" s="49">
        <f>IFERROR(VLOOKUP(C151,'[1]Comp Balance Sheet Hierarchy'!$C$17:$E$381,3,FALSE),0)</f>
        <v>-1908.24</v>
      </c>
    </row>
    <row r="152" spans="1:6" x14ac:dyDescent="0.2">
      <c r="A152" s="50"/>
      <c r="B152" s="46" t="s">
        <v>601</v>
      </c>
      <c r="C152" s="46" t="s">
        <v>234</v>
      </c>
      <c r="D152" s="47" t="s">
        <v>223</v>
      </c>
      <c r="E152" s="48">
        <f>VLOOKUP(C152,'[1]Comp Balance Sheet Hierarchy'!$C$17:$D$381,2,FALSE)</f>
        <v>0</v>
      </c>
      <c r="F152" s="49">
        <f>VLOOKUP(C152,'[1]Comp Balance Sheet Hierarchy'!$C$17:$E$381,3,FALSE)</f>
        <v>290.83</v>
      </c>
    </row>
    <row r="153" spans="1:6" x14ac:dyDescent="0.2">
      <c r="A153" s="50"/>
      <c r="B153" s="46" t="s">
        <v>602</v>
      </c>
      <c r="C153" s="46" t="s">
        <v>235</v>
      </c>
      <c r="D153" s="47" t="s">
        <v>223</v>
      </c>
      <c r="E153" s="48">
        <f>VLOOKUP(C153,'[1]Comp Balance Sheet Hierarchy'!$C$17:$D$381,2,FALSE)</f>
        <v>131864.63</v>
      </c>
      <c r="F153" s="49">
        <f>VLOOKUP(C153,'[1]Comp Balance Sheet Hierarchy'!$C$17:$E$381,3,FALSE)</f>
        <v>98513.04</v>
      </c>
    </row>
    <row r="154" spans="1:6" x14ac:dyDescent="0.2">
      <c r="A154" s="50"/>
      <c r="B154" s="46" t="s">
        <v>603</v>
      </c>
      <c r="C154" s="46" t="s">
        <v>236</v>
      </c>
      <c r="D154" s="47" t="s">
        <v>223</v>
      </c>
      <c r="E154" s="48">
        <f>VLOOKUP(C154,'[1]Comp Balance Sheet Hierarchy'!$C$17:$D$381,2,FALSE)</f>
        <v>39976.639999999999</v>
      </c>
      <c r="F154" s="49">
        <f>VLOOKUP(C154,'[1]Comp Balance Sheet Hierarchy'!$C$17:$E$381,3,FALSE)</f>
        <v>38673.49</v>
      </c>
    </row>
    <row r="155" spans="1:6" x14ac:dyDescent="0.2">
      <c r="A155" s="50"/>
      <c r="B155" s="46" t="s">
        <v>604</v>
      </c>
      <c r="C155" s="46" t="s">
        <v>237</v>
      </c>
      <c r="D155" s="47" t="s">
        <v>223</v>
      </c>
      <c r="E155" s="48">
        <f>IFERROR(VLOOKUP(C155,'[1]Comp Balance Sheet Hierarchy'!$C$17:$D$381,2,FALSE),0)</f>
        <v>156.25</v>
      </c>
      <c r="F155" s="49">
        <f>IFERROR(VLOOKUP(C155,'[1]Comp Balance Sheet Hierarchy'!$C$17:$E$381,3,FALSE),0)</f>
        <v>92.87</v>
      </c>
    </row>
    <row r="156" spans="1:6" x14ac:dyDescent="0.2">
      <c r="A156" s="50"/>
      <c r="B156" s="46" t="s">
        <v>605</v>
      </c>
      <c r="C156" s="46" t="s">
        <v>238</v>
      </c>
      <c r="D156" s="47" t="s">
        <v>223</v>
      </c>
      <c r="E156" s="48">
        <f>VLOOKUP(C156,'[1]Comp Balance Sheet Hierarchy'!$C$17:$D$381,2,FALSE)</f>
        <v>115.73</v>
      </c>
      <c r="F156" s="49">
        <f>VLOOKUP(C156,'[1]Comp Balance Sheet Hierarchy'!$C$17:$E$381,3,FALSE)</f>
        <v>1747.99</v>
      </c>
    </row>
    <row r="157" spans="1:6" x14ac:dyDescent="0.2">
      <c r="A157" s="50"/>
      <c r="B157" s="46" t="s">
        <v>606</v>
      </c>
      <c r="C157" s="46" t="s">
        <v>239</v>
      </c>
      <c r="D157" s="47" t="s">
        <v>223</v>
      </c>
      <c r="E157" s="48">
        <f>IFERROR(VLOOKUP(C157,'[1]Comp Balance Sheet Hierarchy'!$C$17:$D$381,2,FALSE),0)</f>
        <v>-574.66</v>
      </c>
      <c r="F157" s="49">
        <f>IFERROR(VLOOKUP(C157,'[1]Comp Balance Sheet Hierarchy'!$C$17:$E$381,3,FALSE),0)</f>
        <v>-470.31</v>
      </c>
    </row>
    <row r="158" spans="1:6" x14ac:dyDescent="0.2">
      <c r="A158" s="50"/>
      <c r="B158" s="46" t="s">
        <v>607</v>
      </c>
      <c r="C158" s="46" t="s">
        <v>608</v>
      </c>
      <c r="D158" s="47" t="s">
        <v>223</v>
      </c>
      <c r="E158" s="48">
        <f>IFERROR(VLOOKUP(C158,'[1]Comp Balance Sheet Hierarchy'!$C$17:$D$381,2,FALSE),0)</f>
        <v>0</v>
      </c>
      <c r="F158" s="49">
        <f>IFERROR(VLOOKUP(C158,'[1]Comp Balance Sheet Hierarchy'!$C$17:$E$381,3,FALSE),0)</f>
        <v>0</v>
      </c>
    </row>
    <row r="159" spans="1:6" x14ac:dyDescent="0.2">
      <c r="A159" s="50"/>
      <c r="B159" s="46" t="s">
        <v>609</v>
      </c>
      <c r="C159" s="46" t="s">
        <v>240</v>
      </c>
      <c r="D159" s="47" t="s">
        <v>223</v>
      </c>
      <c r="E159" s="48">
        <f>IFERROR(VLOOKUP(C159,'[1]Comp Balance Sheet Hierarchy'!$C$17:$D$381,2,FALSE),0)</f>
        <v>50.98</v>
      </c>
      <c r="F159" s="49">
        <f>IFERROR(VLOOKUP(C159,'[1]Comp Balance Sheet Hierarchy'!$C$17:$E$381,3,FALSE),0)</f>
        <v>1192.5999999999999</v>
      </c>
    </row>
    <row r="160" spans="1:6" x14ac:dyDescent="0.2">
      <c r="A160" s="50"/>
      <c r="B160" s="46" t="s">
        <v>610</v>
      </c>
      <c r="C160" s="46" t="s">
        <v>241</v>
      </c>
      <c r="D160" s="47" t="s">
        <v>223</v>
      </c>
      <c r="E160" s="48">
        <f>IFERROR(VLOOKUP(C160,'[1]Comp Balance Sheet Hierarchy'!$C$17:$D$381,2,FALSE),0)</f>
        <v>0</v>
      </c>
      <c r="F160" s="49">
        <f>IFERROR(VLOOKUP(C160,'[1]Comp Balance Sheet Hierarchy'!$C$17:$E$381,3,FALSE),0)</f>
        <v>403.84</v>
      </c>
    </row>
    <row r="161" spans="1:6" x14ac:dyDescent="0.2">
      <c r="A161" s="50"/>
      <c r="B161" s="46" t="s">
        <v>611</v>
      </c>
      <c r="C161" s="46" t="s">
        <v>242</v>
      </c>
      <c r="D161" s="47" t="s">
        <v>223</v>
      </c>
      <c r="E161" s="48">
        <f>VLOOKUP(C161,'[1]Comp Balance Sheet Hierarchy'!$C$17:$D$381,2,FALSE)</f>
        <v>-105497.06</v>
      </c>
      <c r="F161" s="49">
        <f>VLOOKUP(C161,'[1]Comp Balance Sheet Hierarchy'!$C$17:$E$381,3,FALSE)</f>
        <v>-180248.95</v>
      </c>
    </row>
    <row r="162" spans="1:6" x14ac:dyDescent="0.2">
      <c r="A162" s="50"/>
      <c r="B162" s="46" t="s">
        <v>612</v>
      </c>
      <c r="C162" s="46" t="s">
        <v>613</v>
      </c>
      <c r="D162" s="47" t="s">
        <v>223</v>
      </c>
      <c r="E162" s="48">
        <f>IFERROR(VLOOKUP(C162,'[1]Comp Balance Sheet Hierarchy'!$C$17:$D$381,2,FALSE),0)</f>
        <v>0</v>
      </c>
      <c r="F162" s="49">
        <f>IFERROR(VLOOKUP(C162,'[1]Comp Balance Sheet Hierarchy'!$C$17:$E$381,3,FALSE),0)</f>
        <v>0</v>
      </c>
    </row>
    <row r="163" spans="1:6" x14ac:dyDescent="0.2">
      <c r="A163" s="50"/>
      <c r="B163" s="46" t="s">
        <v>614</v>
      </c>
      <c r="C163" s="46" t="s">
        <v>243</v>
      </c>
      <c r="D163" s="47" t="s">
        <v>244</v>
      </c>
      <c r="E163" s="48">
        <f>VLOOKUP(C163,'[1]Comp Balance Sheet Hierarchy'!$C$17:$D$381,2,FALSE)</f>
        <v>2291.5</v>
      </c>
      <c r="F163" s="49">
        <f>VLOOKUP(C163,'[1]Comp Balance Sheet Hierarchy'!$C$17:$E$381,3,FALSE)</f>
        <v>2400</v>
      </c>
    </row>
    <row r="164" spans="1:6" x14ac:dyDescent="0.2">
      <c r="A164" s="50"/>
      <c r="B164" s="53" t="s">
        <v>543</v>
      </c>
      <c r="C164" s="54"/>
      <c r="D164" s="47"/>
      <c r="E164" s="55">
        <f>SUM(E130:E163)</f>
        <v>-534830.35000000009</v>
      </c>
      <c r="F164" s="56">
        <f>SUM(F130:F163)</f>
        <v>-1102947.0999999999</v>
      </c>
    </row>
    <row r="165" spans="1:6" x14ac:dyDescent="0.2">
      <c r="A165" s="45" t="s">
        <v>615</v>
      </c>
      <c r="B165" s="46" t="s">
        <v>616</v>
      </c>
      <c r="C165" s="46" t="s">
        <v>80</v>
      </c>
      <c r="D165" s="47" t="s">
        <v>81</v>
      </c>
      <c r="E165" s="48">
        <f>VLOOKUP(C165,'[1]Comp Balance Sheet Hierarchy'!$C$17:$D$381,2,FALSE)</f>
        <v>5489651.8200000003</v>
      </c>
      <c r="F165" s="49">
        <f>VLOOKUP(C165,'[1]Comp Balance Sheet Hierarchy'!$C$17:$E$381,3,FALSE)</f>
        <v>6100061.1600000001</v>
      </c>
    </row>
    <row r="166" spans="1:6" x14ac:dyDescent="0.2">
      <c r="A166" s="50"/>
      <c r="B166" s="46" t="s">
        <v>617</v>
      </c>
      <c r="C166" s="46" t="s">
        <v>82</v>
      </c>
      <c r="D166" s="47" t="s">
        <v>81</v>
      </c>
      <c r="E166" s="48">
        <f>VLOOKUP(C166,'[1]Comp Balance Sheet Hierarchy'!$C$17:$D$381,2,FALSE)</f>
        <v>0</v>
      </c>
      <c r="F166" s="49">
        <f>VLOOKUP(C166,'[1]Comp Balance Sheet Hierarchy'!$C$17:$E$381,3,FALSE)</f>
        <v>13.73</v>
      </c>
    </row>
    <row r="167" spans="1:6" x14ac:dyDescent="0.2">
      <c r="A167" s="50"/>
      <c r="B167" s="46" t="s">
        <v>618</v>
      </c>
      <c r="C167" s="46" t="s">
        <v>245</v>
      </c>
      <c r="D167" s="47" t="s">
        <v>81</v>
      </c>
      <c r="E167" s="48">
        <f>IFERROR(VLOOKUP(C167,'[1]Comp Balance Sheet Hierarchy'!$C$17:$D$381,2,FALSE),0)</f>
        <v>683250.26</v>
      </c>
      <c r="F167" s="49">
        <f>IFERROR(VLOOKUP(C167,'[1]Comp Balance Sheet Hierarchy'!$C$17:$E$381,3,FALSE),0)</f>
        <v>0</v>
      </c>
    </row>
    <row r="168" spans="1:6" x14ac:dyDescent="0.2">
      <c r="A168" s="50"/>
      <c r="B168" s="46" t="s">
        <v>619</v>
      </c>
      <c r="C168" s="46" t="s">
        <v>246</v>
      </c>
      <c r="D168" s="47" t="s">
        <v>81</v>
      </c>
      <c r="E168" s="48">
        <f>VLOOKUP(C168,'[1]Comp Balance Sheet Hierarchy'!$C$17:$D$381,2,FALSE)</f>
        <v>-14379.74</v>
      </c>
      <c r="F168" s="49">
        <f>VLOOKUP(C168,'[1]Comp Balance Sheet Hierarchy'!$C$17:$E$381,3,FALSE)</f>
        <v>-202728.57</v>
      </c>
    </row>
    <row r="169" spans="1:6" x14ac:dyDescent="0.2">
      <c r="A169" s="50"/>
      <c r="B169" s="46" t="s">
        <v>620</v>
      </c>
      <c r="C169" s="46" t="s">
        <v>247</v>
      </c>
      <c r="D169" s="47" t="s">
        <v>81</v>
      </c>
      <c r="E169" s="48">
        <f>IFERROR(VLOOKUP(C169,'[1]Comp Balance Sheet Hierarchy'!$C$17:$D$381,2,FALSE),0)</f>
        <v>2152</v>
      </c>
      <c r="F169" s="49">
        <f>IFERROR(VLOOKUP(C169,'[1]Comp Balance Sheet Hierarchy'!$C$17:$E$381,3,FALSE),0)</f>
        <v>0</v>
      </c>
    </row>
    <row r="170" spans="1:6" x14ac:dyDescent="0.2">
      <c r="A170" s="50"/>
      <c r="B170" s="46" t="s">
        <v>621</v>
      </c>
      <c r="C170" s="46" t="s">
        <v>260</v>
      </c>
      <c r="D170" s="47" t="s">
        <v>261</v>
      </c>
      <c r="E170" s="48">
        <f>VLOOKUP(C170,'[1]Comp Balance Sheet Hierarchy'!$C$17:$D$381,2,FALSE)</f>
        <v>-804127.56</v>
      </c>
      <c r="F170" s="49">
        <f>VLOOKUP(C170,'[1]Comp Balance Sheet Hierarchy'!$C$17:$E$381,3,FALSE)</f>
        <v>-868320.82</v>
      </c>
    </row>
    <row r="171" spans="1:6" x14ac:dyDescent="0.2">
      <c r="A171" s="50"/>
      <c r="B171" s="46" t="s">
        <v>622</v>
      </c>
      <c r="C171" s="46" t="s">
        <v>623</v>
      </c>
      <c r="D171" s="47" t="s">
        <v>261</v>
      </c>
      <c r="E171" s="48">
        <f>IFERROR(VLOOKUP(C171,'[1]Comp Balance Sheet Hierarchy'!$C$17:$D$381,2,FALSE),0)</f>
        <v>0</v>
      </c>
      <c r="F171" s="49">
        <f>IFERROR(VLOOKUP(C171,'[1]Comp Balance Sheet Hierarchy'!$C$17:$E$381,3,FALSE),0)</f>
        <v>0</v>
      </c>
    </row>
    <row r="172" spans="1:6" x14ac:dyDescent="0.2">
      <c r="A172" s="50"/>
      <c r="B172" s="46" t="s">
        <v>624</v>
      </c>
      <c r="C172" s="46" t="s">
        <v>248</v>
      </c>
      <c r="D172" s="47" t="s">
        <v>249</v>
      </c>
      <c r="E172" s="48">
        <f>IFERROR(VLOOKUP(C172,'[1]Comp Balance Sheet Hierarchy'!$C$17:$D$381,2,FALSE),0)</f>
        <v>-80793</v>
      </c>
      <c r="F172" s="49">
        <f>IFERROR(VLOOKUP(C172,'[1]Comp Balance Sheet Hierarchy'!$C$17:$E$381,3,FALSE),0)</f>
        <v>0</v>
      </c>
    </row>
    <row r="173" spans="1:6" x14ac:dyDescent="0.2">
      <c r="A173" s="50"/>
      <c r="B173" s="46" t="s">
        <v>625</v>
      </c>
      <c r="C173" s="46" t="s">
        <v>250</v>
      </c>
      <c r="D173" s="47" t="s">
        <v>254</v>
      </c>
      <c r="E173" s="48">
        <f>VLOOKUP(C173,'[1]Comp Balance Sheet Hierarchy'!$C$17:$D$381,2,FALSE)</f>
        <v>48007.39</v>
      </c>
      <c r="F173" s="49">
        <f>VLOOKUP(C173,'[1]Comp Balance Sheet Hierarchy'!$C$17:$E$381,3,FALSE)</f>
        <v>35210.19</v>
      </c>
    </row>
    <row r="174" spans="1:6" x14ac:dyDescent="0.2">
      <c r="A174" s="50"/>
      <c r="B174" s="46" t="s">
        <v>626</v>
      </c>
      <c r="C174" s="46" t="s">
        <v>627</v>
      </c>
      <c r="D174" s="47" t="s">
        <v>249</v>
      </c>
      <c r="E174" s="48">
        <f>IFERROR(VLOOKUP(C174,'[1]Comp Balance Sheet Hierarchy'!$C$17:$D$381,2,FALSE),0)</f>
        <v>0</v>
      </c>
      <c r="F174" s="49">
        <f>IFERROR(VLOOKUP(C174,'[1]Comp Balance Sheet Hierarchy'!$C$17:$E$381,3,FALSE),0)</f>
        <v>0</v>
      </c>
    </row>
    <row r="175" spans="1:6" x14ac:dyDescent="0.2">
      <c r="A175" s="50"/>
      <c r="B175" s="46" t="s">
        <v>628</v>
      </c>
      <c r="C175" s="46" t="s">
        <v>251</v>
      </c>
      <c r="D175" s="47" t="s">
        <v>249</v>
      </c>
      <c r="E175" s="48">
        <f>VLOOKUP(C175,'[1]Comp Balance Sheet Hierarchy'!$C$17:$D$381,2,FALSE)</f>
        <v>233680.19</v>
      </c>
      <c r="F175" s="49">
        <f>VLOOKUP(C175,'[1]Comp Balance Sheet Hierarchy'!$C$17:$E$381,3,FALSE)</f>
        <v>20400.8</v>
      </c>
    </row>
    <row r="176" spans="1:6" x14ac:dyDescent="0.2">
      <c r="A176" s="50"/>
      <c r="B176" s="46" t="s">
        <v>629</v>
      </c>
      <c r="C176" s="46" t="s">
        <v>252</v>
      </c>
      <c r="D176" s="47" t="s">
        <v>249</v>
      </c>
      <c r="E176" s="48">
        <f>VLOOKUP(C176,'[1]Comp Balance Sheet Hierarchy'!$C$17:$D$381,2,FALSE)</f>
        <v>7430.97</v>
      </c>
      <c r="F176" s="49">
        <f>VLOOKUP(C176,'[1]Comp Balance Sheet Hierarchy'!$C$17:$E$381,3,FALSE)</f>
        <v>7156</v>
      </c>
    </row>
    <row r="177" spans="1:6" x14ac:dyDescent="0.2">
      <c r="A177" s="50"/>
      <c r="B177" s="46" t="s">
        <v>630</v>
      </c>
      <c r="C177" s="46" t="s">
        <v>253</v>
      </c>
      <c r="D177" s="47" t="s">
        <v>254</v>
      </c>
      <c r="E177" s="48">
        <f>VLOOKUP(C177,'[1]Comp Balance Sheet Hierarchy'!$C$17:$D$381,2,FALSE)</f>
        <v>621424.14</v>
      </c>
      <c r="F177" s="49">
        <f>VLOOKUP(C177,'[1]Comp Balance Sheet Hierarchy'!$C$17:$E$381,3,FALSE)</f>
        <v>550394.1</v>
      </c>
    </row>
    <row r="178" spans="1:6" x14ac:dyDescent="0.2">
      <c r="A178" s="50"/>
      <c r="B178" s="46" t="s">
        <v>631</v>
      </c>
      <c r="C178" s="46" t="s">
        <v>255</v>
      </c>
      <c r="D178" s="47" t="s">
        <v>254</v>
      </c>
      <c r="E178" s="48">
        <f>VLOOKUP(C178,'[1]Comp Balance Sheet Hierarchy'!$C$17:$D$381,2,FALSE)</f>
        <v>4117.91</v>
      </c>
      <c r="F178" s="49">
        <f>VLOOKUP(C178,'[1]Comp Balance Sheet Hierarchy'!$C$17:$E$381,3,FALSE)</f>
        <v>181503.8</v>
      </c>
    </row>
    <row r="179" spans="1:6" x14ac:dyDescent="0.2">
      <c r="A179" s="50"/>
      <c r="B179" s="46" t="s">
        <v>632</v>
      </c>
      <c r="C179" s="46" t="s">
        <v>633</v>
      </c>
      <c r="D179" s="47" t="s">
        <v>254</v>
      </c>
      <c r="E179" s="48">
        <f>IFERROR(VLOOKUP(C179,'[1]Comp Balance Sheet Hierarchy'!$C$17:$D$381,2,FALSE),0)</f>
        <v>0</v>
      </c>
      <c r="F179" s="49">
        <f>IFERROR(VLOOKUP(C179,'[1]Comp Balance Sheet Hierarchy'!$C$17:$E$381,3,FALSE),0)</f>
        <v>0</v>
      </c>
    </row>
    <row r="180" spans="1:6" x14ac:dyDescent="0.2">
      <c r="A180" s="50"/>
      <c r="B180" s="46" t="s">
        <v>634</v>
      </c>
      <c r="C180" s="46" t="s">
        <v>256</v>
      </c>
      <c r="D180" s="47" t="s">
        <v>254</v>
      </c>
      <c r="E180" s="48">
        <f>IFERROR(VLOOKUP(C180,'[1]Comp Balance Sheet Hierarchy'!$C$17:$D$381,2,FALSE),0)</f>
        <v>92353.57</v>
      </c>
      <c r="F180" s="49">
        <f>IFERROR(VLOOKUP(C180,'[1]Comp Balance Sheet Hierarchy'!$C$17:$E$381,3,FALSE),0)</f>
        <v>106792.73</v>
      </c>
    </row>
    <row r="181" spans="1:6" x14ac:dyDescent="0.2">
      <c r="A181" s="50"/>
      <c r="B181" s="46" t="s">
        <v>635</v>
      </c>
      <c r="C181" s="46" t="s">
        <v>257</v>
      </c>
      <c r="D181" s="47" t="s">
        <v>254</v>
      </c>
      <c r="E181" s="48">
        <f>VLOOKUP(C181,'[1]Comp Balance Sheet Hierarchy'!$C$17:$D$381,2,FALSE)</f>
        <v>56046.11</v>
      </c>
      <c r="F181" s="49">
        <f>VLOOKUP(C181,'[1]Comp Balance Sheet Hierarchy'!$C$17:$E$381,3,FALSE)</f>
        <v>53096.11</v>
      </c>
    </row>
    <row r="182" spans="1:6" x14ac:dyDescent="0.2">
      <c r="A182" s="50"/>
      <c r="B182" s="46" t="s">
        <v>636</v>
      </c>
      <c r="C182" s="46" t="s">
        <v>258</v>
      </c>
      <c r="D182" s="47" t="s">
        <v>254</v>
      </c>
      <c r="E182" s="48">
        <f>IFERROR(VLOOKUP(C182,'[1]Comp Balance Sheet Hierarchy'!$C$17:$D$381,2,FALSE),0)</f>
        <v>-192.15</v>
      </c>
      <c r="F182" s="49">
        <f>IFERROR(VLOOKUP(C182,'[1]Comp Balance Sheet Hierarchy'!$C$17:$E$381,3,FALSE),0)</f>
        <v>0</v>
      </c>
    </row>
    <row r="183" spans="1:6" x14ac:dyDescent="0.2">
      <c r="A183" s="50"/>
      <c r="B183" s="46" t="s">
        <v>637</v>
      </c>
      <c r="C183" s="46" t="s">
        <v>259</v>
      </c>
      <c r="D183" s="47" t="s">
        <v>254</v>
      </c>
      <c r="E183" s="48">
        <f>IFERROR(VLOOKUP(C183,'[1]Comp Balance Sheet Hierarchy'!$C$17:$D$381,2,FALSE),0)</f>
        <v>1.03</v>
      </c>
      <c r="F183" s="49">
        <f>IFERROR(VLOOKUP(C183,'[1]Comp Balance Sheet Hierarchy'!$C$17:$E$381,3,FALSE),0)</f>
        <v>0</v>
      </c>
    </row>
    <row r="184" spans="1:6" x14ac:dyDescent="0.2">
      <c r="A184" s="50"/>
      <c r="B184" s="46" t="s">
        <v>638</v>
      </c>
      <c r="C184" s="46" t="s">
        <v>262</v>
      </c>
      <c r="D184" s="47" t="s">
        <v>254</v>
      </c>
      <c r="E184" s="48">
        <f>VLOOKUP(C184,'[1]Comp Balance Sheet Hierarchy'!$C$17:$D$381,2,FALSE)</f>
        <v>-21246.03</v>
      </c>
      <c r="F184" s="49">
        <f>VLOOKUP(C184,'[1]Comp Balance Sheet Hierarchy'!$C$17:$E$381,3,FALSE)</f>
        <v>-7459.98</v>
      </c>
    </row>
    <row r="185" spans="1:6" x14ac:dyDescent="0.2">
      <c r="A185" s="50"/>
      <c r="B185" s="53" t="s">
        <v>543</v>
      </c>
      <c r="C185" s="54"/>
      <c r="D185" s="47"/>
      <c r="E185" s="55">
        <f>SUM(E165:E184)</f>
        <v>6317376.9099999992</v>
      </c>
      <c r="F185" s="56">
        <f>SUM(F165:F184)</f>
        <v>5976119.25</v>
      </c>
    </row>
    <row r="186" spans="1:6" x14ac:dyDescent="0.2">
      <c r="A186" s="45" t="s">
        <v>639</v>
      </c>
      <c r="B186" s="46" t="s">
        <v>640</v>
      </c>
      <c r="C186" s="46" t="s">
        <v>263</v>
      </c>
      <c r="D186" s="47" t="s">
        <v>264</v>
      </c>
      <c r="E186" s="48">
        <f>VLOOKUP(C186,'[1]Comp Balance Sheet Hierarchy'!$C$17:$D$381,2,FALSE)</f>
        <v>4560846.88</v>
      </c>
      <c r="F186" s="49">
        <f>VLOOKUP(C186,'[1]Comp Balance Sheet Hierarchy'!$C$17:$E$381,3,FALSE)</f>
        <v>4404848</v>
      </c>
    </row>
    <row r="187" spans="1:6" x14ac:dyDescent="0.2">
      <c r="A187" s="50"/>
      <c r="B187" s="53" t="s">
        <v>543</v>
      </c>
      <c r="C187" s="54"/>
      <c r="D187" s="47"/>
      <c r="E187" s="55">
        <f>SUM(E186)</f>
        <v>4560846.88</v>
      </c>
      <c r="F187" s="56">
        <f>SUM(F186)</f>
        <v>4404848</v>
      </c>
    </row>
    <row r="188" spans="1:6" x14ac:dyDescent="0.2">
      <c r="A188" s="45" t="s">
        <v>641</v>
      </c>
      <c r="B188" s="46" t="s">
        <v>642</v>
      </c>
      <c r="C188" s="46" t="s">
        <v>265</v>
      </c>
      <c r="D188" s="47" t="s">
        <v>84</v>
      </c>
      <c r="E188" s="48">
        <f>VLOOKUP(C188,'[1]Comp Balance Sheet Hierarchy'!$C$17:$D$381,2,FALSE)</f>
        <v>575145.43999999994</v>
      </c>
      <c r="F188" s="49">
        <f>VLOOKUP(C188,'[1]Comp Balance Sheet Hierarchy'!$C$17:$E$381,3,FALSE)</f>
        <v>541352.43999999994</v>
      </c>
    </row>
    <row r="189" spans="1:6" x14ac:dyDescent="0.2">
      <c r="A189" s="50"/>
      <c r="B189" s="46" t="s">
        <v>643</v>
      </c>
      <c r="C189" s="46" t="s">
        <v>83</v>
      </c>
      <c r="D189" s="47" t="s">
        <v>84</v>
      </c>
      <c r="E189" s="48">
        <f>VLOOKUP(C189,'[1]Comp Balance Sheet Hierarchy'!$C$17:$D$381,2,FALSE)</f>
        <v>232894.49</v>
      </c>
      <c r="F189" s="49">
        <f>VLOOKUP(C189,'[1]Comp Balance Sheet Hierarchy'!$C$17:$E$381,3,FALSE)</f>
        <v>210962.93</v>
      </c>
    </row>
    <row r="190" spans="1:6" x14ac:dyDescent="0.2">
      <c r="A190" s="50"/>
      <c r="B190" s="46" t="s">
        <v>644</v>
      </c>
      <c r="C190" s="46" t="s">
        <v>266</v>
      </c>
      <c r="D190" s="47" t="s">
        <v>86</v>
      </c>
      <c r="E190" s="48">
        <f>VLOOKUP(C190,'[1]Comp Balance Sheet Hierarchy'!$C$17:$D$381,2,FALSE)</f>
        <v>6650.86</v>
      </c>
      <c r="F190" s="49">
        <f>VLOOKUP(C190,'[1]Comp Balance Sheet Hierarchy'!$C$17:$E$381,3,FALSE)</f>
        <v>5883.92</v>
      </c>
    </row>
    <row r="191" spans="1:6" x14ac:dyDescent="0.2">
      <c r="A191" s="50"/>
      <c r="B191" s="46" t="s">
        <v>645</v>
      </c>
      <c r="C191" s="46" t="s">
        <v>85</v>
      </c>
      <c r="D191" s="47" t="s">
        <v>86</v>
      </c>
      <c r="E191" s="48"/>
      <c r="F191" s="49"/>
    </row>
    <row r="192" spans="1:6" x14ac:dyDescent="0.2">
      <c r="A192" s="50"/>
      <c r="B192" s="53" t="s">
        <v>543</v>
      </c>
      <c r="C192" s="54"/>
      <c r="D192" s="47"/>
      <c r="E192" s="55">
        <f>SUM(E188:E191)</f>
        <v>814690.78999999992</v>
      </c>
      <c r="F192" s="56">
        <f>SUM(F188:F191)</f>
        <v>758199.28999999992</v>
      </c>
    </row>
    <row r="193" spans="1:6" x14ac:dyDescent="0.2">
      <c r="A193" s="45" t="s">
        <v>646</v>
      </c>
      <c r="B193" s="46" t="s">
        <v>647</v>
      </c>
      <c r="C193" s="46" t="s">
        <v>269</v>
      </c>
      <c r="D193" s="47" t="s">
        <v>88</v>
      </c>
      <c r="E193" s="48">
        <f>VLOOKUP(C193,'[1]Comp Balance Sheet Hierarchy'!$C$17:$D$381,2,FALSE)</f>
        <v>5807.91</v>
      </c>
      <c r="F193" s="49">
        <f>VLOOKUP(C193,'[1]Comp Balance Sheet Hierarchy'!$C$17:$E$381,3,FALSE)</f>
        <v>34627.42</v>
      </c>
    </row>
    <row r="194" spans="1:6" x14ac:dyDescent="0.2">
      <c r="A194" s="45"/>
      <c r="B194" s="46" t="s">
        <v>648</v>
      </c>
      <c r="C194" s="46" t="s">
        <v>649</v>
      </c>
      <c r="D194" s="47"/>
      <c r="E194" s="48">
        <f>IFERROR(VLOOKUP(C194,'[1]Comp Balance Sheet Hierarchy'!$C$17:$D$381,2,FALSE),0)</f>
        <v>0</v>
      </c>
      <c r="F194" s="49">
        <f>IFERROR(VLOOKUP(C194,'[1]Comp Balance Sheet Hierarchy'!$C$17:$E$381,3,FALSE),0)</f>
        <v>0</v>
      </c>
    </row>
    <row r="195" spans="1:6" x14ac:dyDescent="0.2">
      <c r="A195" s="50"/>
      <c r="B195" s="46" t="s">
        <v>650</v>
      </c>
      <c r="C195" s="46" t="s">
        <v>270</v>
      </c>
      <c r="D195" s="47" t="s">
        <v>88</v>
      </c>
      <c r="E195" s="48">
        <f>VLOOKUP(C195,'[1]Comp Balance Sheet Hierarchy'!$C$17:$D$381,2,FALSE)</f>
        <v>95156.86</v>
      </c>
      <c r="F195" s="49">
        <f>VLOOKUP(C195,'[1]Comp Balance Sheet Hierarchy'!$C$17:$E$381,3,FALSE)</f>
        <v>88574.82</v>
      </c>
    </row>
    <row r="196" spans="1:6" x14ac:dyDescent="0.2">
      <c r="A196" s="50"/>
      <c r="B196" s="46" t="s">
        <v>651</v>
      </c>
      <c r="C196" s="46" t="s">
        <v>271</v>
      </c>
      <c r="D196" s="47" t="s">
        <v>88</v>
      </c>
      <c r="E196" s="48">
        <f>VLOOKUP(C196,'[1]Comp Balance Sheet Hierarchy'!$C$17:$D$381,2,FALSE)</f>
        <v>15613.17</v>
      </c>
      <c r="F196" s="49">
        <f>VLOOKUP(C196,'[1]Comp Balance Sheet Hierarchy'!$C$17:$E$381,3,FALSE)</f>
        <v>14741.17</v>
      </c>
    </row>
    <row r="197" spans="1:6" x14ac:dyDescent="0.2">
      <c r="A197" s="50"/>
      <c r="B197" s="46" t="s">
        <v>652</v>
      </c>
      <c r="C197" s="46" t="s">
        <v>87</v>
      </c>
      <c r="D197" s="47" t="s">
        <v>88</v>
      </c>
      <c r="E197" s="48">
        <f>VLOOKUP(C197,'[1]Comp Balance Sheet Hierarchy'!$C$17:$D$381,2,FALSE)</f>
        <v>0.01</v>
      </c>
      <c r="F197" s="49">
        <f>VLOOKUP(C197,'[1]Comp Balance Sheet Hierarchy'!$C$17:$E$381,3,FALSE)</f>
        <v>47708.35</v>
      </c>
    </row>
    <row r="198" spans="1:6" x14ac:dyDescent="0.2">
      <c r="A198" s="50"/>
      <c r="B198" s="46" t="s">
        <v>653</v>
      </c>
      <c r="C198" s="46" t="s">
        <v>267</v>
      </c>
      <c r="D198" s="47" t="s">
        <v>268</v>
      </c>
      <c r="E198" s="48">
        <f>IFERROR(VLOOKUP(C198,'[1]Comp Balance Sheet Hierarchy'!$C$17:$D$381,2,FALSE),0)</f>
        <v>3000</v>
      </c>
      <c r="F198" s="49">
        <f>IFERROR(VLOOKUP(C198,'[1]Comp Balance Sheet Hierarchy'!$C$17:$E$381,3,FALSE),0)</f>
        <v>0</v>
      </c>
    </row>
    <row r="199" spans="1:6" x14ac:dyDescent="0.2">
      <c r="A199" s="50"/>
      <c r="B199" s="46" t="s">
        <v>654</v>
      </c>
      <c r="C199" s="46" t="s">
        <v>272</v>
      </c>
      <c r="D199" s="47" t="s">
        <v>88</v>
      </c>
      <c r="E199" s="48">
        <f>VLOOKUP(C199,'[1]Comp Balance Sheet Hierarchy'!$C$17:$D$381,2,FALSE)</f>
        <v>247180.18</v>
      </c>
      <c r="F199" s="49">
        <f>VLOOKUP(C199,'[1]Comp Balance Sheet Hierarchy'!$C$17:$E$381,3,FALSE)</f>
        <v>154967.98000000001</v>
      </c>
    </row>
    <row r="200" spans="1:6" x14ac:dyDescent="0.2">
      <c r="A200" s="50"/>
      <c r="B200" s="53" t="s">
        <v>543</v>
      </c>
      <c r="C200" s="54"/>
      <c r="D200" s="47"/>
      <c r="E200" s="55">
        <f>SUM(E193:E199)</f>
        <v>366758.13</v>
      </c>
      <c r="F200" s="56">
        <f>SUM(F193:F199)</f>
        <v>340619.74</v>
      </c>
    </row>
    <row r="201" spans="1:6" x14ac:dyDescent="0.2">
      <c r="A201" s="45" t="s">
        <v>655</v>
      </c>
      <c r="B201" s="46" t="s">
        <v>656</v>
      </c>
      <c r="C201" s="46" t="s">
        <v>89</v>
      </c>
      <c r="D201" s="47" t="s">
        <v>90</v>
      </c>
      <c r="E201" s="48">
        <f>VLOOKUP(C201,'[1]Comp Balance Sheet Hierarchy'!$C$17:$D$381,2,FALSE)</f>
        <v>317043.81</v>
      </c>
      <c r="F201" s="49">
        <f>VLOOKUP(C201,'[1]Comp Balance Sheet Hierarchy'!$C$17:$E$381,3,FALSE)</f>
        <v>702122.83</v>
      </c>
    </row>
    <row r="202" spans="1:6" x14ac:dyDescent="0.2">
      <c r="A202" s="50"/>
      <c r="B202" s="46" t="s">
        <v>657</v>
      </c>
      <c r="C202" s="46" t="s">
        <v>91</v>
      </c>
      <c r="D202" s="47" t="s">
        <v>90</v>
      </c>
      <c r="E202" s="48">
        <f>VLOOKUP(C202,'[1]Comp Balance Sheet Hierarchy'!$C$17:$D$381,2,FALSE)</f>
        <v>7370294.0700000003</v>
      </c>
      <c r="F202" s="49">
        <f>VLOOKUP(C202,'[1]Comp Balance Sheet Hierarchy'!$C$17:$E$381,3,FALSE)</f>
        <v>6740756.4400000004</v>
      </c>
    </row>
    <row r="203" spans="1:6" x14ac:dyDescent="0.2">
      <c r="A203" s="50"/>
      <c r="B203" s="46" t="s">
        <v>658</v>
      </c>
      <c r="C203" s="46" t="s">
        <v>273</v>
      </c>
      <c r="D203" s="47" t="s">
        <v>90</v>
      </c>
      <c r="E203" s="48">
        <f>VLOOKUP(C203,'[1]Comp Balance Sheet Hierarchy'!$C$17:$D$381,2,FALSE)</f>
        <v>0.38</v>
      </c>
      <c r="F203" s="49">
        <f>VLOOKUP(C203,'[1]Comp Balance Sheet Hierarchy'!$C$17:$E$381,3,FALSE)</f>
        <v>0.38</v>
      </c>
    </row>
    <row r="204" spans="1:6" x14ac:dyDescent="0.2">
      <c r="A204" s="50"/>
      <c r="B204" s="46" t="s">
        <v>659</v>
      </c>
      <c r="C204" s="46" t="s">
        <v>274</v>
      </c>
      <c r="D204" s="47" t="s">
        <v>90</v>
      </c>
      <c r="E204" s="48">
        <f>VLOOKUP(C204,'[1]Comp Balance Sheet Hierarchy'!$C$17:$D$381,2,FALSE)</f>
        <v>-236237.27</v>
      </c>
      <c r="F204" s="49">
        <f>VLOOKUP(C204,'[1]Comp Balance Sheet Hierarchy'!$C$17:$E$381,3,FALSE)</f>
        <v>-260337.23</v>
      </c>
    </row>
    <row r="205" spans="1:6" x14ac:dyDescent="0.2">
      <c r="A205" s="50"/>
      <c r="B205" s="46" t="s">
        <v>660</v>
      </c>
      <c r="C205" s="46" t="s">
        <v>275</v>
      </c>
      <c r="D205" s="47" t="s">
        <v>90</v>
      </c>
      <c r="E205" s="48">
        <f>VLOOKUP(C205,'[1]Comp Balance Sheet Hierarchy'!$C$17:$D$381,2,FALSE)</f>
        <v>-1756889.03</v>
      </c>
      <c r="F205" s="49">
        <f>VLOOKUP(C205,'[1]Comp Balance Sheet Hierarchy'!$C$17:$E$381,3,FALSE)</f>
        <v>-1565143.31</v>
      </c>
    </row>
    <row r="206" spans="1:6" x14ac:dyDescent="0.2">
      <c r="A206" s="50"/>
      <c r="B206" s="46" t="s">
        <v>661</v>
      </c>
      <c r="C206" s="46" t="s">
        <v>280</v>
      </c>
      <c r="D206" s="47" t="s">
        <v>105</v>
      </c>
      <c r="E206" s="48">
        <f>VLOOKUP(C206,'[1]Comp Balance Sheet Hierarchy'!$C$17:$D$381,2,FALSE)</f>
        <v>9033211.9499999993</v>
      </c>
      <c r="F206" s="49">
        <f>VLOOKUP(C206,'[1]Comp Balance Sheet Hierarchy'!$C$17:$E$381,3,FALSE)</f>
        <v>8869183.4700000007</v>
      </c>
    </row>
    <row r="207" spans="1:6" x14ac:dyDescent="0.2">
      <c r="A207" s="50"/>
      <c r="B207" s="46" t="s">
        <v>662</v>
      </c>
      <c r="C207" s="46" t="s">
        <v>281</v>
      </c>
      <c r="D207" s="47" t="s">
        <v>282</v>
      </c>
      <c r="E207" s="48">
        <f>VLOOKUP(C207,'[1]Comp Balance Sheet Hierarchy'!$C$17:$D$381,2,FALSE)</f>
        <v>497340.65</v>
      </c>
      <c r="F207" s="49">
        <f>VLOOKUP(C207,'[1]Comp Balance Sheet Hierarchy'!$C$17:$E$381,3,FALSE)</f>
        <v>786944.69</v>
      </c>
    </row>
    <row r="208" spans="1:6" x14ac:dyDescent="0.2">
      <c r="A208" s="50"/>
      <c r="B208" s="46" t="s">
        <v>663</v>
      </c>
      <c r="C208" s="46" t="s">
        <v>276</v>
      </c>
      <c r="D208" s="47" t="s">
        <v>277</v>
      </c>
      <c r="E208" s="48">
        <f>VLOOKUP(C208,'[1]Comp Balance Sheet Hierarchy'!$C$17:$D$381,2,FALSE)</f>
        <v>69607.289999999994</v>
      </c>
      <c r="F208" s="49">
        <f>VLOOKUP(C208,'[1]Comp Balance Sheet Hierarchy'!$C$17:$E$381,3,FALSE)</f>
        <v>77608.75</v>
      </c>
    </row>
    <row r="209" spans="1:8" x14ac:dyDescent="0.2">
      <c r="A209" s="50"/>
      <c r="B209" s="46" t="s">
        <v>664</v>
      </c>
      <c r="C209" s="46" t="s">
        <v>278</v>
      </c>
      <c r="D209" s="47" t="s">
        <v>277</v>
      </c>
      <c r="E209" s="48">
        <f>VLOOKUP(C209,'[1]Comp Balance Sheet Hierarchy'!$C$17:$D$381,2,FALSE)</f>
        <v>1398045.64</v>
      </c>
      <c r="F209" s="49">
        <f>VLOOKUP(C209,'[1]Comp Balance Sheet Hierarchy'!$C$17:$E$381,3,FALSE)</f>
        <v>1410367.66</v>
      </c>
    </row>
    <row r="210" spans="1:8" x14ac:dyDescent="0.2">
      <c r="A210" s="50"/>
      <c r="B210" s="46" t="s">
        <v>665</v>
      </c>
      <c r="C210" s="46" t="s">
        <v>279</v>
      </c>
      <c r="D210" s="47" t="s">
        <v>277</v>
      </c>
      <c r="E210" s="48">
        <f>VLOOKUP(C210,'[1]Comp Balance Sheet Hierarchy'!$C$17:$D$381,2,FALSE)</f>
        <v>7307.13</v>
      </c>
      <c r="F210" s="49">
        <f>VLOOKUP(C210,'[1]Comp Balance Sheet Hierarchy'!$C$17:$E$381,3,FALSE)</f>
        <v>7693.41</v>
      </c>
    </row>
    <row r="211" spans="1:8" x14ac:dyDescent="0.2">
      <c r="A211" s="50"/>
      <c r="B211" s="46" t="s">
        <v>666</v>
      </c>
      <c r="C211" s="46" t="s">
        <v>283</v>
      </c>
      <c r="D211" s="47" t="s">
        <v>284</v>
      </c>
      <c r="E211" s="48">
        <f>VLOOKUP(C211,'[1]Comp Balance Sheet Hierarchy'!$C$17:$D$381,2,FALSE)</f>
        <v>145613.54999999999</v>
      </c>
      <c r="F211" s="49">
        <f>VLOOKUP(C211,'[1]Comp Balance Sheet Hierarchy'!$C$17:$E$381,3,FALSE)</f>
        <v>339828.21</v>
      </c>
    </row>
    <row r="212" spans="1:8" x14ac:dyDescent="0.2">
      <c r="A212" s="50"/>
      <c r="B212" s="46" t="s">
        <v>667</v>
      </c>
      <c r="C212" s="46" t="s">
        <v>285</v>
      </c>
      <c r="D212" s="47" t="s">
        <v>105</v>
      </c>
      <c r="E212" s="48">
        <f>VLOOKUP(C212,'[1]Comp Balance Sheet Hierarchy'!$C$17:$D$381,2,FALSE)</f>
        <v>0</v>
      </c>
      <c r="F212" s="49">
        <f>VLOOKUP(C212,'[1]Comp Balance Sheet Hierarchy'!$C$17:$E$381,3,FALSE)</f>
        <v>61130</v>
      </c>
    </row>
    <row r="213" spans="1:8" x14ac:dyDescent="0.2">
      <c r="A213" s="50"/>
      <c r="B213" s="46" t="s">
        <v>668</v>
      </c>
      <c r="C213" s="46" t="s">
        <v>669</v>
      </c>
      <c r="D213" s="47" t="s">
        <v>105</v>
      </c>
      <c r="E213" s="48">
        <f>IFERROR(VLOOKUP(C213,'[1]Comp Balance Sheet Hierarchy'!$C$17:$D$381,2,FALSE),0)</f>
        <v>0</v>
      </c>
      <c r="F213" s="49">
        <f>IFERROR(VLOOKUP(C213,'[1]Comp Balance Sheet Hierarchy'!$C$17:$E$381,3,FALSE),0)</f>
        <v>0</v>
      </c>
    </row>
    <row r="214" spans="1:8" x14ac:dyDescent="0.2">
      <c r="A214" s="50"/>
      <c r="B214" s="46" t="s">
        <v>670</v>
      </c>
      <c r="C214" s="46" t="s">
        <v>286</v>
      </c>
      <c r="D214" s="47" t="s">
        <v>105</v>
      </c>
      <c r="E214" s="48">
        <f>VLOOKUP(C214,'[1]Comp Balance Sheet Hierarchy'!$C$17:$D$381,2,FALSE)</f>
        <v>0</v>
      </c>
      <c r="F214" s="49">
        <f>VLOOKUP(C214,'[1]Comp Balance Sheet Hierarchy'!$C$17:$E$381,3,FALSE)</f>
        <v>83333.3</v>
      </c>
    </row>
    <row r="215" spans="1:8" x14ac:dyDescent="0.2">
      <c r="A215" s="50"/>
      <c r="B215" s="46" t="s">
        <v>671</v>
      </c>
      <c r="C215" s="46" t="s">
        <v>287</v>
      </c>
      <c r="D215" s="47" t="s">
        <v>105</v>
      </c>
      <c r="E215" s="48">
        <f>VLOOKUP(C215,'[1]Comp Balance Sheet Hierarchy'!$C$17:$D$381,2,FALSE)</f>
        <v>1312840.92</v>
      </c>
      <c r="F215" s="49">
        <f>VLOOKUP(C215,'[1]Comp Balance Sheet Hierarchy'!$C$17:$E$381,3,FALSE)</f>
        <v>1369920.96</v>
      </c>
    </row>
    <row r="216" spans="1:8" x14ac:dyDescent="0.2">
      <c r="A216" s="50"/>
      <c r="B216" s="53" t="s">
        <v>543</v>
      </c>
      <c r="C216" s="54"/>
      <c r="D216" s="47"/>
      <c r="E216" s="55">
        <f>SUM(E201:E215)</f>
        <v>18158179.090000004</v>
      </c>
      <c r="F216" s="56">
        <f>SUM(F201:F215)</f>
        <v>18623409.560000002</v>
      </c>
    </row>
    <row r="217" spans="1:8" x14ac:dyDescent="0.2">
      <c r="A217" s="45" t="s">
        <v>672</v>
      </c>
      <c r="B217" s="46" t="s">
        <v>673</v>
      </c>
      <c r="C217" s="46" t="s">
        <v>92</v>
      </c>
      <c r="D217" s="47" t="s">
        <v>93</v>
      </c>
      <c r="E217" s="48">
        <f>IFERROR(VLOOKUP(C217,'[1]Comp Balance Sheet Hierarchy'!$C$17:$D$381,2,FALSE),0)</f>
        <v>0</v>
      </c>
      <c r="F217" s="49">
        <f>IFERROR(VLOOKUP(C217,'[1]Comp Balance Sheet Hierarchy'!$C$17:$E$381,3,FALSE),0)</f>
        <v>0</v>
      </c>
    </row>
    <row r="218" spans="1:8" x14ac:dyDescent="0.2">
      <c r="A218" s="50"/>
      <c r="B218" s="46" t="s">
        <v>674</v>
      </c>
      <c r="C218" s="46" t="s">
        <v>288</v>
      </c>
      <c r="D218" s="47" t="s">
        <v>277</v>
      </c>
      <c r="E218" s="48">
        <f>VLOOKUP(C218,'[1]Comp Balance Sheet Hierarchy'!$C$17:$D$381,2,FALSE)</f>
        <v>62586.1</v>
      </c>
      <c r="F218" s="49">
        <f>VLOOKUP(C218,'[1]Comp Balance Sheet Hierarchy'!$C$17:$E$381,3,FALSE)</f>
        <v>101087.02</v>
      </c>
    </row>
    <row r="219" spans="1:8" x14ac:dyDescent="0.2">
      <c r="A219" s="50"/>
      <c r="B219" s="53" t="s">
        <v>543</v>
      </c>
      <c r="C219" s="54"/>
      <c r="D219" s="47"/>
      <c r="E219" s="55">
        <f>SUM(E217:E218)</f>
        <v>62586.1</v>
      </c>
      <c r="F219" s="56">
        <f>SUM(F217:F218)</f>
        <v>101087.02</v>
      </c>
      <c r="G219" s="53" t="s">
        <v>543</v>
      </c>
      <c r="H219" s="38">
        <f>SUMIFS($E$6:$E$219,$B$6:$B$219,G219)</f>
        <v>619293386.60999978</v>
      </c>
    </row>
    <row r="220" spans="1:8" x14ac:dyDescent="0.2">
      <c r="A220" s="45" t="s">
        <v>675</v>
      </c>
      <c r="B220" s="46" t="s">
        <v>676</v>
      </c>
      <c r="C220" s="46" t="s">
        <v>289</v>
      </c>
      <c r="D220" s="47" t="s">
        <v>290</v>
      </c>
      <c r="E220" s="48">
        <f>VLOOKUP(C220,'[1]Comp Balance Sheet Hierarchy'!$C$17:$D$381,2,FALSE)</f>
        <v>-36568776.5</v>
      </c>
      <c r="F220" s="49">
        <f>VLOOKUP(C220,'[1]Comp Balance Sheet Hierarchy'!$C$17:$E$381,3,FALSE)</f>
        <v>-36568776.5</v>
      </c>
    </row>
    <row r="221" spans="1:8" x14ac:dyDescent="0.2">
      <c r="A221" s="50"/>
      <c r="B221" s="53" t="s">
        <v>543</v>
      </c>
      <c r="C221" s="54"/>
      <c r="D221" s="47"/>
      <c r="E221" s="55">
        <f>SUM(E220)</f>
        <v>-36568776.5</v>
      </c>
      <c r="F221" s="56">
        <f>SUM(F220)</f>
        <v>-36568776.5</v>
      </c>
    </row>
    <row r="222" spans="1:8" x14ac:dyDescent="0.2">
      <c r="A222" s="45" t="s">
        <v>677</v>
      </c>
      <c r="B222" s="46" t="s">
        <v>678</v>
      </c>
      <c r="C222" s="46" t="s">
        <v>291</v>
      </c>
      <c r="D222" s="47" t="s">
        <v>292</v>
      </c>
      <c r="E222" s="48">
        <f>VLOOKUP(C222,'[1]Comp Balance Sheet Hierarchy'!$C$17:$D$381,2,FALSE)</f>
        <v>-6330</v>
      </c>
      <c r="F222" s="49">
        <f>VLOOKUP(C222,'[1]Comp Balance Sheet Hierarchy'!$C$17:$E$381,3,FALSE)</f>
        <v>-6330</v>
      </c>
    </row>
    <row r="223" spans="1:8" x14ac:dyDescent="0.2">
      <c r="A223" s="50"/>
      <c r="B223" s="46" t="s">
        <v>679</v>
      </c>
      <c r="C223" s="46" t="s">
        <v>293</v>
      </c>
      <c r="D223" s="47" t="s">
        <v>294</v>
      </c>
      <c r="E223" s="48">
        <f>VLOOKUP(C223,'[1]Comp Balance Sheet Hierarchy'!$C$17:$D$381,2,FALSE)</f>
        <v>-94131032.480000004</v>
      </c>
      <c r="F223" s="49">
        <f>VLOOKUP(C223,'[1]Comp Balance Sheet Hierarchy'!$C$17:$E$381,3,FALSE)</f>
        <v>-89110281.010000005</v>
      </c>
    </row>
    <row r="224" spans="1:8" x14ac:dyDescent="0.2">
      <c r="A224" s="50"/>
      <c r="B224" s="53" t="s">
        <v>543</v>
      </c>
      <c r="C224" s="54"/>
      <c r="D224" s="47"/>
      <c r="E224" s="55">
        <f>SUM(E222:E223)</f>
        <v>-94137362.480000004</v>
      </c>
      <c r="F224" s="56">
        <f>SUM(F222:F223)</f>
        <v>-89116611.010000005</v>
      </c>
    </row>
    <row r="225" spans="1:6" x14ac:dyDescent="0.2">
      <c r="A225" s="45" t="s">
        <v>680</v>
      </c>
      <c r="B225" s="46" t="s">
        <v>681</v>
      </c>
      <c r="C225" s="46" t="s">
        <v>295</v>
      </c>
      <c r="D225" s="47" t="s">
        <v>296</v>
      </c>
      <c r="E225" s="48">
        <f>VLOOKUP(C225,'[1]Comp Balance Sheet Hierarchy'!$C$17:$D$381,2,FALSE)</f>
        <v>-343498</v>
      </c>
      <c r="F225" s="49">
        <f>VLOOKUP(C225,'[1]Comp Balance Sheet Hierarchy'!$C$17:$E$381,3,FALSE)</f>
        <v>-343498</v>
      </c>
    </row>
    <row r="226" spans="1:6" x14ac:dyDescent="0.2">
      <c r="A226" s="50"/>
      <c r="B226" s="46" t="s">
        <v>682</v>
      </c>
      <c r="C226" s="46" t="s">
        <v>297</v>
      </c>
      <c r="D226" s="47" t="s">
        <v>296</v>
      </c>
      <c r="E226" s="48">
        <f>VLOOKUP(C226,'[1]Comp Balance Sheet Hierarchy'!$C$17:$D$381,2,FALSE)</f>
        <v>-60790254.600000001</v>
      </c>
      <c r="F226" s="49">
        <f>VLOOKUP(C226,'[1]Comp Balance Sheet Hierarchy'!$C$17:$E$381,3,FALSE)</f>
        <v>-55261267.130000003</v>
      </c>
    </row>
    <row r="227" spans="1:6" x14ac:dyDescent="0.2">
      <c r="A227" s="50"/>
      <c r="B227" s="46" t="s">
        <v>683</v>
      </c>
      <c r="C227" s="46"/>
      <c r="D227" s="47"/>
      <c r="E227" s="48">
        <f>-'[1]Analysis of Income'!D462</f>
        <v>21111664.16</v>
      </c>
      <c r="F227" s="49">
        <f>-'[1]Analysis of Income'!E462</f>
        <v>17770311.18</v>
      </c>
    </row>
    <row r="228" spans="1:6" x14ac:dyDescent="0.2">
      <c r="A228" s="50"/>
      <c r="B228" s="53" t="s">
        <v>543</v>
      </c>
      <c r="C228" s="54"/>
      <c r="D228" s="47"/>
      <c r="E228" s="55">
        <f>SUM(E225:E227)</f>
        <v>-40022088.439999998</v>
      </c>
      <c r="F228" s="56">
        <f>SUM(F225:F227)</f>
        <v>-37834453.950000003</v>
      </c>
    </row>
    <row r="229" spans="1:6" x14ac:dyDescent="0.2">
      <c r="A229" s="45" t="s">
        <v>684</v>
      </c>
      <c r="B229" s="46" t="s">
        <v>685</v>
      </c>
      <c r="C229" s="46" t="s">
        <v>298</v>
      </c>
      <c r="D229" s="47" t="s">
        <v>299</v>
      </c>
      <c r="E229" s="48">
        <f>VLOOKUP(C229,'[1]Comp Balance Sheet Hierarchy'!$C$17:$D$381,2,FALSE)</f>
        <v>-23500000</v>
      </c>
      <c r="F229" s="49">
        <f>VLOOKUP(C229,'[1]Comp Balance Sheet Hierarchy'!$C$17:$E$381,3,FALSE)</f>
        <v>-23500000</v>
      </c>
    </row>
    <row r="230" spans="1:6" x14ac:dyDescent="0.2">
      <c r="A230" s="45"/>
      <c r="B230" s="46" t="s">
        <v>686</v>
      </c>
      <c r="C230" s="46" t="s">
        <v>300</v>
      </c>
      <c r="D230" s="47" t="s">
        <v>299</v>
      </c>
      <c r="E230" s="48">
        <f>VLOOKUP(C230,'[1]Comp Balance Sheet Hierarchy'!$C$17:$D$381,2,FALSE)</f>
        <v>55225.18</v>
      </c>
      <c r="F230" s="49">
        <f>VLOOKUP(C230,'[1]Comp Balance Sheet Hierarchy'!$C$17:$E$381,3,FALSE)</f>
        <v>41430.74</v>
      </c>
    </row>
    <row r="231" spans="1:6" x14ac:dyDescent="0.2">
      <c r="A231" s="50"/>
      <c r="B231" s="46" t="s">
        <v>687</v>
      </c>
      <c r="C231" s="46" t="s">
        <v>301</v>
      </c>
      <c r="D231" s="47" t="s">
        <v>299</v>
      </c>
      <c r="E231" s="48">
        <f>VLOOKUP(C231,'[1]Comp Balance Sheet Hierarchy'!$C$17:$D$381,2,FALSE)</f>
        <v>-182249000</v>
      </c>
      <c r="F231" s="49">
        <f>VLOOKUP(C231,'[1]Comp Balance Sheet Hierarchy'!$C$17:$E$381,3,FALSE)</f>
        <v>-177249000</v>
      </c>
    </row>
    <row r="232" spans="1:6" x14ac:dyDescent="0.2">
      <c r="A232" s="50"/>
      <c r="B232" s="53" t="s">
        <v>543</v>
      </c>
      <c r="C232" s="54"/>
      <c r="D232" s="47"/>
      <c r="E232" s="55">
        <f>SUM(E229:E231)</f>
        <v>-205693774.81999999</v>
      </c>
      <c r="F232" s="56">
        <f>SUM(F229:F231)</f>
        <v>-200707569.25999999</v>
      </c>
    </row>
    <row r="233" spans="1:6" x14ac:dyDescent="0.2">
      <c r="A233" s="45" t="s">
        <v>688</v>
      </c>
      <c r="B233" s="46" t="s">
        <v>689</v>
      </c>
      <c r="C233" s="46" t="s">
        <v>302</v>
      </c>
      <c r="D233" s="47" t="s">
        <v>303</v>
      </c>
      <c r="E233" s="48">
        <f>VLOOKUP(C233,'[1]Comp Balance Sheet Hierarchy'!$C$17:$D$381,2,FALSE)</f>
        <v>-2250000</v>
      </c>
      <c r="F233" s="49">
        <f>VLOOKUP(C233,'[1]Comp Balance Sheet Hierarchy'!$C$17:$E$381,3,FALSE)</f>
        <v>-2250000</v>
      </c>
    </row>
    <row r="234" spans="1:6" x14ac:dyDescent="0.2">
      <c r="A234" s="50"/>
      <c r="B234" s="53" t="s">
        <v>543</v>
      </c>
      <c r="C234" s="54"/>
      <c r="D234" s="47"/>
      <c r="E234" s="55">
        <f>SUM(E233)</f>
        <v>-2250000</v>
      </c>
      <c r="F234" s="56">
        <f>SUM(F233)</f>
        <v>-2250000</v>
      </c>
    </row>
    <row r="235" spans="1:6" x14ac:dyDescent="0.2">
      <c r="A235" s="45" t="s">
        <v>690</v>
      </c>
      <c r="B235" s="46" t="s">
        <v>691</v>
      </c>
      <c r="C235" s="46" t="s">
        <v>304</v>
      </c>
      <c r="D235" s="47" t="s">
        <v>228</v>
      </c>
      <c r="E235" s="48">
        <f>VLOOKUP(C235,'[1]Comp Balance Sheet Hierarchy'!$C$17:$D$381,2,FALSE)</f>
        <v>-11467259.23</v>
      </c>
      <c r="F235" s="49">
        <f>VLOOKUP(C235,'[1]Comp Balance Sheet Hierarchy'!$C$17:$E$381,3,FALSE)</f>
        <v>-22799458.789999999</v>
      </c>
    </row>
    <row r="236" spans="1:6" x14ac:dyDescent="0.2">
      <c r="A236" s="50"/>
      <c r="B236" s="46" t="s">
        <v>692</v>
      </c>
      <c r="C236" s="46" t="s">
        <v>305</v>
      </c>
      <c r="D236" s="47" t="s">
        <v>228</v>
      </c>
      <c r="E236" s="48">
        <f>VLOOKUP(C236,'[1]Comp Balance Sheet Hierarchy'!$C$17:$D$381,2,FALSE)</f>
        <v>45065.27</v>
      </c>
      <c r="F236" s="49">
        <f>VLOOKUP(C236,'[1]Comp Balance Sheet Hierarchy'!$C$17:$E$381,3,FALSE)</f>
        <v>55487.57</v>
      </c>
    </row>
    <row r="237" spans="1:6" x14ac:dyDescent="0.2">
      <c r="A237" s="50"/>
      <c r="B237" s="46" t="s">
        <v>693</v>
      </c>
      <c r="C237" s="46" t="s">
        <v>306</v>
      </c>
      <c r="D237" s="47" t="s">
        <v>228</v>
      </c>
      <c r="E237" s="48">
        <f>VLOOKUP(C237,'[1]Comp Balance Sheet Hierarchy'!$C$17:$D$381,2,FALSE)</f>
        <v>3149017.5</v>
      </c>
      <c r="F237" s="49">
        <f>VLOOKUP(C237,'[1]Comp Balance Sheet Hierarchy'!$C$17:$E$381,3,FALSE)</f>
        <v>3149017.5</v>
      </c>
    </row>
    <row r="238" spans="1:6" x14ac:dyDescent="0.2">
      <c r="A238" s="50"/>
      <c r="B238" s="46" t="s">
        <v>694</v>
      </c>
      <c r="C238" s="46" t="s">
        <v>695</v>
      </c>
      <c r="D238" s="47" t="s">
        <v>228</v>
      </c>
      <c r="E238" s="48">
        <f>IFERROR(VLOOKUP(C238,'[1]Comp Balance Sheet Hierarchy'!$C$17:$D$381,2,FALSE),0)</f>
        <v>0</v>
      </c>
      <c r="F238" s="49">
        <f>IFERROR(VLOOKUP(C238,'[1]Comp Balance Sheet Hierarchy'!$C$17:$E$381,3,FALSE),0)</f>
        <v>0</v>
      </c>
    </row>
    <row r="239" spans="1:6" x14ac:dyDescent="0.2">
      <c r="A239" s="50"/>
      <c r="B239" s="53" t="s">
        <v>543</v>
      </c>
      <c r="C239" s="54"/>
      <c r="D239" s="47"/>
      <c r="E239" s="55">
        <f>SUM(E235:E238)</f>
        <v>-8273176.4600000009</v>
      </c>
      <c r="F239" s="56">
        <f>SUM(F235:F238)</f>
        <v>-19594953.719999999</v>
      </c>
    </row>
    <row r="240" spans="1:6" x14ac:dyDescent="0.2">
      <c r="A240" s="45" t="s">
        <v>696</v>
      </c>
      <c r="B240" s="46" t="s">
        <v>697</v>
      </c>
      <c r="C240" s="46" t="s">
        <v>307</v>
      </c>
      <c r="D240" s="47" t="s">
        <v>95</v>
      </c>
      <c r="E240" s="48">
        <f>VLOOKUP(C240,'[1]Comp Balance Sheet Hierarchy'!$C$17:$D$381,2,FALSE)</f>
        <v>-1297055.67</v>
      </c>
      <c r="F240" s="49">
        <f>VLOOKUP(C240,'[1]Comp Balance Sheet Hierarchy'!$C$17:$E$381,3,FALSE)</f>
        <v>-1902577.64</v>
      </c>
    </row>
    <row r="241" spans="1:6" x14ac:dyDescent="0.2">
      <c r="A241" s="50"/>
      <c r="B241" s="46" t="s">
        <v>698</v>
      </c>
      <c r="C241" s="46" t="s">
        <v>308</v>
      </c>
      <c r="D241" s="47" t="s">
        <v>95</v>
      </c>
      <c r="E241" s="48">
        <f>VLOOKUP(C241,'[1]Comp Balance Sheet Hierarchy'!$C$17:$D$381,2,FALSE)</f>
        <v>-868034.1</v>
      </c>
      <c r="F241" s="49">
        <f>VLOOKUP(C241,'[1]Comp Balance Sheet Hierarchy'!$C$17:$E$381,3,FALSE)</f>
        <v>-180052.07</v>
      </c>
    </row>
    <row r="242" spans="1:6" x14ac:dyDescent="0.2">
      <c r="A242" s="50"/>
      <c r="B242" s="46" t="s">
        <v>699</v>
      </c>
      <c r="C242" s="46" t="s">
        <v>700</v>
      </c>
      <c r="D242" s="47" t="s">
        <v>95</v>
      </c>
      <c r="E242" s="48">
        <f>IFERROR(VLOOKUP(C242,'[1]Comp Balance Sheet Hierarchy'!$C$17:$D$381,2,FALSE),0)</f>
        <v>0</v>
      </c>
      <c r="F242" s="49">
        <f>IFERROR(VLOOKUP(C242,'[1]Comp Balance Sheet Hierarchy'!$C$17:$E$381,3,FALSE),0)</f>
        <v>0</v>
      </c>
    </row>
    <row r="243" spans="1:6" x14ac:dyDescent="0.2">
      <c r="A243" s="50"/>
      <c r="B243" s="46" t="s">
        <v>701</v>
      </c>
      <c r="C243" s="46" t="s">
        <v>310</v>
      </c>
      <c r="D243" s="47" t="s">
        <v>95</v>
      </c>
      <c r="E243" s="48">
        <f>VLOOKUP(C243,'[1]Comp Balance Sheet Hierarchy'!$C$17:$D$381,2,FALSE)</f>
        <v>-41696.720000000001</v>
      </c>
      <c r="F243" s="49">
        <f>VLOOKUP(C243,'[1]Comp Balance Sheet Hierarchy'!$C$17:$E$381,3,FALSE)</f>
        <v>-20205.2</v>
      </c>
    </row>
    <row r="244" spans="1:6" x14ac:dyDescent="0.2">
      <c r="A244" s="50"/>
      <c r="B244" s="46" t="s">
        <v>702</v>
      </c>
      <c r="C244" s="46" t="s">
        <v>703</v>
      </c>
      <c r="D244" s="47" t="s">
        <v>95</v>
      </c>
      <c r="E244" s="48">
        <f>IFERROR(VLOOKUP(C244,'[1]Comp Balance Sheet Hierarchy'!$C$17:$D$381,2,FALSE),0)</f>
        <v>0</v>
      </c>
      <c r="F244" s="49">
        <f>IFERROR(VLOOKUP(C244,'[1]Comp Balance Sheet Hierarchy'!$C$17:$E$381,3,FALSE),0)</f>
        <v>0</v>
      </c>
    </row>
    <row r="245" spans="1:6" x14ac:dyDescent="0.2">
      <c r="A245" s="50"/>
      <c r="B245" s="46" t="s">
        <v>704</v>
      </c>
      <c r="C245" s="46" t="s">
        <v>705</v>
      </c>
      <c r="D245" s="47" t="s">
        <v>95</v>
      </c>
      <c r="E245" s="48">
        <f>IFERROR(VLOOKUP(C245,'[1]Comp Balance Sheet Hierarchy'!$C$17:$D$381,2,FALSE),0)</f>
        <v>0</v>
      </c>
      <c r="F245" s="49">
        <f>IFERROR(VLOOKUP(C245,'[1]Comp Balance Sheet Hierarchy'!$C$17:$E$381,3,FALSE),0)</f>
        <v>0</v>
      </c>
    </row>
    <row r="246" spans="1:6" x14ac:dyDescent="0.2">
      <c r="A246" s="50"/>
      <c r="B246" s="46" t="s">
        <v>706</v>
      </c>
      <c r="C246" s="46" t="s">
        <v>311</v>
      </c>
      <c r="D246" s="47" t="s">
        <v>95</v>
      </c>
      <c r="E246" s="48">
        <f>IFERROR(VLOOKUP(C246,'[1]Comp Balance Sheet Hierarchy'!$C$17:$D$381,2,FALSE),0)</f>
        <v>0</v>
      </c>
      <c r="F246" s="49">
        <f>IFERROR(VLOOKUP(C246,'[1]Comp Balance Sheet Hierarchy'!$C$17:$E$381,3,FALSE),0)</f>
        <v>-4176.41</v>
      </c>
    </row>
    <row r="247" spans="1:6" x14ac:dyDescent="0.2">
      <c r="A247" s="50"/>
      <c r="B247" s="46" t="s">
        <v>707</v>
      </c>
      <c r="C247" s="46" t="s">
        <v>708</v>
      </c>
      <c r="D247" s="47" t="s">
        <v>95</v>
      </c>
      <c r="E247" s="48">
        <f>IFERROR(VLOOKUP(C247,'[1]Comp Balance Sheet Hierarchy'!$C$17:$D$381,2,FALSE),0)</f>
        <v>0</v>
      </c>
      <c r="F247" s="49">
        <f>IFERROR(VLOOKUP(C247,'[1]Comp Balance Sheet Hierarchy'!$C$17:$E$381,3,FALSE),0)</f>
        <v>0</v>
      </c>
    </row>
    <row r="248" spans="1:6" x14ac:dyDescent="0.2">
      <c r="A248" s="50"/>
      <c r="B248" s="46" t="s">
        <v>709</v>
      </c>
      <c r="C248" s="46" t="s">
        <v>94</v>
      </c>
      <c r="D248" s="47" t="s">
        <v>95</v>
      </c>
      <c r="E248" s="48">
        <f>IFERROR(VLOOKUP(C248,'[1]Comp Balance Sheet Hierarchy'!$C$17:$D$381,2,FALSE),0)</f>
        <v>-2984.98</v>
      </c>
      <c r="F248" s="49">
        <f>IFERROR(VLOOKUP(C248,'[1]Comp Balance Sheet Hierarchy'!$C$17:$E$381,3,FALSE),0)</f>
        <v>0</v>
      </c>
    </row>
    <row r="249" spans="1:6" x14ac:dyDescent="0.2">
      <c r="A249" s="50"/>
      <c r="B249" s="46" t="s">
        <v>710</v>
      </c>
      <c r="C249" s="46" t="s">
        <v>312</v>
      </c>
      <c r="D249" s="47" t="s">
        <v>95</v>
      </c>
      <c r="E249" s="48">
        <f>VLOOKUP(C249,'[1]Comp Balance Sheet Hierarchy'!$C$17:$D$381,2,FALSE)</f>
        <v>-39323.870000000003</v>
      </c>
      <c r="F249" s="49">
        <f>VLOOKUP(C249,'[1]Comp Balance Sheet Hierarchy'!$C$17:$E$381,3,FALSE)</f>
        <v>-81540.960000000006</v>
      </c>
    </row>
    <row r="250" spans="1:6" x14ac:dyDescent="0.2">
      <c r="A250" s="50"/>
      <c r="B250" s="46" t="s">
        <v>711</v>
      </c>
      <c r="C250" s="46" t="s">
        <v>313</v>
      </c>
      <c r="D250" s="47" t="s">
        <v>95</v>
      </c>
      <c r="E250" s="48">
        <f>VLOOKUP(C250,'[1]Comp Balance Sheet Hierarchy'!$C$17:$D$381,2,FALSE)</f>
        <v>-36599.89</v>
      </c>
      <c r="F250" s="49">
        <f>VLOOKUP(C250,'[1]Comp Balance Sheet Hierarchy'!$C$17:$E$381,3,FALSE)</f>
        <v>-63278.3</v>
      </c>
    </row>
    <row r="251" spans="1:6" x14ac:dyDescent="0.2">
      <c r="A251" s="50"/>
      <c r="B251" s="46" t="s">
        <v>712</v>
      </c>
      <c r="C251" s="46" t="s">
        <v>314</v>
      </c>
      <c r="D251" s="47" t="s">
        <v>95</v>
      </c>
      <c r="E251" s="48">
        <f>VLOOKUP(C251,'[1]Comp Balance Sheet Hierarchy'!$C$17:$D$381,2,FALSE)</f>
        <v>-106903.27</v>
      </c>
      <c r="F251" s="49">
        <f>VLOOKUP(C251,'[1]Comp Balance Sheet Hierarchy'!$C$17:$E$381,3,FALSE)</f>
        <v>-92184.52</v>
      </c>
    </row>
    <row r="252" spans="1:6" x14ac:dyDescent="0.2">
      <c r="A252" s="50"/>
      <c r="B252" s="46" t="s">
        <v>713</v>
      </c>
      <c r="C252" s="46" t="s">
        <v>96</v>
      </c>
      <c r="D252" s="47" t="s">
        <v>95</v>
      </c>
      <c r="E252" s="48">
        <f>VLOOKUP(C252,'[1]Comp Balance Sheet Hierarchy'!$C$17:$D$381,2,FALSE)</f>
        <v>-1423062.84</v>
      </c>
      <c r="F252" s="49">
        <f>VLOOKUP(C252,'[1]Comp Balance Sheet Hierarchy'!$C$17:$E$381,3,FALSE)</f>
        <v>-1474672.05</v>
      </c>
    </row>
    <row r="253" spans="1:6" x14ac:dyDescent="0.2">
      <c r="A253" s="50"/>
      <c r="B253" s="46" t="s">
        <v>714</v>
      </c>
      <c r="C253" s="46" t="s">
        <v>97</v>
      </c>
      <c r="D253" s="47" t="s">
        <v>95</v>
      </c>
      <c r="E253" s="48">
        <f>VLOOKUP(C253,'[1]Comp Balance Sheet Hierarchy'!$C$17:$D$381,2,FALSE)</f>
        <v>-91274.55</v>
      </c>
      <c r="F253" s="49">
        <f>VLOOKUP(C253,'[1]Comp Balance Sheet Hierarchy'!$C$17:$E$381,3,FALSE)</f>
        <v>-94263.34</v>
      </c>
    </row>
    <row r="254" spans="1:6" x14ac:dyDescent="0.2">
      <c r="A254" s="50"/>
      <c r="B254" s="46" t="s">
        <v>715</v>
      </c>
      <c r="C254" s="46" t="s">
        <v>315</v>
      </c>
      <c r="D254" s="47" t="s">
        <v>309</v>
      </c>
      <c r="E254" s="48">
        <f>VLOOKUP(C254,'[1]Comp Balance Sheet Hierarchy'!$C$17:$D$381,2,FALSE)</f>
        <v>-735673.94</v>
      </c>
      <c r="F254" s="49">
        <f>VLOOKUP(C254,'[1]Comp Balance Sheet Hierarchy'!$C$17:$E$381,3,FALSE)</f>
        <v>-467672.05</v>
      </c>
    </row>
    <row r="255" spans="1:6" x14ac:dyDescent="0.2">
      <c r="A255" s="50"/>
      <c r="B255" s="46" t="s">
        <v>626</v>
      </c>
      <c r="C255" s="46" t="s">
        <v>716</v>
      </c>
      <c r="D255" s="47" t="s">
        <v>309</v>
      </c>
      <c r="E255" s="48">
        <f>IFERROR(VLOOKUP(C255,'[1]Comp Balance Sheet Hierarchy'!$C$17:$D$381,2,FALSE),0)</f>
        <v>0</v>
      </c>
      <c r="F255" s="49">
        <f>IFERROR(VLOOKUP(C255,'[1]Comp Balance Sheet Hierarchy'!$C$17:$E$381,3,FALSE),0)</f>
        <v>0</v>
      </c>
    </row>
    <row r="256" spans="1:6" x14ac:dyDescent="0.2">
      <c r="A256" s="50"/>
      <c r="B256" s="46" t="s">
        <v>717</v>
      </c>
      <c r="C256" s="46" t="s">
        <v>316</v>
      </c>
      <c r="D256" s="47" t="s">
        <v>309</v>
      </c>
      <c r="E256" s="48">
        <f>VLOOKUP(C256,'[1]Comp Balance Sheet Hierarchy'!$C$17:$D$381,2,FALSE)</f>
        <v>933622.09</v>
      </c>
      <c r="F256" s="49">
        <f>VLOOKUP(C256,'[1]Comp Balance Sheet Hierarchy'!$C$17:$E$381,3,FALSE)</f>
        <v>868992.51</v>
      </c>
    </row>
    <row r="257" spans="1:6" x14ac:dyDescent="0.2">
      <c r="A257" s="50"/>
      <c r="B257" s="46" t="s">
        <v>717</v>
      </c>
      <c r="C257" s="46" t="s">
        <v>317</v>
      </c>
      <c r="D257" s="47" t="s">
        <v>309</v>
      </c>
      <c r="E257" s="48">
        <f>VLOOKUP(C257,'[1]Comp Balance Sheet Hierarchy'!$C$17:$D$381,2,FALSE)</f>
        <v>-1352932.81</v>
      </c>
      <c r="F257" s="49">
        <f>VLOOKUP(C257,'[1]Comp Balance Sheet Hierarchy'!$C$17:$E$381,3,FALSE)</f>
        <v>-1264810.8899999999</v>
      </c>
    </row>
    <row r="258" spans="1:6" x14ac:dyDescent="0.2">
      <c r="A258" s="50"/>
      <c r="B258" s="46" t="s">
        <v>718</v>
      </c>
      <c r="C258" s="46" t="s">
        <v>318</v>
      </c>
      <c r="D258" s="47" t="s">
        <v>309</v>
      </c>
      <c r="E258" s="48">
        <f>IFERROR(VLOOKUP(C258,'[1]Comp Balance Sheet Hierarchy'!$C$17:$D$381,2,FALSE),0)</f>
        <v>0</v>
      </c>
      <c r="F258" s="49">
        <f>IFERROR(VLOOKUP(C258,'[1]Comp Balance Sheet Hierarchy'!$C$17:$E$381,3,FALSE),0)</f>
        <v>974476.95</v>
      </c>
    </row>
    <row r="259" spans="1:6" x14ac:dyDescent="0.2">
      <c r="A259" s="50"/>
      <c r="B259" s="53" t="s">
        <v>543</v>
      </c>
      <c r="C259" s="54"/>
      <c r="D259" s="47"/>
      <c r="E259" s="55">
        <f>SUM(E240:E258)</f>
        <v>-5061920.5500000007</v>
      </c>
      <c r="F259" s="56">
        <f>SUM(F240:F258)</f>
        <v>-3801963.9699999997</v>
      </c>
    </row>
    <row r="260" spans="1:6" x14ac:dyDescent="0.2">
      <c r="A260" s="45" t="s">
        <v>719</v>
      </c>
      <c r="B260" s="46" t="s">
        <v>720</v>
      </c>
      <c r="C260" s="46" t="s">
        <v>319</v>
      </c>
      <c r="D260" s="47" t="s">
        <v>320</v>
      </c>
      <c r="E260" s="48">
        <f>VLOOKUP(C260,'[1]Comp Balance Sheet Hierarchy'!$C$17:$D$381,2,FALSE)</f>
        <v>2515591.2200000002</v>
      </c>
      <c r="F260" s="49">
        <f>VLOOKUP(C260,'[1]Comp Balance Sheet Hierarchy'!$C$17:$E$381,3,FALSE)</f>
        <v>2172625.0699999998</v>
      </c>
    </row>
    <row r="261" spans="1:6" x14ac:dyDescent="0.2">
      <c r="A261" s="50"/>
      <c r="B261" s="46" t="s">
        <v>721</v>
      </c>
      <c r="C261" s="46" t="s">
        <v>321</v>
      </c>
      <c r="D261" s="47" t="s">
        <v>320</v>
      </c>
      <c r="E261" s="48">
        <f>VLOOKUP(C261,'[1]Comp Balance Sheet Hierarchy'!$C$17:$D$381,2,FALSE)</f>
        <v>540940.86</v>
      </c>
      <c r="F261" s="49">
        <f>VLOOKUP(C261,'[1]Comp Balance Sheet Hierarchy'!$C$17:$E$381,3,FALSE)</f>
        <v>-1411197.14</v>
      </c>
    </row>
    <row r="262" spans="1:6" x14ac:dyDescent="0.2">
      <c r="A262" s="50"/>
      <c r="B262" s="46" t="s">
        <v>722</v>
      </c>
      <c r="C262" s="46" t="s">
        <v>322</v>
      </c>
      <c r="D262" s="47" t="s">
        <v>320</v>
      </c>
      <c r="E262" s="48">
        <f>VLOOKUP(C262,'[1]Comp Balance Sheet Hierarchy'!$C$17:$D$381,2,FALSE)</f>
        <v>-77288.61</v>
      </c>
      <c r="F262" s="49">
        <f>VLOOKUP(C262,'[1]Comp Balance Sheet Hierarchy'!$C$17:$E$381,3,FALSE)</f>
        <v>73939.39</v>
      </c>
    </row>
    <row r="263" spans="1:6" x14ac:dyDescent="0.2">
      <c r="A263" s="50"/>
      <c r="B263" s="46" t="s">
        <v>723</v>
      </c>
      <c r="C263" s="46" t="s">
        <v>323</v>
      </c>
      <c r="D263" s="47" t="s">
        <v>320</v>
      </c>
      <c r="E263" s="48">
        <f>VLOOKUP(C263,'[1]Comp Balance Sheet Hierarchy'!$C$17:$D$381,2,FALSE)</f>
        <v>657271.68000000005</v>
      </c>
      <c r="F263" s="49">
        <f>VLOOKUP(C263,'[1]Comp Balance Sheet Hierarchy'!$C$17:$E$381,3,FALSE)</f>
        <v>138957.68</v>
      </c>
    </row>
    <row r="264" spans="1:6" x14ac:dyDescent="0.2">
      <c r="A264" s="50"/>
      <c r="B264" s="46" t="s">
        <v>724</v>
      </c>
      <c r="C264" s="46" t="s">
        <v>725</v>
      </c>
      <c r="D264" s="47" t="s">
        <v>325</v>
      </c>
      <c r="E264" s="48">
        <f>IFERROR(VLOOKUP(C264,'[1]Comp Balance Sheet Hierarchy'!$C$17:$D$381,2,FALSE),0)</f>
        <v>0</v>
      </c>
      <c r="F264" s="49">
        <f>IFERROR(VLOOKUP(C264,'[1]Comp Balance Sheet Hierarchy'!$C$17:$E$381,3,FALSE),0)</f>
        <v>0</v>
      </c>
    </row>
    <row r="265" spans="1:6" x14ac:dyDescent="0.2">
      <c r="A265" s="50"/>
      <c r="B265" s="46" t="s">
        <v>726</v>
      </c>
      <c r="C265" s="46" t="s">
        <v>727</v>
      </c>
      <c r="D265" s="47" t="s">
        <v>325</v>
      </c>
      <c r="E265" s="48">
        <f>IFERROR(VLOOKUP(C265,'[1]Comp Balance Sheet Hierarchy'!$C$17:$D$381,2,FALSE),0)</f>
        <v>0</v>
      </c>
      <c r="F265" s="49">
        <f>IFERROR(VLOOKUP(C265,'[1]Comp Balance Sheet Hierarchy'!$C$17:$E$381,3,FALSE),0)</f>
        <v>0</v>
      </c>
    </row>
    <row r="266" spans="1:6" x14ac:dyDescent="0.2">
      <c r="A266" s="50"/>
      <c r="B266" s="46" t="s">
        <v>728</v>
      </c>
      <c r="C266" s="46" t="s">
        <v>324</v>
      </c>
      <c r="D266" s="47" t="s">
        <v>325</v>
      </c>
      <c r="E266" s="48">
        <f>VLOOKUP(C266,'[1]Comp Balance Sheet Hierarchy'!$C$17:$D$381,2,FALSE)</f>
        <v>-56952.38</v>
      </c>
      <c r="F266" s="49">
        <f>VLOOKUP(C266,'[1]Comp Balance Sheet Hierarchy'!$C$17:$E$381,3,FALSE)</f>
        <v>-62749.94</v>
      </c>
    </row>
    <row r="267" spans="1:6" x14ac:dyDescent="0.2">
      <c r="A267" s="50"/>
      <c r="B267" s="46" t="s">
        <v>729</v>
      </c>
      <c r="C267" s="46" t="s">
        <v>730</v>
      </c>
      <c r="D267" s="47" t="s">
        <v>325</v>
      </c>
      <c r="E267" s="48">
        <f>IFERROR(VLOOKUP(C267,'[1]Comp Balance Sheet Hierarchy'!$C$17:$D$381,2,FALSE),0)</f>
        <v>0</v>
      </c>
      <c r="F267" s="49">
        <f>IFERROR(VLOOKUP(C267,'[1]Comp Balance Sheet Hierarchy'!$C$17:$E$381,3,FALSE),0)</f>
        <v>0</v>
      </c>
    </row>
    <row r="268" spans="1:6" x14ac:dyDescent="0.2">
      <c r="A268" s="50"/>
      <c r="B268" s="46" t="s">
        <v>731</v>
      </c>
      <c r="C268" s="46" t="s">
        <v>326</v>
      </c>
      <c r="D268" s="47" t="s">
        <v>325</v>
      </c>
      <c r="E268" s="48">
        <f>VLOOKUP(C268,'[1]Comp Balance Sheet Hierarchy'!$C$17:$D$381,2,FALSE)</f>
        <v>-5707158.4500000002</v>
      </c>
      <c r="F268" s="49">
        <f>VLOOKUP(C268,'[1]Comp Balance Sheet Hierarchy'!$C$17:$E$381,3,FALSE)</f>
        <v>-4541893.96</v>
      </c>
    </row>
    <row r="269" spans="1:6" x14ac:dyDescent="0.2">
      <c r="A269" s="50"/>
      <c r="B269" s="46" t="s">
        <v>732</v>
      </c>
      <c r="C269" s="46" t="s">
        <v>327</v>
      </c>
      <c r="D269" s="47" t="s">
        <v>325</v>
      </c>
      <c r="E269" s="48">
        <f>VLOOKUP(C269,'[1]Comp Balance Sheet Hierarchy'!$C$17:$D$381,2,FALSE)</f>
        <v>-8993.06</v>
      </c>
      <c r="F269" s="49">
        <f>VLOOKUP(C269,'[1]Comp Balance Sheet Hierarchy'!$C$17:$E$381,3,FALSE)</f>
        <v>-15320.45</v>
      </c>
    </row>
    <row r="270" spans="1:6" x14ac:dyDescent="0.2">
      <c r="A270" s="50"/>
      <c r="B270" s="46" t="s">
        <v>733</v>
      </c>
      <c r="C270" s="46" t="s">
        <v>734</v>
      </c>
      <c r="D270" s="47" t="s">
        <v>325</v>
      </c>
      <c r="E270" s="48">
        <f>IFERROR(VLOOKUP(C270,'[1]Comp Balance Sheet Hierarchy'!$C$17:$D$381,2,FALSE),0)</f>
        <v>0</v>
      </c>
      <c r="F270" s="49">
        <f>IFERROR(VLOOKUP(C270,'[1]Comp Balance Sheet Hierarchy'!$C$17:$E$381,3,FALSE),0)</f>
        <v>0</v>
      </c>
    </row>
    <row r="271" spans="1:6" x14ac:dyDescent="0.2">
      <c r="A271" s="50"/>
      <c r="B271" s="53" t="s">
        <v>543</v>
      </c>
      <c r="C271" s="54"/>
      <c r="D271" s="47"/>
      <c r="E271" s="55">
        <f>SUM(E260:E270)</f>
        <v>-2136588.7399999998</v>
      </c>
      <c r="F271" s="56">
        <f>SUM(F260:F270)</f>
        <v>-3645639.35</v>
      </c>
    </row>
    <row r="272" spans="1:6" x14ac:dyDescent="0.2">
      <c r="A272" s="45" t="s">
        <v>735</v>
      </c>
      <c r="B272" s="46" t="s">
        <v>736</v>
      </c>
      <c r="C272" s="46" t="s">
        <v>328</v>
      </c>
      <c r="D272" s="47" t="s">
        <v>329</v>
      </c>
      <c r="E272" s="48">
        <f>VLOOKUP(C272,'[1]Comp Balance Sheet Hierarchy'!$C$17:$D$381,2,FALSE)</f>
        <v>-311872.09000000003</v>
      </c>
      <c r="F272" s="49">
        <f>VLOOKUP(C272,'[1]Comp Balance Sheet Hierarchy'!$C$17:$E$381,3,FALSE)</f>
        <v>-311872.09000000003</v>
      </c>
    </row>
    <row r="273" spans="1:6" x14ac:dyDescent="0.2">
      <c r="A273" s="50"/>
      <c r="B273" s="46" t="s">
        <v>737</v>
      </c>
      <c r="C273" s="46" t="s">
        <v>330</v>
      </c>
      <c r="D273" s="47" t="s">
        <v>329</v>
      </c>
      <c r="E273" s="48">
        <f>VLOOKUP(C273,'[1]Comp Balance Sheet Hierarchy'!$C$17:$D$381,2,FALSE)</f>
        <v>-1817853.13</v>
      </c>
      <c r="F273" s="49">
        <f>VLOOKUP(C273,'[1]Comp Balance Sheet Hierarchy'!$C$17:$E$381,3,FALSE)</f>
        <v>-1769901.74</v>
      </c>
    </row>
    <row r="274" spans="1:6" x14ac:dyDescent="0.2">
      <c r="A274" s="50"/>
      <c r="B274" s="46" t="s">
        <v>738</v>
      </c>
      <c r="C274" s="46" t="s">
        <v>331</v>
      </c>
      <c r="D274" s="47" t="s">
        <v>329</v>
      </c>
      <c r="E274" s="48">
        <f>VLOOKUP(C274,'[1]Comp Balance Sheet Hierarchy'!$C$17:$D$381,2,FALSE)</f>
        <v>-15881.25</v>
      </c>
      <c r="F274" s="49">
        <f>VLOOKUP(C274,'[1]Comp Balance Sheet Hierarchy'!$C$17:$E$381,3,FALSE)</f>
        <v>-15881.25</v>
      </c>
    </row>
    <row r="275" spans="1:6" x14ac:dyDescent="0.2">
      <c r="A275" s="50"/>
      <c r="B275" s="53" t="s">
        <v>543</v>
      </c>
      <c r="C275" s="54"/>
      <c r="D275" s="47"/>
      <c r="E275" s="55">
        <f>SUM(E272:E274)</f>
        <v>-2145606.4699999997</v>
      </c>
      <c r="F275" s="56">
        <f>SUM(F272:F274)</f>
        <v>-2097655.08</v>
      </c>
    </row>
    <row r="276" spans="1:6" x14ac:dyDescent="0.2">
      <c r="A276" s="45" t="s">
        <v>739</v>
      </c>
      <c r="B276" s="46" t="s">
        <v>740</v>
      </c>
      <c r="C276" s="46" t="s">
        <v>332</v>
      </c>
      <c r="D276" s="47" t="s">
        <v>99</v>
      </c>
      <c r="E276" s="48">
        <f>VLOOKUP(C276,'[1]Comp Balance Sheet Hierarchy'!$C$17:$D$381,2,FALSE)</f>
        <v>-145613.54999999999</v>
      </c>
      <c r="F276" s="49">
        <f>VLOOKUP(C276,'[1]Comp Balance Sheet Hierarchy'!$C$17:$E$381,3,FALSE)</f>
        <v>-339828.21</v>
      </c>
    </row>
    <row r="277" spans="1:6" x14ac:dyDescent="0.2">
      <c r="A277" s="50"/>
      <c r="B277" s="46" t="s">
        <v>741</v>
      </c>
      <c r="C277" s="46" t="s">
        <v>742</v>
      </c>
      <c r="D277" s="47" t="s">
        <v>99</v>
      </c>
      <c r="E277" s="48">
        <f>IFERROR(VLOOKUP(C277,'[1]Comp Balance Sheet Hierarchy'!$C$17:$D$381,2,FALSE),0)</f>
        <v>0</v>
      </c>
      <c r="F277" s="49">
        <f>IFERROR(VLOOKUP(C277,'[1]Comp Balance Sheet Hierarchy'!$C$17:$E$381,3,FALSE),0)</f>
        <v>0</v>
      </c>
    </row>
    <row r="278" spans="1:6" x14ac:dyDescent="0.2">
      <c r="A278" s="50"/>
      <c r="B278" s="46" t="s">
        <v>743</v>
      </c>
      <c r="C278" s="46" t="s">
        <v>333</v>
      </c>
      <c r="D278" s="47" t="s">
        <v>99</v>
      </c>
      <c r="E278" s="48">
        <f>VLOOKUP(C278,'[1]Comp Balance Sheet Hierarchy'!$C$17:$D$381,2,FALSE)</f>
        <v>-344010.73</v>
      </c>
      <c r="F278" s="49">
        <f>VLOOKUP(C278,'[1]Comp Balance Sheet Hierarchy'!$C$17:$E$381,3,FALSE)</f>
        <v>-123120.45</v>
      </c>
    </row>
    <row r="279" spans="1:6" x14ac:dyDescent="0.2">
      <c r="A279" s="50"/>
      <c r="B279" s="46" t="s">
        <v>744</v>
      </c>
      <c r="C279" s="46" t="s">
        <v>334</v>
      </c>
      <c r="D279" s="47" t="s">
        <v>99</v>
      </c>
      <c r="E279" s="48">
        <f>VLOOKUP(C279,'[1]Comp Balance Sheet Hierarchy'!$C$17:$D$381,2,FALSE)</f>
        <v>-43660.38</v>
      </c>
      <c r="F279" s="49">
        <f>VLOOKUP(C279,'[1]Comp Balance Sheet Hierarchy'!$C$17:$E$381,3,FALSE)</f>
        <v>-11904.82</v>
      </c>
    </row>
    <row r="280" spans="1:6" x14ac:dyDescent="0.2">
      <c r="A280" s="50"/>
      <c r="B280" s="46" t="s">
        <v>745</v>
      </c>
      <c r="C280" s="46" t="s">
        <v>335</v>
      </c>
      <c r="D280" s="47" t="s">
        <v>99</v>
      </c>
      <c r="E280" s="48">
        <f>VLOOKUP(C280,'[1]Comp Balance Sheet Hierarchy'!$C$17:$D$381,2,FALSE)</f>
        <v>-353334.05</v>
      </c>
      <c r="F280" s="49">
        <f>VLOOKUP(C280,'[1]Comp Balance Sheet Hierarchy'!$C$17:$E$381,3,FALSE)</f>
        <v>-349580.46</v>
      </c>
    </row>
    <row r="281" spans="1:6" x14ac:dyDescent="0.2">
      <c r="A281" s="50"/>
      <c r="B281" s="46" t="s">
        <v>746</v>
      </c>
      <c r="C281" s="46" t="s">
        <v>336</v>
      </c>
      <c r="D281" s="47" t="s">
        <v>99</v>
      </c>
      <c r="E281" s="48">
        <f>IFERROR(VLOOKUP(C281,'[1]Comp Balance Sheet Hierarchy'!$C$17:$D$381,2,FALSE),0)</f>
        <v>43029.03</v>
      </c>
      <c r="F281" s="49">
        <f>IFERROR(VLOOKUP(C281,'[1]Comp Balance Sheet Hierarchy'!$C$17:$E$381,3,FALSE),0)</f>
        <v>0</v>
      </c>
    </row>
    <row r="282" spans="1:6" x14ac:dyDescent="0.2">
      <c r="A282" s="50"/>
      <c r="B282" s="46" t="s">
        <v>747</v>
      </c>
      <c r="C282" s="46" t="s">
        <v>337</v>
      </c>
      <c r="D282" s="47" t="s">
        <v>99</v>
      </c>
      <c r="E282" s="48">
        <f>VLOOKUP(C282,'[1]Comp Balance Sheet Hierarchy'!$C$17:$D$381,2,FALSE)</f>
        <v>-93432.62</v>
      </c>
      <c r="F282" s="49">
        <f>VLOOKUP(C282,'[1]Comp Balance Sheet Hierarchy'!$C$17:$E$381,3,FALSE)</f>
        <v>-206423.49</v>
      </c>
    </row>
    <row r="283" spans="1:6" x14ac:dyDescent="0.2">
      <c r="A283" s="50"/>
      <c r="B283" s="46" t="s">
        <v>748</v>
      </c>
      <c r="C283" s="46" t="s">
        <v>338</v>
      </c>
      <c r="D283" s="47" t="s">
        <v>99</v>
      </c>
      <c r="E283" s="48">
        <f>VLOOKUP(C283,'[1]Comp Balance Sheet Hierarchy'!$C$17:$D$381,2,FALSE)</f>
        <v>-125420.94</v>
      </c>
      <c r="F283" s="49">
        <f>VLOOKUP(C283,'[1]Comp Balance Sheet Hierarchy'!$C$17:$E$381,3,FALSE)</f>
        <v>-315919.26</v>
      </c>
    </row>
    <row r="284" spans="1:6" x14ac:dyDescent="0.2">
      <c r="A284" s="50"/>
      <c r="B284" s="46" t="s">
        <v>749</v>
      </c>
      <c r="C284" s="46" t="s">
        <v>339</v>
      </c>
      <c r="D284" s="47" t="s">
        <v>99</v>
      </c>
      <c r="E284" s="48">
        <f>IFERROR(VLOOKUP(C284,'[1]Comp Balance Sheet Hierarchy'!$C$17:$D$381,2,FALSE),0)</f>
        <v>-92353.57</v>
      </c>
      <c r="F284" s="49">
        <f>IFERROR(VLOOKUP(C284,'[1]Comp Balance Sheet Hierarchy'!$C$17:$E$381,3,FALSE),0)</f>
        <v>-106792.73</v>
      </c>
    </row>
    <row r="285" spans="1:6" x14ac:dyDescent="0.2">
      <c r="A285" s="50"/>
      <c r="B285" s="46" t="s">
        <v>750</v>
      </c>
      <c r="C285" s="46" t="s">
        <v>98</v>
      </c>
      <c r="D285" s="47" t="s">
        <v>99</v>
      </c>
      <c r="E285" s="48">
        <f>VLOOKUP(C285,'[1]Comp Balance Sheet Hierarchy'!$C$17:$D$381,2,FALSE)</f>
        <v>-214583.35</v>
      </c>
      <c r="F285" s="49">
        <f>VLOOKUP(C285,'[1]Comp Balance Sheet Hierarchy'!$C$17:$E$381,3,FALSE)</f>
        <v>-97500</v>
      </c>
    </row>
    <row r="286" spans="1:6" x14ac:dyDescent="0.2">
      <c r="A286" s="50"/>
      <c r="B286" s="46" t="s">
        <v>751</v>
      </c>
      <c r="C286" s="46" t="s">
        <v>340</v>
      </c>
      <c r="D286" s="47" t="s">
        <v>99</v>
      </c>
      <c r="E286" s="48">
        <f>VLOOKUP(C286,'[1]Comp Balance Sheet Hierarchy'!$C$17:$D$381,2,FALSE)</f>
        <v>-20500</v>
      </c>
      <c r="F286" s="49">
        <f>VLOOKUP(C286,'[1]Comp Balance Sheet Hierarchy'!$C$17:$E$381,3,FALSE)</f>
        <v>-20000</v>
      </c>
    </row>
    <row r="287" spans="1:6" x14ac:dyDescent="0.2">
      <c r="A287" s="50"/>
      <c r="B287" s="46" t="s">
        <v>752</v>
      </c>
      <c r="C287" s="46" t="s">
        <v>341</v>
      </c>
      <c r="D287" s="47" t="s">
        <v>99</v>
      </c>
      <c r="E287" s="48">
        <f>VLOOKUP(C287,'[1]Comp Balance Sheet Hierarchy'!$C$17:$D$381,2,FALSE)</f>
        <v>-8308.26</v>
      </c>
      <c r="F287" s="49">
        <f>VLOOKUP(C287,'[1]Comp Balance Sheet Hierarchy'!$C$17:$E$381,3,FALSE)</f>
        <v>-9371.06</v>
      </c>
    </row>
    <row r="288" spans="1:6" x14ac:dyDescent="0.2">
      <c r="A288" s="50"/>
      <c r="B288" s="46" t="s">
        <v>753</v>
      </c>
      <c r="C288" s="46" t="s">
        <v>342</v>
      </c>
      <c r="D288" s="47" t="s">
        <v>99</v>
      </c>
      <c r="E288" s="48">
        <f>VLOOKUP(C288,'[1]Comp Balance Sheet Hierarchy'!$C$17:$D$381,2,FALSE)</f>
        <v>-17218.93</v>
      </c>
      <c r="F288" s="49">
        <f>VLOOKUP(C288,'[1]Comp Balance Sheet Hierarchy'!$C$17:$E$381,3,FALSE)</f>
        <v>-24683.66</v>
      </c>
    </row>
    <row r="289" spans="1:6" x14ac:dyDescent="0.2">
      <c r="A289" s="50"/>
      <c r="B289" s="46" t="s">
        <v>754</v>
      </c>
      <c r="C289" s="46" t="s">
        <v>755</v>
      </c>
      <c r="D289" s="47" t="s">
        <v>99</v>
      </c>
      <c r="E289" s="48">
        <f>IFERROR(VLOOKUP(C289,'[1]Comp Balance Sheet Hierarchy'!$C$17:$D$381,2,FALSE),0)</f>
        <v>0</v>
      </c>
      <c r="F289" s="49">
        <f>IFERROR(VLOOKUP(C289,'[1]Comp Balance Sheet Hierarchy'!$C$17:$E$381,3,FALSE),0)</f>
        <v>0</v>
      </c>
    </row>
    <row r="290" spans="1:6" x14ac:dyDescent="0.2">
      <c r="A290" s="50"/>
      <c r="B290" s="46" t="s">
        <v>756</v>
      </c>
      <c r="C290" s="46" t="s">
        <v>343</v>
      </c>
      <c r="D290" s="47" t="s">
        <v>99</v>
      </c>
      <c r="E290" s="48">
        <f>IFERROR(VLOOKUP(C290,'[1]Comp Balance Sheet Hierarchy'!$C$17:$D$381,2,FALSE),0)</f>
        <v>0</v>
      </c>
      <c r="F290" s="49">
        <f>IFERROR(VLOOKUP(C290,'[1]Comp Balance Sheet Hierarchy'!$C$17:$E$381,3,FALSE),0)</f>
        <v>-4.9400000000000004</v>
      </c>
    </row>
    <row r="291" spans="1:6" x14ac:dyDescent="0.2">
      <c r="A291" s="50"/>
      <c r="B291" s="46" t="s">
        <v>757</v>
      </c>
      <c r="C291" s="46" t="s">
        <v>344</v>
      </c>
      <c r="D291" s="47" t="s">
        <v>99</v>
      </c>
      <c r="E291" s="48">
        <f>VLOOKUP(C291,'[1]Comp Balance Sheet Hierarchy'!$C$17:$D$381,2,FALSE)</f>
        <v>-7514.55</v>
      </c>
      <c r="F291" s="49">
        <f>VLOOKUP(C291,'[1]Comp Balance Sheet Hierarchy'!$C$17:$E$381,3,FALSE)</f>
        <v>-7753.37</v>
      </c>
    </row>
    <row r="292" spans="1:6" x14ac:dyDescent="0.2">
      <c r="A292" s="50"/>
      <c r="B292" s="46" t="s">
        <v>758</v>
      </c>
      <c r="C292" s="46" t="s">
        <v>345</v>
      </c>
      <c r="D292" s="47" t="s">
        <v>99</v>
      </c>
      <c r="E292" s="48">
        <f>VLOOKUP(C292,'[1]Comp Balance Sheet Hierarchy'!$C$17:$D$381,2,FALSE)</f>
        <v>-448480</v>
      </c>
      <c r="F292" s="49">
        <f>VLOOKUP(C292,'[1]Comp Balance Sheet Hierarchy'!$C$17:$E$381,3,FALSE)</f>
        <v>-512687.47</v>
      </c>
    </row>
    <row r="293" spans="1:6" x14ac:dyDescent="0.2">
      <c r="A293" s="50"/>
      <c r="B293" s="46" t="s">
        <v>759</v>
      </c>
      <c r="C293" s="46" t="s">
        <v>346</v>
      </c>
      <c r="D293" s="47" t="s">
        <v>99</v>
      </c>
      <c r="E293" s="48">
        <f>VLOOKUP(C293,'[1]Comp Balance Sheet Hierarchy'!$C$17:$D$381,2,FALSE)</f>
        <v>-92561.5</v>
      </c>
      <c r="F293" s="49">
        <f>VLOOKUP(C293,'[1]Comp Balance Sheet Hierarchy'!$C$17:$E$381,3,FALSE)</f>
        <v>-82826.03</v>
      </c>
    </row>
    <row r="294" spans="1:6" x14ac:dyDescent="0.2">
      <c r="A294" s="50"/>
      <c r="B294" s="46" t="s">
        <v>760</v>
      </c>
      <c r="C294" s="46" t="s">
        <v>347</v>
      </c>
      <c r="D294" s="47" t="s">
        <v>99</v>
      </c>
      <c r="E294" s="48">
        <f>VLOOKUP(C294,'[1]Comp Balance Sheet Hierarchy'!$C$17:$D$381,2,FALSE)</f>
        <v>-68969.320000000007</v>
      </c>
      <c r="F294" s="49">
        <f>VLOOKUP(C294,'[1]Comp Balance Sheet Hierarchy'!$C$17:$E$381,3,FALSE)</f>
        <v>-100746.67</v>
      </c>
    </row>
    <row r="295" spans="1:6" x14ac:dyDescent="0.2">
      <c r="A295" s="50"/>
      <c r="B295" s="46" t="s">
        <v>761</v>
      </c>
      <c r="C295" s="46" t="s">
        <v>348</v>
      </c>
      <c r="D295" s="47" t="s">
        <v>99</v>
      </c>
      <c r="E295" s="48">
        <f>VLOOKUP(C295,'[1]Comp Balance Sheet Hierarchy'!$C$17:$D$381,2,FALSE)</f>
        <v>-1676.69</v>
      </c>
      <c r="F295" s="49">
        <f>VLOOKUP(C295,'[1]Comp Balance Sheet Hierarchy'!$C$17:$E$381,3,FALSE)</f>
        <v>-4005.52</v>
      </c>
    </row>
    <row r="296" spans="1:6" x14ac:dyDescent="0.2">
      <c r="A296" s="50"/>
      <c r="B296" s="46" t="s">
        <v>762</v>
      </c>
      <c r="C296" s="46" t="s">
        <v>349</v>
      </c>
      <c r="D296" s="47" t="s">
        <v>99</v>
      </c>
      <c r="E296" s="48">
        <f>VLOOKUP(C296,'[1]Comp Balance Sheet Hierarchy'!$C$17:$D$381,2,FALSE)</f>
        <v>-23768.880000000001</v>
      </c>
      <c r="F296" s="49">
        <f>VLOOKUP(C296,'[1]Comp Balance Sheet Hierarchy'!$C$17:$E$381,3,FALSE)</f>
        <v>-2794.84</v>
      </c>
    </row>
    <row r="297" spans="1:6" x14ac:dyDescent="0.2">
      <c r="A297" s="50"/>
      <c r="B297" s="46" t="s">
        <v>763</v>
      </c>
      <c r="C297" s="46" t="s">
        <v>764</v>
      </c>
      <c r="D297" s="47" t="s">
        <v>99</v>
      </c>
      <c r="E297" s="48">
        <f>IFERROR(VLOOKUP(C297,'[1]Comp Balance Sheet Hierarchy'!$C$17:$D$381,2,FALSE),0)</f>
        <v>0</v>
      </c>
      <c r="F297" s="49">
        <f>IFERROR(VLOOKUP(C297,'[1]Comp Balance Sheet Hierarchy'!$C$17:$E$381,3,FALSE),0)</f>
        <v>0</v>
      </c>
    </row>
    <row r="298" spans="1:6" x14ac:dyDescent="0.2">
      <c r="A298" s="50"/>
      <c r="B298" s="46" t="s">
        <v>765</v>
      </c>
      <c r="C298" s="46" t="s">
        <v>350</v>
      </c>
      <c r="D298" s="47" t="s">
        <v>99</v>
      </c>
      <c r="E298" s="48">
        <f>IFERROR(VLOOKUP(C298,'[1]Comp Balance Sheet Hierarchy'!$C$17:$D$381,2,FALSE),0)</f>
        <v>489.58</v>
      </c>
      <c r="F298" s="49">
        <f>IFERROR(VLOOKUP(C298,'[1]Comp Balance Sheet Hierarchy'!$C$17:$E$381,3,FALSE),0)</f>
        <v>0</v>
      </c>
    </row>
    <row r="299" spans="1:6" x14ac:dyDescent="0.2">
      <c r="A299" s="50"/>
      <c r="B299" s="46" t="s">
        <v>766</v>
      </c>
      <c r="C299" s="46" t="s">
        <v>351</v>
      </c>
      <c r="D299" s="47" t="s">
        <v>99</v>
      </c>
      <c r="E299" s="48">
        <f>IFERROR(VLOOKUP(C299,'[1]Comp Balance Sheet Hierarchy'!$C$17:$D$381,2,FALSE),0)</f>
        <v>5</v>
      </c>
      <c r="F299" s="49">
        <f>IFERROR(VLOOKUP(C299,'[1]Comp Balance Sheet Hierarchy'!$C$17:$E$381,3,FALSE),0)</f>
        <v>0</v>
      </c>
    </row>
    <row r="300" spans="1:6" x14ac:dyDescent="0.2">
      <c r="A300" s="50"/>
      <c r="B300" s="46" t="s">
        <v>767</v>
      </c>
      <c r="C300" s="46" t="s">
        <v>352</v>
      </c>
      <c r="D300" s="47" t="s">
        <v>99</v>
      </c>
      <c r="E300" s="48">
        <f>IFERROR(VLOOKUP(C300,'[1]Comp Balance Sheet Hierarchy'!$C$17:$D$381,2,FALSE),0)</f>
        <v>7.68</v>
      </c>
      <c r="F300" s="49">
        <f>IFERROR(VLOOKUP(C300,'[1]Comp Balance Sheet Hierarchy'!$C$17:$E$381,3,FALSE),0)</f>
        <v>0</v>
      </c>
    </row>
    <row r="301" spans="1:6" x14ac:dyDescent="0.2">
      <c r="A301" s="50"/>
      <c r="B301" s="46" t="s">
        <v>768</v>
      </c>
      <c r="C301" s="46" t="s">
        <v>353</v>
      </c>
      <c r="D301" s="47" t="s">
        <v>99</v>
      </c>
      <c r="E301" s="48">
        <f>IFERROR(VLOOKUP(C301,'[1]Comp Balance Sheet Hierarchy'!$C$17:$D$381,2,FALSE),0)</f>
        <v>1956.26</v>
      </c>
      <c r="F301" s="49">
        <f>IFERROR(VLOOKUP(C301,'[1]Comp Balance Sheet Hierarchy'!$C$17:$E$381,3,FALSE),0)</f>
        <v>0</v>
      </c>
    </row>
    <row r="302" spans="1:6" x14ac:dyDescent="0.2">
      <c r="A302" s="50"/>
      <c r="B302" s="46" t="s">
        <v>769</v>
      </c>
      <c r="C302" s="46" t="s">
        <v>354</v>
      </c>
      <c r="D302" s="47" t="s">
        <v>99</v>
      </c>
      <c r="E302" s="48">
        <f>IFERROR(VLOOKUP(C302,'[1]Comp Balance Sheet Hierarchy'!$C$17:$D$381,2,FALSE),0)</f>
        <v>432</v>
      </c>
      <c r="F302" s="49">
        <f>IFERROR(VLOOKUP(C302,'[1]Comp Balance Sheet Hierarchy'!$C$17:$E$381,3,FALSE),0)</f>
        <v>0</v>
      </c>
    </row>
    <row r="303" spans="1:6" x14ac:dyDescent="0.2">
      <c r="A303" s="50"/>
      <c r="B303" s="46" t="s">
        <v>770</v>
      </c>
      <c r="C303" s="46" t="s">
        <v>355</v>
      </c>
      <c r="D303" s="47" t="s">
        <v>99</v>
      </c>
      <c r="E303" s="48">
        <f>VLOOKUP(C303,'[1]Comp Balance Sheet Hierarchy'!$C$17:$D$381,2,FALSE)</f>
        <v>98.76</v>
      </c>
      <c r="F303" s="49">
        <f>VLOOKUP(C303,'[1]Comp Balance Sheet Hierarchy'!$C$17:$E$381,3,FALSE)</f>
        <v>0</v>
      </c>
    </row>
    <row r="304" spans="1:6" x14ac:dyDescent="0.2">
      <c r="A304" s="50"/>
      <c r="B304" s="46" t="s">
        <v>771</v>
      </c>
      <c r="C304" s="46" t="s">
        <v>356</v>
      </c>
      <c r="D304" s="47" t="s">
        <v>99</v>
      </c>
      <c r="E304" s="48">
        <f>IFERROR(VLOOKUP(C304,'[1]Comp Balance Sheet Hierarchy'!$C$17:$D$381,2,FALSE),0)</f>
        <v>-4368.75</v>
      </c>
      <c r="F304" s="49">
        <f>IFERROR(VLOOKUP(C304,'[1]Comp Balance Sheet Hierarchy'!$C$17:$E$381,3,FALSE),0)</f>
        <v>0</v>
      </c>
    </row>
    <row r="305" spans="1:6" x14ac:dyDescent="0.2">
      <c r="A305" s="50"/>
      <c r="B305" s="46" t="s">
        <v>772</v>
      </c>
      <c r="C305" s="46" t="s">
        <v>357</v>
      </c>
      <c r="D305" s="47" t="s">
        <v>99</v>
      </c>
      <c r="E305" s="48">
        <f>VLOOKUP(C305,'[1]Comp Balance Sheet Hierarchy'!$C$17:$D$381,2,FALSE)</f>
        <v>-403.8</v>
      </c>
      <c r="F305" s="49">
        <f>VLOOKUP(C305,'[1]Comp Balance Sheet Hierarchy'!$C$17:$E$381,3,FALSE)</f>
        <v>0</v>
      </c>
    </row>
    <row r="306" spans="1:6" x14ac:dyDescent="0.2">
      <c r="A306" s="50"/>
      <c r="B306" s="46" t="s">
        <v>773</v>
      </c>
      <c r="C306" s="46" t="s">
        <v>358</v>
      </c>
      <c r="D306" s="47" t="s">
        <v>99</v>
      </c>
      <c r="E306" s="48">
        <f>IFERROR(VLOOKUP(C306,'[1]Comp Balance Sheet Hierarchy'!$C$17:$D$381,2,FALSE),0)</f>
        <v>1739.2</v>
      </c>
      <c r="F306" s="49">
        <f>IFERROR(VLOOKUP(C306,'[1]Comp Balance Sheet Hierarchy'!$C$17:$E$381,3,FALSE),0)</f>
        <v>0</v>
      </c>
    </row>
    <row r="307" spans="1:6" x14ac:dyDescent="0.2">
      <c r="A307" s="50"/>
      <c r="B307" s="46" t="s">
        <v>774</v>
      </c>
      <c r="C307" s="46" t="s">
        <v>359</v>
      </c>
      <c r="D307" s="47" t="s">
        <v>99</v>
      </c>
      <c r="E307" s="48">
        <f>VLOOKUP(C307,'[1]Comp Balance Sheet Hierarchy'!$C$17:$D$381,2,FALSE)</f>
        <v>-8143.39</v>
      </c>
      <c r="F307" s="49">
        <f>VLOOKUP(C307,'[1]Comp Balance Sheet Hierarchy'!$C$17:$E$381,3,FALSE)</f>
        <v>-5629.33</v>
      </c>
    </row>
    <row r="308" spans="1:6" x14ac:dyDescent="0.2">
      <c r="A308" s="50"/>
      <c r="B308" s="46" t="s">
        <v>775</v>
      </c>
      <c r="C308" s="46" t="s">
        <v>360</v>
      </c>
      <c r="D308" s="47" t="s">
        <v>99</v>
      </c>
      <c r="E308" s="48">
        <f>IFERROR(VLOOKUP(C308,'[1]Comp Balance Sheet Hierarchy'!$C$17:$D$381,2,FALSE),0)</f>
        <v>106.96</v>
      </c>
      <c r="F308" s="49">
        <f>IFERROR(VLOOKUP(C308,'[1]Comp Balance Sheet Hierarchy'!$C$17:$E$381,3,FALSE),0)</f>
        <v>0</v>
      </c>
    </row>
    <row r="309" spans="1:6" x14ac:dyDescent="0.2">
      <c r="A309" s="50"/>
      <c r="B309" s="46" t="s">
        <v>776</v>
      </c>
      <c r="C309" s="46" t="s">
        <v>361</v>
      </c>
      <c r="D309" s="47" t="s">
        <v>99</v>
      </c>
      <c r="E309" s="48">
        <f>VLOOKUP(C309,'[1]Comp Balance Sheet Hierarchy'!$C$17:$D$381,2,FALSE)</f>
        <v>-10200.67</v>
      </c>
      <c r="F309" s="49">
        <f>VLOOKUP(C309,'[1]Comp Balance Sheet Hierarchy'!$C$17:$E$381,3,FALSE)</f>
        <v>-2059.85</v>
      </c>
    </row>
    <row r="310" spans="1:6" x14ac:dyDescent="0.2">
      <c r="A310" s="50"/>
      <c r="B310" s="46" t="s">
        <v>777</v>
      </c>
      <c r="C310" s="46" t="s">
        <v>100</v>
      </c>
      <c r="D310" s="47" t="s">
        <v>99</v>
      </c>
      <c r="E310" s="48">
        <f>VLOOKUP(C310,'[1]Comp Balance Sheet Hierarchy'!$C$17:$D$381,2,FALSE)</f>
        <v>-54828.39</v>
      </c>
      <c r="F310" s="49">
        <f>VLOOKUP(C310,'[1]Comp Balance Sheet Hierarchy'!$C$17:$E$381,3,FALSE)</f>
        <v>-50831.67</v>
      </c>
    </row>
    <row r="311" spans="1:6" x14ac:dyDescent="0.2">
      <c r="A311" s="50"/>
      <c r="B311" s="46" t="s">
        <v>778</v>
      </c>
      <c r="C311" s="46" t="s">
        <v>101</v>
      </c>
      <c r="D311" s="47" t="s">
        <v>99</v>
      </c>
      <c r="E311" s="48">
        <f>VLOOKUP(C311,'[1]Comp Balance Sheet Hierarchy'!$C$17:$D$381,2,FALSE)</f>
        <v>-196724.92</v>
      </c>
      <c r="F311" s="49">
        <f>VLOOKUP(C311,'[1]Comp Balance Sheet Hierarchy'!$C$17:$E$381,3,FALSE)</f>
        <v>-239486.63</v>
      </c>
    </row>
    <row r="312" spans="1:6" x14ac:dyDescent="0.2">
      <c r="A312" s="50"/>
      <c r="B312" s="46" t="s">
        <v>779</v>
      </c>
      <c r="C312" s="46" t="s">
        <v>780</v>
      </c>
      <c r="D312" s="47" t="s">
        <v>99</v>
      </c>
      <c r="E312" s="48">
        <f>IFERROR(VLOOKUP(C312,'[1]Comp Balance Sheet Hierarchy'!$C$17:$D$381,2,FALSE),0)</f>
        <v>0</v>
      </c>
      <c r="F312" s="49">
        <f>IFERROR(VLOOKUP(C312,'[1]Comp Balance Sheet Hierarchy'!$C$17:$E$381,3,FALSE),0)</f>
        <v>0</v>
      </c>
    </row>
    <row r="313" spans="1:6" x14ac:dyDescent="0.2">
      <c r="A313" s="50"/>
      <c r="B313" s="46" t="s">
        <v>781</v>
      </c>
      <c r="C313" s="46" t="s">
        <v>362</v>
      </c>
      <c r="D313" s="47" t="s">
        <v>99</v>
      </c>
      <c r="E313" s="48">
        <f>VLOOKUP(C313,'[1]Comp Balance Sheet Hierarchy'!$C$17:$D$381,2,FALSE)</f>
        <v>-44</v>
      </c>
      <c r="F313" s="49">
        <f>VLOOKUP(C313,'[1]Comp Balance Sheet Hierarchy'!$C$17:$E$381,3,FALSE)</f>
        <v>-50</v>
      </c>
    </row>
    <row r="314" spans="1:6" x14ac:dyDescent="0.2">
      <c r="A314" s="50"/>
      <c r="B314" s="46" t="s">
        <v>782</v>
      </c>
      <c r="C314" s="46" t="s">
        <v>363</v>
      </c>
      <c r="D314" s="47" t="s">
        <v>99</v>
      </c>
      <c r="E314" s="48">
        <f>VLOOKUP(C314,'[1]Comp Balance Sheet Hierarchy'!$C$17:$D$381,2,FALSE)</f>
        <v>-7791.05</v>
      </c>
      <c r="F314" s="49">
        <f>VLOOKUP(C314,'[1]Comp Balance Sheet Hierarchy'!$C$17:$E$381,3,FALSE)</f>
        <v>-7343.88</v>
      </c>
    </row>
    <row r="315" spans="1:6" x14ac:dyDescent="0.2">
      <c r="A315" s="50"/>
      <c r="B315" s="46" t="s">
        <v>783</v>
      </c>
      <c r="C315" s="46" t="s">
        <v>364</v>
      </c>
      <c r="D315" s="47" t="s">
        <v>99</v>
      </c>
      <c r="E315" s="48">
        <f>VLOOKUP(C315,'[1]Comp Balance Sheet Hierarchy'!$C$17:$D$381,2,FALSE)</f>
        <v>7350881.1200000001</v>
      </c>
      <c r="F315" s="49">
        <f>VLOOKUP(C315,'[1]Comp Balance Sheet Hierarchy'!$C$17:$E$381,3,FALSE)</f>
        <v>5633712.8399999999</v>
      </c>
    </row>
    <row r="316" spans="1:6" x14ac:dyDescent="0.2">
      <c r="A316" s="50"/>
      <c r="B316" s="46" t="s">
        <v>784</v>
      </c>
      <c r="C316" s="46" t="s">
        <v>102</v>
      </c>
      <c r="D316" s="47" t="s">
        <v>99</v>
      </c>
      <c r="E316" s="48">
        <f>VLOOKUP(C316,'[1]Comp Balance Sheet Hierarchy'!$C$17:$D$381,2,FALSE)</f>
        <v>-7401546.4800000004</v>
      </c>
      <c r="F316" s="49">
        <f>VLOOKUP(C316,'[1]Comp Balance Sheet Hierarchy'!$C$17:$E$381,3,FALSE)</f>
        <v>-5683791.9100000001</v>
      </c>
    </row>
    <row r="317" spans="1:6" x14ac:dyDescent="0.2">
      <c r="A317" s="50"/>
      <c r="B317" s="46" t="s">
        <v>785</v>
      </c>
      <c r="C317" s="46" t="s">
        <v>365</v>
      </c>
      <c r="D317" s="47" t="s">
        <v>99</v>
      </c>
      <c r="E317" s="48">
        <f>VLOOKUP(C317,'[1]Comp Balance Sheet Hierarchy'!$C$17:$D$381,2,FALSE)</f>
        <v>9876812.9800000004</v>
      </c>
      <c r="F317" s="49">
        <f>VLOOKUP(C317,'[1]Comp Balance Sheet Hierarchy'!$C$17:$E$381,3,FALSE)</f>
        <v>7289330.4400000004</v>
      </c>
    </row>
    <row r="318" spans="1:6" x14ac:dyDescent="0.2">
      <c r="A318" s="50"/>
      <c r="B318" s="46" t="s">
        <v>786</v>
      </c>
      <c r="C318" s="46" t="s">
        <v>366</v>
      </c>
      <c r="D318" s="47" t="s">
        <v>99</v>
      </c>
      <c r="E318" s="48">
        <f>VLOOKUP(C318,'[1]Comp Balance Sheet Hierarchy'!$C$17:$D$381,2,FALSE)</f>
        <v>-10493101.699999999</v>
      </c>
      <c r="F318" s="49">
        <f>VLOOKUP(C318,'[1]Comp Balance Sheet Hierarchy'!$C$17:$E$381,3,FALSE)</f>
        <v>-7949498.7300000004</v>
      </c>
    </row>
    <row r="319" spans="1:6" x14ac:dyDescent="0.2">
      <c r="A319" s="50"/>
      <c r="B319" s="46" t="s">
        <v>787</v>
      </c>
      <c r="C319" s="46" t="s">
        <v>367</v>
      </c>
      <c r="D319" s="47" t="s">
        <v>99</v>
      </c>
      <c r="E319" s="48">
        <f>VLOOKUP(C319,'[1]Comp Balance Sheet Hierarchy'!$C$17:$D$381,2,FALSE)</f>
        <v>12141878.890000001</v>
      </c>
      <c r="F319" s="49">
        <f>VLOOKUP(C319,'[1]Comp Balance Sheet Hierarchy'!$C$17:$E$381,3,FALSE)</f>
        <v>9287244.5</v>
      </c>
    </row>
    <row r="320" spans="1:6" x14ac:dyDescent="0.2">
      <c r="A320" s="50"/>
      <c r="B320" s="46" t="s">
        <v>788</v>
      </c>
      <c r="C320" s="46" t="s">
        <v>368</v>
      </c>
      <c r="D320" s="47" t="s">
        <v>99</v>
      </c>
      <c r="E320" s="48">
        <f>VLOOKUP(C320,'[1]Comp Balance Sheet Hierarchy'!$C$17:$D$381,2,FALSE)</f>
        <v>-12357035.439999999</v>
      </c>
      <c r="F320" s="49">
        <f>VLOOKUP(C320,'[1]Comp Balance Sheet Hierarchy'!$C$17:$E$381,3,FALSE)</f>
        <v>-9516369.0099999998</v>
      </c>
    </row>
    <row r="321" spans="1:6" x14ac:dyDescent="0.2">
      <c r="A321" s="50"/>
      <c r="B321" s="46" t="s">
        <v>789</v>
      </c>
      <c r="C321" s="46" t="s">
        <v>369</v>
      </c>
      <c r="D321" s="47" t="s">
        <v>99</v>
      </c>
      <c r="E321" s="48">
        <f>VLOOKUP(C321,'[1]Comp Balance Sheet Hierarchy'!$C$17:$D$381,2,FALSE)</f>
        <v>173378.73</v>
      </c>
      <c r="F321" s="49">
        <f>VLOOKUP(C321,'[1]Comp Balance Sheet Hierarchy'!$C$17:$E$381,3,FALSE)</f>
        <v>-35977.57</v>
      </c>
    </row>
    <row r="322" spans="1:6" x14ac:dyDescent="0.2">
      <c r="A322" s="50"/>
      <c r="B322" s="46" t="s">
        <v>790</v>
      </c>
      <c r="C322" s="46" t="s">
        <v>370</v>
      </c>
      <c r="D322" s="47" t="s">
        <v>99</v>
      </c>
      <c r="E322" s="48">
        <f>IFERROR(VLOOKUP(C322,'[1]Comp Balance Sheet Hierarchy'!$C$17:$D$381,2,FALSE),0)</f>
        <v>-683250.26</v>
      </c>
      <c r="F322" s="49">
        <f>IFERROR(VLOOKUP(C322,'[1]Comp Balance Sheet Hierarchy'!$C$17:$E$381,3,FALSE),0)</f>
        <v>0</v>
      </c>
    </row>
    <row r="323" spans="1:6" x14ac:dyDescent="0.2">
      <c r="A323" s="50"/>
      <c r="B323" s="46" t="s">
        <v>791</v>
      </c>
      <c r="C323" s="46" t="s">
        <v>371</v>
      </c>
      <c r="D323" s="47" t="s">
        <v>372</v>
      </c>
      <c r="E323" s="48">
        <f>VLOOKUP(C323,'[1]Comp Balance Sheet Hierarchy'!$C$17:$D$381,2,FALSE)</f>
        <v>-1032000</v>
      </c>
      <c r="F323" s="49">
        <f>VLOOKUP(C323,'[1]Comp Balance Sheet Hierarchy'!$C$17:$E$381,3,FALSE)</f>
        <v>-1099000</v>
      </c>
    </row>
    <row r="324" spans="1:6" x14ac:dyDescent="0.2">
      <c r="A324" s="50"/>
      <c r="B324" s="46" t="s">
        <v>792</v>
      </c>
      <c r="C324" s="46" t="s">
        <v>793</v>
      </c>
      <c r="D324" s="47" t="s">
        <v>99</v>
      </c>
      <c r="E324" s="48">
        <f>IFERROR(VLOOKUP(C324,'[1]Comp Balance Sheet Hierarchy'!$C$17:$D$381,2,FALSE),0)</f>
        <v>0</v>
      </c>
      <c r="F324" s="49">
        <f>IFERROR(VLOOKUP(C324,'[1]Comp Balance Sheet Hierarchy'!$C$17:$E$381,3,FALSE),0)</f>
        <v>0</v>
      </c>
    </row>
    <row r="325" spans="1:6" x14ac:dyDescent="0.2">
      <c r="A325" s="50"/>
      <c r="B325" s="53" t="s">
        <v>543</v>
      </c>
      <c r="C325" s="54"/>
      <c r="D325" s="47"/>
      <c r="E325" s="55">
        <f>SUM(E276:E324)</f>
        <v>-4760029.9799999977</v>
      </c>
      <c r="F325" s="56">
        <f>SUM(F276:F324)</f>
        <v>-4695693.7799999993</v>
      </c>
    </row>
    <row r="326" spans="1:6" x14ac:dyDescent="0.2">
      <c r="A326" s="45" t="s">
        <v>794</v>
      </c>
      <c r="B326" s="46" t="s">
        <v>795</v>
      </c>
      <c r="C326" s="46" t="s">
        <v>373</v>
      </c>
      <c r="D326" s="47" t="s">
        <v>372</v>
      </c>
      <c r="E326" s="48">
        <f>VLOOKUP(C326,'[1]Comp Balance Sheet Hierarchy'!$C$17:$D$381,2,FALSE)</f>
        <v>-214718.99</v>
      </c>
      <c r="F326" s="49">
        <f>VLOOKUP(C326,'[1]Comp Balance Sheet Hierarchy'!$C$17:$E$381,3,FALSE)</f>
        <v>-216964.9</v>
      </c>
    </row>
    <row r="327" spans="1:6" x14ac:dyDescent="0.2">
      <c r="A327" s="50"/>
      <c r="B327" s="46" t="s">
        <v>796</v>
      </c>
      <c r="C327" s="46" t="s">
        <v>374</v>
      </c>
      <c r="D327" s="47" t="s">
        <v>372</v>
      </c>
      <c r="E327" s="48">
        <f>VLOOKUP(C327,'[1]Comp Balance Sheet Hierarchy'!$C$17:$D$381,2,FALSE)</f>
        <v>-11890469.380000001</v>
      </c>
      <c r="F327" s="49">
        <f>VLOOKUP(C327,'[1]Comp Balance Sheet Hierarchy'!$C$17:$E$381,3,FALSE)</f>
        <v>-11629295.07</v>
      </c>
    </row>
    <row r="328" spans="1:6" x14ac:dyDescent="0.2">
      <c r="A328" s="50"/>
      <c r="B328" s="46" t="s">
        <v>797</v>
      </c>
      <c r="C328" s="46" t="s">
        <v>375</v>
      </c>
      <c r="D328" s="47" t="s">
        <v>372</v>
      </c>
      <c r="E328" s="48">
        <f>VLOOKUP(C328,'[1]Comp Balance Sheet Hierarchy'!$C$17:$D$381,2,FALSE)</f>
        <v>-688118</v>
      </c>
      <c r="F328" s="49">
        <f>VLOOKUP(C328,'[1]Comp Balance Sheet Hierarchy'!$C$17:$E$381,3,FALSE)</f>
        <v>-1448538</v>
      </c>
    </row>
    <row r="329" spans="1:6" x14ac:dyDescent="0.2">
      <c r="A329" s="50"/>
      <c r="B329" s="46" t="s">
        <v>798</v>
      </c>
      <c r="C329" s="46" t="s">
        <v>799</v>
      </c>
      <c r="D329" s="47" t="s">
        <v>372</v>
      </c>
      <c r="E329" s="48">
        <f>IFERROR(VLOOKUP(C329,'[1]Comp Balance Sheet Hierarchy'!$C$17:$D$381,2,FALSE),0)</f>
        <v>0</v>
      </c>
      <c r="F329" s="49">
        <f>IFERROR(VLOOKUP(C329,'[1]Comp Balance Sheet Hierarchy'!$C$17:$E$381,3,FALSE),0)</f>
        <v>0</v>
      </c>
    </row>
    <row r="330" spans="1:6" x14ac:dyDescent="0.2">
      <c r="A330" s="50"/>
      <c r="B330" s="46" t="s">
        <v>800</v>
      </c>
      <c r="C330" s="46" t="s">
        <v>376</v>
      </c>
      <c r="D330" s="47" t="s">
        <v>372</v>
      </c>
      <c r="E330" s="48">
        <f>VLOOKUP(C330,'[1]Comp Balance Sheet Hierarchy'!$C$17:$D$381,2,FALSE)</f>
        <v>1032000</v>
      </c>
      <c r="F330" s="49">
        <f>VLOOKUP(C330,'[1]Comp Balance Sheet Hierarchy'!$C$17:$E$381,3,FALSE)</f>
        <v>1099000</v>
      </c>
    </row>
    <row r="331" spans="1:6" x14ac:dyDescent="0.2">
      <c r="A331" s="50"/>
      <c r="B331" s="53" t="s">
        <v>543</v>
      </c>
      <c r="C331" s="54"/>
      <c r="D331" s="47"/>
      <c r="E331" s="55">
        <f>SUM(E326:E330)</f>
        <v>-11761306.370000001</v>
      </c>
      <c r="F331" s="56">
        <f>SUM(F326:F330)</f>
        <v>-12195797.970000001</v>
      </c>
    </row>
    <row r="332" spans="1:6" x14ac:dyDescent="0.2">
      <c r="A332" s="45" t="s">
        <v>801</v>
      </c>
      <c r="B332" s="46" t="s">
        <v>802</v>
      </c>
      <c r="C332" s="46" t="s">
        <v>377</v>
      </c>
      <c r="D332" s="47" t="s">
        <v>378</v>
      </c>
      <c r="E332" s="48">
        <f>VLOOKUP(C332,'[1]Comp Balance Sheet Hierarchy'!$C$17:$D$381,2,FALSE)</f>
        <v>-11936</v>
      </c>
      <c r="F332" s="49">
        <f>VLOOKUP(C332,'[1]Comp Balance Sheet Hierarchy'!$C$17:$E$381,3,FALSE)</f>
        <v>-11936</v>
      </c>
    </row>
    <row r="333" spans="1:6" x14ac:dyDescent="0.2">
      <c r="A333" s="45"/>
      <c r="B333" s="46" t="s">
        <v>803</v>
      </c>
      <c r="C333" s="46" t="s">
        <v>379</v>
      </c>
      <c r="D333" s="47" t="s">
        <v>378</v>
      </c>
      <c r="E333" s="48">
        <f>VLOOKUP(C333,'[1]Comp Balance Sheet Hierarchy'!$C$17:$D$381,2,FALSE)</f>
        <v>-38266672.090000004</v>
      </c>
      <c r="F333" s="49">
        <f>VLOOKUP(C333,'[1]Comp Balance Sheet Hierarchy'!$C$17:$E$381,3,FALSE)</f>
        <v>-72555728.090000004</v>
      </c>
    </row>
    <row r="334" spans="1:6" x14ac:dyDescent="0.2">
      <c r="A334" s="50"/>
      <c r="B334" s="46" t="s">
        <v>804</v>
      </c>
      <c r="C334" s="46" t="s">
        <v>380</v>
      </c>
      <c r="D334" s="47" t="s">
        <v>378</v>
      </c>
      <c r="E334" s="48">
        <f>VLOOKUP(C334,'[1]Comp Balance Sheet Hierarchy'!$C$17:$D$381,2,FALSE)</f>
        <v>-8231840.1399999997</v>
      </c>
      <c r="F334" s="49">
        <f>VLOOKUP(C334,'[1]Comp Balance Sheet Hierarchy'!$C$17:$E$381,3,FALSE)</f>
        <v>-10159631.140000001</v>
      </c>
    </row>
    <row r="335" spans="1:6" x14ac:dyDescent="0.2">
      <c r="A335" s="50"/>
      <c r="B335" s="46" t="s">
        <v>805</v>
      </c>
      <c r="C335" s="46" t="s">
        <v>806</v>
      </c>
      <c r="D335" s="47" t="s">
        <v>320</v>
      </c>
      <c r="E335" s="48">
        <f>IFERROR(VLOOKUP(C335,'[1]Comp Balance Sheet Hierarchy'!$C$17:$D$381,2,FALSE),0)</f>
        <v>0</v>
      </c>
      <c r="F335" s="49">
        <f>IFERROR(VLOOKUP(C335,'[1]Comp Balance Sheet Hierarchy'!$C$17:$E$381,3,FALSE),0)</f>
        <v>0</v>
      </c>
    </row>
    <row r="336" spans="1:6" x14ac:dyDescent="0.2">
      <c r="A336" s="50"/>
      <c r="B336" s="46" t="s">
        <v>807</v>
      </c>
      <c r="C336" s="46" t="s">
        <v>808</v>
      </c>
      <c r="D336" s="47" t="s">
        <v>284</v>
      </c>
      <c r="E336" s="48">
        <f>IFERROR(VLOOKUP(C336,'[1]Comp Balance Sheet Hierarchy'!$C$17:$D$381,2,FALSE),0)</f>
        <v>0</v>
      </c>
      <c r="F336" s="49">
        <f>IFERROR(VLOOKUP(C336,'[1]Comp Balance Sheet Hierarchy'!$C$17:$E$381,3,FALSE),0)</f>
        <v>0</v>
      </c>
    </row>
    <row r="337" spans="1:6" x14ac:dyDescent="0.2">
      <c r="A337" s="50"/>
      <c r="B337" s="46" t="s">
        <v>809</v>
      </c>
      <c r="C337" s="46" t="s">
        <v>810</v>
      </c>
      <c r="D337" s="47" t="s">
        <v>320</v>
      </c>
      <c r="E337" s="48">
        <f>IFERROR(VLOOKUP(C337,'[1]Comp Balance Sheet Hierarchy'!$C$17:$D$381,2,FALSE),0)</f>
        <v>0</v>
      </c>
      <c r="F337" s="49">
        <f>IFERROR(VLOOKUP(C337,'[1]Comp Balance Sheet Hierarchy'!$C$17:$E$381,3,FALSE),0)</f>
        <v>0</v>
      </c>
    </row>
    <row r="338" spans="1:6" x14ac:dyDescent="0.2">
      <c r="A338" s="50"/>
      <c r="B338" s="46" t="s">
        <v>811</v>
      </c>
      <c r="C338" s="46" t="s">
        <v>812</v>
      </c>
      <c r="D338" s="47" t="s">
        <v>284</v>
      </c>
      <c r="E338" s="48">
        <f>IFERROR(VLOOKUP(C338,'[1]Comp Balance Sheet Hierarchy'!$C$17:$D$381,2,FALSE),0)</f>
        <v>0</v>
      </c>
      <c r="F338" s="49">
        <f>IFERROR(VLOOKUP(C338,'[1]Comp Balance Sheet Hierarchy'!$C$17:$E$381,3,FALSE),0)</f>
        <v>0</v>
      </c>
    </row>
    <row r="339" spans="1:6" x14ac:dyDescent="0.2">
      <c r="A339" s="50"/>
      <c r="B339" s="53" t="s">
        <v>543</v>
      </c>
      <c r="C339" s="54"/>
      <c r="D339" s="47"/>
      <c r="E339" s="55">
        <f>SUM(E332:E338)</f>
        <v>-46510448.230000004</v>
      </c>
      <c r="F339" s="56">
        <f>SUM(F332:F338)</f>
        <v>-82727295.230000004</v>
      </c>
    </row>
    <row r="340" spans="1:6" x14ac:dyDescent="0.2">
      <c r="A340" s="45" t="s">
        <v>813</v>
      </c>
      <c r="B340" s="46" t="s">
        <v>814</v>
      </c>
      <c r="C340" s="46" t="s">
        <v>381</v>
      </c>
      <c r="D340" s="47" t="s">
        <v>382</v>
      </c>
      <c r="E340" s="48">
        <f>VLOOKUP(C340,'[1]Comp Balance Sheet Hierarchy'!$C$17:$D$381,2,FALSE)</f>
        <v>-25305.57</v>
      </c>
      <c r="F340" s="49">
        <f>VLOOKUP(C340,'[1]Comp Balance Sheet Hierarchy'!$C$17:$E$381,3,FALSE)</f>
        <v>-32957.61</v>
      </c>
    </row>
    <row r="341" spans="1:6" x14ac:dyDescent="0.2">
      <c r="A341" s="50"/>
      <c r="B341" s="46" t="s">
        <v>815</v>
      </c>
      <c r="C341" s="46" t="s">
        <v>383</v>
      </c>
      <c r="D341" s="47" t="s">
        <v>382</v>
      </c>
      <c r="E341" s="48">
        <f>VLOOKUP(C341,'[1]Comp Balance Sheet Hierarchy'!$C$17:$D$381,2,FALSE)</f>
        <v>-0.85</v>
      </c>
      <c r="F341" s="49">
        <f>VLOOKUP(C341,'[1]Comp Balance Sheet Hierarchy'!$C$17:$E$381,3,FALSE)</f>
        <v>-4413.8500000000004</v>
      </c>
    </row>
    <row r="342" spans="1:6" x14ac:dyDescent="0.2">
      <c r="A342" s="50"/>
      <c r="B342" s="46" t="s">
        <v>816</v>
      </c>
      <c r="C342" s="46" t="s">
        <v>384</v>
      </c>
      <c r="D342" s="47" t="s">
        <v>382</v>
      </c>
      <c r="E342" s="48">
        <f>VLOOKUP(C342,'[1]Comp Balance Sheet Hierarchy'!$C$17:$D$381,2,FALSE)</f>
        <v>-346426.67</v>
      </c>
      <c r="F342" s="49">
        <f>VLOOKUP(C342,'[1]Comp Balance Sheet Hierarchy'!$C$17:$E$381,3,FALSE)</f>
        <v>-417266.63</v>
      </c>
    </row>
    <row r="343" spans="1:6" x14ac:dyDescent="0.2">
      <c r="A343" s="50"/>
      <c r="B343" s="53" t="s">
        <v>543</v>
      </c>
      <c r="C343" s="54"/>
      <c r="D343" s="47"/>
      <c r="E343" s="55">
        <f>SUM(E340:E342)</f>
        <v>-371733.08999999997</v>
      </c>
      <c r="F343" s="56">
        <f>SUM(F340:F342)</f>
        <v>-454638.09</v>
      </c>
    </row>
    <row r="344" spans="1:6" x14ac:dyDescent="0.2">
      <c r="A344" s="45" t="s">
        <v>817</v>
      </c>
      <c r="B344" s="57" t="s">
        <v>818</v>
      </c>
      <c r="C344" s="57" t="s">
        <v>385</v>
      </c>
      <c r="D344" s="47" t="s">
        <v>386</v>
      </c>
      <c r="E344" s="48">
        <f>IFERROR(VLOOKUP(C344,'[1]Comp Balance Sheet Hierarchy'!$C$17:$D$381,2,FALSE),0)</f>
        <v>-44003167</v>
      </c>
      <c r="F344" s="49">
        <f>IFERROR(VLOOKUP(C344,'[1]Comp Balance Sheet Hierarchy'!$C$17:$E$381,3,FALSE),0)</f>
        <v>0</v>
      </c>
    </row>
    <row r="345" spans="1:6" x14ac:dyDescent="0.2">
      <c r="B345" s="46" t="s">
        <v>819</v>
      </c>
      <c r="C345" s="46" t="s">
        <v>387</v>
      </c>
      <c r="D345" s="47" t="s">
        <v>386</v>
      </c>
      <c r="E345" s="48">
        <f>VLOOKUP(C345,'[1]Comp Balance Sheet Hierarchy'!$C$17:$D$381,2,FALSE)</f>
        <v>-17567.23</v>
      </c>
      <c r="F345" s="49">
        <f>VLOOKUP(C345,'[1]Comp Balance Sheet Hierarchy'!$C$17:$E$381,3,FALSE)</f>
        <v>-158370.19</v>
      </c>
    </row>
    <row r="346" spans="1:6" x14ac:dyDescent="0.2">
      <c r="A346" s="50"/>
      <c r="B346" s="46" t="s">
        <v>820</v>
      </c>
      <c r="C346" s="46" t="s">
        <v>388</v>
      </c>
      <c r="D346" s="47" t="s">
        <v>386</v>
      </c>
      <c r="E346" s="48">
        <f>VLOOKUP(C346,'[1]Comp Balance Sheet Hierarchy'!$C$17:$D$381,2,FALSE)</f>
        <v>3267.84</v>
      </c>
      <c r="F346" s="49">
        <f>VLOOKUP(C346,'[1]Comp Balance Sheet Hierarchy'!$C$17:$E$381,3,FALSE)</f>
        <v>30825.84</v>
      </c>
    </row>
    <row r="347" spans="1:6" x14ac:dyDescent="0.2">
      <c r="A347" s="50"/>
      <c r="B347" s="46" t="s">
        <v>821</v>
      </c>
      <c r="C347" s="46" t="s">
        <v>389</v>
      </c>
      <c r="D347" s="47" t="s">
        <v>386</v>
      </c>
      <c r="E347" s="48">
        <f>VLOOKUP(C347,'[1]Comp Balance Sheet Hierarchy'!$C$17:$D$381,2,FALSE)</f>
        <v>-1131040.55</v>
      </c>
      <c r="F347" s="49">
        <f>VLOOKUP(C347,'[1]Comp Balance Sheet Hierarchy'!$C$17:$E$381,3,FALSE)</f>
        <v>-1179724.9099999999</v>
      </c>
    </row>
    <row r="348" spans="1:6" x14ac:dyDescent="0.2">
      <c r="A348" s="50"/>
      <c r="B348" s="46" t="s">
        <v>822</v>
      </c>
      <c r="C348" s="46" t="s">
        <v>390</v>
      </c>
      <c r="D348" s="47" t="s">
        <v>386</v>
      </c>
      <c r="E348" s="48">
        <f>VLOOKUP(C348,'[1]Comp Balance Sheet Hierarchy'!$C$17:$D$381,2,FALSE)</f>
        <v>-17144.75</v>
      </c>
      <c r="F348" s="49">
        <f>VLOOKUP(C348,'[1]Comp Balance Sheet Hierarchy'!$C$17:$E$381,3,FALSE)</f>
        <v>-22328.75</v>
      </c>
    </row>
    <row r="349" spans="1:6" x14ac:dyDescent="0.2">
      <c r="A349" s="50"/>
      <c r="B349" s="46" t="s">
        <v>823</v>
      </c>
      <c r="C349" s="46" t="s">
        <v>391</v>
      </c>
      <c r="D349" s="47" t="s">
        <v>386</v>
      </c>
      <c r="E349" s="48">
        <f>VLOOKUP(C349,'[1]Comp Balance Sheet Hierarchy'!$C$17:$D$381,2,FALSE)</f>
        <v>0.15</v>
      </c>
      <c r="F349" s="49">
        <f>VLOOKUP(C349,'[1]Comp Balance Sheet Hierarchy'!$C$17:$E$381,3,FALSE)</f>
        <v>-2988.81</v>
      </c>
    </row>
    <row r="350" spans="1:6" x14ac:dyDescent="0.2">
      <c r="A350" s="50"/>
      <c r="B350" s="46" t="s">
        <v>824</v>
      </c>
      <c r="C350" s="46" t="s">
        <v>392</v>
      </c>
      <c r="D350" s="47" t="s">
        <v>386</v>
      </c>
      <c r="E350" s="48">
        <f>VLOOKUP(C350,'[1]Comp Balance Sheet Hierarchy'!$C$17:$D$381,2,FALSE)</f>
        <v>-190858.34</v>
      </c>
      <c r="F350" s="49">
        <f>VLOOKUP(C350,'[1]Comp Balance Sheet Hierarchy'!$C$17:$E$381,3,FALSE)</f>
        <v>-229886.3</v>
      </c>
    </row>
    <row r="351" spans="1:6" x14ac:dyDescent="0.2">
      <c r="A351" s="50"/>
      <c r="B351" s="46" t="s">
        <v>825</v>
      </c>
      <c r="C351" s="46" t="s">
        <v>826</v>
      </c>
      <c r="D351" s="47" t="s">
        <v>386</v>
      </c>
      <c r="E351" s="48">
        <f>IFERROR(VLOOKUP(C351,'[1]Comp Balance Sheet Hierarchy'!$C$17:$D$381,2,FALSE),0)</f>
        <v>0</v>
      </c>
      <c r="F351" s="49">
        <f>IFERROR(VLOOKUP(C351,'[1]Comp Balance Sheet Hierarchy'!$C$17:$E$381,3,FALSE),0)</f>
        <v>0</v>
      </c>
    </row>
    <row r="352" spans="1:6" x14ac:dyDescent="0.2">
      <c r="A352" s="50"/>
      <c r="B352" s="46" t="s">
        <v>827</v>
      </c>
      <c r="C352" s="46" t="s">
        <v>103</v>
      </c>
      <c r="D352" s="47" t="s">
        <v>78</v>
      </c>
      <c r="E352" s="48">
        <f>VLOOKUP(C352,'[1]Comp Balance Sheet Hierarchy'!$C$17:$D$381,2,FALSE)</f>
        <v>-20826845.280000001</v>
      </c>
      <c r="F352" s="49">
        <f>VLOOKUP(C352,'[1]Comp Balance Sheet Hierarchy'!$C$17:$E$381,3,FALSE)</f>
        <v>-20466956.68</v>
      </c>
    </row>
    <row r="353" spans="1:6" x14ac:dyDescent="0.2">
      <c r="A353" s="50"/>
      <c r="B353" s="46" t="s">
        <v>828</v>
      </c>
      <c r="C353" s="46" t="s">
        <v>104</v>
      </c>
      <c r="D353" s="47" t="s">
        <v>105</v>
      </c>
      <c r="E353" s="48">
        <f>VLOOKUP(C353,'[1]Comp Balance Sheet Hierarchy'!$C$17:$D$381,2,FALSE)</f>
        <v>1733282.98</v>
      </c>
      <c r="F353" s="49">
        <f>VLOOKUP(C353,'[1]Comp Balance Sheet Hierarchy'!$C$17:$E$381,3,FALSE)</f>
        <v>2617972.83</v>
      </c>
    </row>
    <row r="354" spans="1:6" x14ac:dyDescent="0.2">
      <c r="A354" s="50"/>
      <c r="B354" s="53" t="s">
        <v>543</v>
      </c>
      <c r="C354" s="54"/>
      <c r="D354" s="47"/>
      <c r="E354" s="55">
        <f>SUM(E344:E353)</f>
        <v>-64450072.18</v>
      </c>
      <c r="F354" s="55">
        <f>SUM(F344:F353)</f>
        <v>-19411456.969999999</v>
      </c>
    </row>
    <row r="355" spans="1:6" x14ac:dyDescent="0.2">
      <c r="A355" s="45" t="s">
        <v>829</v>
      </c>
      <c r="B355" s="46" t="s">
        <v>830</v>
      </c>
      <c r="C355" s="46" t="s">
        <v>393</v>
      </c>
      <c r="D355" s="47" t="s">
        <v>394</v>
      </c>
      <c r="E355" s="48">
        <f>VLOOKUP(C355,'[1]Comp Balance Sheet Hierarchy'!$C$17:$D$381,2,FALSE)</f>
        <v>1605568.8</v>
      </c>
      <c r="F355" s="49">
        <f>VLOOKUP(C355,'[1]Comp Balance Sheet Hierarchy'!$C$17:$E$381,3,FALSE)</f>
        <v>1921259.8</v>
      </c>
    </row>
    <row r="356" spans="1:6" x14ac:dyDescent="0.2">
      <c r="A356" s="50"/>
      <c r="B356" s="53" t="s">
        <v>543</v>
      </c>
      <c r="C356" s="54"/>
      <c r="D356" s="47"/>
      <c r="E356" s="55">
        <f>SUM(E355)</f>
        <v>1605568.8</v>
      </c>
      <c r="F356" s="56">
        <f>SUM(F355)</f>
        <v>1921259.8</v>
      </c>
    </row>
    <row r="357" spans="1:6" x14ac:dyDescent="0.2">
      <c r="A357" s="45" t="s">
        <v>831</v>
      </c>
      <c r="B357" s="46" t="s">
        <v>832</v>
      </c>
      <c r="C357" s="46" t="s">
        <v>395</v>
      </c>
      <c r="D357" s="47" t="s">
        <v>394</v>
      </c>
      <c r="E357" s="48">
        <f>VLOOKUP(C357,'[1]Comp Balance Sheet Hierarchy'!$C$17:$D$381,2,FALSE)</f>
        <v>-215875.3</v>
      </c>
      <c r="F357" s="49">
        <f>VLOOKUP(C357,'[1]Comp Balance Sheet Hierarchy'!$C$17:$E$381,3,FALSE)</f>
        <v>-215874.34</v>
      </c>
    </row>
    <row r="358" spans="1:6" x14ac:dyDescent="0.2">
      <c r="A358" s="50"/>
      <c r="B358" s="46" t="s">
        <v>833</v>
      </c>
      <c r="C358" s="46" t="s">
        <v>396</v>
      </c>
      <c r="D358" s="47" t="s">
        <v>394</v>
      </c>
      <c r="E358" s="48">
        <f>VLOOKUP(C358,'[1]Comp Balance Sheet Hierarchy'!$C$17:$D$381,2,FALSE)</f>
        <v>-529513.15</v>
      </c>
      <c r="F358" s="49">
        <f>VLOOKUP(C358,'[1]Comp Balance Sheet Hierarchy'!$C$17:$E$381,3,FALSE)</f>
        <v>-484785.15</v>
      </c>
    </row>
    <row r="359" spans="1:6" x14ac:dyDescent="0.2">
      <c r="A359" s="50"/>
      <c r="B359" s="53" t="s">
        <v>543</v>
      </c>
      <c r="C359" s="54"/>
      <c r="D359" s="47"/>
      <c r="E359" s="55">
        <f>SUM(E357:E358)</f>
        <v>-745388.45</v>
      </c>
      <c r="F359" s="56">
        <f>SUM(F357:F358)</f>
        <v>-700659.49</v>
      </c>
    </row>
    <row r="360" spans="1:6" x14ac:dyDescent="0.2">
      <c r="A360" s="45" t="s">
        <v>834</v>
      </c>
      <c r="B360" s="46" t="s">
        <v>835</v>
      </c>
      <c r="C360" s="46" t="s">
        <v>397</v>
      </c>
      <c r="D360" s="47" t="s">
        <v>394</v>
      </c>
      <c r="E360" s="48">
        <f>VLOOKUP(C360,'[1]Comp Balance Sheet Hierarchy'!$C$17:$D$381,2,FALSE)</f>
        <v>-300668.48</v>
      </c>
      <c r="F360" s="49">
        <f>VLOOKUP(C360,'[1]Comp Balance Sheet Hierarchy'!$C$17:$E$381,3,FALSE)</f>
        <v>0</v>
      </c>
    </row>
    <row r="361" spans="1:6" x14ac:dyDescent="0.2">
      <c r="A361" s="50"/>
      <c r="B361" s="46" t="s">
        <v>836</v>
      </c>
      <c r="C361" s="46" t="s">
        <v>400</v>
      </c>
      <c r="D361" s="47" t="s">
        <v>394</v>
      </c>
      <c r="E361" s="48">
        <f>VLOOKUP(C361,'[1]Comp Balance Sheet Hierarchy'!$C$17:$D$381,2,FALSE)</f>
        <v>0</v>
      </c>
      <c r="F361" s="49">
        <f>VLOOKUP(C361,'[1]Comp Balance Sheet Hierarchy'!$C$17:$E$381,3,FALSE)</f>
        <v>-61130</v>
      </c>
    </row>
    <row r="362" spans="1:6" x14ac:dyDescent="0.2">
      <c r="A362" s="50"/>
      <c r="B362" s="46" t="s">
        <v>837</v>
      </c>
      <c r="C362" s="46" t="s">
        <v>401</v>
      </c>
      <c r="D362" s="47" t="s">
        <v>394</v>
      </c>
      <c r="E362" s="48">
        <f>VLOOKUP(C362,'[1]Comp Balance Sheet Hierarchy'!$C$17:$D$381,2,FALSE)</f>
        <v>-7430.97</v>
      </c>
      <c r="F362" s="49">
        <f>VLOOKUP(C362,'[1]Comp Balance Sheet Hierarchy'!$C$17:$E$381,3,FALSE)</f>
        <v>-7156</v>
      </c>
    </row>
    <row r="363" spans="1:6" x14ac:dyDescent="0.2">
      <c r="A363" s="50"/>
      <c r="B363" s="46" t="s">
        <v>838</v>
      </c>
      <c r="C363" s="46" t="s">
        <v>398</v>
      </c>
      <c r="D363" s="47" t="s">
        <v>394</v>
      </c>
      <c r="E363" s="48">
        <f>VLOOKUP(C363,'[1]Comp Balance Sheet Hierarchy'!$C$17:$D$381,2,FALSE)</f>
        <v>-9864.77</v>
      </c>
      <c r="F363" s="49">
        <f>VLOOKUP(C363,'[1]Comp Balance Sheet Hierarchy'!$C$17:$E$381,3,FALSE)</f>
        <v>-18307.77</v>
      </c>
    </row>
    <row r="364" spans="1:6" x14ac:dyDescent="0.2">
      <c r="A364" s="50"/>
      <c r="B364" s="46" t="s">
        <v>839</v>
      </c>
      <c r="C364" s="46" t="s">
        <v>399</v>
      </c>
      <c r="D364" s="47" t="s">
        <v>394</v>
      </c>
      <c r="E364" s="48">
        <f>VLOOKUP(C364,'[1]Comp Balance Sheet Hierarchy'!$C$17:$D$381,2,FALSE)</f>
        <v>-55376.92</v>
      </c>
      <c r="F364" s="49">
        <f>VLOOKUP(C364,'[1]Comp Balance Sheet Hierarchy'!$C$17:$E$381,3,FALSE)</f>
        <v>-135634.92000000001</v>
      </c>
    </row>
    <row r="365" spans="1:6" x14ac:dyDescent="0.2">
      <c r="A365" s="50"/>
      <c r="B365" s="53" t="s">
        <v>543</v>
      </c>
      <c r="C365" s="54"/>
      <c r="D365" s="47"/>
      <c r="E365" s="55">
        <f>SUM(E360:E364)</f>
        <v>-373341.13999999996</v>
      </c>
      <c r="F365" s="56">
        <f>SUM(F360:F364)</f>
        <v>-222228.69</v>
      </c>
    </row>
    <row r="366" spans="1:6" x14ac:dyDescent="0.2">
      <c r="A366" s="45" t="s">
        <v>840</v>
      </c>
      <c r="B366" s="46" t="s">
        <v>841</v>
      </c>
      <c r="C366" s="46" t="s">
        <v>106</v>
      </c>
      <c r="D366" s="47" t="s">
        <v>107</v>
      </c>
      <c r="E366" s="48">
        <f>VLOOKUP(C366,'[1]Comp Balance Sheet Hierarchy'!$C$17:$D$381,2,FALSE)</f>
        <v>-24666460.579999998</v>
      </c>
      <c r="F366" s="49">
        <f>VLOOKUP(C366,'[1]Comp Balance Sheet Hierarchy'!$C$17:$E$381,3,FALSE)</f>
        <v>-23041684.969999999</v>
      </c>
    </row>
    <row r="367" spans="1:6" x14ac:dyDescent="0.2">
      <c r="A367" s="50"/>
      <c r="B367" s="46" t="s">
        <v>842</v>
      </c>
      <c r="C367" s="46" t="s">
        <v>402</v>
      </c>
      <c r="D367" s="47" t="s">
        <v>107</v>
      </c>
      <c r="E367" s="48">
        <f>VLOOKUP(C367,'[1]Comp Balance Sheet Hierarchy'!$C$17:$D$381,2,FALSE)</f>
        <v>-18241497.079999998</v>
      </c>
      <c r="F367" s="49">
        <f>VLOOKUP(C367,'[1]Comp Balance Sheet Hierarchy'!$C$17:$E$381,3,FALSE)</f>
        <v>-15976278.6</v>
      </c>
    </row>
    <row r="368" spans="1:6" x14ac:dyDescent="0.2">
      <c r="A368" s="50"/>
      <c r="B368" s="46" t="s">
        <v>843</v>
      </c>
      <c r="C368" s="46" t="s">
        <v>108</v>
      </c>
      <c r="D368" s="47" t="s">
        <v>107</v>
      </c>
      <c r="E368" s="48">
        <f>VLOOKUP(C368,'[1]Comp Balance Sheet Hierarchy'!$C$17:$D$381,2,FALSE)</f>
        <v>-10631745.279999999</v>
      </c>
      <c r="F368" s="49">
        <f>VLOOKUP(C368,'[1]Comp Balance Sheet Hierarchy'!$C$17:$E$381,3,FALSE)</f>
        <v>-9743850.8900000006</v>
      </c>
    </row>
    <row r="369" spans="1:8" x14ac:dyDescent="0.2">
      <c r="A369" s="50"/>
      <c r="B369" s="46" t="s">
        <v>844</v>
      </c>
      <c r="C369" s="46" t="s">
        <v>403</v>
      </c>
      <c r="D369" s="47" t="s">
        <v>107</v>
      </c>
      <c r="E369" s="48">
        <f>VLOOKUP(C369,'[1]Comp Balance Sheet Hierarchy'!$C$17:$D$381,2,FALSE)</f>
        <v>-15761596.74</v>
      </c>
      <c r="F369" s="49">
        <f>VLOOKUP(C369,'[1]Comp Balance Sheet Hierarchy'!$C$17:$E$381,3,FALSE)</f>
        <v>-15434829.220000001</v>
      </c>
    </row>
    <row r="370" spans="1:8" x14ac:dyDescent="0.2">
      <c r="A370" s="50"/>
      <c r="B370" s="46" t="s">
        <v>845</v>
      </c>
      <c r="C370" s="46" t="s">
        <v>404</v>
      </c>
      <c r="D370" s="47" t="s">
        <v>107</v>
      </c>
      <c r="E370" s="48">
        <f>VLOOKUP(C370,'[1]Comp Balance Sheet Hierarchy'!$C$17:$D$381,2,FALSE)</f>
        <v>-2910084.24</v>
      </c>
      <c r="F370" s="49">
        <f>VLOOKUP(C370,'[1]Comp Balance Sheet Hierarchy'!$C$17:$E$381,3,FALSE)</f>
        <v>-2573115.59</v>
      </c>
    </row>
    <row r="371" spans="1:8" x14ac:dyDescent="0.2">
      <c r="A371" s="50"/>
      <c r="B371" s="46" t="s">
        <v>846</v>
      </c>
      <c r="C371" s="46" t="s">
        <v>109</v>
      </c>
      <c r="D371" s="47" t="s">
        <v>107</v>
      </c>
      <c r="E371" s="48">
        <f>VLOOKUP(C371,'[1]Comp Balance Sheet Hierarchy'!$C$17:$D$381,2,FALSE)</f>
        <v>-5026652.66</v>
      </c>
      <c r="F371" s="49">
        <f>VLOOKUP(C371,'[1]Comp Balance Sheet Hierarchy'!$C$17:$E$381,3,FALSE)</f>
        <v>-5019076.66</v>
      </c>
    </row>
    <row r="372" spans="1:8" x14ac:dyDescent="0.2">
      <c r="A372" s="50"/>
      <c r="B372" s="46" t="s">
        <v>847</v>
      </c>
      <c r="C372" s="46" t="s">
        <v>405</v>
      </c>
      <c r="D372" s="47" t="s">
        <v>107</v>
      </c>
      <c r="E372" s="48">
        <f>VLOOKUP(C372,'[1]Comp Balance Sheet Hierarchy'!$C$17:$D$381,2,FALSE)</f>
        <v>-3511186.1</v>
      </c>
      <c r="F372" s="49">
        <f>VLOOKUP(C372,'[1]Comp Balance Sheet Hierarchy'!$C$17:$E$381,3,FALSE)</f>
        <v>-5338675.18</v>
      </c>
    </row>
    <row r="373" spans="1:8" x14ac:dyDescent="0.2">
      <c r="A373" s="50"/>
      <c r="B373" s="46" t="s">
        <v>848</v>
      </c>
      <c r="C373" s="46" t="s">
        <v>406</v>
      </c>
      <c r="D373" s="47" t="s">
        <v>107</v>
      </c>
      <c r="E373" s="48">
        <f>VLOOKUP(C373,'[1]Comp Balance Sheet Hierarchy'!$C$17:$D$381,2,FALSE)</f>
        <v>-249724.86</v>
      </c>
      <c r="F373" s="49">
        <f>VLOOKUP(C373,'[1]Comp Balance Sheet Hierarchy'!$C$17:$E$381,3,FALSE)</f>
        <v>-249724.86</v>
      </c>
    </row>
    <row r="374" spans="1:8" x14ac:dyDescent="0.2">
      <c r="A374" s="50"/>
      <c r="B374" s="46" t="s">
        <v>849</v>
      </c>
      <c r="C374" s="46" t="s">
        <v>407</v>
      </c>
      <c r="D374" s="47" t="s">
        <v>107</v>
      </c>
      <c r="E374" s="48">
        <f>VLOOKUP(C374,'[1]Comp Balance Sheet Hierarchy'!$C$17:$D$381,2,FALSE)</f>
        <v>-1998493.38</v>
      </c>
      <c r="F374" s="49">
        <f>VLOOKUP(C374,'[1]Comp Balance Sheet Hierarchy'!$C$17:$E$381,3,FALSE)</f>
        <v>-1998493.38</v>
      </c>
    </row>
    <row r="375" spans="1:8" x14ac:dyDescent="0.2">
      <c r="A375" s="50"/>
      <c r="B375" s="46" t="s">
        <v>850</v>
      </c>
      <c r="C375" s="46" t="s">
        <v>408</v>
      </c>
      <c r="D375" s="47" t="s">
        <v>107</v>
      </c>
      <c r="E375" s="48">
        <f>VLOOKUP(C375,'[1]Comp Balance Sheet Hierarchy'!$C$17:$D$381,2,FALSE)</f>
        <v>-766585.92</v>
      </c>
      <c r="F375" s="49">
        <f>VLOOKUP(C375,'[1]Comp Balance Sheet Hierarchy'!$C$17:$E$381,3,FALSE)</f>
        <v>-766585.92</v>
      </c>
    </row>
    <row r="376" spans="1:8" x14ac:dyDescent="0.2">
      <c r="A376" s="50"/>
      <c r="B376" s="46" t="s">
        <v>851</v>
      </c>
      <c r="C376" s="46" t="s">
        <v>409</v>
      </c>
      <c r="D376" s="47" t="s">
        <v>107</v>
      </c>
      <c r="E376" s="48">
        <f>VLOOKUP(C376,'[1]Comp Balance Sheet Hierarchy'!$C$17:$D$381,2,FALSE)</f>
        <v>-10651576.35</v>
      </c>
      <c r="F376" s="49">
        <f>VLOOKUP(C376,'[1]Comp Balance Sheet Hierarchy'!$C$17:$E$381,3,FALSE)</f>
        <v>-8344760.4500000002</v>
      </c>
    </row>
    <row r="377" spans="1:8" x14ac:dyDescent="0.2">
      <c r="A377" s="50"/>
      <c r="B377" s="46" t="s">
        <v>852</v>
      </c>
      <c r="C377" s="46" t="s">
        <v>410</v>
      </c>
      <c r="D377" s="47" t="s">
        <v>107</v>
      </c>
      <c r="E377" s="48">
        <f>VLOOKUP(C377,'[1]Comp Balance Sheet Hierarchy'!$C$17:$D$381,2,FALSE)</f>
        <v>-3299.01</v>
      </c>
      <c r="F377" s="49">
        <f>VLOOKUP(C377,'[1]Comp Balance Sheet Hierarchy'!$C$17:$E$381,3,FALSE)</f>
        <v>-3299.01</v>
      </c>
    </row>
    <row r="378" spans="1:8" x14ac:dyDescent="0.2">
      <c r="A378" s="50"/>
      <c r="B378" s="46" t="s">
        <v>853</v>
      </c>
      <c r="C378" s="46" t="s">
        <v>411</v>
      </c>
      <c r="D378" s="47" t="s">
        <v>107</v>
      </c>
      <c r="E378" s="48">
        <f>VLOOKUP(C378,'[1]Comp Balance Sheet Hierarchy'!$C$17:$D$381,2,FALSE)</f>
        <v>-487486.5</v>
      </c>
      <c r="F378" s="49">
        <f>VLOOKUP(C378,'[1]Comp Balance Sheet Hierarchy'!$C$17:$E$381,3,FALSE)</f>
        <v>-487486.5</v>
      </c>
    </row>
    <row r="379" spans="1:8" x14ac:dyDescent="0.2">
      <c r="A379" s="50"/>
      <c r="B379" s="46" t="s">
        <v>854</v>
      </c>
      <c r="C379" s="46" t="s">
        <v>412</v>
      </c>
      <c r="D379" s="47" t="s">
        <v>107</v>
      </c>
      <c r="E379" s="48">
        <f>VLOOKUP(C379,'[1]Comp Balance Sheet Hierarchy'!$C$17:$D$381,2,FALSE)</f>
        <v>-430476.18</v>
      </c>
      <c r="F379" s="49">
        <f>VLOOKUP(C379,'[1]Comp Balance Sheet Hierarchy'!$C$17:$E$381,3,FALSE)</f>
        <v>-430476.18</v>
      </c>
    </row>
    <row r="380" spans="1:8" x14ac:dyDescent="0.2">
      <c r="A380" s="50"/>
      <c r="B380" s="46" t="s">
        <v>855</v>
      </c>
      <c r="C380" s="46" t="s">
        <v>413</v>
      </c>
      <c r="D380" s="47" t="s">
        <v>107</v>
      </c>
      <c r="E380" s="48">
        <f>VLOOKUP(C380,'[1]Comp Balance Sheet Hierarchy'!$C$17:$D$381,2,FALSE)</f>
        <v>-65302.8</v>
      </c>
      <c r="F380" s="49">
        <f>VLOOKUP(C380,'[1]Comp Balance Sheet Hierarchy'!$C$17:$E$381,3,FALSE)</f>
        <v>-74697.8</v>
      </c>
    </row>
    <row r="381" spans="1:8" x14ac:dyDescent="0.2">
      <c r="A381" s="50"/>
      <c r="B381" s="46" t="s">
        <v>856</v>
      </c>
      <c r="C381" s="46" t="s">
        <v>110</v>
      </c>
      <c r="D381" s="47" t="s">
        <v>111</v>
      </c>
      <c r="E381" s="48">
        <f>VLOOKUP(C381,'[1]Comp Balance Sheet Hierarchy'!$C$17:$D$381,2,FALSE)</f>
        <v>24590394.940000001</v>
      </c>
      <c r="F381" s="49">
        <f>VLOOKUP(C381,'[1]Comp Balance Sheet Hierarchy'!$C$17:$E$381,3,FALSE)</f>
        <v>22890010.050000001</v>
      </c>
    </row>
    <row r="382" spans="1:8" x14ac:dyDescent="0.2">
      <c r="A382" s="50"/>
      <c r="B382" s="46" t="s">
        <v>857</v>
      </c>
      <c r="C382" s="46" t="s">
        <v>414</v>
      </c>
      <c r="D382" s="47" t="s">
        <v>111</v>
      </c>
      <c r="E382" s="48">
        <f>VLOOKUP(C382,'[1]Comp Balance Sheet Hierarchy'!$C$17:$D$381,2,FALSE)</f>
        <v>3135951.44</v>
      </c>
      <c r="F382" s="49">
        <f>VLOOKUP(C382,'[1]Comp Balance Sheet Hierarchy'!$C$17:$E$381,3,FALSE)</f>
        <v>2778980.83</v>
      </c>
    </row>
    <row r="383" spans="1:8" x14ac:dyDescent="0.2">
      <c r="A383" s="50"/>
      <c r="B383" s="53" t="s">
        <v>543</v>
      </c>
      <c r="C383" s="54"/>
      <c r="D383" s="58"/>
      <c r="E383" s="55">
        <f>SUM(E366:E382)</f>
        <v>-67675821.299999982</v>
      </c>
      <c r="F383" s="56">
        <f>SUM(F366:F382)</f>
        <v>-63814044.329999998</v>
      </c>
      <c r="G383" s="53" t="s">
        <v>543</v>
      </c>
      <c r="H383" s="38">
        <f>SUMIFS($E$220:$E$383,$B$220:$B$383,G383)</f>
        <v>-591331866.39999998</v>
      </c>
    </row>
    <row r="384" spans="1:8" x14ac:dyDescent="0.2">
      <c r="H384" s="38">
        <f>-H219-H383</f>
        <v>-27961520.2099998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>Set 1</DR_x0020_Series>
    <Party xmlns="7203d2c3-413f-43d7-a52d-eb1ac8076465">Public Service Commission</Party>
    <Internal_x0020_Due_x0020_Date xmlns="7203d2c3-413f-43d7-a52d-eb1ac8076465">2018-03-21T04:00:00+00:00</Internal_x0020_Due_x0020_Date>
    <Document_x0020_Type xmlns="7203d2c3-413f-43d7-a52d-eb1ac8076465">Discovery</Document_x0020_Type>
    <Responsible_x0020_Witness xmlns="7203d2c3-413f-43d7-a52d-eb1ac8076465">John Wilde</Responsible_x0020_Witness>
    <Subject_x002f_Dept xmlns="7203d2c3-413f-43d7-a52d-eb1ac8076465" xsi:nil="true"/>
    <Preparer xmlns="7203d2c3-413f-43d7-a52d-eb1ac8076465">Todd Wright (Rate Base) / Scott Rungren (Cap Structure)</Preparer>
    <Document_x0020_Status xmlns="7203d2c3-413f-43d7-a52d-eb1ac8076465">Draft</Document_x0020_Status>
    <Docket_x0020_Number xmlns="7203d2c3-413f-43d7-a52d-eb1ac8076465">Case No. 2018-00042 - Tax Cut Investigation</Docket_x0020_Number>
    <Internal_x0020_Reviewer xmlns="7203d2c3-413f-43d7-a52d-eb1ac8076465">
      <UserInfo>
        <DisplayName/>
        <AccountId>90</AccountId>
        <AccountType/>
      </UserInfo>
    </Internal_x0020_Reviewer>
    <Date_x0020_Filed_x002f_Submitted xmlns="7203d2c3-413f-43d7-a52d-eb1ac8076465" xsi:nil="true"/>
    <Final_x0020_Due_x0020_Date xmlns="7203d2c3-413f-43d7-a52d-eb1ac8076465">2018-03-27T04:00:00+00:00</Final_x0020_Due_x0020_Date>
  </documentManagement>
</p:properties>
</file>

<file path=customXml/itemProps1.xml><?xml version="1.0" encoding="utf-8"?>
<ds:datastoreItem xmlns:ds="http://schemas.openxmlformats.org/officeDocument/2006/customXml" ds:itemID="{71B0D536-35F4-4851-952E-6DB196F48C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1C5DF-962B-44C4-888B-56C06918C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03d2c3-413f-43d7-a52d-eb1ac8076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4DFDE-8CA5-4167-8046-DC08F2402BE9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7203d2c3-413f-43d7-a52d-eb1ac8076465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Pension Net of Tax</vt:lpstr>
      <vt:lpstr>TB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KAW_R_PSCDR1_NUM002_032718_Attachment 1</dc:title>
  <dc:creator>Todd P Wright</dc:creator>
  <cp:lastModifiedBy>Todd P Wright</cp:lastModifiedBy>
  <cp:lastPrinted>2018-03-20T13:26:57Z</cp:lastPrinted>
  <dcterms:created xsi:type="dcterms:W3CDTF">2018-03-19T18:59:53Z</dcterms:created>
  <dcterms:modified xsi:type="dcterms:W3CDTF">2018-03-22T17:11:33Z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  <property fmtid="{D5CDD505-2E9C-101B-9397-08002B2CF9AE}" pid="3" name="Order">
    <vt:r8>11400</vt:r8>
  </property>
</Properties>
</file>