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122855\AppData\Local\Temp\notesC9812B\"/>
    </mc:Choice>
  </mc:AlternateContent>
  <bookViews>
    <workbookView xWindow="0" yWindow="0" windowWidth="24000" windowHeight="9435"/>
  </bookViews>
  <sheets>
    <sheet name="Staff 1-01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F25" i="1"/>
  <c r="F32" i="1"/>
  <c r="F33" i="1"/>
  <c r="F34" i="1"/>
  <c r="F35" i="1"/>
  <c r="F36" i="1"/>
  <c r="F37" i="1"/>
  <c r="F38" i="1"/>
  <c r="F39" i="1"/>
  <c r="F40" i="1"/>
  <c r="F41" i="1"/>
  <c r="F42" i="1"/>
  <c r="F31" i="1"/>
  <c r="A31" i="1" l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E43" i="1"/>
  <c r="C43" i="1"/>
  <c r="D43" i="1" l="1"/>
  <c r="E24" i="1"/>
  <c r="D24" i="1"/>
  <c r="F24" i="1" s="1"/>
  <c r="C24" i="1"/>
  <c r="E23" i="1"/>
  <c r="D23" i="1"/>
  <c r="C23" i="1"/>
  <c r="F23" i="1" s="1"/>
  <c r="E22" i="1"/>
  <c r="D22" i="1"/>
  <c r="C22" i="1"/>
  <c r="E21" i="1"/>
  <c r="D21" i="1"/>
  <c r="C21" i="1"/>
  <c r="F21" i="1" s="1"/>
  <c r="E20" i="1"/>
  <c r="D20" i="1"/>
  <c r="F20" i="1" s="1"/>
  <c r="C20" i="1"/>
  <c r="E19" i="1"/>
  <c r="D19" i="1"/>
  <c r="F19" i="1" s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F13" i="1"/>
  <c r="F22" i="1" l="1"/>
  <c r="F18" i="1"/>
  <c r="F17" i="1"/>
  <c r="F16" i="1"/>
  <c r="E25" i="1"/>
  <c r="F15" i="1"/>
  <c r="D25" i="1"/>
  <c r="F14" i="1"/>
  <c r="C25" i="1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<sst xmlns="http://schemas.openxmlformats.org/spreadsheetml/2006/main" count="47" uniqueCount="27">
  <si>
    <t>PSC Case No. 2018-00041</t>
  </si>
  <si>
    <t>Attachment A</t>
  </si>
  <si>
    <t>Respondent: Chun-Yi Lai</t>
  </si>
  <si>
    <t>Columbia Gas of Kentucky, Inc.</t>
  </si>
  <si>
    <t>For the Calendar Year 2017</t>
  </si>
  <si>
    <t>Line No.</t>
  </si>
  <si>
    <t>Monthly Sales and Revenues by Customer Class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</si>
  <si>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</si>
  <si>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</si>
  <si>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</si>
  <si>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</si>
  <si>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</si>
  <si>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</si>
  <si>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</si>
  <si>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</si>
  <si>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</si>
  <si>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</si>
  <si>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</si>
  <si>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</si>
  <si>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</si>
  <si>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</si>
  <si>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Residential</t>
  </si>
  <si>
    <t>Commercial</t>
  </si>
  <si>
    <t>Industrial</t>
  </si>
  <si>
    <t>Volumes (Mcf)</t>
  </si>
  <si>
    <t>Revenues ($)</t>
  </si>
  <si>
    <t>Staff DR Set 1-11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</si>
</sst>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000_);_(* \(#,##0.0000\);_(* &quot;-&quot;??_);_(@_)"/>
    <numFmt numFmtId="165" formatCode="_(* #,##0_);_(* \(#,##0\);_(* &quot;-&quot;??_);_(@_)"/>
    <numFmt numFmtId="166" formatCode="_(* #,##0.0_);_(* \(#,##0.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8">
    <xf numFmtId="0" fontId="0" fillId="0" borderId="0" xfId="0"/>
    <xf numFmtId="0" fontId="0" fillId="0" borderId="0" xfId="0" applyAlignment="1">
      <alignment horizontal="right"/>
    </xf>
    <xf numFmtId="164" fontId="0" fillId="0" borderId="0" xfId="1" applyNumberFormat="1" applyFont="1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/>
    <xf numFmtId="165" fontId="0" fillId="0" borderId="0" xfId="1" applyNumberFormat="1" applyFont="1"/>
    <xf numFmtId="165" fontId="0" fillId="0" borderId="0" xfId="1" applyNumberFormat="1" applyFont="1" applyBorder="1"/>
    <xf numFmtId="0" fontId="4" fillId="0" borderId="0" xfId="0" applyFont="1" applyAlignment="1">
      <alignment horizontal="center"/>
    </xf>
    <xf numFmtId="43" fontId="0" fillId="0" borderId="0" xfId="1" applyFont="1"/>
    <xf numFmtId="166" fontId="0" fillId="0" borderId="0" xfId="1" applyNumberFormat="1" applyFont="1" applyBorder="1"/>
    <xf numFmtId="166" fontId="0" fillId="0" borderId="0" xfId="1" applyNumberFormat="1" applyFont="1"/>
    <xf numFmtId="166" fontId="0" fillId="0" borderId="0" xfId="0" applyNumberFormat="1"/>
    <xf numFmtId="166" fontId="5" fillId="0" borderId="0" xfId="0" applyNumberFormat="1" applyFont="1"/>
    <xf numFmtId="166" fontId="5" fillId="0" borderId="0" xfId="1" applyNumberFormat="1" applyFont="1"/>
    <xf numFmtId="165" fontId="5" fillId="0" borderId="0" xfId="1" applyNumberFormat="1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zoomScaleNormal="100" workbookViewId="0">
      <selection activeCell="F3" sqref="F3"/>
    </sheetView>
  </sheetViews>
  <sheetFormatPr defaultRowHeight="15" x14ac:dyDescent="0.25"/>
  <cols>
    <col min="1" max="1" width="10.140625" customWidth="1"/>
    <col min="2" max="2" width="18" customWidth="1"/>
    <col min="3" max="3" width="18.140625" bestFit="1" customWidth="1"/>
    <col min="4" max="4" width="17.5703125" customWidth="1"/>
    <col min="5" max="5" width="16.5703125" customWidth="1"/>
    <col min="6" max="6" width="14.7109375" bestFit="1" customWidth="1"/>
  </cols>
  <sheetData>
    <row r="1" spans="1:6" x14ac:dyDescent="0.25">
      <c r="F1" s="1" t="s">
        <v>0</v>
      </c>
    </row>
    <row r="2" spans="1:6" x14ac:dyDescent="0.25">
      <c r="F2" s="1" t="s">
        <v>26</v>
      </c>
    </row>
    <row r="3" spans="1:6" x14ac:dyDescent="0.25">
      <c r="F3" s="1" t="s">
        <v>1</v>
      </c>
    </row>
    <row r="4" spans="1:6" x14ac:dyDescent="0.25">
      <c r="F4" s="1" t="s">
        <v>2</v>
      </c>
    </row>
    <row r="6" spans="1:6" x14ac:dyDescent="0.25">
      <c r="A6" s="17" t="s">
        <v>3</v>
      </c>
      <c r="B6" s="17"/>
      <c r="C6" s="17"/>
      <c r="D6" s="17"/>
      <c r="E6" s="17"/>
      <c r="F6" s="17"/>
    </row>
    <row r="7" spans="1:6" x14ac:dyDescent="0.25">
      <c r="A7" s="17" t="s">
        <v>6</v>
      </c>
      <c r="B7" s="17"/>
      <c r="C7" s="17"/>
      <c r="D7" s="17"/>
      <c r="E7" s="17"/>
      <c r="F7" s="17"/>
    </row>
    <row r="8" spans="1:6" x14ac:dyDescent="0.25">
      <c r="A8" s="17" t="s">
        <v>4</v>
      </c>
      <c r="B8" s="17"/>
      <c r="C8" s="17"/>
      <c r="D8" s="17"/>
      <c r="E8" s="17"/>
      <c r="F8" s="17"/>
    </row>
    <row r="10" spans="1:6" x14ac:dyDescent="0.25">
      <c r="C10" s="16" t="s">
        <v>24</v>
      </c>
      <c r="D10" s="16"/>
      <c r="E10" s="16"/>
      <c r="F10" s="16"/>
    </row>
    <row r="11" spans="1:6" x14ac:dyDescent="0.25">
      <c r="A11" s="3" t="s">
        <v>5</v>
      </c>
      <c r="B11" s="3" t="s">
        <v>7</v>
      </c>
      <c r="C11" s="3" t="s">
        <v>21</v>
      </c>
      <c r="D11" s="3" t="s">
        <v>22</v>
      </c>
      <c r="E11" s="3" t="s">
        <v>23</v>
      </c>
      <c r="F11" s="3" t="s">
        <v>20</v>
      </c>
    </row>
    <row r="12" spans="1:6" x14ac:dyDescent="0.25">
      <c r="C12" s="8"/>
      <c r="D12" s="8"/>
      <c r="E12" s="2"/>
    </row>
    <row r="13" spans="1:6" x14ac:dyDescent="0.25">
      <c r="A13" s="4">
        <v>1</v>
      </c>
      <c r="B13" s="5" t="s">
        <v>8</v>
      </c>
      <c r="C13" s="10">
        <v>1582234.7</v>
      </c>
      <c r="D13" s="11">
        <v>1276449.3999999999</v>
      </c>
      <c r="E13" s="11">
        <v>1678665.6</v>
      </c>
      <c r="F13" s="12">
        <f>SUM(C13:E13)</f>
        <v>4537349.6999999993</v>
      </c>
    </row>
    <row r="14" spans="1:6" x14ac:dyDescent="0.25">
      <c r="A14" s="4">
        <f>A13+1</f>
        <v>2</v>
      </c>
      <c r="B14" s="5" t="s">
        <v>9</v>
      </c>
      <c r="C14" s="11">
        <f>991664.2+221741.5</f>
        <v>1213405.7</v>
      </c>
      <c r="D14" s="11">
        <f>455322+544287.6</f>
        <v>999609.6</v>
      </c>
      <c r="E14" s="11">
        <f>14605.8+1321015.4</f>
        <v>1335621.2</v>
      </c>
      <c r="F14" s="12">
        <f t="shared" ref="F14:F24" si="0">SUM(C14:E14)</f>
        <v>3548636.5</v>
      </c>
    </row>
    <row r="15" spans="1:6" x14ac:dyDescent="0.25">
      <c r="A15" s="4">
        <f t="shared" ref="A15:A25" si="1">A14+1</f>
        <v>3</v>
      </c>
      <c r="B15" s="5" t="s">
        <v>10</v>
      </c>
      <c r="C15" s="11">
        <f>777044+176152.8</f>
        <v>953196.8</v>
      </c>
      <c r="D15" s="11">
        <f>368890.9+484375.7</f>
        <v>853266.60000000009</v>
      </c>
      <c r="E15" s="11">
        <f>12510.4+1271365.3</f>
        <v>1283875.7</v>
      </c>
      <c r="F15" s="12">
        <f t="shared" si="0"/>
        <v>3090339.1</v>
      </c>
    </row>
    <row r="16" spans="1:6" x14ac:dyDescent="0.25">
      <c r="A16" s="4">
        <f t="shared" si="1"/>
        <v>4</v>
      </c>
      <c r="B16" s="5" t="s">
        <v>11</v>
      </c>
      <c r="C16" s="11">
        <f>506169.4+113826.2</f>
        <v>619995.6</v>
      </c>
      <c r="D16" s="11">
        <f>261868.8+341287.4</f>
        <v>603156.19999999995</v>
      </c>
      <c r="E16" s="11">
        <f>12494.6+1266127.3</f>
        <v>1278621.9000000001</v>
      </c>
      <c r="F16" s="12">
        <f t="shared" si="0"/>
        <v>2501773.7000000002</v>
      </c>
    </row>
    <row r="17" spans="1:6" x14ac:dyDescent="0.25">
      <c r="A17" s="4">
        <f t="shared" si="1"/>
        <v>5</v>
      </c>
      <c r="B17" s="5" t="s">
        <v>12</v>
      </c>
      <c r="C17" s="11">
        <f>202437.8+46165</f>
        <v>248602.8</v>
      </c>
      <c r="D17" s="11">
        <f>135437.2+253857.5</f>
        <v>389294.7</v>
      </c>
      <c r="E17" s="11">
        <f>8169.9+1241001</f>
        <v>1249170.8999999999</v>
      </c>
      <c r="F17" s="12">
        <f t="shared" si="0"/>
        <v>1887068.4</v>
      </c>
    </row>
    <row r="18" spans="1:6" x14ac:dyDescent="0.25">
      <c r="A18" s="4">
        <f t="shared" si="1"/>
        <v>6</v>
      </c>
      <c r="B18" s="5" t="s">
        <v>13</v>
      </c>
      <c r="C18" s="11">
        <f>124976.9+26460.1</f>
        <v>151437</v>
      </c>
      <c r="D18" s="11">
        <f>106035.7+214348.9</f>
        <v>320384.59999999998</v>
      </c>
      <c r="E18" s="11">
        <f>5897.3+935317.1</f>
        <v>941214.4</v>
      </c>
      <c r="F18" s="12">
        <f t="shared" si="0"/>
        <v>1413036</v>
      </c>
    </row>
    <row r="19" spans="1:6" x14ac:dyDescent="0.25">
      <c r="A19" s="4">
        <f t="shared" si="1"/>
        <v>7</v>
      </c>
      <c r="B19" s="5" t="s">
        <v>14</v>
      </c>
      <c r="C19" s="11">
        <f>92483.4+19591.2</f>
        <v>112074.59999999999</v>
      </c>
      <c r="D19" s="11">
        <f>93261.4+210011.6</f>
        <v>303273</v>
      </c>
      <c r="E19" s="11">
        <f>4755+989746.1</f>
        <v>994501.1</v>
      </c>
      <c r="F19" s="12">
        <f t="shared" si="0"/>
        <v>1409848.7</v>
      </c>
    </row>
    <row r="20" spans="1:6" x14ac:dyDescent="0.25">
      <c r="A20" s="4">
        <f t="shared" si="1"/>
        <v>8</v>
      </c>
      <c r="B20" s="5" t="s">
        <v>15</v>
      </c>
      <c r="C20" s="11">
        <f>84882.8+17986.2</f>
        <v>102869</v>
      </c>
      <c r="D20" s="11">
        <f>90218.5+224704.8</f>
        <v>314923.3</v>
      </c>
      <c r="E20" s="11">
        <f>-8378.3+975928.8</f>
        <v>967550.5</v>
      </c>
      <c r="F20" s="12">
        <f t="shared" si="0"/>
        <v>1385342.8</v>
      </c>
    </row>
    <row r="21" spans="1:6" x14ac:dyDescent="0.25">
      <c r="A21" s="4">
        <f t="shared" si="1"/>
        <v>9</v>
      </c>
      <c r="B21" s="5" t="s">
        <v>16</v>
      </c>
      <c r="C21" s="11">
        <f>98667.6+21042.3</f>
        <v>119709.90000000001</v>
      </c>
      <c r="D21" s="11">
        <f>99852.6+212223.4</f>
        <v>312076</v>
      </c>
      <c r="E21" s="11">
        <f>4769.5+1014929.1</f>
        <v>1019698.6</v>
      </c>
      <c r="F21" s="12">
        <f t="shared" si="0"/>
        <v>1451484.5</v>
      </c>
    </row>
    <row r="22" spans="1:6" x14ac:dyDescent="0.25">
      <c r="A22" s="4">
        <f t="shared" si="1"/>
        <v>10</v>
      </c>
      <c r="B22" s="5" t="s">
        <v>17</v>
      </c>
      <c r="C22" s="11">
        <f>110609.6+22879.1</f>
        <v>133488.70000000001</v>
      </c>
      <c r="D22" s="11">
        <f>107819.7+263333.9</f>
        <v>371153.60000000003</v>
      </c>
      <c r="E22" s="11">
        <f>7410.2+963634.7</f>
        <v>971044.89999999991</v>
      </c>
      <c r="F22" s="12">
        <f t="shared" si="0"/>
        <v>1475687.2</v>
      </c>
    </row>
    <row r="23" spans="1:6" x14ac:dyDescent="0.25">
      <c r="A23" s="4">
        <f t="shared" si="1"/>
        <v>11</v>
      </c>
      <c r="B23" s="5" t="s">
        <v>18</v>
      </c>
      <c r="C23" s="11">
        <f>442208.1+95180.5</f>
        <v>537388.6</v>
      </c>
      <c r="D23" s="11">
        <f>245469.8+434965.4</f>
        <v>680435.19999999995</v>
      </c>
      <c r="E23" s="11">
        <f>7941.7+1180504.2</f>
        <v>1188445.8999999999</v>
      </c>
      <c r="F23" s="12">
        <f t="shared" si="0"/>
        <v>2406269.6999999997</v>
      </c>
    </row>
    <row r="24" spans="1:6" ht="17.25" x14ac:dyDescent="0.4">
      <c r="A24" s="4">
        <f t="shared" si="1"/>
        <v>12</v>
      </c>
      <c r="B24" s="5" t="s">
        <v>19</v>
      </c>
      <c r="C24" s="14">
        <f>1017461.5+213679.5</f>
        <v>1231141</v>
      </c>
      <c r="D24" s="14">
        <f>494390.6+581545.2</f>
        <v>1075935.7999999998</v>
      </c>
      <c r="E24" s="14">
        <f>21242.3+1383259.8</f>
        <v>1404502.1</v>
      </c>
      <c r="F24" s="13">
        <f t="shared" si="0"/>
        <v>3711578.9</v>
      </c>
    </row>
    <row r="25" spans="1:6" x14ac:dyDescent="0.25">
      <c r="A25" s="4">
        <f t="shared" si="1"/>
        <v>13</v>
      </c>
      <c r="B25" s="5" t="s">
        <v>20</v>
      </c>
      <c r="C25" s="10">
        <f>SUM(C13:C24)</f>
        <v>7005544.3999999994</v>
      </c>
      <c r="D25" s="10">
        <f t="shared" ref="D25:F25" si="2">SUM(D13:D24)</f>
        <v>7499957.9999999991</v>
      </c>
      <c r="E25" s="10">
        <f t="shared" si="2"/>
        <v>14312912.800000001</v>
      </c>
      <c r="F25" s="10">
        <f t="shared" si="2"/>
        <v>28818415.199999996</v>
      </c>
    </row>
    <row r="26" spans="1:6" x14ac:dyDescent="0.25">
      <c r="C26" s="11"/>
      <c r="D26" s="9"/>
    </row>
    <row r="27" spans="1:6" x14ac:dyDescent="0.25">
      <c r="D27" s="9"/>
    </row>
    <row r="28" spans="1:6" x14ac:dyDescent="0.25">
      <c r="C28" s="16" t="s">
        <v>25</v>
      </c>
      <c r="D28" s="16"/>
      <c r="E28" s="16"/>
      <c r="F28" s="16"/>
    </row>
    <row r="29" spans="1:6" x14ac:dyDescent="0.25">
      <c r="A29" s="3" t="s">
        <v>5</v>
      </c>
      <c r="B29" s="3" t="s">
        <v>7</v>
      </c>
      <c r="C29" s="3" t="s">
        <v>21</v>
      </c>
      <c r="D29" s="3" t="s">
        <v>22</v>
      </c>
      <c r="E29" s="3" t="s">
        <v>23</v>
      </c>
      <c r="F29" s="3" t="s">
        <v>20</v>
      </c>
    </row>
    <row r="30" spans="1:6" x14ac:dyDescent="0.25">
      <c r="C30" s="8"/>
      <c r="D30" s="8"/>
      <c r="E30" s="2"/>
    </row>
    <row r="31" spans="1:6" x14ac:dyDescent="0.25">
      <c r="A31" s="4">
        <f>A25+1</f>
        <v>14</v>
      </c>
      <c r="B31" s="5" t="s">
        <v>8</v>
      </c>
      <c r="C31" s="7">
        <v>13112677.890000001</v>
      </c>
      <c r="D31" s="6">
        <v>5967932.6899999995</v>
      </c>
      <c r="E31" s="6">
        <v>792652.26</v>
      </c>
      <c r="F31" s="6">
        <f>SUM(C31:E31)</f>
        <v>19873262.84</v>
      </c>
    </row>
    <row r="32" spans="1:6" x14ac:dyDescent="0.25">
      <c r="A32" s="4">
        <f>A31+1</f>
        <v>15</v>
      </c>
      <c r="B32" s="5" t="s">
        <v>9</v>
      </c>
      <c r="C32" s="6">
        <v>12293139.77</v>
      </c>
      <c r="D32" s="6">
        <v>5232789</v>
      </c>
      <c r="E32" s="6">
        <v>637082.17999999993</v>
      </c>
      <c r="F32" s="6">
        <f t="shared" ref="F32:F42" si="3">SUM(C32:E32)</f>
        <v>18163010.949999999</v>
      </c>
    </row>
    <row r="33" spans="1:6" x14ac:dyDescent="0.25">
      <c r="A33" s="4">
        <f t="shared" ref="A33:A43" si="4">A32+1</f>
        <v>16</v>
      </c>
      <c r="B33" s="5" t="s">
        <v>10</v>
      </c>
      <c r="C33" s="6">
        <v>10976754.35</v>
      </c>
      <c r="D33" s="6">
        <v>4842796.1500000004</v>
      </c>
      <c r="E33" s="6">
        <v>626049.93000000005</v>
      </c>
      <c r="F33" s="6">
        <f t="shared" si="3"/>
        <v>16445600.43</v>
      </c>
    </row>
    <row r="34" spans="1:6" x14ac:dyDescent="0.25">
      <c r="A34" s="4">
        <f t="shared" si="4"/>
        <v>17</v>
      </c>
      <c r="B34" s="5" t="s">
        <v>11</v>
      </c>
      <c r="C34" s="6">
        <v>7517639.5099999998</v>
      </c>
      <c r="D34" s="6">
        <v>3509138.24</v>
      </c>
      <c r="E34" s="6">
        <v>590242.07999999996</v>
      </c>
      <c r="F34" s="6">
        <f t="shared" si="3"/>
        <v>11617019.83</v>
      </c>
    </row>
    <row r="35" spans="1:6" x14ac:dyDescent="0.25">
      <c r="A35" s="4">
        <f t="shared" si="4"/>
        <v>18</v>
      </c>
      <c r="B35" s="5" t="s">
        <v>12</v>
      </c>
      <c r="C35" s="6">
        <v>4094490.84</v>
      </c>
      <c r="D35" s="6">
        <v>2146303.04</v>
      </c>
      <c r="E35" s="6">
        <v>515695.4</v>
      </c>
      <c r="F35" s="6">
        <f t="shared" si="3"/>
        <v>6756489.2800000003</v>
      </c>
    </row>
    <row r="36" spans="1:6" x14ac:dyDescent="0.25">
      <c r="A36" s="4">
        <f t="shared" si="4"/>
        <v>19</v>
      </c>
      <c r="B36" s="5" t="s">
        <v>13</v>
      </c>
      <c r="C36" s="6">
        <v>3145602.85</v>
      </c>
      <c r="D36" s="6">
        <v>1729773.49</v>
      </c>
      <c r="E36" s="6">
        <v>433631.27999999997</v>
      </c>
      <c r="F36" s="6">
        <f t="shared" si="3"/>
        <v>5309007.62</v>
      </c>
    </row>
    <row r="37" spans="1:6" x14ac:dyDescent="0.25">
      <c r="A37" s="4">
        <f t="shared" si="4"/>
        <v>20</v>
      </c>
      <c r="B37" s="5" t="s">
        <v>14</v>
      </c>
      <c r="C37" s="6">
        <v>2840752.3099999996</v>
      </c>
      <c r="D37" s="6">
        <v>1626417.37</v>
      </c>
      <c r="E37" s="6">
        <v>435840.13</v>
      </c>
      <c r="F37" s="6">
        <f t="shared" si="3"/>
        <v>4903009.8099999996</v>
      </c>
    </row>
    <row r="38" spans="1:6" x14ac:dyDescent="0.25">
      <c r="A38" s="4">
        <f t="shared" si="4"/>
        <v>21</v>
      </c>
      <c r="B38" s="5" t="s">
        <v>15</v>
      </c>
      <c r="C38" s="6">
        <v>2789545.55</v>
      </c>
      <c r="D38" s="6">
        <v>1612883.9699999997</v>
      </c>
      <c r="E38" s="6">
        <v>512327.85</v>
      </c>
      <c r="F38" s="6">
        <f t="shared" si="3"/>
        <v>4914757.3699999992</v>
      </c>
    </row>
    <row r="39" spans="1:6" x14ac:dyDescent="0.25">
      <c r="A39" s="4">
        <f t="shared" si="4"/>
        <v>22</v>
      </c>
      <c r="B39" s="5" t="s">
        <v>16</v>
      </c>
      <c r="C39" s="6">
        <v>2942372.1</v>
      </c>
      <c r="D39" s="6">
        <v>1728752.1</v>
      </c>
      <c r="E39" s="6">
        <v>605521.94999999995</v>
      </c>
      <c r="F39" s="6">
        <f t="shared" si="3"/>
        <v>5276646.1500000004</v>
      </c>
    </row>
    <row r="40" spans="1:6" x14ac:dyDescent="0.25">
      <c r="A40" s="4">
        <f t="shared" si="4"/>
        <v>23</v>
      </c>
      <c r="B40" s="5" t="s">
        <v>17</v>
      </c>
      <c r="C40" s="6">
        <v>3060814.17</v>
      </c>
      <c r="D40" s="6">
        <v>1843650.96</v>
      </c>
      <c r="E40" s="6">
        <v>480645.26</v>
      </c>
      <c r="F40" s="6">
        <f t="shared" si="3"/>
        <v>5385110.3899999997</v>
      </c>
    </row>
    <row r="41" spans="1:6" x14ac:dyDescent="0.25">
      <c r="A41" s="4">
        <f t="shared" si="4"/>
        <v>24</v>
      </c>
      <c r="B41" s="5" t="s">
        <v>18</v>
      </c>
      <c r="C41" s="6">
        <v>6375185.9199999999</v>
      </c>
      <c r="D41" s="6">
        <v>3210817.71</v>
      </c>
      <c r="E41" s="6">
        <v>593627.06000000006</v>
      </c>
      <c r="F41" s="6">
        <f t="shared" si="3"/>
        <v>10179630.689999999</v>
      </c>
    </row>
    <row r="42" spans="1:6" ht="17.25" x14ac:dyDescent="0.4">
      <c r="A42" s="4">
        <f t="shared" si="4"/>
        <v>25</v>
      </c>
      <c r="B42" s="5" t="s">
        <v>19</v>
      </c>
      <c r="C42" s="15">
        <v>11556478.580000002</v>
      </c>
      <c r="D42" s="15">
        <v>5311923.8100000005</v>
      </c>
      <c r="E42" s="15">
        <v>719835.33</v>
      </c>
      <c r="F42" s="15">
        <f t="shared" si="3"/>
        <v>17588237.719999999</v>
      </c>
    </row>
    <row r="43" spans="1:6" x14ac:dyDescent="0.25">
      <c r="A43" s="4">
        <f t="shared" si="4"/>
        <v>26</v>
      </c>
      <c r="B43" s="5" t="s">
        <v>20</v>
      </c>
      <c r="C43" s="7">
        <f>SUM(C31:C42)</f>
        <v>80705453.840000004</v>
      </c>
      <c r="D43" s="7">
        <f t="shared" ref="D43" si="5">SUM(D31:D42)</f>
        <v>38763178.530000001</v>
      </c>
      <c r="E43" s="7">
        <f t="shared" ref="E43:F43" si="6">SUM(E31:E42)</f>
        <v>6943150.709999999</v>
      </c>
      <c r="F43" s="7">
        <f t="shared" si="6"/>
        <v>126411783.08000001</v>
      </c>
    </row>
  </sheetData>
  <mergeCells count="5">
    <mergeCell ref="C28:F28"/>
    <mergeCell ref="A6:F6"/>
    <mergeCell ref="A7:F7"/>
    <mergeCell ref="A8:F8"/>
    <mergeCell ref="C10:F10"/>
  </mergeCells>
  <pageMargins left="0.95" right="0.7" top="0.75" bottom="0.75" header="0.3" footer="0.3"/>
  <pageSetup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Staff 1-011</vt:lpstr>
    </vt:vector>
  </TitlesOfParts>
  <Company>Nisource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 Lai</dc:creator>
  <cp:lastModifiedBy>Chun Lai</cp:lastModifiedBy>
  <cp:lastPrinted>2018-03-15T01:40:15Z</cp:lastPrinted>
  <dcterms:created xsi:type="dcterms:W3CDTF">2018-03-14T01:23:33Z</dcterms:created>
  <dcterms:modified xsi:type="dcterms:W3CDTF">2018-03-15T15:01:04Z</dcterms:modified>
</cp:coreProperties>
</file>