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dSt-KY Rate Case\2018-00039\2018-02-13 AG Filing (CD Copy)\"/>
    </mc:Choice>
  </mc:AlternateContent>
  <bookViews>
    <workbookView xWindow="0" yWindow="0" windowWidth="21600" windowHeight="10665"/>
  </bookViews>
  <sheets>
    <sheet name="Rate Design" sheetId="1" r:id="rId1"/>
  </sheets>
  <definedNames>
    <definedName name="__123Graph_A" hidden="1">#REF!</definedName>
    <definedName name="__123Graph_B" hidden="1">#REF!</definedName>
    <definedName name="__123Graph_X" hidden="1">#REF!</definedName>
    <definedName name="_Dist_Bin" hidden="1">#REF!</definedName>
    <definedName name="_Dist_Values" hidden="1">#REF!</definedName>
    <definedName name="_Fill" hidden="1">#REF!</definedName>
    <definedName name="_Order1" hidden="1">255</definedName>
    <definedName name="_Order2" hidden="1">255</definedName>
    <definedName name="_Regression_Out" hidden="1">#REF!</definedName>
    <definedName name="_Regression_Y" hidden="1">#REF!</definedName>
    <definedName name="_xlnm.Print_Area" localSheetId="0">'Rate Design'!$A$1:$O$49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1" l="1"/>
  <c r="N48" i="1"/>
  <c r="E43" i="1"/>
  <c r="L41" i="1"/>
  <c r="K40" i="1"/>
  <c r="F46" i="1"/>
  <c r="H31" i="1"/>
  <c r="E31" i="1"/>
  <c r="G31" i="1" s="1"/>
  <c r="G30" i="1"/>
  <c r="E30" i="1"/>
  <c r="G28" i="1"/>
  <c r="C28" i="1" s="1"/>
  <c r="G27" i="1"/>
  <c r="E25" i="1"/>
  <c r="G25" i="1" s="1"/>
  <c r="E24" i="1"/>
  <c r="G24" i="1" s="1"/>
  <c r="E23" i="1"/>
  <c r="G23" i="1" s="1"/>
  <c r="H23" i="1" s="1"/>
  <c r="O22" i="1"/>
  <c r="O21" i="1"/>
  <c r="G21" i="1"/>
  <c r="H21" i="1" s="1"/>
  <c r="O20" i="1"/>
  <c r="N20" i="1"/>
  <c r="G20" i="1"/>
  <c r="H20" i="1" s="1"/>
  <c r="O19" i="1"/>
  <c r="G19" i="1"/>
  <c r="O18" i="1"/>
  <c r="O17" i="1"/>
  <c r="N17" i="1"/>
  <c r="H17" i="1"/>
  <c r="E17" i="1"/>
  <c r="E15" i="1"/>
  <c r="G15" i="1" s="1"/>
  <c r="H15" i="1" s="1"/>
  <c r="G14" i="1"/>
  <c r="H14" i="1" s="1"/>
  <c r="H13" i="1"/>
  <c r="G13" i="1"/>
  <c r="G12" i="1"/>
  <c r="N1" i="1"/>
  <c r="K45" i="1" l="1"/>
  <c r="J50" i="1"/>
  <c r="M39" i="1"/>
  <c r="N39" i="1" s="1"/>
  <c r="L40" i="1"/>
  <c r="M43" i="1"/>
  <c r="K44" i="1"/>
  <c r="K39" i="1"/>
  <c r="E41" i="1"/>
  <c r="L43" i="1"/>
  <c r="L39" i="1"/>
  <c r="E40" i="1"/>
  <c r="I50" i="1"/>
  <c r="M41" i="1"/>
  <c r="O41" i="1" s="1"/>
  <c r="L42" i="1"/>
  <c r="H45" i="1"/>
  <c r="C20" i="1"/>
  <c r="C21" i="1"/>
  <c r="H25" i="1"/>
  <c r="N41" i="1"/>
  <c r="H24" i="1"/>
  <c r="H12" i="1"/>
  <c r="H19" i="1"/>
  <c r="H27" i="1"/>
  <c r="H30" i="1"/>
  <c r="D46" i="1"/>
  <c r="K41" i="1"/>
  <c r="E42" i="1"/>
  <c r="K42" i="1"/>
  <c r="M44" i="1"/>
  <c r="E44" i="1"/>
  <c r="L45" i="1"/>
  <c r="J46" i="1"/>
  <c r="E16" i="1"/>
  <c r="G16" i="1" s="1"/>
  <c r="H16" i="1" s="1"/>
  <c r="E39" i="1"/>
  <c r="O39" i="1"/>
  <c r="M45" i="1"/>
  <c r="E45" i="1"/>
  <c r="M42" i="1"/>
  <c r="N43" i="1"/>
  <c r="G46" i="1"/>
  <c r="H46" i="1" s="1"/>
  <c r="O48" i="1"/>
  <c r="C46" i="1"/>
  <c r="M40" i="1"/>
  <c r="K43" i="1"/>
  <c r="O43" i="1"/>
  <c r="H44" i="1"/>
  <c r="L44" i="1"/>
  <c r="I46" i="1"/>
  <c r="M46" i="1" l="1"/>
  <c r="M49" i="1"/>
  <c r="O40" i="1"/>
  <c r="N40" i="1"/>
  <c r="L46" i="1"/>
  <c r="J48" i="1"/>
  <c r="K46" i="1"/>
  <c r="C27" i="1"/>
  <c r="N42" i="1"/>
  <c r="O42" i="1"/>
  <c r="D47" i="1"/>
  <c r="E46" i="1"/>
  <c r="N45" i="1"/>
  <c r="O45" i="1"/>
  <c r="N44" i="1"/>
  <c r="O44" i="1"/>
  <c r="C19" i="1"/>
  <c r="O46" i="1" l="1"/>
  <c r="L49" i="1"/>
  <c r="O49" i="1" s="1"/>
  <c r="N46" i="1"/>
  <c r="N49" i="1"/>
  <c r="N52" i="1"/>
  <c r="D51" i="1"/>
  <c r="L51" i="1" l="1"/>
  <c r="M50" i="1" s="1"/>
  <c r="P3" i="1" s="1"/>
  <c r="C51" i="1"/>
</calcChain>
</file>

<file path=xl/comments1.xml><?xml version="1.0" encoding="utf-8"?>
<comments xmlns="http://schemas.openxmlformats.org/spreadsheetml/2006/main">
  <authors>
    <author>Christopher E Roach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Christopher E Roach:</t>
        </r>
        <r>
          <rPr>
            <sz val="9"/>
            <color indexed="81"/>
            <rFont val="Tahoma"/>
            <family val="2"/>
          </rPr>
          <t xml:space="preserve">
Goal Seek</t>
        </r>
      </text>
    </comment>
  </commentList>
</comments>
</file>

<file path=xl/sharedStrings.xml><?xml version="1.0" encoding="utf-8"?>
<sst xmlns="http://schemas.openxmlformats.org/spreadsheetml/2006/main" count="125" uniqueCount="91">
  <si>
    <t>TEST YEAR - ADJUSTED</t>
  </si>
  <si>
    <t>RATIO</t>
  </si>
  <si>
    <t>ATMOS ENERGY CORPORATION - KENTUCKY</t>
  </si>
  <si>
    <t>Page 1</t>
  </si>
  <si>
    <t>SIDE-BY-SIDE RATE SCHEDULES</t>
  </si>
  <si>
    <t>1-300 Mcf</t>
  </si>
  <si>
    <t>301-15000 Mcf</t>
  </si>
  <si>
    <t>Over 15000</t>
  </si>
  <si>
    <t>Line</t>
  </si>
  <si>
    <t>Current Base</t>
  </si>
  <si>
    <t>Current PRP</t>
  </si>
  <si>
    <t>Current Total</t>
  </si>
  <si>
    <t>Proposed</t>
  </si>
  <si>
    <t>Filed Proposed</t>
  </si>
  <si>
    <t>Current Rate</t>
  </si>
  <si>
    <t>Proposed Rate</t>
  </si>
  <si>
    <t>1-15000 Mcf</t>
  </si>
  <si>
    <t>No.</t>
  </si>
  <si>
    <t>Billing Component</t>
  </si>
  <si>
    <t>Applicable Tariffs</t>
  </si>
  <si>
    <t>Rates</t>
  </si>
  <si>
    <t>Rate</t>
  </si>
  <si>
    <t>Norm Hrs</t>
  </si>
  <si>
    <t>After Hrs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</si>
  <si>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</si>
  <si>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</si>
  <si>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</si>
  <si>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</si>
  <si>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</si>
  <si>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</si>
  <si>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</si>
  <si>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</si>
  <si>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</si>
  <si>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</si>
  <si>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</si>
  <si>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</si>
  <si>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</si>
  <si>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Current</t>
  </si>
  <si>
    <t>CUSTOMER CHARGES, $/month</t>
  </si>
  <si>
    <t>SERVICE CHARGES</t>
  </si>
  <si>
    <t>Current EDR Rate</t>
  </si>
  <si>
    <t>% Change</t>
  </si>
  <si>
    <t>Firm Services - Residential</t>
  </si>
  <si>
    <t>G-1</t>
  </si>
  <si>
    <t>Meter Set</t>
  </si>
  <si>
    <t>Firm Services - Non-Residential</t>
  </si>
  <si>
    <t>Turn On</t>
  </si>
  <si>
    <t>Interruptible Sales</t>
  </si>
  <si>
    <t>G-2</t>
  </si>
  <si>
    <t>Read</t>
  </si>
  <si>
    <t>Firm Transportation</t>
  </si>
  <si>
    <t>T-4</t>
  </si>
  <si>
    <t>Reconnect Delinquent Service</t>
  </si>
  <si>
    <t>Interruptible Transportation</t>
  </si>
  <si>
    <t>T-3</t>
  </si>
  <si>
    <t>Seasonal Charge</t>
  </si>
  <si>
    <t>DISTRIBUTION CHARGES, $/Mcf</t>
  </si>
  <si>
    <t>W/o PRP&gt;</t>
  </si>
  <si>
    <t>Special Meter Reading Charge</t>
  </si>
  <si>
    <t>N/A</t>
  </si>
  <si>
    <t>T-4, T-3</t>
  </si>
  <si>
    <t>Firm Sales</t>
  </si>
  <si>
    <t>Meter Test Charge</t>
  </si>
  <si>
    <t>Returned Check Charge</t>
  </si>
  <si>
    <t>Late Payment Charge</t>
  </si>
  <si>
    <t>Class 1 EFM Equipment Charge</t>
  </si>
  <si>
    <t>Class 2 EFM Equipment Charge</t>
  </si>
  <si>
    <t>OTHER CHARGES</t>
  </si>
  <si>
    <t>Transp. Adm. Fee, $/Mcf</t>
  </si>
  <si>
    <t>T-2, T-3, T-4</t>
  </si>
  <si>
    <t>Parking, $/Mcf</t>
  </si>
  <si>
    <t>SUMMARY OF PROPOSED VS. CURRENT RATES:</t>
  </si>
  <si>
    <t>Base Monthly Charges</t>
  </si>
  <si>
    <t>Transp Adm/Parking/ EFM Charges</t>
  </si>
  <si>
    <t>Distribution Charges</t>
  </si>
  <si>
    <t>TOTAL</t>
  </si>
  <si>
    <t>Total Class</t>
  </si>
  <si>
    <t>Difference</t>
  </si>
  <si>
    <t>Residential</t>
  </si>
  <si>
    <t>Commercial Firm</t>
  </si>
  <si>
    <t>Industrial Firm</t>
  </si>
  <si>
    <t>Public Authority Firm</t>
  </si>
  <si>
    <t>Com/Ind Interruptible</t>
  </si>
  <si>
    <t>Transportation</t>
  </si>
  <si>
    <t>Special Contracts</t>
  </si>
  <si>
    <t>Sub-total Revenue</t>
  </si>
  <si>
    <t>Other Gas Revenues</t>
  </si>
  <si>
    <t>Total Revenue</t>
  </si>
  <si>
    <t>% fixed</t>
  </si>
  <si>
    <t>Rev Req &gt;&gt;</t>
  </si>
  <si>
    <t>TEST YEAR ENDING MAY, 31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</si>
</sst>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_);\(&quot;$&quot;#,##0.00000\)"/>
    <numFmt numFmtId="165" formatCode="0.00_)"/>
    <numFmt numFmtId="166" formatCode="#,##0.0000_);\(#,##0.0000\)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000_);_(* \(#,##0.0000\);_(* &quot;-&quot;??_);_(@_)"/>
    <numFmt numFmtId="170" formatCode="&quot;$&quot;#,##0.0000_);\(&quot;$&quot;#,##0.0000\)"/>
    <numFmt numFmtId="171" formatCode="0.0%"/>
    <numFmt numFmtId="172" formatCode="0.0000"/>
  </numFmts>
  <fonts count="1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2"/>
      <color rgb="FFFF0000"/>
      <name val="Arial Narrow"/>
      <family val="2"/>
    </font>
    <font>
      <sz val="10"/>
      <name val="Arial"/>
      <family val="2"/>
    </font>
    <font>
      <b/>
      <sz val="10"/>
      <color theme="0"/>
      <name val="Arial Narrow"/>
      <family val="2"/>
    </font>
    <font>
      <u/>
      <sz val="10"/>
      <name val="Arial Narrow"/>
      <family val="2"/>
    </font>
    <font>
      <sz val="10"/>
      <color indexed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2" fillId="0" borderId="0" xfId="4" applyFont="1"/>
    <xf numFmtId="0" fontId="2" fillId="0" borderId="0" xfId="4" applyFont="1" applyFill="1"/>
    <xf numFmtId="22" fontId="2" fillId="0" borderId="0" xfId="4" applyNumberFormat="1" applyFont="1"/>
    <xf numFmtId="0" fontId="3" fillId="0" borderId="0" xfId="4" applyFont="1"/>
    <xf numFmtId="0" fontId="4" fillId="0" borderId="0" xfId="4" applyFont="1" applyFill="1"/>
    <xf numFmtId="7" fontId="4" fillId="0" borderId="0" xfId="4" applyNumberFormat="1" applyFont="1" applyFill="1" applyProtection="1"/>
    <xf numFmtId="0" fontId="2" fillId="0" borderId="0" xfId="4" applyFont="1" applyFill="1" applyBorder="1" applyAlignment="1">
      <alignment horizontal="center"/>
    </xf>
    <xf numFmtId="5" fontId="2" fillId="0" borderId="0" xfId="4" applyNumberFormat="1" applyFont="1" applyFill="1" applyProtection="1"/>
    <xf numFmtId="0" fontId="2" fillId="0" borderId="0" xfId="4" applyFont="1" applyFill="1" applyAlignment="1">
      <alignment horizontal="center"/>
    </xf>
    <xf numFmtId="165" fontId="2" fillId="0" borderId="0" xfId="4" applyNumberFormat="1" applyFont="1" applyFill="1" applyAlignment="1" applyProtection="1">
      <alignment horizontal="right"/>
    </xf>
    <xf numFmtId="37" fontId="2" fillId="0" borderId="0" xfId="4" applyNumberFormat="1" applyFont="1" applyFill="1" applyAlignment="1" applyProtection="1">
      <alignment horizontal="center"/>
    </xf>
    <xf numFmtId="167" fontId="2" fillId="0" borderId="0" xfId="4" applyNumberFormat="1" applyFont="1" applyFill="1"/>
    <xf numFmtId="10" fontId="2" fillId="0" borderId="0" xfId="4" applyNumberFormat="1" applyFont="1" applyFill="1" applyProtection="1"/>
    <xf numFmtId="37" fontId="2" fillId="0" borderId="0" xfId="4" applyNumberFormat="1" applyFont="1" applyFill="1" applyProtection="1"/>
    <xf numFmtId="166" fontId="2" fillId="0" borderId="0" xfId="4" applyNumberFormat="1" applyFont="1" applyFill="1" applyProtection="1"/>
    <xf numFmtId="0" fontId="2" fillId="0" borderId="1" xfId="4" applyFont="1" applyFill="1" applyBorder="1" applyAlignment="1">
      <alignment horizontal="center"/>
    </xf>
    <xf numFmtId="0" fontId="2" fillId="0" borderId="2" xfId="4" applyFont="1" applyFill="1" applyBorder="1"/>
    <xf numFmtId="0" fontId="2" fillId="0" borderId="2" xfId="4" applyFont="1" applyFill="1" applyBorder="1" applyAlignment="1">
      <alignment horizontal="center"/>
    </xf>
    <xf numFmtId="0" fontId="2" fillId="0" borderId="0" xfId="4" quotePrefix="1" applyFont="1" applyFill="1" applyAlignment="1">
      <alignment horizontal="center"/>
    </xf>
    <xf numFmtId="37" fontId="4" fillId="0" borderId="0" xfId="4" applyNumberFormat="1" applyFont="1" applyFill="1" applyProtection="1"/>
    <xf numFmtId="0" fontId="2" fillId="0" borderId="0" xfId="4" applyFont="1" applyFill="1" applyBorder="1"/>
    <xf numFmtId="37" fontId="2" fillId="0" borderId="0" xfId="4" applyNumberFormat="1" applyFont="1" applyFill="1" applyBorder="1" applyProtection="1"/>
    <xf numFmtId="37" fontId="3" fillId="0" borderId="0" xfId="4" applyNumberFormat="1" applyFont="1"/>
    <xf numFmtId="0" fontId="3" fillId="0" borderId="0" xfId="4" applyFont="1" applyFill="1"/>
    <xf numFmtId="0" fontId="5" fillId="0" borderId="0" xfId="4" applyFont="1" applyFill="1"/>
    <xf numFmtId="168" fontId="2" fillId="0" borderId="0" xfId="2" applyNumberFormat="1" applyFont="1" applyFill="1" applyProtection="1"/>
    <xf numFmtId="168" fontId="2" fillId="0" borderId="0" xfId="2" applyNumberFormat="1" applyFont="1" applyFill="1" applyAlignment="1" applyProtection="1">
      <alignment horizontal="center"/>
    </xf>
    <xf numFmtId="0" fontId="3" fillId="0" borderId="0" xfId="4" quotePrefix="1" applyFont="1"/>
    <xf numFmtId="164" fontId="2" fillId="0" borderId="0" xfId="4" applyNumberFormat="1" applyFont="1" applyFill="1" applyProtection="1"/>
    <xf numFmtId="7" fontId="4" fillId="0" borderId="0" xfId="2" applyNumberFormat="1" applyFont="1" applyFill="1"/>
    <xf numFmtId="39" fontId="2" fillId="0" borderId="0" xfId="4" applyNumberFormat="1" applyFont="1" applyFill="1" applyProtection="1"/>
    <xf numFmtId="43" fontId="4" fillId="0" borderId="0" xfId="1" applyFont="1" applyFill="1" applyProtection="1"/>
    <xf numFmtId="7" fontId="4" fillId="0" borderId="0" xfId="1" applyNumberFormat="1" applyFont="1" applyFill="1" applyProtection="1"/>
    <xf numFmtId="7" fontId="4" fillId="0" borderId="0" xfId="1" applyNumberFormat="1" applyFont="1" applyFill="1"/>
    <xf numFmtId="43" fontId="7" fillId="0" borderId="0" xfId="1" applyNumberFormat="1" applyFont="1" applyFill="1" applyProtection="1"/>
    <xf numFmtId="7" fontId="7" fillId="0" borderId="0" xfId="1" applyNumberFormat="1" applyFont="1" applyFill="1" applyProtection="1"/>
    <xf numFmtId="7" fontId="4" fillId="0" borderId="0" xfId="1" applyNumberFormat="1" applyFont="1" applyFill="1" applyAlignment="1">
      <alignment horizontal="right"/>
    </xf>
    <xf numFmtId="7" fontId="4" fillId="0" borderId="0" xfId="4" applyNumberFormat="1" applyFont="1" applyFill="1" applyAlignment="1" applyProtection="1">
      <alignment horizontal="right"/>
    </xf>
    <xf numFmtId="170" fontId="4" fillId="0" borderId="0" xfId="1" applyNumberFormat="1" applyFont="1" applyFill="1" applyProtection="1"/>
    <xf numFmtId="169" fontId="4" fillId="0" borderId="0" xfId="1" applyNumberFormat="1" applyFont="1" applyFill="1" applyProtection="1"/>
    <xf numFmtId="9" fontId="2" fillId="0" borderId="0" xfId="3" applyFont="1" applyFill="1" applyProtection="1"/>
    <xf numFmtId="9" fontId="4" fillId="0" borderId="0" xfId="1" applyNumberFormat="1" applyFont="1" applyFill="1"/>
    <xf numFmtId="9" fontId="4" fillId="0" borderId="0" xfId="3" applyFont="1" applyFill="1" applyProtection="1"/>
    <xf numFmtId="171" fontId="2" fillId="0" borderId="0" xfId="3" applyNumberFormat="1" applyFont="1" applyFill="1" applyProtection="1"/>
    <xf numFmtId="39" fontId="2" fillId="0" borderId="0" xfId="4" applyNumberFormat="1" applyFont="1" applyProtection="1"/>
    <xf numFmtId="37" fontId="3" fillId="0" borderId="0" xfId="4" applyNumberFormat="1" applyFont="1" applyFill="1"/>
    <xf numFmtId="172" fontId="3" fillId="0" borderId="0" xfId="4" applyNumberFormat="1" applyFont="1" applyFill="1"/>
    <xf numFmtId="9" fontId="3" fillId="0" borderId="0" xfId="3" applyFont="1" applyFill="1"/>
    <xf numFmtId="9" fontId="3" fillId="0" borderId="0" xfId="3" applyFont="1"/>
    <xf numFmtId="167" fontId="3" fillId="0" borderId="0" xfId="1" applyNumberFormat="1" applyFont="1"/>
    <xf numFmtId="167" fontId="3" fillId="0" borderId="0" xfId="4" applyNumberFormat="1" applyFont="1"/>
    <xf numFmtId="43" fontId="4" fillId="0" borderId="0" xfId="1" applyNumberFormat="1" applyFont="1" applyFill="1" applyProtection="1"/>
    <xf numFmtId="0" fontId="3" fillId="0" borderId="0" xfId="4" applyFont="1" applyFill="1" applyBorder="1"/>
    <xf numFmtId="0" fontId="3" fillId="0" borderId="0" xfId="4" applyFont="1" applyBorder="1"/>
    <xf numFmtId="0" fontId="3" fillId="0" borderId="2" xfId="4" applyFont="1" applyFill="1" applyBorder="1"/>
    <xf numFmtId="0" fontId="2" fillId="0" borderId="3" xfId="4" applyFont="1" applyFill="1" applyBorder="1"/>
    <xf numFmtId="0" fontId="2" fillId="0" borderId="3" xfId="4" applyFont="1" applyFill="1" applyBorder="1" applyAlignment="1">
      <alignment horizontal="center"/>
    </xf>
    <xf numFmtId="0" fontId="3" fillId="0" borderId="3" xfId="4" applyFont="1" applyFill="1" applyBorder="1"/>
    <xf numFmtId="0" fontId="2" fillId="0" borderId="3" xfId="4" applyFont="1" applyFill="1" applyBorder="1" applyAlignment="1">
      <alignment horizontal="right"/>
    </xf>
    <xf numFmtId="167" fontId="2" fillId="0" borderId="3" xfId="1" applyNumberFormat="1" applyFont="1" applyFill="1" applyBorder="1" applyProtection="1"/>
    <xf numFmtId="167" fontId="2" fillId="0" borderId="0" xfId="1" applyNumberFormat="1" applyFont="1" applyFill="1" applyBorder="1" applyProtection="1"/>
    <xf numFmtId="0" fontId="8" fillId="0" borderId="0" xfId="4" applyFont="1" applyFill="1"/>
    <xf numFmtId="0" fontId="8" fillId="0" borderId="0" xfId="4" applyFont="1" applyFill="1" applyBorder="1" applyAlignment="1">
      <alignment horizontal="center"/>
    </xf>
    <xf numFmtId="0" fontId="8" fillId="0" borderId="0" xfId="4" applyFont="1" applyFill="1" applyAlignment="1">
      <alignment horizontal="center"/>
    </xf>
    <xf numFmtId="37" fontId="3" fillId="0" borderId="0" xfId="4" applyNumberFormat="1" applyFont="1" applyFill="1" applyBorder="1"/>
    <xf numFmtId="167" fontId="2" fillId="0" borderId="0" xfId="1" applyNumberFormat="1" applyFont="1" applyFill="1" applyBorder="1"/>
    <xf numFmtId="10" fontId="2" fillId="0" borderId="0" xfId="3" applyNumberFormat="1" applyFont="1"/>
    <xf numFmtId="167" fontId="9" fillId="0" borderId="0" xfId="1" applyNumberFormat="1" applyFont="1" applyFill="1" applyBorder="1"/>
    <xf numFmtId="168" fontId="2" fillId="0" borderId="0" xfId="2" applyNumberFormat="1" applyFont="1" applyFill="1" applyBorder="1"/>
    <xf numFmtId="167" fontId="2" fillId="0" borderId="0" xfId="1" applyNumberFormat="1" applyFont="1" applyFill="1" applyProtection="1"/>
    <xf numFmtId="167" fontId="2" fillId="0" borderId="0" xfId="1" applyNumberFormat="1" applyFont="1"/>
    <xf numFmtId="167" fontId="2" fillId="0" borderId="0" xfId="4" applyNumberFormat="1" applyFont="1" applyFill="1" applyBorder="1"/>
    <xf numFmtId="43" fontId="2" fillId="0" borderId="0" xfId="1" applyFont="1"/>
    <xf numFmtId="167" fontId="2" fillId="0" borderId="0" xfId="1" applyNumberFormat="1" applyFont="1" applyFill="1"/>
    <xf numFmtId="167" fontId="2" fillId="0" borderId="2" xfId="1" applyNumberFormat="1" applyFont="1" applyFill="1" applyBorder="1"/>
    <xf numFmtId="167" fontId="2" fillId="0" borderId="2" xfId="1" applyNumberFormat="1" applyFont="1" applyFill="1" applyBorder="1" applyProtection="1"/>
    <xf numFmtId="167" fontId="2" fillId="0" borderId="2" xfId="1" applyNumberFormat="1" applyFont="1" applyBorder="1"/>
    <xf numFmtId="10" fontId="2" fillId="0" borderId="2" xfId="3" applyNumberFormat="1" applyFont="1" applyBorder="1"/>
    <xf numFmtId="10" fontId="2" fillId="0" borderId="0" xfId="3" applyNumberFormat="1" applyFont="1" applyBorder="1"/>
    <xf numFmtId="0" fontId="4" fillId="0" borderId="0" xfId="4" applyFont="1" applyFill="1" applyBorder="1"/>
    <xf numFmtId="167" fontId="2" fillId="0" borderId="0" xfId="1" applyNumberFormat="1" applyFont="1" applyBorder="1"/>
    <xf numFmtId="37" fontId="3" fillId="0" borderId="0" xfId="4" applyNumberFormat="1" applyFont="1" applyFill="1" applyBorder="1" applyProtection="1"/>
    <xf numFmtId="167" fontId="2" fillId="0" borderId="0" xfId="1" applyNumberFormat="1" applyFont="1" applyFill="1" applyBorder="1" applyAlignment="1">
      <alignment horizontal="center"/>
    </xf>
    <xf numFmtId="167" fontId="2" fillId="0" borderId="4" xfId="1" applyNumberFormat="1" applyFont="1" applyBorder="1"/>
    <xf numFmtId="37" fontId="2" fillId="0" borderId="0" xfId="4" applyNumberFormat="1" applyFont="1" applyFill="1" applyBorder="1"/>
    <xf numFmtId="167" fontId="2" fillId="0" borderId="4" xfId="4" applyNumberFormat="1" applyFont="1" applyFill="1" applyBorder="1"/>
    <xf numFmtId="0" fontId="3" fillId="0" borderId="0" xfId="4" applyFont="1" applyAlignment="1">
      <alignment horizontal="right"/>
    </xf>
    <xf numFmtId="167" fontId="2" fillId="0" borderId="0" xfId="4" applyNumberFormat="1" applyFont="1"/>
    <xf numFmtId="168" fontId="2" fillId="0" borderId="0" xfId="4" applyNumberFormat="1" applyFont="1"/>
    <xf numFmtId="168" fontId="2" fillId="0" borderId="0" xfId="2" applyNumberFormat="1" applyFont="1"/>
    <xf numFmtId="43" fontId="2" fillId="0" borderId="0" xfId="4" applyNumberFormat="1" applyFont="1"/>
    <xf numFmtId="167" fontId="2" fillId="0" borderId="0" xfId="1" applyNumberFormat="1" applyFont="1" applyAlignment="1">
      <alignment horizontal="right"/>
    </xf>
    <xf numFmtId="43" fontId="2" fillId="0" borderId="0" xfId="4" applyNumberFormat="1" applyFont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_GenBillFrequency with Rate Design (Final)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FF00"/>
  </sheetPr>
  <dimension ref="A1:V86"/>
  <sheetViews>
    <sheetView showGridLines="0" tabSelected="1" view="pageBreakPreview" zoomScaleNormal="100" zoomScaleSheetLayoutView="100" workbookViewId="0"/>
  </sheetViews>
  <sheetFormatPr defaultColWidth="11.140625" defaultRowHeight="15.75" x14ac:dyDescent="0.25"/>
  <cols>
    <col min="1" max="1" width="6.42578125" style="4" customWidth="1"/>
    <col min="2" max="2" width="26.5703125" style="24" customWidth="1"/>
    <col min="3" max="3" width="15.42578125" style="4" customWidth="1"/>
    <col min="4" max="4" width="16" style="4" customWidth="1"/>
    <col min="5" max="5" width="13.140625" style="4" customWidth="1"/>
    <col min="6" max="6" width="15.140625" style="4" customWidth="1"/>
    <col min="7" max="7" width="12.42578125" style="4" customWidth="1"/>
    <col min="8" max="8" width="13.42578125" style="4" customWidth="1"/>
    <col min="9" max="9" width="12.140625" style="4" customWidth="1"/>
    <col min="10" max="10" width="14.5703125" style="4" customWidth="1"/>
    <col min="11" max="11" width="12.42578125" style="4" customWidth="1"/>
    <col min="12" max="13" width="14.5703125" style="4" customWidth="1"/>
    <col min="14" max="14" width="16" style="4" customWidth="1"/>
    <col min="15" max="18" width="14.42578125" style="4" customWidth="1"/>
    <col min="19" max="19" width="13.42578125" style="4" customWidth="1"/>
    <col min="20" max="22" width="14.5703125" style="4" customWidth="1"/>
    <col min="23" max="16384" width="11.140625" style="4"/>
  </cols>
  <sheetData>
    <row r="1" spans="1:21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>
        <f ca="1">NOW()</f>
        <v>43143.447941087965</v>
      </c>
      <c r="O1" s="1"/>
      <c r="P1" s="1" t="s">
        <v>1</v>
      </c>
      <c r="Q1" s="1"/>
      <c r="R1" s="1"/>
    </row>
    <row r="2" spans="1:21" x14ac:dyDescent="0.25">
      <c r="A2" s="1"/>
      <c r="B2" s="7"/>
      <c r="C2" s="2"/>
      <c r="D2" s="2"/>
      <c r="E2" s="8"/>
      <c r="F2" s="2"/>
      <c r="G2" s="2"/>
      <c r="H2" s="9" t="s">
        <v>2</v>
      </c>
      <c r="I2" s="2"/>
      <c r="J2" s="2"/>
      <c r="K2" s="2"/>
      <c r="L2" s="2"/>
      <c r="M2" s="2"/>
      <c r="N2" s="10" t="s">
        <v>3</v>
      </c>
      <c r="O2" s="2"/>
      <c r="P2" s="2">
        <v>0.94415300000000002</v>
      </c>
      <c r="Q2" s="2"/>
      <c r="R2" s="2"/>
    </row>
    <row r="3" spans="1:21" x14ac:dyDescent="0.25">
      <c r="A3" s="1"/>
      <c r="B3" s="2"/>
      <c r="C3" s="2"/>
      <c r="D3" s="2"/>
      <c r="E3" s="8"/>
      <c r="F3" s="2"/>
      <c r="G3" s="2"/>
      <c r="H3" s="9" t="s">
        <v>4</v>
      </c>
      <c r="I3" s="2"/>
      <c r="J3" s="2"/>
      <c r="K3" s="2"/>
      <c r="L3" s="8"/>
      <c r="M3" s="2"/>
      <c r="N3" s="2"/>
      <c r="O3" s="2"/>
      <c r="P3" s="12">
        <f>+M50</f>
        <v>-96.516270145773888</v>
      </c>
      <c r="Q3" s="2"/>
      <c r="R3" s="2"/>
    </row>
    <row r="4" spans="1:21" x14ac:dyDescent="0.25">
      <c r="A4" s="1"/>
      <c r="B4" s="2"/>
      <c r="C4" s="2"/>
      <c r="D4" s="2"/>
      <c r="E4" s="13"/>
      <c r="F4" s="2"/>
      <c r="G4" s="2"/>
      <c r="H4" s="9" t="s">
        <v>90</v>
      </c>
      <c r="I4" s="2"/>
      <c r="J4" s="2"/>
      <c r="K4" s="2"/>
      <c r="L4" s="13"/>
      <c r="M4" s="2"/>
      <c r="N4" s="14"/>
      <c r="O4" s="2"/>
      <c r="P4" s="2"/>
      <c r="Q4" s="2"/>
      <c r="R4" s="2"/>
    </row>
    <row r="5" spans="1:21" x14ac:dyDescent="0.25">
      <c r="A5" s="1"/>
      <c r="B5" s="2"/>
      <c r="C5" s="2"/>
      <c r="D5" s="2"/>
      <c r="E5" s="13"/>
      <c r="F5" s="2"/>
      <c r="G5" s="2"/>
      <c r="H5" s="2"/>
      <c r="I5" s="13"/>
      <c r="J5" s="13"/>
      <c r="K5" s="2"/>
      <c r="L5" s="14"/>
      <c r="M5" s="13"/>
      <c r="N5" s="2"/>
      <c r="O5" s="2"/>
      <c r="P5" s="2"/>
      <c r="Q5" s="2"/>
      <c r="R5" s="2"/>
    </row>
    <row r="6" spans="1:21" x14ac:dyDescent="0.25">
      <c r="A6" s="9" t="s">
        <v>8</v>
      </c>
      <c r="B6" s="2"/>
      <c r="C6" s="9"/>
      <c r="D6" s="2"/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/>
      <c r="K6" s="2"/>
      <c r="L6" s="9" t="s">
        <v>14</v>
      </c>
      <c r="M6" s="9"/>
      <c r="N6" s="9" t="s">
        <v>15</v>
      </c>
      <c r="O6" s="9"/>
      <c r="P6" s="9"/>
      <c r="Q6" s="9"/>
      <c r="R6" s="9"/>
    </row>
    <row r="7" spans="1:21" x14ac:dyDescent="0.25">
      <c r="A7" s="16" t="s">
        <v>17</v>
      </c>
      <c r="B7" s="17" t="s">
        <v>18</v>
      </c>
      <c r="C7" s="16"/>
      <c r="D7" s="16" t="s">
        <v>19</v>
      </c>
      <c r="E7" s="16" t="s">
        <v>20</v>
      </c>
      <c r="F7" s="16" t="s">
        <v>21</v>
      </c>
      <c r="G7" s="16" t="s">
        <v>21</v>
      </c>
      <c r="H7" s="16" t="s">
        <v>21</v>
      </c>
      <c r="I7" s="16" t="s">
        <v>20</v>
      </c>
      <c r="J7" s="17" t="s">
        <v>18</v>
      </c>
      <c r="K7" s="16"/>
      <c r="L7" s="16" t="s">
        <v>22</v>
      </c>
      <c r="M7" s="16" t="s">
        <v>23</v>
      </c>
      <c r="N7" s="16" t="s">
        <v>22</v>
      </c>
      <c r="O7" s="18" t="s">
        <v>23</v>
      </c>
      <c r="P7" s="7"/>
      <c r="Q7" s="7"/>
      <c r="R7" s="7"/>
    </row>
    <row r="8" spans="1:21" x14ac:dyDescent="0.25">
      <c r="B8" s="2"/>
      <c r="C8" s="9" t="s">
        <v>24</v>
      </c>
      <c r="D8" s="9" t="s">
        <v>25</v>
      </c>
      <c r="E8" s="9" t="s">
        <v>26</v>
      </c>
      <c r="F8" s="9" t="s">
        <v>27</v>
      </c>
      <c r="G8" s="9" t="s">
        <v>28</v>
      </c>
      <c r="H8" s="9" t="s">
        <v>29</v>
      </c>
      <c r="I8" s="9" t="s">
        <v>30</v>
      </c>
      <c r="J8" s="9" t="s">
        <v>31</v>
      </c>
      <c r="K8" s="9" t="s">
        <v>32</v>
      </c>
      <c r="L8" s="9" t="s">
        <v>33</v>
      </c>
      <c r="M8" s="9" t="s">
        <v>34</v>
      </c>
      <c r="N8" s="9" t="s">
        <v>35</v>
      </c>
      <c r="O8" s="19" t="s">
        <v>36</v>
      </c>
      <c r="P8" s="19"/>
      <c r="Q8" s="19"/>
      <c r="R8" s="19"/>
    </row>
    <row r="9" spans="1:21" x14ac:dyDescent="0.25">
      <c r="B9" s="21"/>
      <c r="C9" s="21"/>
      <c r="D9" s="21"/>
      <c r="E9" s="21"/>
      <c r="F9" s="21"/>
      <c r="G9" s="21"/>
      <c r="H9" s="21"/>
      <c r="I9" s="21"/>
      <c r="J9" s="22"/>
      <c r="K9" s="21"/>
      <c r="L9" s="21"/>
      <c r="M9" s="21"/>
      <c r="N9" s="21"/>
      <c r="O9" s="21"/>
      <c r="P9" s="21"/>
      <c r="Q9" s="21"/>
      <c r="R9" s="21"/>
    </row>
    <row r="10" spans="1:21" x14ac:dyDescent="0.25">
      <c r="A10" s="2"/>
      <c r="B10" s="5"/>
      <c r="C10" s="2"/>
      <c r="D10" s="2"/>
      <c r="E10" s="2"/>
      <c r="F10" s="2"/>
      <c r="G10" s="2"/>
      <c r="H10" s="2"/>
      <c r="I10" s="5"/>
      <c r="J10" s="2"/>
      <c r="K10" s="2"/>
      <c r="L10" s="2"/>
      <c r="M10" s="2"/>
      <c r="N10" s="2"/>
      <c r="O10" s="14"/>
      <c r="P10" s="14"/>
      <c r="Q10" s="14"/>
      <c r="R10" s="14"/>
      <c r="T10" s="23"/>
    </row>
    <row r="11" spans="1:21" x14ac:dyDescent="0.25">
      <c r="A11" s="2">
        <v>1</v>
      </c>
      <c r="B11" s="5" t="s">
        <v>38</v>
      </c>
      <c r="C11" s="24"/>
      <c r="D11" s="14"/>
      <c r="F11" s="25"/>
      <c r="G11" s="14"/>
      <c r="H11" s="14"/>
      <c r="J11" s="5" t="s">
        <v>39</v>
      </c>
      <c r="K11" s="14"/>
      <c r="L11" s="24"/>
      <c r="M11" s="24"/>
      <c r="N11" s="14"/>
      <c r="O11" s="26"/>
      <c r="P11" s="27"/>
      <c r="Q11" s="26"/>
      <c r="R11" s="26"/>
      <c r="S11" s="24" t="s">
        <v>40</v>
      </c>
      <c r="T11" s="23"/>
    </row>
    <row r="12" spans="1:21" x14ac:dyDescent="0.25">
      <c r="A12" s="2">
        <v>2</v>
      </c>
      <c r="B12" s="2" t="s">
        <v>42</v>
      </c>
      <c r="C12" s="29"/>
      <c r="D12" s="11" t="s">
        <v>43</v>
      </c>
      <c r="E12" s="6">
        <v>17.5</v>
      </c>
      <c r="F12" s="6">
        <v>0</v>
      </c>
      <c r="G12" s="6">
        <f>+E12+F12</f>
        <v>17.5</v>
      </c>
      <c r="H12" s="6">
        <f>ROUND((G12*$P$2),2)</f>
        <v>16.52</v>
      </c>
      <c r="I12" s="6"/>
      <c r="J12" s="2" t="s">
        <v>44</v>
      </c>
      <c r="K12" s="11"/>
      <c r="L12" s="30">
        <v>34</v>
      </c>
      <c r="M12" s="30">
        <v>44</v>
      </c>
      <c r="N12" s="6">
        <v>34</v>
      </c>
      <c r="O12" s="6">
        <v>44</v>
      </c>
      <c r="P12" s="6"/>
      <c r="Q12" s="6"/>
      <c r="R12" s="6"/>
      <c r="S12" s="24"/>
      <c r="T12" s="31">
        <v>13.5</v>
      </c>
      <c r="U12" s="24">
        <v>13.25</v>
      </c>
    </row>
    <row r="13" spans="1:21" x14ac:dyDescent="0.25">
      <c r="A13" s="2">
        <v>3</v>
      </c>
      <c r="B13" s="2" t="s">
        <v>45</v>
      </c>
      <c r="C13" s="29"/>
      <c r="D13" s="11" t="s">
        <v>43</v>
      </c>
      <c r="E13" s="32">
        <v>44.5</v>
      </c>
      <c r="F13" s="33">
        <v>0</v>
      </c>
      <c r="G13" s="6">
        <f t="shared" ref="G13:G16" si="0">+E13+F13</f>
        <v>44.5</v>
      </c>
      <c r="H13" s="32">
        <f>ROUND((G13*$P$2),2)</f>
        <v>42.01</v>
      </c>
      <c r="I13" s="32"/>
      <c r="J13" s="2" t="s">
        <v>46</v>
      </c>
      <c r="K13" s="11"/>
      <c r="L13" s="34">
        <v>23</v>
      </c>
      <c r="M13" s="34">
        <v>28</v>
      </c>
      <c r="N13" s="6">
        <v>23</v>
      </c>
      <c r="O13" s="6">
        <v>28</v>
      </c>
      <c r="P13" s="6"/>
      <c r="Q13" s="6"/>
      <c r="R13" s="6"/>
      <c r="S13" s="24"/>
      <c r="T13" s="31">
        <v>30</v>
      </c>
      <c r="U13" s="24">
        <v>30</v>
      </c>
    </row>
    <row r="14" spans="1:21" x14ac:dyDescent="0.25">
      <c r="A14" s="2">
        <v>4</v>
      </c>
      <c r="B14" s="2" t="s">
        <v>47</v>
      </c>
      <c r="C14" s="29"/>
      <c r="D14" s="11" t="s">
        <v>48</v>
      </c>
      <c r="E14" s="32">
        <v>375</v>
      </c>
      <c r="F14" s="33">
        <v>0</v>
      </c>
      <c r="G14" s="6">
        <f t="shared" si="0"/>
        <v>375</v>
      </c>
      <c r="H14" s="32">
        <f t="shared" ref="H14:H16" si="1">ROUND((G14*$P$2),2)</f>
        <v>354.06</v>
      </c>
      <c r="I14" s="32"/>
      <c r="J14" s="2" t="s">
        <v>49</v>
      </c>
      <c r="K14" s="11"/>
      <c r="L14" s="34">
        <v>12</v>
      </c>
      <c r="M14" s="34">
        <v>14</v>
      </c>
      <c r="N14" s="6">
        <v>12</v>
      </c>
      <c r="O14" s="6">
        <v>14</v>
      </c>
      <c r="P14" s="6"/>
      <c r="Q14" s="6"/>
      <c r="R14" s="6"/>
      <c r="S14" s="24"/>
      <c r="T14" s="31">
        <v>300</v>
      </c>
      <c r="U14" s="24">
        <v>300</v>
      </c>
    </row>
    <row r="15" spans="1:21" x14ac:dyDescent="0.25">
      <c r="A15" s="2">
        <v>5</v>
      </c>
      <c r="B15" s="2" t="s">
        <v>50</v>
      </c>
      <c r="C15" s="29"/>
      <c r="D15" s="11" t="s">
        <v>51</v>
      </c>
      <c r="E15" s="32">
        <f>+E14</f>
        <v>375</v>
      </c>
      <c r="F15" s="33">
        <v>0</v>
      </c>
      <c r="G15" s="6">
        <f t="shared" si="0"/>
        <v>375</v>
      </c>
      <c r="H15" s="32">
        <f t="shared" si="1"/>
        <v>354.06</v>
      </c>
      <c r="I15" s="32"/>
      <c r="J15" s="2" t="s">
        <v>52</v>
      </c>
      <c r="K15" s="11"/>
      <c r="L15" s="34">
        <v>39</v>
      </c>
      <c r="M15" s="34">
        <v>47</v>
      </c>
      <c r="N15" s="6">
        <v>39</v>
      </c>
      <c r="O15" s="6">
        <v>47</v>
      </c>
      <c r="P15" s="6"/>
      <c r="Q15" s="6"/>
      <c r="R15" s="6"/>
      <c r="S15" s="24"/>
      <c r="T15" s="31">
        <v>300</v>
      </c>
      <c r="U15" s="24">
        <v>300</v>
      </c>
    </row>
    <row r="16" spans="1:21" x14ac:dyDescent="0.25">
      <c r="A16" s="2">
        <v>6</v>
      </c>
      <c r="B16" s="2" t="s">
        <v>53</v>
      </c>
      <c r="C16" s="29"/>
      <c r="D16" s="11" t="s">
        <v>54</v>
      </c>
      <c r="E16" s="32">
        <f>+E15</f>
        <v>375</v>
      </c>
      <c r="F16" s="33">
        <v>0</v>
      </c>
      <c r="G16" s="6">
        <f t="shared" si="0"/>
        <v>375</v>
      </c>
      <c r="H16" s="32">
        <f t="shared" si="1"/>
        <v>354.06</v>
      </c>
      <c r="I16" s="32"/>
      <c r="J16" s="2" t="s">
        <v>55</v>
      </c>
      <c r="K16" s="11"/>
      <c r="L16" s="34">
        <v>65</v>
      </c>
      <c r="M16" s="34">
        <v>73</v>
      </c>
      <c r="N16" s="6">
        <v>65</v>
      </c>
      <c r="O16" s="6">
        <v>73</v>
      </c>
      <c r="P16" s="6"/>
      <c r="Q16" s="6"/>
      <c r="R16" s="6"/>
      <c r="S16" s="24"/>
      <c r="T16" s="14"/>
      <c r="U16" s="24"/>
    </row>
    <row r="17" spans="1:22" x14ac:dyDescent="0.25">
      <c r="A17" s="2">
        <v>7</v>
      </c>
      <c r="B17" s="5" t="s">
        <v>56</v>
      </c>
      <c r="C17" s="24" t="s">
        <v>57</v>
      </c>
      <c r="D17" s="24"/>
      <c r="E17" s="35">
        <f>+D17</f>
        <v>0</v>
      </c>
      <c r="F17" s="36">
        <v>350</v>
      </c>
      <c r="G17" s="36">
        <v>350</v>
      </c>
      <c r="H17" s="35">
        <f>+G17</f>
        <v>350</v>
      </c>
      <c r="I17" s="35"/>
      <c r="J17" s="2" t="s">
        <v>58</v>
      </c>
      <c r="K17" s="11"/>
      <c r="L17" s="37">
        <v>0</v>
      </c>
      <c r="M17" s="37" t="s">
        <v>59</v>
      </c>
      <c r="N17" s="6">
        <f>+L17</f>
        <v>0</v>
      </c>
      <c r="O17" s="38" t="str">
        <f>+M17</f>
        <v>N/A</v>
      </c>
      <c r="P17" s="38"/>
      <c r="Q17" s="38"/>
      <c r="R17" s="38"/>
      <c r="S17" s="24"/>
      <c r="T17" s="14"/>
      <c r="U17" s="24"/>
    </row>
    <row r="18" spans="1:22" x14ac:dyDescent="0.25">
      <c r="A18" s="2">
        <v>8</v>
      </c>
      <c r="B18" s="2" t="s">
        <v>61</v>
      </c>
      <c r="C18" s="29"/>
      <c r="D18" s="11" t="s">
        <v>43</v>
      </c>
      <c r="E18" s="6"/>
      <c r="F18" s="6"/>
      <c r="G18" s="6"/>
      <c r="H18" s="6"/>
      <c r="I18" s="6"/>
      <c r="J18" s="2" t="s">
        <v>62</v>
      </c>
      <c r="K18" s="11"/>
      <c r="L18" s="34">
        <v>20</v>
      </c>
      <c r="M18" s="37" t="s">
        <v>59</v>
      </c>
      <c r="N18" s="6">
        <v>20</v>
      </c>
      <c r="O18" s="38" t="str">
        <f>+M18</f>
        <v>N/A</v>
      </c>
      <c r="P18" s="38"/>
      <c r="Q18" s="38"/>
      <c r="R18" s="38"/>
      <c r="S18" s="24"/>
      <c r="T18" s="14"/>
      <c r="U18" s="24"/>
    </row>
    <row r="19" spans="1:22" x14ac:dyDescent="0.25">
      <c r="A19" s="2">
        <v>9</v>
      </c>
      <c r="B19" s="9" t="s">
        <v>5</v>
      </c>
      <c r="C19" s="29">
        <f>+H19-G19</f>
        <v>-8.5700000000000109E-2</v>
      </c>
      <c r="D19" s="24"/>
      <c r="E19" s="39">
        <v>1.534</v>
      </c>
      <c r="F19" s="39">
        <v>0</v>
      </c>
      <c r="G19" s="39">
        <f>+E19+F19</f>
        <v>1.534</v>
      </c>
      <c r="H19" s="40">
        <f t="shared" ref="H19:H27" si="2">ROUND((G19*$P$2),4)</f>
        <v>1.4482999999999999</v>
      </c>
      <c r="I19" s="39"/>
      <c r="J19" s="2" t="s">
        <v>63</v>
      </c>
      <c r="K19" s="41">
        <v>0.74122646235118317</v>
      </c>
      <c r="L19" s="34">
        <v>25</v>
      </c>
      <c r="M19" s="37" t="s">
        <v>59</v>
      </c>
      <c r="N19" s="6">
        <v>25</v>
      </c>
      <c r="O19" s="38" t="str">
        <f>+M19</f>
        <v>N/A</v>
      </c>
      <c r="P19" s="38"/>
      <c r="Q19" s="38"/>
      <c r="R19" s="38"/>
      <c r="S19" s="24"/>
      <c r="T19" s="14"/>
      <c r="U19" s="24"/>
    </row>
    <row r="20" spans="1:22" x14ac:dyDescent="0.25">
      <c r="A20" s="2">
        <v>10</v>
      </c>
      <c r="B20" s="9" t="s">
        <v>6</v>
      </c>
      <c r="C20" s="29">
        <f>+H20-G20</f>
        <v>-5.3099999999999925E-2</v>
      </c>
      <c r="D20" s="11"/>
      <c r="E20" s="39">
        <v>0.95</v>
      </c>
      <c r="F20" s="39">
        <v>0</v>
      </c>
      <c r="G20" s="39">
        <f t="shared" ref="G20:G25" si="3">+E20+F20</f>
        <v>0.95</v>
      </c>
      <c r="H20" s="40">
        <f t="shared" si="2"/>
        <v>0.89690000000000003</v>
      </c>
      <c r="I20" s="39"/>
      <c r="J20" s="2" t="s">
        <v>64</v>
      </c>
      <c r="K20" s="41">
        <v>0.71499999999999997</v>
      </c>
      <c r="L20" s="42">
        <v>0.05</v>
      </c>
      <c r="M20" s="42">
        <v>0.05</v>
      </c>
      <c r="N20" s="43">
        <f>+L20</f>
        <v>0.05</v>
      </c>
      <c r="O20" s="43">
        <f>+M20</f>
        <v>0.05</v>
      </c>
      <c r="P20" s="43"/>
      <c r="Q20" s="43"/>
      <c r="R20" s="43"/>
      <c r="S20" s="24"/>
      <c r="T20" s="31">
        <v>1.19</v>
      </c>
      <c r="U20" s="24">
        <v>1.21</v>
      </c>
    </row>
    <row r="21" spans="1:22" x14ac:dyDescent="0.25">
      <c r="A21" s="2">
        <v>11</v>
      </c>
      <c r="B21" s="9" t="s">
        <v>7</v>
      </c>
      <c r="C21" s="29">
        <f>+H21-G21</f>
        <v>-4.1300000000000003E-2</v>
      </c>
      <c r="D21" s="14"/>
      <c r="E21" s="39">
        <v>0.74</v>
      </c>
      <c r="F21" s="39">
        <v>0</v>
      </c>
      <c r="G21" s="39">
        <f t="shared" si="3"/>
        <v>0.74</v>
      </c>
      <c r="H21" s="40">
        <f t="shared" si="2"/>
        <v>0.69869999999999999</v>
      </c>
      <c r="I21" s="39"/>
      <c r="J21" s="2" t="s">
        <v>65</v>
      </c>
      <c r="K21" s="44">
        <v>0.57999999999999996</v>
      </c>
      <c r="L21" s="34">
        <v>75</v>
      </c>
      <c r="M21" s="37" t="s">
        <v>59</v>
      </c>
      <c r="N21" s="6">
        <v>75</v>
      </c>
      <c r="O21" s="38" t="str">
        <f>+M21</f>
        <v>N/A</v>
      </c>
      <c r="P21" s="38"/>
      <c r="Q21" s="38"/>
      <c r="R21" s="38"/>
      <c r="S21" s="24"/>
      <c r="T21" s="31">
        <v>0.77</v>
      </c>
      <c r="U21" s="24">
        <v>0.79</v>
      </c>
    </row>
    <row r="22" spans="1:22" x14ac:dyDescent="0.25">
      <c r="A22" s="2">
        <v>12</v>
      </c>
      <c r="B22" s="2" t="s">
        <v>50</v>
      </c>
      <c r="C22" s="29"/>
      <c r="D22" s="11" t="s">
        <v>51</v>
      </c>
      <c r="E22" s="6"/>
      <c r="F22" s="6"/>
      <c r="G22" s="6"/>
      <c r="H22" s="6"/>
      <c r="I22" s="6"/>
      <c r="J22" s="2" t="s">
        <v>66</v>
      </c>
      <c r="K22" s="45"/>
      <c r="L22" s="34">
        <v>175</v>
      </c>
      <c r="M22" s="37" t="s">
        <v>59</v>
      </c>
      <c r="N22" s="6">
        <v>175</v>
      </c>
      <c r="O22" s="38" t="str">
        <f>+M22</f>
        <v>N/A</v>
      </c>
      <c r="P22" s="38"/>
      <c r="Q22" s="38"/>
      <c r="R22" s="38"/>
      <c r="S22" s="46"/>
      <c r="T22" s="31">
        <v>0.49</v>
      </c>
      <c r="U22" s="24">
        <v>0.49149999999999999</v>
      </c>
    </row>
    <row r="23" spans="1:22" x14ac:dyDescent="0.25">
      <c r="A23" s="2">
        <v>13</v>
      </c>
      <c r="B23" s="9" t="s">
        <v>5</v>
      </c>
      <c r="C23" s="29"/>
      <c r="D23" s="24"/>
      <c r="E23" s="39">
        <f>+E19</f>
        <v>1.534</v>
      </c>
      <c r="F23" s="39">
        <v>0</v>
      </c>
      <c r="G23" s="39">
        <f t="shared" si="3"/>
        <v>1.534</v>
      </c>
      <c r="H23" s="40">
        <f t="shared" si="2"/>
        <v>1.4482999999999999</v>
      </c>
      <c r="I23" s="39"/>
      <c r="J23" s="24"/>
      <c r="K23" s="14"/>
      <c r="L23" s="24"/>
      <c r="M23" s="24"/>
      <c r="N23" s="24"/>
      <c r="O23" s="24"/>
      <c r="P23" s="24"/>
      <c r="Q23" s="24"/>
      <c r="R23" s="24"/>
      <c r="S23" s="47">
        <v>0.98850000000000005</v>
      </c>
      <c r="T23" s="14"/>
      <c r="U23" s="24"/>
    </row>
    <row r="24" spans="1:22" x14ac:dyDescent="0.25">
      <c r="A24" s="2">
        <v>14</v>
      </c>
      <c r="B24" s="9" t="s">
        <v>6</v>
      </c>
      <c r="C24" s="29"/>
      <c r="D24" s="11"/>
      <c r="E24" s="39">
        <f>+E20</f>
        <v>0.95</v>
      </c>
      <c r="F24" s="39">
        <v>0</v>
      </c>
      <c r="G24" s="39">
        <f t="shared" si="3"/>
        <v>0.95</v>
      </c>
      <c r="H24" s="40">
        <f t="shared" si="2"/>
        <v>0.89690000000000003</v>
      </c>
      <c r="I24" s="39"/>
      <c r="J24" s="24"/>
      <c r="K24" s="14"/>
      <c r="L24" s="24"/>
      <c r="M24" s="24"/>
      <c r="N24" s="24"/>
      <c r="O24" s="24"/>
      <c r="P24" s="24"/>
      <c r="Q24" s="24"/>
      <c r="R24" s="24"/>
      <c r="S24" s="47">
        <v>0.66</v>
      </c>
      <c r="T24" s="14"/>
      <c r="U24" s="24"/>
    </row>
    <row r="25" spans="1:22" x14ac:dyDescent="0.25">
      <c r="A25" s="2">
        <v>15</v>
      </c>
      <c r="B25" s="9" t="s">
        <v>7</v>
      </c>
      <c r="C25" s="29"/>
      <c r="D25" s="14"/>
      <c r="E25" s="39">
        <f>+E21</f>
        <v>0.74</v>
      </c>
      <c r="F25" s="39">
        <v>0</v>
      </c>
      <c r="G25" s="39">
        <f t="shared" si="3"/>
        <v>0.74</v>
      </c>
      <c r="H25" s="40">
        <f t="shared" si="2"/>
        <v>0.69869999999999999</v>
      </c>
      <c r="I25" s="39"/>
      <c r="J25" s="24"/>
      <c r="K25" s="45"/>
      <c r="L25" s="24"/>
      <c r="M25" s="48"/>
      <c r="N25" s="24"/>
      <c r="O25" s="24"/>
      <c r="P25" s="24"/>
      <c r="Q25" s="24"/>
      <c r="R25" s="24"/>
      <c r="S25" s="47">
        <v>0.46500000000000002</v>
      </c>
      <c r="T25" s="31">
        <v>0.65</v>
      </c>
      <c r="U25" s="24">
        <v>0.65</v>
      </c>
    </row>
    <row r="26" spans="1:22" x14ac:dyDescent="0.25">
      <c r="A26" s="2">
        <v>16</v>
      </c>
      <c r="B26" s="2" t="s">
        <v>47</v>
      </c>
      <c r="C26" s="15"/>
      <c r="D26" s="11" t="s">
        <v>48</v>
      </c>
      <c r="E26" s="20"/>
      <c r="F26" s="20"/>
      <c r="G26" s="20"/>
      <c r="H26" s="20"/>
      <c r="I26" s="20"/>
      <c r="J26" s="24"/>
      <c r="K26" s="45"/>
      <c r="L26" s="24"/>
      <c r="M26" s="48"/>
      <c r="N26" s="24"/>
      <c r="O26" s="24"/>
      <c r="P26" s="24"/>
      <c r="Q26" s="24"/>
      <c r="R26" s="24"/>
      <c r="S26" s="24"/>
      <c r="T26" s="31"/>
      <c r="U26" s="24"/>
    </row>
    <row r="27" spans="1:22" x14ac:dyDescent="0.25">
      <c r="A27" s="2">
        <v>17</v>
      </c>
      <c r="B27" s="9" t="s">
        <v>16</v>
      </c>
      <c r="C27" s="29">
        <f>+H27-G27</f>
        <v>-4.7499999999999987E-2</v>
      </c>
      <c r="D27" s="14"/>
      <c r="E27" s="39">
        <v>0.85</v>
      </c>
      <c r="F27" s="39">
        <v>0</v>
      </c>
      <c r="G27" s="39">
        <f>+E27+F27</f>
        <v>0.85</v>
      </c>
      <c r="H27" s="40">
        <f t="shared" si="2"/>
        <v>0.80249999999999999</v>
      </c>
      <c r="I27" s="39"/>
      <c r="J27" s="24"/>
      <c r="K27" s="41">
        <v>0.9</v>
      </c>
      <c r="L27" s="24"/>
      <c r="M27" s="48"/>
      <c r="N27" s="24"/>
      <c r="O27" s="24"/>
      <c r="P27" s="24"/>
      <c r="Q27" s="24"/>
      <c r="R27" s="24"/>
      <c r="S27" s="24"/>
      <c r="T27" s="31">
        <v>0.41</v>
      </c>
      <c r="U27" s="24">
        <v>0.43</v>
      </c>
    </row>
    <row r="28" spans="1:22" x14ac:dyDescent="0.25">
      <c r="A28" s="2">
        <v>18</v>
      </c>
      <c r="B28" s="9" t="s">
        <v>7</v>
      </c>
      <c r="C28" s="29">
        <f>+H28-G28</f>
        <v>0</v>
      </c>
      <c r="D28" s="14"/>
      <c r="E28" s="39">
        <v>0.64049999999999996</v>
      </c>
      <c r="F28" s="39">
        <v>0</v>
      </c>
      <c r="G28" s="39">
        <f>+E28+F28</f>
        <v>0.64049999999999996</v>
      </c>
      <c r="H28" s="40">
        <v>0.64049999999999996</v>
      </c>
      <c r="I28" s="39"/>
      <c r="K28" s="41">
        <v>0.85</v>
      </c>
      <c r="M28" s="48"/>
      <c r="S28" s="24"/>
      <c r="T28" s="14"/>
    </row>
    <row r="29" spans="1:22" x14ac:dyDescent="0.25">
      <c r="A29" s="2">
        <v>19</v>
      </c>
      <c r="B29" s="2" t="s">
        <v>53</v>
      </c>
      <c r="C29" s="15"/>
      <c r="D29" s="11" t="s">
        <v>54</v>
      </c>
      <c r="E29" s="20"/>
      <c r="F29" s="20"/>
      <c r="G29" s="20"/>
      <c r="H29" s="20"/>
      <c r="I29" s="20"/>
      <c r="K29" s="49"/>
      <c r="M29" s="48"/>
      <c r="S29" s="24"/>
      <c r="T29" s="23"/>
    </row>
    <row r="30" spans="1:22" x14ac:dyDescent="0.25">
      <c r="A30" s="2">
        <v>20</v>
      </c>
      <c r="B30" s="9" t="s">
        <v>16</v>
      </c>
      <c r="C30" s="15"/>
      <c r="D30" s="14"/>
      <c r="E30" s="39">
        <f>+E27</f>
        <v>0.85</v>
      </c>
      <c r="F30" s="39">
        <v>0</v>
      </c>
      <c r="G30" s="39">
        <f>+E30+F30</f>
        <v>0.85</v>
      </c>
      <c r="H30" s="40">
        <f t="shared" ref="H30" si="4">ROUND((G30*$P$2),4)</f>
        <v>0.80249999999999999</v>
      </c>
      <c r="I30" s="39"/>
      <c r="M30" s="48"/>
      <c r="S30" s="24"/>
      <c r="T30" s="23"/>
    </row>
    <row r="31" spans="1:22" x14ac:dyDescent="0.25">
      <c r="A31" s="2">
        <v>21</v>
      </c>
      <c r="B31" s="9" t="s">
        <v>7</v>
      </c>
      <c r="C31" s="15"/>
      <c r="D31" s="14"/>
      <c r="E31" s="39">
        <f>+E28</f>
        <v>0.64049999999999996</v>
      </c>
      <c r="F31" s="39">
        <v>0</v>
      </c>
      <c r="G31" s="39">
        <f>+E31+F31</f>
        <v>0.64049999999999996</v>
      </c>
      <c r="H31" s="40">
        <f>+H28</f>
        <v>0.64049999999999996</v>
      </c>
      <c r="I31" s="39"/>
      <c r="M31" s="48"/>
      <c r="U31" s="50"/>
      <c r="V31" s="28"/>
    </row>
    <row r="32" spans="1:22" x14ac:dyDescent="0.25">
      <c r="A32" s="2">
        <v>22</v>
      </c>
      <c r="B32" s="5" t="s">
        <v>67</v>
      </c>
      <c r="C32" s="24"/>
      <c r="D32" s="14"/>
      <c r="E32" s="20"/>
      <c r="F32" s="20"/>
      <c r="G32" s="20"/>
      <c r="H32" s="20"/>
      <c r="I32" s="20"/>
      <c r="M32" s="48"/>
      <c r="U32" s="50"/>
      <c r="V32" s="28"/>
    </row>
    <row r="33" spans="1:22" x14ac:dyDescent="0.25">
      <c r="A33" s="2">
        <v>23</v>
      </c>
      <c r="B33" s="2" t="s">
        <v>68</v>
      </c>
      <c r="C33" s="29"/>
      <c r="D33" s="11" t="s">
        <v>69</v>
      </c>
      <c r="E33" s="6">
        <v>50</v>
      </c>
      <c r="F33" s="6">
        <v>50</v>
      </c>
      <c r="G33" s="6">
        <v>50</v>
      </c>
      <c r="H33" s="6">
        <v>50</v>
      </c>
      <c r="I33" s="6"/>
      <c r="M33" s="51"/>
      <c r="S33" s="24"/>
      <c r="T33" s="23"/>
      <c r="U33" s="51"/>
    </row>
    <row r="34" spans="1:22" x14ac:dyDescent="0.25">
      <c r="A34" s="2">
        <v>24</v>
      </c>
      <c r="B34" s="2" t="s">
        <v>70</v>
      </c>
      <c r="C34" s="29"/>
      <c r="D34" s="11" t="s">
        <v>60</v>
      </c>
      <c r="E34" s="52">
        <v>0.1</v>
      </c>
      <c r="F34" s="52">
        <v>0.1</v>
      </c>
      <c r="G34" s="52">
        <v>0.1</v>
      </c>
      <c r="H34" s="32">
        <v>0.1</v>
      </c>
      <c r="I34" s="32"/>
      <c r="S34" s="24"/>
      <c r="U34" s="50"/>
    </row>
    <row r="35" spans="1:22" x14ac:dyDescent="0.25">
      <c r="A35" s="2">
        <v>25</v>
      </c>
      <c r="S35" s="46"/>
      <c r="T35" s="23"/>
    </row>
    <row r="36" spans="1:22" x14ac:dyDescent="0.25">
      <c r="A36" s="2">
        <v>26</v>
      </c>
      <c r="B36" s="5" t="s">
        <v>71</v>
      </c>
      <c r="C36" s="2"/>
      <c r="D36" s="2"/>
      <c r="E36" s="2"/>
      <c r="F36" s="2"/>
      <c r="G36" s="14"/>
      <c r="H36" s="14"/>
      <c r="I36" s="15"/>
      <c r="J36" s="14"/>
      <c r="K36" s="2"/>
      <c r="L36" s="14"/>
      <c r="M36" s="15"/>
      <c r="N36" s="14"/>
      <c r="O36" s="14"/>
      <c r="P36" s="14"/>
      <c r="Q36" s="14"/>
      <c r="R36" s="14"/>
      <c r="S36" s="53"/>
      <c r="T36" s="54"/>
      <c r="U36" s="54"/>
      <c r="V36" s="54"/>
    </row>
    <row r="37" spans="1:22" ht="16.5" thickBot="1" x14ac:dyDescent="0.3">
      <c r="A37" s="2">
        <v>27</v>
      </c>
      <c r="C37" s="17"/>
      <c r="D37" s="18" t="s">
        <v>72</v>
      </c>
      <c r="E37" s="55"/>
      <c r="F37" s="56"/>
      <c r="G37" s="57" t="s">
        <v>73</v>
      </c>
      <c r="H37" s="58"/>
      <c r="I37" s="17"/>
      <c r="J37" s="18" t="s">
        <v>74</v>
      </c>
      <c r="K37" s="55"/>
      <c r="L37" s="56"/>
      <c r="M37" s="59" t="s">
        <v>75</v>
      </c>
      <c r="N37" s="58"/>
      <c r="O37" s="60"/>
      <c r="P37" s="61"/>
      <c r="Q37" s="61"/>
      <c r="R37" s="61"/>
      <c r="S37" s="53"/>
      <c r="T37" s="53"/>
      <c r="U37" s="53"/>
      <c r="V37" s="54"/>
    </row>
    <row r="38" spans="1:22" ht="16.5" thickTop="1" x14ac:dyDescent="0.25">
      <c r="A38" s="2">
        <v>28</v>
      </c>
      <c r="B38" s="62" t="s">
        <v>76</v>
      </c>
      <c r="C38" s="63" t="s">
        <v>37</v>
      </c>
      <c r="D38" s="63" t="s">
        <v>12</v>
      </c>
      <c r="E38" s="64" t="s">
        <v>41</v>
      </c>
      <c r="F38" s="63" t="s">
        <v>37</v>
      </c>
      <c r="G38" s="63" t="s">
        <v>12</v>
      </c>
      <c r="H38" s="64" t="s">
        <v>41</v>
      </c>
      <c r="I38" s="63" t="s">
        <v>37</v>
      </c>
      <c r="J38" s="63" t="s">
        <v>12</v>
      </c>
      <c r="K38" s="64" t="s">
        <v>41</v>
      </c>
      <c r="L38" s="63" t="s">
        <v>37</v>
      </c>
      <c r="M38" s="63" t="s">
        <v>12</v>
      </c>
      <c r="N38" s="64" t="s">
        <v>77</v>
      </c>
      <c r="O38" s="64" t="s">
        <v>41</v>
      </c>
      <c r="P38" s="64"/>
      <c r="Q38" s="64"/>
      <c r="R38" s="64"/>
      <c r="S38" s="65"/>
      <c r="T38" s="65"/>
      <c r="U38" s="53"/>
      <c r="V38" s="54"/>
    </row>
    <row r="39" spans="1:22" x14ac:dyDescent="0.25">
      <c r="A39" s="2">
        <v>29</v>
      </c>
      <c r="B39" s="2" t="s">
        <v>78</v>
      </c>
      <c r="C39" s="66">
        <v>32795647.5</v>
      </c>
      <c r="D39" s="66">
        <v>30959091</v>
      </c>
      <c r="E39" s="67">
        <f t="shared" ref="E39:E46" si="5">+(D39-C39)/C39</f>
        <v>-5.6000007318044262E-2</v>
      </c>
      <c r="F39" s="68">
        <v>0</v>
      </c>
      <c r="G39" s="69"/>
      <c r="H39" s="67"/>
      <c r="I39" s="61">
        <v>15859156.059131937</v>
      </c>
      <c r="J39" s="70">
        <v>14973152</v>
      </c>
      <c r="K39" s="67">
        <f t="shared" ref="K39:K46" si="6">+(J39-I39)/I39</f>
        <v>-5.5867037049664621E-2</v>
      </c>
      <c r="L39" s="61">
        <f t="shared" ref="L39:M45" si="7">+C39+F39+I39</f>
        <v>48654803.559131935</v>
      </c>
      <c r="M39" s="61">
        <f t="shared" si="7"/>
        <v>45932243</v>
      </c>
      <c r="N39" s="71">
        <f t="shared" ref="N39:N45" si="8">+M39-L39</f>
        <v>-2722560.5591319352</v>
      </c>
      <c r="O39" s="67">
        <f t="shared" ref="O39:O46" si="9">+(M39-L39)/L39</f>
        <v>-5.5956665323355158E-2</v>
      </c>
      <c r="P39" s="67"/>
      <c r="Q39" s="67"/>
      <c r="R39" s="67"/>
      <c r="S39" s="72"/>
      <c r="T39" s="71"/>
      <c r="U39" s="67"/>
      <c r="V39" s="67"/>
    </row>
    <row r="40" spans="1:22" x14ac:dyDescent="0.25">
      <c r="A40" s="2">
        <v>30</v>
      </c>
      <c r="B40" s="2" t="s">
        <v>79</v>
      </c>
      <c r="C40" s="66">
        <v>9249592</v>
      </c>
      <c r="D40" s="66">
        <v>8732031</v>
      </c>
      <c r="E40" s="67">
        <f t="shared" si="5"/>
        <v>-5.5955008610109505E-2</v>
      </c>
      <c r="F40" s="68">
        <v>0</v>
      </c>
      <c r="G40" s="66"/>
      <c r="H40" s="67"/>
      <c r="I40" s="70">
        <v>7429088.8055775119</v>
      </c>
      <c r="J40" s="70">
        <v>7014031</v>
      </c>
      <c r="K40" s="67">
        <f t="shared" si="6"/>
        <v>-5.586927501336373E-2</v>
      </c>
      <c r="L40" s="61">
        <f t="shared" si="7"/>
        <v>16678680.805577513</v>
      </c>
      <c r="M40" s="61">
        <f t="shared" si="7"/>
        <v>15746062</v>
      </c>
      <c r="N40" s="71">
        <f t="shared" si="8"/>
        <v>-932618.80557751283</v>
      </c>
      <c r="O40" s="67">
        <f t="shared" si="9"/>
        <v>-5.5916820787507128E-2</v>
      </c>
      <c r="P40" s="67"/>
      <c r="Q40" s="67"/>
      <c r="R40" s="67"/>
      <c r="S40" s="72"/>
      <c r="T40" s="71"/>
      <c r="U40" s="67"/>
      <c r="V40" s="67"/>
    </row>
    <row r="41" spans="1:22" x14ac:dyDescent="0.25">
      <c r="A41" s="2">
        <v>31</v>
      </c>
      <c r="B41" s="2" t="s">
        <v>80</v>
      </c>
      <c r="C41" s="66">
        <v>105287</v>
      </c>
      <c r="D41" s="66">
        <v>99396</v>
      </c>
      <c r="E41" s="67">
        <f t="shared" si="5"/>
        <v>-5.5951826911204615E-2</v>
      </c>
      <c r="F41" s="68"/>
      <c r="G41" s="66"/>
      <c r="H41" s="67"/>
      <c r="I41" s="70">
        <v>736354.8869584545</v>
      </c>
      <c r="J41" s="61">
        <v>695208</v>
      </c>
      <c r="K41" s="67">
        <f t="shared" si="6"/>
        <v>-5.5879152413061975E-2</v>
      </c>
      <c r="L41" s="61">
        <f t="shared" si="7"/>
        <v>841641.8869584545</v>
      </c>
      <c r="M41" s="61">
        <f t="shared" si="7"/>
        <v>794604</v>
      </c>
      <c r="N41" s="71">
        <f t="shared" si="8"/>
        <v>-47037.886958454503</v>
      </c>
      <c r="O41" s="67">
        <f t="shared" si="9"/>
        <v>-5.5888243785538215E-2</v>
      </c>
      <c r="P41" s="67"/>
      <c r="Q41" s="67"/>
      <c r="R41" s="67"/>
      <c r="S41" s="72"/>
      <c r="T41" s="71"/>
      <c r="U41" s="67"/>
      <c r="V41" s="67"/>
    </row>
    <row r="42" spans="1:22" x14ac:dyDescent="0.25">
      <c r="A42" s="2">
        <v>32</v>
      </c>
      <c r="B42" s="2" t="s">
        <v>81</v>
      </c>
      <c r="C42" s="66">
        <v>829791.5</v>
      </c>
      <c r="D42" s="74">
        <v>783360</v>
      </c>
      <c r="E42" s="67">
        <f t="shared" si="5"/>
        <v>-5.595562258711978E-2</v>
      </c>
      <c r="F42" s="68">
        <v>0</v>
      </c>
      <c r="G42" s="66"/>
      <c r="H42" s="67"/>
      <c r="I42" s="74">
        <v>1524109.1080476998</v>
      </c>
      <c r="J42" s="66">
        <v>1438955</v>
      </c>
      <c r="K42" s="67">
        <f t="shared" si="6"/>
        <v>-5.5871398968790058E-2</v>
      </c>
      <c r="L42" s="61">
        <f t="shared" si="7"/>
        <v>2353900.6080476996</v>
      </c>
      <c r="M42" s="61">
        <f t="shared" si="7"/>
        <v>2222315</v>
      </c>
      <c r="N42" s="71">
        <f t="shared" si="8"/>
        <v>-131585.60804769956</v>
      </c>
      <c r="O42" s="67">
        <f t="shared" si="9"/>
        <v>-5.590108928041583E-2</v>
      </c>
      <c r="P42" s="67"/>
      <c r="Q42" s="67"/>
      <c r="R42" s="67"/>
      <c r="S42" s="72"/>
      <c r="T42" s="71"/>
      <c r="U42" s="67"/>
      <c r="V42" s="67"/>
    </row>
    <row r="43" spans="1:22" x14ac:dyDescent="0.25">
      <c r="A43" s="2">
        <v>33</v>
      </c>
      <c r="B43" s="2" t="s">
        <v>82</v>
      </c>
      <c r="C43" s="66">
        <v>51375</v>
      </c>
      <c r="D43" s="66">
        <v>48506</v>
      </c>
      <c r="E43" s="67">
        <f t="shared" si="5"/>
        <v>-5.5844282238442823E-2</v>
      </c>
      <c r="F43" s="66"/>
      <c r="G43" s="66"/>
      <c r="H43" s="67"/>
      <c r="I43" s="61">
        <v>274515.19078050007</v>
      </c>
      <c r="J43" s="66">
        <v>260020</v>
      </c>
      <c r="K43" s="67">
        <f t="shared" si="6"/>
        <v>-5.2802873091603496E-2</v>
      </c>
      <c r="L43" s="70">
        <f t="shared" si="7"/>
        <v>325890.19078050007</v>
      </c>
      <c r="M43" s="70">
        <f t="shared" si="7"/>
        <v>308526</v>
      </c>
      <c r="N43" s="71">
        <f t="shared" si="8"/>
        <v>-17364.190780500066</v>
      </c>
      <c r="O43" s="67">
        <f t="shared" si="9"/>
        <v>-5.3282336418022276E-2</v>
      </c>
      <c r="P43" s="67"/>
      <c r="Q43" s="67"/>
      <c r="R43" s="67"/>
      <c r="S43" s="72"/>
      <c r="T43" s="71"/>
      <c r="U43" s="67"/>
      <c r="V43" s="67"/>
    </row>
    <row r="44" spans="1:22" x14ac:dyDescent="0.25">
      <c r="A44" s="2">
        <v>34</v>
      </c>
      <c r="B44" s="2" t="s">
        <v>83</v>
      </c>
      <c r="C44" s="66">
        <v>873000</v>
      </c>
      <c r="D44" s="66">
        <v>824252</v>
      </c>
      <c r="E44" s="67">
        <f t="shared" si="5"/>
        <v>-5.5839633447880871E-2</v>
      </c>
      <c r="F44" s="66">
        <v>233596.5</v>
      </c>
      <c r="G44" s="61">
        <v>233596.5</v>
      </c>
      <c r="H44" s="67">
        <f>+(G44-F44)/F44</f>
        <v>0</v>
      </c>
      <c r="I44" s="61">
        <v>13409222.651740249</v>
      </c>
      <c r="J44" s="61">
        <v>12755197.3018</v>
      </c>
      <c r="K44" s="67">
        <f t="shared" si="6"/>
        <v>-4.877429265859571E-2</v>
      </c>
      <c r="L44" s="70">
        <f t="shared" si="7"/>
        <v>14515819.151740249</v>
      </c>
      <c r="M44" s="70">
        <f t="shared" si="7"/>
        <v>13813045.8018</v>
      </c>
      <c r="N44" s="71">
        <f t="shared" si="8"/>
        <v>-702773.3499402497</v>
      </c>
      <c r="O44" s="67">
        <f t="shared" si="9"/>
        <v>-4.8414308734068011E-2</v>
      </c>
      <c r="P44" s="67"/>
      <c r="Q44" s="67"/>
      <c r="R44" s="67"/>
      <c r="S44" s="72"/>
      <c r="T44" s="71"/>
      <c r="U44" s="67"/>
      <c r="V44" s="67"/>
    </row>
    <row r="45" spans="1:22" x14ac:dyDescent="0.25">
      <c r="A45" s="2">
        <v>35</v>
      </c>
      <c r="B45" s="2" t="s">
        <v>84</v>
      </c>
      <c r="C45" s="75">
        <v>63000</v>
      </c>
      <c r="D45" s="75">
        <v>63000</v>
      </c>
      <c r="E45" s="67">
        <f t="shared" si="5"/>
        <v>0</v>
      </c>
      <c r="F45" s="75">
        <v>109202.6</v>
      </c>
      <c r="G45" s="76">
        <v>109202.6</v>
      </c>
      <c r="H45" s="67">
        <f>+(G45-F45)/F45</f>
        <v>0</v>
      </c>
      <c r="I45" s="76">
        <v>2446525.4575</v>
      </c>
      <c r="J45" s="76">
        <v>2446525.4575</v>
      </c>
      <c r="K45" s="67">
        <f t="shared" si="6"/>
        <v>0</v>
      </c>
      <c r="L45" s="76">
        <f t="shared" si="7"/>
        <v>2618728.0575000001</v>
      </c>
      <c r="M45" s="76">
        <f t="shared" si="7"/>
        <v>2618728.0575000001</v>
      </c>
      <c r="N45" s="77">
        <f t="shared" si="8"/>
        <v>0</v>
      </c>
      <c r="O45" s="78">
        <f t="shared" si="9"/>
        <v>0</v>
      </c>
      <c r="P45" s="79"/>
      <c r="Q45" s="79"/>
      <c r="R45" s="79"/>
      <c r="S45" s="72"/>
      <c r="T45" s="74"/>
      <c r="U45" s="67"/>
      <c r="V45" s="67"/>
    </row>
    <row r="46" spans="1:22" x14ac:dyDescent="0.25">
      <c r="A46" s="2">
        <v>36</v>
      </c>
      <c r="B46" s="80" t="s">
        <v>85</v>
      </c>
      <c r="C46" s="61">
        <f>SUM(C39:C45)</f>
        <v>43967693</v>
      </c>
      <c r="D46" s="61">
        <f>SUM(D39:D45)</f>
        <v>41509636</v>
      </c>
      <c r="E46" s="67">
        <f t="shared" si="5"/>
        <v>-5.5905980784572894E-2</v>
      </c>
      <c r="F46" s="61">
        <f>SUM(F39:F45)</f>
        <v>342799.1</v>
      </c>
      <c r="G46" s="61">
        <f>SUM(G39:G45)</f>
        <v>342799.1</v>
      </c>
      <c r="H46" s="67">
        <f>+(G46-F46)/F46</f>
        <v>0</v>
      </c>
      <c r="I46" s="61">
        <f>SUM(I39:I45)</f>
        <v>41678972.159736358</v>
      </c>
      <c r="J46" s="61">
        <f>SUM(J39:J45)</f>
        <v>39583088.759300001</v>
      </c>
      <c r="K46" s="67">
        <f t="shared" si="6"/>
        <v>-5.0286350450385348E-2</v>
      </c>
      <c r="L46" s="61">
        <f>SUM(L39:L45)</f>
        <v>85989464.259736374</v>
      </c>
      <c r="M46" s="61">
        <f>SUM(M39:M45)</f>
        <v>81435523.859300002</v>
      </c>
      <c r="N46" s="61">
        <f>SUM(N39:N45)</f>
        <v>-4553940.400436352</v>
      </c>
      <c r="O46" s="67">
        <f t="shared" si="9"/>
        <v>-5.295928332197674E-2</v>
      </c>
      <c r="P46" s="67"/>
      <c r="Q46" s="67"/>
      <c r="R46" s="67"/>
      <c r="S46" s="53"/>
      <c r="T46" s="53"/>
    </row>
    <row r="47" spans="1:22" x14ac:dyDescent="0.25">
      <c r="A47" s="2">
        <v>37</v>
      </c>
      <c r="C47" s="66"/>
      <c r="D47" s="66">
        <f>D46-C46</f>
        <v>-2458057</v>
      </c>
      <c r="E47" s="66"/>
      <c r="F47" s="61"/>
      <c r="G47" s="61"/>
      <c r="H47" s="66"/>
      <c r="I47" s="61"/>
      <c r="J47" s="61"/>
      <c r="K47" s="66"/>
      <c r="L47" s="61"/>
      <c r="M47" s="61"/>
      <c r="N47" s="61"/>
      <c r="O47" s="66"/>
      <c r="P47" s="66"/>
      <c r="Q47" s="66"/>
      <c r="R47" s="66"/>
      <c r="S47" s="53"/>
      <c r="T47" s="53"/>
      <c r="U47" s="54"/>
      <c r="V47" s="54"/>
    </row>
    <row r="48" spans="1:22" ht="16.5" thickBot="1" x14ac:dyDescent="0.3">
      <c r="A48" s="2">
        <v>38</v>
      </c>
      <c r="B48" s="21" t="s">
        <v>86</v>
      </c>
      <c r="C48" s="66"/>
      <c r="D48" s="66"/>
      <c r="E48" s="66"/>
      <c r="F48" s="66"/>
      <c r="G48" s="61"/>
      <c r="H48" s="66"/>
      <c r="I48" s="66"/>
      <c r="J48" s="66">
        <f>J46-I46</f>
        <v>-2095883.4004363567</v>
      </c>
      <c r="K48" s="66"/>
      <c r="L48" s="75">
        <v>1939756.9724740556</v>
      </c>
      <c r="M48" s="75">
        <v>1909462.8566402846</v>
      </c>
      <c r="N48" s="81">
        <f>+M48-L48</f>
        <v>-30294.115833770949</v>
      </c>
      <c r="O48" s="78">
        <f>+(M48-L48)/L48</f>
        <v>-1.561748005737669E-2</v>
      </c>
      <c r="P48" s="79"/>
      <c r="Q48" s="79"/>
      <c r="R48" s="79"/>
      <c r="S48" s="53"/>
      <c r="T48" s="53"/>
      <c r="U48" s="82"/>
      <c r="V48" s="82"/>
    </row>
    <row r="49" spans="1:22" ht="16.5" thickBot="1" x14ac:dyDescent="0.3">
      <c r="A49" s="2">
        <v>39</v>
      </c>
      <c r="B49" s="80" t="s">
        <v>87</v>
      </c>
      <c r="C49" s="66"/>
      <c r="D49" s="66"/>
      <c r="E49" s="66"/>
      <c r="F49" s="66"/>
      <c r="G49" s="83"/>
      <c r="H49" s="66"/>
      <c r="I49" s="66">
        <v>7128934.8599999985</v>
      </c>
      <c r="J49" s="83">
        <v>6730558.3018000005</v>
      </c>
      <c r="K49" s="66"/>
      <c r="L49" s="72">
        <f>+L46+L48</f>
        <v>87929221.232210428</v>
      </c>
      <c r="M49" s="72">
        <f>+M48+M46</f>
        <v>83344986.715940282</v>
      </c>
      <c r="N49" s="84">
        <f>+M49-L49</f>
        <v>-4584234.5162701458</v>
      </c>
      <c r="O49" s="67">
        <f>+(M49-L49)/L49</f>
        <v>-5.2135506854584068E-2</v>
      </c>
      <c r="P49" s="67"/>
      <c r="Q49" s="67"/>
      <c r="R49" s="67"/>
      <c r="S49" s="53"/>
      <c r="T49" s="72"/>
      <c r="U49" s="67"/>
      <c r="V49" s="67"/>
    </row>
    <row r="50" spans="1:22" ht="16.5" thickBot="1" x14ac:dyDescent="0.3">
      <c r="A50" s="2">
        <v>40</v>
      </c>
      <c r="I50" s="49">
        <f>I49/I44</f>
        <v>0.53164415605216353</v>
      </c>
      <c r="J50" s="49">
        <f>J49/J44</f>
        <v>0.52767182996457385</v>
      </c>
      <c r="L50" s="85">
        <v>-4584138</v>
      </c>
      <c r="M50" s="51">
        <f>+M49-L51</f>
        <v>-96.516270145773888</v>
      </c>
    </row>
    <row r="51" spans="1:22" ht="16.5" thickBot="1" x14ac:dyDescent="0.3">
      <c r="A51" s="2">
        <v>41</v>
      </c>
      <c r="B51" s="24" t="s">
        <v>88</v>
      </c>
      <c r="C51" s="49">
        <f>C46/L49</f>
        <v>0.50003505528482561</v>
      </c>
      <c r="D51" s="49">
        <f>D46/M49</f>
        <v>0.49804598495497759</v>
      </c>
      <c r="L51" s="86">
        <f>SUM(L49:L50)</f>
        <v>83345083.232210428</v>
      </c>
    </row>
    <row r="52" spans="1:22" ht="16.5" thickBot="1" x14ac:dyDescent="0.3">
      <c r="A52" s="1">
        <f t="shared" ref="A52" si="10">+A51+1</f>
        <v>42</v>
      </c>
      <c r="L52" s="87" t="s">
        <v>89</v>
      </c>
      <c r="M52" s="50">
        <v>90734166.781965673</v>
      </c>
      <c r="N52" s="84">
        <f>+M49-M52</f>
        <v>-7389180.0660253912</v>
      </c>
    </row>
    <row r="53" spans="1:22" x14ac:dyDescent="0.25">
      <c r="C53" s="1"/>
      <c r="D53" s="1"/>
      <c r="E53" s="71"/>
      <c r="F53" s="1"/>
      <c r="G53" s="88"/>
      <c r="H53" s="1"/>
      <c r="I53" s="1"/>
      <c r="J53" s="73"/>
      <c r="K53" s="91"/>
      <c r="L53" s="1"/>
      <c r="M53" s="1"/>
      <c r="N53" s="90"/>
      <c r="O53" s="2"/>
      <c r="P53" s="2"/>
      <c r="Q53" s="2"/>
      <c r="R53" s="2"/>
    </row>
    <row r="54" spans="1:22" x14ac:dyDescent="0.25">
      <c r="C54" s="1"/>
      <c r="D54" s="1"/>
      <c r="E54" s="71"/>
      <c r="F54" s="1"/>
      <c r="G54" s="88"/>
      <c r="H54" s="1"/>
      <c r="I54" s="1"/>
      <c r="J54" s="73"/>
      <c r="K54" s="91"/>
      <c r="L54" s="1"/>
      <c r="M54" s="1"/>
      <c r="N54" s="90"/>
      <c r="O54" s="2"/>
      <c r="P54" s="2"/>
      <c r="Q54" s="2"/>
      <c r="R54" s="2"/>
    </row>
    <row r="55" spans="1:22" x14ac:dyDescent="0.25">
      <c r="C55" s="1"/>
      <c r="D55" s="1"/>
      <c r="E55" s="92"/>
      <c r="F55" s="1"/>
      <c r="G55" s="92"/>
      <c r="H55" s="92"/>
      <c r="I55" s="1"/>
      <c r="J55" s="73"/>
      <c r="K55" s="91"/>
      <c r="L55" s="1"/>
      <c r="M55" s="1"/>
      <c r="N55" s="90"/>
      <c r="O55" s="2"/>
      <c r="P55" s="2"/>
      <c r="Q55" s="2"/>
      <c r="R55" s="2"/>
    </row>
    <row r="56" spans="1:22" x14ac:dyDescent="0.25">
      <c r="C56" s="1"/>
      <c r="D56" s="1"/>
      <c r="E56" s="71"/>
      <c r="F56" s="1"/>
      <c r="G56" s="88"/>
      <c r="H56" s="93"/>
      <c r="I56" s="1"/>
      <c r="J56" s="73"/>
      <c r="K56" s="93"/>
      <c r="L56" s="1"/>
      <c r="M56" s="1"/>
      <c r="N56" s="90"/>
      <c r="O56" s="2"/>
      <c r="P56" s="2"/>
      <c r="Q56" s="2"/>
      <c r="R56" s="2"/>
    </row>
    <row r="57" spans="1:22" x14ac:dyDescent="0.25">
      <c r="C57" s="1"/>
      <c r="D57" s="1"/>
      <c r="E57" s="71"/>
      <c r="F57" s="1"/>
      <c r="G57" s="88"/>
      <c r="H57" s="93"/>
      <c r="I57" s="1"/>
      <c r="J57" s="73"/>
      <c r="K57" s="93"/>
      <c r="L57" s="1"/>
      <c r="M57" s="1"/>
      <c r="N57" s="90"/>
      <c r="O57" s="2"/>
      <c r="P57" s="2"/>
      <c r="Q57" s="2"/>
      <c r="R57" s="2"/>
    </row>
    <row r="58" spans="1:22" x14ac:dyDescent="0.25">
      <c r="C58" s="1"/>
      <c r="D58" s="1"/>
      <c r="E58" s="71"/>
      <c r="F58" s="1"/>
      <c r="G58" s="88"/>
      <c r="H58" s="93"/>
      <c r="I58" s="1"/>
      <c r="J58" s="73"/>
      <c r="K58" s="93"/>
      <c r="L58" s="1"/>
      <c r="M58" s="1"/>
      <c r="N58" s="90"/>
      <c r="O58" s="2"/>
      <c r="P58" s="2"/>
      <c r="Q58" s="2"/>
      <c r="R58" s="2"/>
    </row>
    <row r="59" spans="1:22" x14ac:dyDescent="0.25">
      <c r="C59" s="1"/>
      <c r="D59" s="1"/>
      <c r="E59" s="71"/>
      <c r="F59" s="1"/>
      <c r="G59" s="1"/>
      <c r="H59" s="1"/>
      <c r="I59" s="1"/>
      <c r="J59" s="73"/>
      <c r="K59" s="91"/>
      <c r="L59" s="1"/>
      <c r="M59" s="1"/>
      <c r="N59" s="90"/>
      <c r="O59" s="2"/>
      <c r="P59" s="2"/>
      <c r="Q59" s="2"/>
      <c r="R59" s="2"/>
    </row>
    <row r="60" spans="1:22" x14ac:dyDescent="0.25">
      <c r="C60" s="1"/>
      <c r="D60" s="1"/>
      <c r="E60" s="71"/>
      <c r="F60" s="1"/>
      <c r="G60" s="1"/>
      <c r="H60" s="1"/>
      <c r="I60" s="1"/>
      <c r="J60" s="73"/>
      <c r="K60" s="91"/>
      <c r="L60" s="1"/>
      <c r="M60" s="1"/>
      <c r="N60" s="90"/>
      <c r="O60" s="2"/>
      <c r="P60" s="2"/>
      <c r="Q60" s="2"/>
      <c r="R60" s="2"/>
    </row>
    <row r="61" spans="1:22" x14ac:dyDescent="0.25">
      <c r="C61" s="1"/>
      <c r="D61" s="1"/>
      <c r="E61" s="71"/>
      <c r="F61" s="1"/>
      <c r="G61" s="1"/>
      <c r="H61" s="1"/>
      <c r="I61" s="1"/>
      <c r="J61" s="73"/>
      <c r="K61" s="93"/>
      <c r="L61" s="1"/>
      <c r="M61" s="1"/>
      <c r="N61" s="90"/>
      <c r="O61" s="2"/>
      <c r="P61" s="2"/>
      <c r="Q61" s="2"/>
      <c r="R61" s="2"/>
    </row>
    <row r="62" spans="1:22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89"/>
      <c r="O62" s="2"/>
      <c r="P62" s="2"/>
      <c r="Q62" s="2"/>
      <c r="R62" s="2"/>
    </row>
    <row r="63" spans="1:22" x14ac:dyDescent="0.25">
      <c r="O63" s="24"/>
      <c r="P63" s="24"/>
      <c r="Q63" s="24"/>
      <c r="R63" s="24"/>
    </row>
    <row r="64" spans="1:22" x14ac:dyDescent="0.25">
      <c r="O64" s="24"/>
      <c r="P64" s="24"/>
      <c r="Q64" s="24"/>
      <c r="R64" s="24"/>
    </row>
    <row r="65" spans="15:18" x14ac:dyDescent="0.25">
      <c r="O65" s="24"/>
      <c r="P65" s="24"/>
      <c r="Q65" s="24"/>
      <c r="R65" s="24"/>
    </row>
    <row r="66" spans="15:18" x14ac:dyDescent="0.25">
      <c r="O66" s="24"/>
      <c r="P66" s="24"/>
      <c r="Q66" s="24"/>
      <c r="R66" s="24"/>
    </row>
    <row r="67" spans="15:18" x14ac:dyDescent="0.25">
      <c r="O67" s="24"/>
      <c r="P67" s="24"/>
      <c r="Q67" s="24"/>
      <c r="R67" s="24"/>
    </row>
    <row r="68" spans="15:18" x14ac:dyDescent="0.25">
      <c r="O68" s="24"/>
      <c r="P68" s="24"/>
      <c r="Q68" s="24"/>
      <c r="R68" s="24"/>
    </row>
    <row r="69" spans="15:18" x14ac:dyDescent="0.25">
      <c r="O69" s="24"/>
      <c r="P69" s="24"/>
      <c r="Q69" s="24"/>
      <c r="R69" s="24"/>
    </row>
    <row r="70" spans="15:18" x14ac:dyDescent="0.25">
      <c r="O70" s="24"/>
      <c r="P70" s="24"/>
      <c r="Q70" s="24"/>
      <c r="R70" s="24"/>
    </row>
    <row r="71" spans="15:18" x14ac:dyDescent="0.25">
      <c r="O71" s="24"/>
      <c r="P71" s="24"/>
      <c r="Q71" s="24"/>
      <c r="R71" s="24"/>
    </row>
    <row r="72" spans="15:18" x14ac:dyDescent="0.25">
      <c r="O72" s="24"/>
      <c r="P72" s="24"/>
      <c r="Q72" s="24"/>
      <c r="R72" s="24"/>
    </row>
    <row r="73" spans="15:18" x14ac:dyDescent="0.25">
      <c r="O73" s="24"/>
      <c r="P73" s="24"/>
      <c r="Q73" s="24"/>
      <c r="R73" s="24"/>
    </row>
    <row r="74" spans="15:18" x14ac:dyDescent="0.25">
      <c r="O74" s="24"/>
      <c r="P74" s="24"/>
      <c r="Q74" s="24"/>
      <c r="R74" s="24"/>
    </row>
    <row r="75" spans="15:18" x14ac:dyDescent="0.25">
      <c r="O75" s="24"/>
      <c r="P75" s="24"/>
      <c r="Q75" s="24"/>
      <c r="R75" s="24"/>
    </row>
    <row r="76" spans="15:18" x14ac:dyDescent="0.25">
      <c r="O76" s="24"/>
      <c r="P76" s="24"/>
      <c r="Q76" s="24"/>
      <c r="R76" s="24"/>
    </row>
    <row r="77" spans="15:18" x14ac:dyDescent="0.25">
      <c r="O77" s="24"/>
      <c r="P77" s="24"/>
      <c r="Q77" s="24"/>
      <c r="R77" s="24"/>
    </row>
    <row r="78" spans="15:18" x14ac:dyDescent="0.25">
      <c r="O78" s="24"/>
      <c r="P78" s="24"/>
      <c r="Q78" s="24"/>
      <c r="R78" s="24"/>
    </row>
    <row r="79" spans="15:18" x14ac:dyDescent="0.25">
      <c r="O79" s="24"/>
      <c r="P79" s="24"/>
      <c r="Q79" s="24"/>
      <c r="R79" s="24"/>
    </row>
    <row r="80" spans="15:18" x14ac:dyDescent="0.25">
      <c r="O80" s="24"/>
      <c r="P80" s="24"/>
      <c r="Q80" s="24"/>
      <c r="R80" s="24"/>
    </row>
    <row r="81" spans="15:18" x14ac:dyDescent="0.25">
      <c r="O81" s="24"/>
      <c r="P81" s="24"/>
      <c r="Q81" s="24"/>
      <c r="R81" s="24"/>
    </row>
    <row r="82" spans="15:18" x14ac:dyDescent="0.25">
      <c r="O82" s="24"/>
      <c r="P82" s="24"/>
      <c r="Q82" s="24"/>
      <c r="R82" s="24"/>
    </row>
    <row r="83" spans="15:18" x14ac:dyDescent="0.25">
      <c r="O83" s="24"/>
      <c r="P83" s="24"/>
      <c r="Q83" s="24"/>
      <c r="R83" s="24"/>
    </row>
    <row r="84" spans="15:18" x14ac:dyDescent="0.25">
      <c r="O84" s="24"/>
      <c r="P84" s="24"/>
      <c r="Q84" s="24"/>
      <c r="R84" s="24"/>
    </row>
    <row r="85" spans="15:18" x14ac:dyDescent="0.25">
      <c r="O85" s="24"/>
      <c r="P85" s="24"/>
      <c r="Q85" s="24"/>
      <c r="R85" s="24"/>
    </row>
    <row r="86" spans="15:18" x14ac:dyDescent="0.25">
      <c r="O86" s="24"/>
      <c r="P86" s="24"/>
      <c r="Q86" s="24"/>
      <c r="R86" s="24"/>
    </row>
  </sheetData>
  <pageMargins left="0.39" right="0" top="0.45" bottom="0.3" header="0.25" footer="0.25"/>
  <pageSetup scale="61" fitToHeight="2" orientation="landscape" horizontalDpi="300" verticalDpi="300" r:id="rId1"/>
  <headerFooter alignWithMargins="0">
    <oddFooter>&amp;A&amp;RPage &amp;P</oddFooter>
  </headerFooter>
  <rowBreaks count="1" manualBreakCount="1">
    <brk id="49" max="16383" man="1"/>
  </rowBreaks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Rate Design</vt:lpstr>
      <vt:lpstr>'Rate Design'!Print_Area</vt:lpstr>
    </vt:vector>
  </TitlesOfParts>
  <Company>Atmos Energy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L. Smith</dc:creator>
  <cp:lastModifiedBy>Eric  Wilen</cp:lastModifiedBy>
  <cp:lastPrinted>2018-02-12T16:45:17Z</cp:lastPrinted>
  <dcterms:created xsi:type="dcterms:W3CDTF">2018-02-11T21:09:45Z</dcterms:created>
  <dcterms:modified xsi:type="dcterms:W3CDTF">2018-02-12T16:45:20Z</dcterms:modified>
</cp:coreProperties>
</file>