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ax Reform\ARAM Forecasting Excess\USED IN FILING\"/>
    </mc:Choice>
  </mc:AlternateContent>
  <bookViews>
    <workbookView xWindow="0" yWindow="0" windowWidth="23040" windowHeight="10548"/>
  </bookViews>
  <sheets>
    <sheet name="KU Excess Detail" sheetId="3" r:id="rId1"/>
    <sheet name="LGE Excess Detail - Electric" sheetId="4" r:id="rId2"/>
    <sheet name="LGE Excess Detail - Gas" sheetId="6" r:id="rId3"/>
  </sheets>
  <definedNames>
    <definedName name="_xlnm.Print_Titles" localSheetId="0">'KU Excess Detail'!$A:$A</definedName>
    <definedName name="_xlnm.Print_Titles" localSheetId="1">'LGE Excess Detail - Electric'!$A:$A</definedName>
    <definedName name="_xlnm.Print_Titles" localSheetId="2">'LGE Excess Detail - Gas'!$A:$A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" i="4" l="1"/>
  <c r="AA16" i="6" l="1"/>
  <c r="D15" i="3"/>
  <c r="C15" i="3"/>
  <c r="D54" i="6" l="1"/>
  <c r="C54" i="6"/>
  <c r="D53" i="6"/>
  <c r="C53" i="6"/>
  <c r="D52" i="6"/>
  <c r="C52" i="6"/>
  <c r="D51" i="6"/>
  <c r="C51" i="6"/>
  <c r="D50" i="6"/>
  <c r="C50" i="6"/>
  <c r="D49" i="6"/>
  <c r="C49" i="6"/>
  <c r="E49" i="6" s="1"/>
  <c r="J49" i="6" s="1"/>
  <c r="D48" i="6"/>
  <c r="C48" i="6"/>
  <c r="D47" i="6"/>
  <c r="C47" i="6"/>
  <c r="D46" i="6"/>
  <c r="C46" i="6"/>
  <c r="D45" i="6"/>
  <c r="C45" i="6"/>
  <c r="D44" i="6"/>
  <c r="E44" i="6" s="1"/>
  <c r="J44" i="6" s="1"/>
  <c r="C44" i="6"/>
  <c r="D43" i="6"/>
  <c r="C43" i="6"/>
  <c r="D42" i="6"/>
  <c r="C42" i="6"/>
  <c r="D41" i="6"/>
  <c r="E41" i="6" s="1"/>
  <c r="J41" i="6" s="1"/>
  <c r="C41" i="6"/>
  <c r="D40" i="6"/>
  <c r="C40" i="6"/>
  <c r="D39" i="6"/>
  <c r="C39" i="6"/>
  <c r="D38" i="6"/>
  <c r="E38" i="6" s="1"/>
  <c r="J38" i="6" s="1"/>
  <c r="C38" i="6"/>
  <c r="D37" i="6"/>
  <c r="C37" i="6"/>
  <c r="D36" i="6"/>
  <c r="E36" i="6" s="1"/>
  <c r="J36" i="6" s="1"/>
  <c r="C36" i="6"/>
  <c r="D35" i="6"/>
  <c r="C35" i="6"/>
  <c r="D34" i="6"/>
  <c r="C34" i="6"/>
  <c r="D33" i="6"/>
  <c r="C33" i="6"/>
  <c r="D32" i="6"/>
  <c r="C32" i="6"/>
  <c r="D31" i="6"/>
  <c r="E31" i="6" s="1"/>
  <c r="J31" i="6" s="1"/>
  <c r="C31" i="6"/>
  <c r="D30" i="6"/>
  <c r="C30" i="6"/>
  <c r="D29" i="6"/>
  <c r="C29" i="6"/>
  <c r="D28" i="6"/>
  <c r="C28" i="6"/>
  <c r="I55" i="6"/>
  <c r="D27" i="6"/>
  <c r="E27" i="6" s="1"/>
  <c r="C27" i="6"/>
  <c r="D26" i="6"/>
  <c r="C26" i="6"/>
  <c r="D25" i="6"/>
  <c r="E25" i="6" s="1"/>
  <c r="J25" i="6" s="1"/>
  <c r="C25" i="6"/>
  <c r="D24" i="6"/>
  <c r="E24" i="6" s="1"/>
  <c r="J24" i="6" s="1"/>
  <c r="C24" i="6"/>
  <c r="D23" i="6"/>
  <c r="C23" i="6"/>
  <c r="D22" i="6"/>
  <c r="E22" i="6" s="1"/>
  <c r="J22" i="6" s="1"/>
  <c r="K22" i="6" s="1"/>
  <c r="L22" i="6" s="1"/>
  <c r="M22" i="6" s="1"/>
  <c r="N22" i="6" s="1"/>
  <c r="O22" i="6" s="1"/>
  <c r="P22" i="6" s="1"/>
  <c r="Q22" i="6" s="1"/>
  <c r="R22" i="6" s="1"/>
  <c r="S22" i="6" s="1"/>
  <c r="T22" i="6" s="1"/>
  <c r="U22" i="6" s="1"/>
  <c r="V22" i="6" s="1"/>
  <c r="W22" i="6" s="1"/>
  <c r="X22" i="6" s="1"/>
  <c r="Y22" i="6" s="1"/>
  <c r="Z22" i="6" s="1"/>
  <c r="C22" i="6"/>
  <c r="D21" i="6"/>
  <c r="C21" i="6"/>
  <c r="D20" i="6"/>
  <c r="E20" i="6" s="1"/>
  <c r="J20" i="6" s="1"/>
  <c r="C20" i="6"/>
  <c r="D15" i="6"/>
  <c r="C15" i="6"/>
  <c r="E15" i="6" s="1"/>
  <c r="F15" i="6" s="1"/>
  <c r="D14" i="6"/>
  <c r="C14" i="6"/>
  <c r="D13" i="6"/>
  <c r="C13" i="6"/>
  <c r="D12" i="6"/>
  <c r="C12" i="6"/>
  <c r="E12" i="6" s="1"/>
  <c r="J12" i="6" s="1"/>
  <c r="I11" i="6"/>
  <c r="I16" i="6" s="1"/>
  <c r="H11" i="6"/>
  <c r="H16" i="6" s="1"/>
  <c r="G11" i="6"/>
  <c r="G16" i="6" s="1"/>
  <c r="F11" i="6"/>
  <c r="B11" i="6"/>
  <c r="D10" i="6"/>
  <c r="E10" i="6" s="1"/>
  <c r="J10" i="6" s="1"/>
  <c r="C10" i="6"/>
  <c r="D9" i="6"/>
  <c r="C9" i="6"/>
  <c r="D8" i="6"/>
  <c r="E8" i="6" s="1"/>
  <c r="J8" i="6" s="1"/>
  <c r="C8" i="6"/>
  <c r="D7" i="6"/>
  <c r="C7" i="6"/>
  <c r="C11" i="6" s="1"/>
  <c r="I27" i="4"/>
  <c r="I26" i="4" s="1"/>
  <c r="I55" i="4" s="1"/>
  <c r="I11" i="4"/>
  <c r="I16" i="4" s="1"/>
  <c r="E21" i="6" l="1"/>
  <c r="J21" i="6" s="1"/>
  <c r="E40" i="6"/>
  <c r="J40" i="6" s="1"/>
  <c r="E53" i="6"/>
  <c r="J53" i="6" s="1"/>
  <c r="E7" i="6"/>
  <c r="E11" i="6" s="1"/>
  <c r="E29" i="6"/>
  <c r="J29" i="6" s="1"/>
  <c r="K29" i="6" s="1"/>
  <c r="L29" i="6" s="1"/>
  <c r="M29" i="6" s="1"/>
  <c r="N29" i="6" s="1"/>
  <c r="O29" i="6" s="1"/>
  <c r="P29" i="6" s="1"/>
  <c r="Q29" i="6" s="1"/>
  <c r="R29" i="6" s="1"/>
  <c r="S29" i="6" s="1"/>
  <c r="T29" i="6" s="1"/>
  <c r="U29" i="6" s="1"/>
  <c r="V29" i="6" s="1"/>
  <c r="W29" i="6" s="1"/>
  <c r="X29" i="6" s="1"/>
  <c r="Y29" i="6" s="1"/>
  <c r="Z29" i="6" s="1"/>
  <c r="AA29" i="6" s="1"/>
  <c r="E33" i="6"/>
  <c r="J33" i="6" s="1"/>
  <c r="K33" i="6" s="1"/>
  <c r="L33" i="6" s="1"/>
  <c r="M33" i="6" s="1"/>
  <c r="N33" i="6" s="1"/>
  <c r="O33" i="6" s="1"/>
  <c r="P33" i="6" s="1"/>
  <c r="Q33" i="6" s="1"/>
  <c r="R33" i="6" s="1"/>
  <c r="S33" i="6" s="1"/>
  <c r="T33" i="6" s="1"/>
  <c r="U33" i="6" s="1"/>
  <c r="V33" i="6" s="1"/>
  <c r="W33" i="6" s="1"/>
  <c r="X33" i="6" s="1"/>
  <c r="Y33" i="6" s="1"/>
  <c r="Z33" i="6" s="1"/>
  <c r="AA33" i="6" s="1"/>
  <c r="E35" i="6"/>
  <c r="J35" i="6" s="1"/>
  <c r="E39" i="6"/>
  <c r="J39" i="6" s="1"/>
  <c r="K39" i="6" s="1"/>
  <c r="L39" i="6" s="1"/>
  <c r="M39" i="6" s="1"/>
  <c r="N39" i="6" s="1"/>
  <c r="O39" i="6" s="1"/>
  <c r="P39" i="6" s="1"/>
  <c r="Q39" i="6" s="1"/>
  <c r="R39" i="6" s="1"/>
  <c r="S39" i="6" s="1"/>
  <c r="T39" i="6" s="1"/>
  <c r="U39" i="6" s="1"/>
  <c r="V39" i="6" s="1"/>
  <c r="W39" i="6" s="1"/>
  <c r="X39" i="6" s="1"/>
  <c r="Y39" i="6" s="1"/>
  <c r="Z39" i="6" s="1"/>
  <c r="AA39" i="6" s="1"/>
  <c r="E43" i="6"/>
  <c r="J43" i="6" s="1"/>
  <c r="E48" i="6"/>
  <c r="J48" i="6" s="1"/>
  <c r="E50" i="6"/>
  <c r="J50" i="6" s="1"/>
  <c r="E52" i="6"/>
  <c r="J52" i="6" s="1"/>
  <c r="E54" i="6"/>
  <c r="J54" i="6" s="1"/>
  <c r="E23" i="6"/>
  <c r="J23" i="6" s="1"/>
  <c r="E28" i="6"/>
  <c r="J28" i="6" s="1"/>
  <c r="E32" i="6"/>
  <c r="J32" i="6" s="1"/>
  <c r="K32" i="6" s="1"/>
  <c r="L32" i="6" s="1"/>
  <c r="M32" i="6" s="1"/>
  <c r="N32" i="6" s="1"/>
  <c r="O32" i="6" s="1"/>
  <c r="P32" i="6" s="1"/>
  <c r="Q32" i="6" s="1"/>
  <c r="R32" i="6" s="1"/>
  <c r="S32" i="6" s="1"/>
  <c r="T32" i="6" s="1"/>
  <c r="U32" i="6" s="1"/>
  <c r="V32" i="6" s="1"/>
  <c r="W32" i="6" s="1"/>
  <c r="X32" i="6" s="1"/>
  <c r="Y32" i="6" s="1"/>
  <c r="Z32" i="6" s="1"/>
  <c r="AA32" i="6" s="1"/>
  <c r="E34" i="6"/>
  <c r="J34" i="6" s="1"/>
  <c r="E42" i="6"/>
  <c r="J42" i="6" s="1"/>
  <c r="E45" i="6"/>
  <c r="J45" i="6" s="1"/>
  <c r="E47" i="6"/>
  <c r="J47" i="6" s="1"/>
  <c r="K47" i="6" s="1"/>
  <c r="L47" i="6" s="1"/>
  <c r="M47" i="6" s="1"/>
  <c r="N47" i="6" s="1"/>
  <c r="O47" i="6" s="1"/>
  <c r="P47" i="6" s="1"/>
  <c r="Q47" i="6" s="1"/>
  <c r="R47" i="6" s="1"/>
  <c r="S47" i="6" s="1"/>
  <c r="T47" i="6" s="1"/>
  <c r="U47" i="6" s="1"/>
  <c r="V47" i="6" s="1"/>
  <c r="W47" i="6" s="1"/>
  <c r="X47" i="6" s="1"/>
  <c r="Y47" i="6" s="1"/>
  <c r="Z47" i="6" s="1"/>
  <c r="AA47" i="6" s="1"/>
  <c r="C16" i="6"/>
  <c r="E9" i="6"/>
  <c r="J9" i="6" s="1"/>
  <c r="E13" i="6"/>
  <c r="J13" i="6" s="1"/>
  <c r="E26" i="6"/>
  <c r="J26" i="6" s="1"/>
  <c r="E30" i="6"/>
  <c r="J30" i="6" s="1"/>
  <c r="K30" i="6" s="1"/>
  <c r="L30" i="6" s="1"/>
  <c r="M30" i="6" s="1"/>
  <c r="N30" i="6" s="1"/>
  <c r="O30" i="6" s="1"/>
  <c r="P30" i="6" s="1"/>
  <c r="Q30" i="6" s="1"/>
  <c r="R30" i="6" s="1"/>
  <c r="S30" i="6" s="1"/>
  <c r="T30" i="6" s="1"/>
  <c r="U30" i="6" s="1"/>
  <c r="V30" i="6" s="1"/>
  <c r="W30" i="6" s="1"/>
  <c r="X30" i="6" s="1"/>
  <c r="Y30" i="6" s="1"/>
  <c r="Z30" i="6" s="1"/>
  <c r="AA30" i="6" s="1"/>
  <c r="E37" i="6"/>
  <c r="J37" i="6" s="1"/>
  <c r="E46" i="6"/>
  <c r="J46" i="6" s="1"/>
  <c r="K46" i="6" s="1"/>
  <c r="L46" i="6" s="1"/>
  <c r="M46" i="6" s="1"/>
  <c r="N46" i="6" s="1"/>
  <c r="O46" i="6" s="1"/>
  <c r="P46" i="6" s="1"/>
  <c r="Q46" i="6" s="1"/>
  <c r="R46" i="6" s="1"/>
  <c r="S46" i="6" s="1"/>
  <c r="T46" i="6" s="1"/>
  <c r="U46" i="6" s="1"/>
  <c r="V46" i="6" s="1"/>
  <c r="W46" i="6" s="1"/>
  <c r="X46" i="6" s="1"/>
  <c r="Y46" i="6" s="1"/>
  <c r="Z46" i="6" s="1"/>
  <c r="AA46" i="6" s="1"/>
  <c r="K20" i="6"/>
  <c r="D11" i="6"/>
  <c r="D16" i="6" s="1"/>
  <c r="J27" i="6"/>
  <c r="K53" i="6"/>
  <c r="L53" i="6" s="1"/>
  <c r="M53" i="6" s="1"/>
  <c r="N53" i="6" s="1"/>
  <c r="O53" i="6" s="1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Z53" i="6" s="1"/>
  <c r="AA53" i="6" s="1"/>
  <c r="K21" i="6"/>
  <c r="L21" i="6" s="1"/>
  <c r="M21" i="6" s="1"/>
  <c r="N21" i="6" s="1"/>
  <c r="O21" i="6" s="1"/>
  <c r="P21" i="6" s="1"/>
  <c r="Q21" i="6" s="1"/>
  <c r="R21" i="6" s="1"/>
  <c r="S21" i="6" s="1"/>
  <c r="T21" i="6" s="1"/>
  <c r="U21" i="6" s="1"/>
  <c r="V21" i="6" s="1"/>
  <c r="W21" i="6" s="1"/>
  <c r="X21" i="6" s="1"/>
  <c r="Y21" i="6" s="1"/>
  <c r="Z21" i="6" s="1"/>
  <c r="AA21" i="6" s="1"/>
  <c r="K38" i="6"/>
  <c r="L38" i="6" s="1"/>
  <c r="M38" i="6" s="1"/>
  <c r="N38" i="6" s="1"/>
  <c r="O38" i="6" s="1"/>
  <c r="P38" i="6" s="1"/>
  <c r="Q38" i="6" s="1"/>
  <c r="R38" i="6" s="1"/>
  <c r="S38" i="6" s="1"/>
  <c r="T38" i="6" s="1"/>
  <c r="U38" i="6" s="1"/>
  <c r="V38" i="6" s="1"/>
  <c r="W38" i="6" s="1"/>
  <c r="X38" i="6" s="1"/>
  <c r="Y38" i="6" s="1"/>
  <c r="Z38" i="6" s="1"/>
  <c r="AA38" i="6" s="1"/>
  <c r="J7" i="6"/>
  <c r="E14" i="6"/>
  <c r="J14" i="6" s="1"/>
  <c r="K25" i="6"/>
  <c r="L25" i="6" s="1"/>
  <c r="M25" i="6" s="1"/>
  <c r="N25" i="6" s="1"/>
  <c r="O25" i="6" s="1"/>
  <c r="P25" i="6" s="1"/>
  <c r="Q25" i="6" s="1"/>
  <c r="R25" i="6" s="1"/>
  <c r="S25" i="6" s="1"/>
  <c r="T25" i="6" s="1"/>
  <c r="U25" i="6" s="1"/>
  <c r="V25" i="6" s="1"/>
  <c r="W25" i="6" s="1"/>
  <c r="X25" i="6" s="1"/>
  <c r="Y25" i="6" s="1"/>
  <c r="Z25" i="6" s="1"/>
  <c r="AA25" i="6" s="1"/>
  <c r="K43" i="6"/>
  <c r="L43" i="6" s="1"/>
  <c r="M43" i="6" s="1"/>
  <c r="N43" i="6" s="1"/>
  <c r="O43" i="6" s="1"/>
  <c r="P43" i="6" s="1"/>
  <c r="Q43" i="6" s="1"/>
  <c r="R43" i="6" s="1"/>
  <c r="S43" i="6" s="1"/>
  <c r="T43" i="6" s="1"/>
  <c r="U43" i="6" s="1"/>
  <c r="V43" i="6" s="1"/>
  <c r="W43" i="6" s="1"/>
  <c r="X43" i="6" s="1"/>
  <c r="Y43" i="6" s="1"/>
  <c r="Z43" i="6" s="1"/>
  <c r="AA43" i="6" s="1"/>
  <c r="K54" i="6"/>
  <c r="L54" i="6" s="1"/>
  <c r="M54" i="6" s="1"/>
  <c r="N54" i="6" s="1"/>
  <c r="O54" i="6" s="1"/>
  <c r="P54" i="6" s="1"/>
  <c r="Q54" i="6" s="1"/>
  <c r="R54" i="6" s="1"/>
  <c r="S54" i="6" s="1"/>
  <c r="T54" i="6" s="1"/>
  <c r="U54" i="6" s="1"/>
  <c r="V54" i="6" s="1"/>
  <c r="W54" i="6" s="1"/>
  <c r="X54" i="6" s="1"/>
  <c r="Y54" i="6" s="1"/>
  <c r="Z54" i="6" s="1"/>
  <c r="AA54" i="6" s="1"/>
  <c r="F16" i="6"/>
  <c r="J15" i="6"/>
  <c r="AA22" i="6"/>
  <c r="K23" i="6"/>
  <c r="L23" i="6" s="1"/>
  <c r="M23" i="6" s="1"/>
  <c r="N23" i="6" s="1"/>
  <c r="O23" i="6" s="1"/>
  <c r="P23" i="6" s="1"/>
  <c r="Q23" i="6" s="1"/>
  <c r="R23" i="6" s="1"/>
  <c r="S23" i="6" s="1"/>
  <c r="T23" i="6" s="1"/>
  <c r="U23" i="6" s="1"/>
  <c r="V23" i="6" s="1"/>
  <c r="W23" i="6" s="1"/>
  <c r="X23" i="6" s="1"/>
  <c r="Y23" i="6" s="1"/>
  <c r="Z23" i="6" s="1"/>
  <c r="AA23" i="6" s="1"/>
  <c r="K24" i="6"/>
  <c r="L24" i="6" s="1"/>
  <c r="M24" i="6" s="1"/>
  <c r="N24" i="6" s="1"/>
  <c r="O24" i="6" s="1"/>
  <c r="P24" i="6" s="1"/>
  <c r="Q24" i="6" s="1"/>
  <c r="R24" i="6" s="1"/>
  <c r="S24" i="6" s="1"/>
  <c r="T24" i="6" s="1"/>
  <c r="U24" i="6" s="1"/>
  <c r="V24" i="6" s="1"/>
  <c r="W24" i="6" s="1"/>
  <c r="X24" i="6" s="1"/>
  <c r="Y24" i="6" s="1"/>
  <c r="Z24" i="6" s="1"/>
  <c r="AA24" i="6" s="1"/>
  <c r="K28" i="6"/>
  <c r="L28" i="6" s="1"/>
  <c r="M28" i="6" s="1"/>
  <c r="N28" i="6" s="1"/>
  <c r="O28" i="6" s="1"/>
  <c r="P28" i="6" s="1"/>
  <c r="Q28" i="6" s="1"/>
  <c r="R28" i="6" s="1"/>
  <c r="S28" i="6" s="1"/>
  <c r="T28" i="6" s="1"/>
  <c r="U28" i="6" s="1"/>
  <c r="V28" i="6" s="1"/>
  <c r="W28" i="6" s="1"/>
  <c r="X28" i="6" s="1"/>
  <c r="Y28" i="6" s="1"/>
  <c r="Z28" i="6" s="1"/>
  <c r="AA28" i="6" s="1"/>
  <c r="K34" i="6"/>
  <c r="L34" i="6" s="1"/>
  <c r="M34" i="6" s="1"/>
  <c r="N34" i="6" s="1"/>
  <c r="O34" i="6" s="1"/>
  <c r="P34" i="6" s="1"/>
  <c r="Q34" i="6" s="1"/>
  <c r="R34" i="6" s="1"/>
  <c r="S34" i="6" s="1"/>
  <c r="T34" i="6" s="1"/>
  <c r="U34" i="6" s="1"/>
  <c r="V34" i="6" s="1"/>
  <c r="W34" i="6" s="1"/>
  <c r="X34" i="6" s="1"/>
  <c r="Y34" i="6" s="1"/>
  <c r="Z34" i="6" s="1"/>
  <c r="AA34" i="6" s="1"/>
  <c r="K35" i="6"/>
  <c r="L35" i="6" s="1"/>
  <c r="M35" i="6" s="1"/>
  <c r="N35" i="6" s="1"/>
  <c r="O35" i="6" s="1"/>
  <c r="P35" i="6" s="1"/>
  <c r="Q35" i="6" s="1"/>
  <c r="R35" i="6" s="1"/>
  <c r="S35" i="6" s="1"/>
  <c r="T35" i="6" s="1"/>
  <c r="U35" i="6" s="1"/>
  <c r="V35" i="6" s="1"/>
  <c r="W35" i="6" s="1"/>
  <c r="X35" i="6" s="1"/>
  <c r="Y35" i="6" s="1"/>
  <c r="Z35" i="6" s="1"/>
  <c r="AA35" i="6" s="1"/>
  <c r="D55" i="6"/>
  <c r="K36" i="6"/>
  <c r="L36" i="6" s="1"/>
  <c r="M36" i="6" s="1"/>
  <c r="N36" i="6" s="1"/>
  <c r="O36" i="6" s="1"/>
  <c r="P36" i="6" s="1"/>
  <c r="Q36" i="6" s="1"/>
  <c r="R36" i="6" s="1"/>
  <c r="S36" i="6" s="1"/>
  <c r="T36" i="6" s="1"/>
  <c r="U36" i="6" s="1"/>
  <c r="V36" i="6" s="1"/>
  <c r="W36" i="6" s="1"/>
  <c r="X36" i="6" s="1"/>
  <c r="Y36" i="6" s="1"/>
  <c r="Z36" i="6" s="1"/>
  <c r="AA36" i="6" s="1"/>
  <c r="K49" i="6"/>
  <c r="L49" i="6" s="1"/>
  <c r="M49" i="6" s="1"/>
  <c r="N49" i="6" s="1"/>
  <c r="O49" i="6" s="1"/>
  <c r="P49" i="6" s="1"/>
  <c r="Q49" i="6" s="1"/>
  <c r="R49" i="6" s="1"/>
  <c r="S49" i="6" s="1"/>
  <c r="T49" i="6" s="1"/>
  <c r="U49" i="6" s="1"/>
  <c r="V49" i="6" s="1"/>
  <c r="W49" i="6" s="1"/>
  <c r="X49" i="6" s="1"/>
  <c r="Y49" i="6" s="1"/>
  <c r="Z49" i="6" s="1"/>
  <c r="AA49" i="6" s="1"/>
  <c r="K40" i="6"/>
  <c r="L40" i="6" s="1"/>
  <c r="M40" i="6" s="1"/>
  <c r="N40" i="6" s="1"/>
  <c r="O40" i="6" s="1"/>
  <c r="P40" i="6" s="1"/>
  <c r="Q40" i="6" s="1"/>
  <c r="R40" i="6" s="1"/>
  <c r="S40" i="6" s="1"/>
  <c r="T40" i="6" s="1"/>
  <c r="U40" i="6" s="1"/>
  <c r="V40" i="6" s="1"/>
  <c r="W40" i="6" s="1"/>
  <c r="X40" i="6" s="1"/>
  <c r="Y40" i="6" s="1"/>
  <c r="Z40" i="6" s="1"/>
  <c r="AA40" i="6" s="1"/>
  <c r="K45" i="6"/>
  <c r="L45" i="6" s="1"/>
  <c r="M45" i="6" s="1"/>
  <c r="N45" i="6" s="1"/>
  <c r="O45" i="6" s="1"/>
  <c r="P45" i="6" s="1"/>
  <c r="Q45" i="6" s="1"/>
  <c r="R45" i="6" s="1"/>
  <c r="S45" i="6" s="1"/>
  <c r="T45" i="6" s="1"/>
  <c r="U45" i="6" s="1"/>
  <c r="V45" i="6" s="1"/>
  <c r="W45" i="6" s="1"/>
  <c r="X45" i="6" s="1"/>
  <c r="Y45" i="6" s="1"/>
  <c r="Z45" i="6" s="1"/>
  <c r="AA45" i="6" s="1"/>
  <c r="C55" i="6"/>
  <c r="K31" i="6"/>
  <c r="L31" i="6" s="1"/>
  <c r="M31" i="6" s="1"/>
  <c r="N31" i="6" s="1"/>
  <c r="O31" i="6" s="1"/>
  <c r="P31" i="6" s="1"/>
  <c r="Q31" i="6" s="1"/>
  <c r="R31" i="6" s="1"/>
  <c r="S31" i="6" s="1"/>
  <c r="T31" i="6" s="1"/>
  <c r="U31" i="6" s="1"/>
  <c r="V31" i="6" s="1"/>
  <c r="W31" i="6" s="1"/>
  <c r="X31" i="6" s="1"/>
  <c r="Y31" i="6" s="1"/>
  <c r="Z31" i="6" s="1"/>
  <c r="AA31" i="6" s="1"/>
  <c r="K37" i="6"/>
  <c r="L37" i="6" s="1"/>
  <c r="M37" i="6" s="1"/>
  <c r="N37" i="6" s="1"/>
  <c r="O37" i="6" s="1"/>
  <c r="P37" i="6" s="1"/>
  <c r="Q37" i="6" s="1"/>
  <c r="R37" i="6" s="1"/>
  <c r="S37" i="6" s="1"/>
  <c r="T37" i="6" s="1"/>
  <c r="U37" i="6" s="1"/>
  <c r="V37" i="6" s="1"/>
  <c r="W37" i="6" s="1"/>
  <c r="X37" i="6" s="1"/>
  <c r="Y37" i="6" s="1"/>
  <c r="Z37" i="6" s="1"/>
  <c r="AA37" i="6" s="1"/>
  <c r="K41" i="6"/>
  <c r="L41" i="6" s="1"/>
  <c r="M41" i="6" s="1"/>
  <c r="N41" i="6" s="1"/>
  <c r="O41" i="6" s="1"/>
  <c r="P41" i="6" s="1"/>
  <c r="Q41" i="6" s="1"/>
  <c r="R41" i="6" s="1"/>
  <c r="S41" i="6" s="1"/>
  <c r="T41" i="6" s="1"/>
  <c r="U41" i="6" s="1"/>
  <c r="V41" i="6" s="1"/>
  <c r="W41" i="6" s="1"/>
  <c r="X41" i="6" s="1"/>
  <c r="Y41" i="6" s="1"/>
  <c r="Z41" i="6" s="1"/>
  <c r="AA41" i="6" s="1"/>
  <c r="K48" i="6"/>
  <c r="L48" i="6" s="1"/>
  <c r="M48" i="6" s="1"/>
  <c r="N48" i="6" s="1"/>
  <c r="O48" i="6" s="1"/>
  <c r="P48" i="6" s="1"/>
  <c r="Q48" i="6" s="1"/>
  <c r="R48" i="6" s="1"/>
  <c r="S48" i="6" s="1"/>
  <c r="T48" i="6" s="1"/>
  <c r="U48" i="6" s="1"/>
  <c r="V48" i="6" s="1"/>
  <c r="W48" i="6" s="1"/>
  <c r="X48" i="6" s="1"/>
  <c r="Y48" i="6" s="1"/>
  <c r="Z48" i="6" s="1"/>
  <c r="AA48" i="6" s="1"/>
  <c r="K42" i="6"/>
  <c r="L42" i="6" s="1"/>
  <c r="M42" i="6" s="1"/>
  <c r="N42" i="6" s="1"/>
  <c r="O42" i="6" s="1"/>
  <c r="P42" i="6" s="1"/>
  <c r="Q42" i="6" s="1"/>
  <c r="R42" i="6" s="1"/>
  <c r="S42" i="6" s="1"/>
  <c r="T42" i="6" s="1"/>
  <c r="U42" i="6" s="1"/>
  <c r="V42" i="6" s="1"/>
  <c r="W42" i="6" s="1"/>
  <c r="X42" i="6" s="1"/>
  <c r="Y42" i="6" s="1"/>
  <c r="Z42" i="6" s="1"/>
  <c r="AA42" i="6" s="1"/>
  <c r="K44" i="6"/>
  <c r="L44" i="6" s="1"/>
  <c r="M44" i="6" s="1"/>
  <c r="N44" i="6" s="1"/>
  <c r="O44" i="6" s="1"/>
  <c r="P44" i="6" s="1"/>
  <c r="Q44" i="6" s="1"/>
  <c r="R44" i="6" s="1"/>
  <c r="S44" i="6" s="1"/>
  <c r="T44" i="6" s="1"/>
  <c r="U44" i="6" s="1"/>
  <c r="V44" i="6" s="1"/>
  <c r="W44" i="6" s="1"/>
  <c r="X44" i="6" s="1"/>
  <c r="Y44" i="6" s="1"/>
  <c r="Z44" i="6" s="1"/>
  <c r="AA44" i="6" s="1"/>
  <c r="K50" i="6"/>
  <c r="L50" i="6" s="1"/>
  <c r="M50" i="6" s="1"/>
  <c r="N50" i="6" s="1"/>
  <c r="O50" i="6" s="1"/>
  <c r="P50" i="6" s="1"/>
  <c r="Q50" i="6" s="1"/>
  <c r="R50" i="6" s="1"/>
  <c r="S50" i="6" s="1"/>
  <c r="T50" i="6" s="1"/>
  <c r="U50" i="6" s="1"/>
  <c r="V50" i="6" s="1"/>
  <c r="W50" i="6" s="1"/>
  <c r="X50" i="6" s="1"/>
  <c r="Y50" i="6" s="1"/>
  <c r="Z50" i="6" s="1"/>
  <c r="AA50" i="6" s="1"/>
  <c r="K52" i="6"/>
  <c r="L52" i="6" s="1"/>
  <c r="M52" i="6" s="1"/>
  <c r="N52" i="6" s="1"/>
  <c r="O52" i="6" s="1"/>
  <c r="P52" i="6" s="1"/>
  <c r="Q52" i="6" s="1"/>
  <c r="R52" i="6" s="1"/>
  <c r="S52" i="6" s="1"/>
  <c r="T52" i="6" s="1"/>
  <c r="U52" i="6" s="1"/>
  <c r="V52" i="6" s="1"/>
  <c r="W52" i="6" s="1"/>
  <c r="X52" i="6" s="1"/>
  <c r="Y52" i="6" s="1"/>
  <c r="Z52" i="6" s="1"/>
  <c r="AA52" i="6" s="1"/>
  <c r="E51" i="6"/>
  <c r="J51" i="6" s="1"/>
  <c r="G56" i="3"/>
  <c r="F56" i="3"/>
  <c r="J55" i="6" l="1"/>
  <c r="K51" i="6"/>
  <c r="L51" i="6" s="1"/>
  <c r="M51" i="6" s="1"/>
  <c r="N51" i="6" s="1"/>
  <c r="O51" i="6" s="1"/>
  <c r="P51" i="6" s="1"/>
  <c r="Q51" i="6" s="1"/>
  <c r="R51" i="6" s="1"/>
  <c r="S51" i="6" s="1"/>
  <c r="T51" i="6" s="1"/>
  <c r="U51" i="6" s="1"/>
  <c r="V51" i="6" s="1"/>
  <c r="W51" i="6" s="1"/>
  <c r="X51" i="6" s="1"/>
  <c r="Y51" i="6" s="1"/>
  <c r="Z51" i="6" s="1"/>
  <c r="AA51" i="6" s="1"/>
  <c r="E55" i="6"/>
  <c r="J11" i="6"/>
  <c r="J16" i="6" s="1"/>
  <c r="K27" i="6"/>
  <c r="L27" i="6" s="1"/>
  <c r="M27" i="6" s="1"/>
  <c r="N27" i="6" s="1"/>
  <c r="O27" i="6" s="1"/>
  <c r="P27" i="6" s="1"/>
  <c r="Q27" i="6" s="1"/>
  <c r="R27" i="6" s="1"/>
  <c r="S27" i="6" s="1"/>
  <c r="T27" i="6" s="1"/>
  <c r="U27" i="6" s="1"/>
  <c r="V27" i="6" s="1"/>
  <c r="W27" i="6" s="1"/>
  <c r="X27" i="6" s="1"/>
  <c r="Y27" i="6" s="1"/>
  <c r="Z27" i="6" s="1"/>
  <c r="AA27" i="6" s="1"/>
  <c r="L20" i="6"/>
  <c r="K26" i="6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V26" i="6" s="1"/>
  <c r="W26" i="6" s="1"/>
  <c r="X26" i="6" s="1"/>
  <c r="Y26" i="6" s="1"/>
  <c r="Z26" i="6" s="1"/>
  <c r="AA26" i="6" s="1"/>
  <c r="E16" i="6"/>
  <c r="G11" i="3"/>
  <c r="G16" i="3" s="1"/>
  <c r="F11" i="3"/>
  <c r="L55" i="6" l="1"/>
  <c r="M20" i="6"/>
  <c r="K55" i="6"/>
  <c r="D26" i="4"/>
  <c r="C26" i="4"/>
  <c r="D27" i="4"/>
  <c r="C27" i="4"/>
  <c r="M55" i="6" l="1"/>
  <c r="N20" i="6"/>
  <c r="E27" i="4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D15" i="4"/>
  <c r="C15" i="4"/>
  <c r="D14" i="4"/>
  <c r="C14" i="4"/>
  <c r="D49" i="4"/>
  <c r="C49" i="4"/>
  <c r="D54" i="4"/>
  <c r="C54" i="4"/>
  <c r="D53" i="4"/>
  <c r="C53" i="4"/>
  <c r="D52" i="4"/>
  <c r="C52" i="4"/>
  <c r="D51" i="4"/>
  <c r="C51" i="4"/>
  <c r="D50" i="4"/>
  <c r="C50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5" i="4"/>
  <c r="C25" i="4"/>
  <c r="D24" i="4"/>
  <c r="C24" i="4"/>
  <c r="D23" i="4"/>
  <c r="C23" i="4"/>
  <c r="D22" i="4"/>
  <c r="C22" i="4"/>
  <c r="D21" i="4"/>
  <c r="C21" i="4"/>
  <c r="D20" i="4"/>
  <c r="C20" i="4"/>
  <c r="D51" i="3"/>
  <c r="C51" i="3"/>
  <c r="D55" i="3"/>
  <c r="C55" i="3"/>
  <c r="D54" i="3"/>
  <c r="C54" i="3"/>
  <c r="D53" i="3"/>
  <c r="C53" i="3"/>
  <c r="D52" i="3"/>
  <c r="C52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E15" i="3"/>
  <c r="D14" i="3"/>
  <c r="N55" i="6" l="1"/>
  <c r="O20" i="6"/>
  <c r="F15" i="3"/>
  <c r="E45" i="4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Y45" i="4" s="1"/>
  <c r="Z45" i="4" s="1"/>
  <c r="AA45" i="4" s="1"/>
  <c r="E28" i="4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E38" i="4"/>
  <c r="J38" i="4" s="1"/>
  <c r="K38" i="4" s="1"/>
  <c r="L38" i="4" s="1"/>
  <c r="M38" i="4" s="1"/>
  <c r="N38" i="4" s="1"/>
  <c r="O38" i="4" s="1"/>
  <c r="P38" i="4" s="1"/>
  <c r="Q38" i="4" s="1"/>
  <c r="R38" i="4" s="1"/>
  <c r="S38" i="4" s="1"/>
  <c r="T38" i="4" s="1"/>
  <c r="U38" i="4" s="1"/>
  <c r="V38" i="4" s="1"/>
  <c r="W38" i="4" s="1"/>
  <c r="X38" i="4" s="1"/>
  <c r="Y38" i="4" s="1"/>
  <c r="Z38" i="4" s="1"/>
  <c r="AA38" i="4" s="1"/>
  <c r="E40" i="4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E15" i="4"/>
  <c r="E14" i="4"/>
  <c r="J14" i="4" s="1"/>
  <c r="C14" i="3"/>
  <c r="E14" i="3" s="1"/>
  <c r="F15" i="4" l="1"/>
  <c r="J15" i="4" s="1"/>
  <c r="O55" i="6"/>
  <c r="P20" i="6"/>
  <c r="H15" i="3"/>
  <c r="F16" i="3"/>
  <c r="H14" i="3"/>
  <c r="H11" i="4"/>
  <c r="G11" i="4"/>
  <c r="P55" i="6" l="1"/>
  <c r="Q20" i="6"/>
  <c r="G16" i="4"/>
  <c r="H16" i="4"/>
  <c r="Q55" i="6" l="1"/>
  <c r="R20" i="6"/>
  <c r="D13" i="4"/>
  <c r="D12" i="4"/>
  <c r="C9" i="4"/>
  <c r="D8" i="4"/>
  <c r="D7" i="4"/>
  <c r="F11" i="4"/>
  <c r="D10" i="4"/>
  <c r="S20" i="6" l="1"/>
  <c r="R55" i="6"/>
  <c r="C13" i="4"/>
  <c r="E13" i="4" s="1"/>
  <c r="J13" i="4" s="1"/>
  <c r="D9" i="4"/>
  <c r="E9" i="4" s="1"/>
  <c r="J9" i="4" s="1"/>
  <c r="F16" i="4"/>
  <c r="C7" i="4"/>
  <c r="E7" i="4" s="1"/>
  <c r="J7" i="4" s="1"/>
  <c r="C10" i="4"/>
  <c r="E10" i="4" s="1"/>
  <c r="J10" i="4" s="1"/>
  <c r="B11" i="4"/>
  <c r="C12" i="4"/>
  <c r="E12" i="4" s="1"/>
  <c r="J12" i="4" s="1"/>
  <c r="C8" i="4"/>
  <c r="E8" i="4" s="1"/>
  <c r="J8" i="4" s="1"/>
  <c r="J11" i="4" l="1"/>
  <c r="J16" i="4" s="1"/>
  <c r="S55" i="6"/>
  <c r="T20" i="6"/>
  <c r="D11" i="4"/>
  <c r="D16" i="4" s="1"/>
  <c r="E11" i="4"/>
  <c r="E16" i="4" s="1"/>
  <c r="C11" i="4"/>
  <c r="C16" i="4" s="1"/>
  <c r="D13" i="3"/>
  <c r="D10" i="3"/>
  <c r="C10" i="3"/>
  <c r="C12" i="3"/>
  <c r="T55" i="6" l="1"/>
  <c r="U20" i="6"/>
  <c r="E10" i="3"/>
  <c r="D12" i="3"/>
  <c r="C13" i="3"/>
  <c r="E13" i="3" s="1"/>
  <c r="U55" i="6" l="1"/>
  <c r="V20" i="6"/>
  <c r="H10" i="3"/>
  <c r="H13" i="3"/>
  <c r="D9" i="3"/>
  <c r="D8" i="3"/>
  <c r="C9" i="3"/>
  <c r="C8" i="3"/>
  <c r="C7" i="3"/>
  <c r="V55" i="6" l="1"/>
  <c r="W20" i="6"/>
  <c r="C11" i="3"/>
  <c r="C16" i="3" s="1"/>
  <c r="E9" i="3"/>
  <c r="E8" i="3"/>
  <c r="E12" i="3"/>
  <c r="B11" i="3"/>
  <c r="D7" i="3"/>
  <c r="W55" i="6" l="1"/>
  <c r="X20" i="6"/>
  <c r="H12" i="3"/>
  <c r="H8" i="3"/>
  <c r="H9" i="3"/>
  <c r="E7" i="3"/>
  <c r="E11" i="3" s="1"/>
  <c r="D11" i="3"/>
  <c r="D16" i="3" s="1"/>
  <c r="X55" i="6" l="1"/>
  <c r="Y20" i="6"/>
  <c r="H7" i="3"/>
  <c r="E16" i="3"/>
  <c r="Y55" i="6" l="1"/>
  <c r="Z20" i="6"/>
  <c r="H11" i="3"/>
  <c r="H16" i="3" s="1"/>
  <c r="Y16" i="3" s="1"/>
  <c r="Y19" i="3" s="1"/>
  <c r="Z55" i="6" l="1"/>
  <c r="AA20" i="6"/>
  <c r="AA55" i="6" s="1"/>
  <c r="E54" i="4"/>
  <c r="J54" i="4" s="1"/>
  <c r="K54" i="4" s="1"/>
  <c r="L54" i="4" s="1"/>
  <c r="M54" i="4" s="1"/>
  <c r="N54" i="4" s="1"/>
  <c r="O54" i="4" s="1"/>
  <c r="P54" i="4" s="1"/>
  <c r="Q54" i="4" s="1"/>
  <c r="R54" i="4" s="1"/>
  <c r="S54" i="4" s="1"/>
  <c r="T54" i="4" s="1"/>
  <c r="U54" i="4" s="1"/>
  <c r="V54" i="4" s="1"/>
  <c r="W54" i="4" s="1"/>
  <c r="X54" i="4" s="1"/>
  <c r="Y54" i="4" s="1"/>
  <c r="Z54" i="4" s="1"/>
  <c r="AA54" i="4" s="1"/>
  <c r="E53" i="4"/>
  <c r="J53" i="4" s="1"/>
  <c r="K53" i="4" s="1"/>
  <c r="L53" i="4" s="1"/>
  <c r="M53" i="4" s="1"/>
  <c r="N53" i="4" s="1"/>
  <c r="O53" i="4" s="1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Z53" i="4" s="1"/>
  <c r="AA53" i="4" s="1"/>
  <c r="E52" i="4"/>
  <c r="J52" i="4" s="1"/>
  <c r="K52" i="4" s="1"/>
  <c r="L52" i="4" s="1"/>
  <c r="M52" i="4" s="1"/>
  <c r="N52" i="4" s="1"/>
  <c r="O52" i="4" s="1"/>
  <c r="P52" i="4" s="1"/>
  <c r="Q52" i="4" s="1"/>
  <c r="R52" i="4" s="1"/>
  <c r="S52" i="4" s="1"/>
  <c r="T52" i="4" s="1"/>
  <c r="U52" i="4" s="1"/>
  <c r="V52" i="4" s="1"/>
  <c r="W52" i="4" s="1"/>
  <c r="X52" i="4" s="1"/>
  <c r="Y52" i="4" s="1"/>
  <c r="Z52" i="4" s="1"/>
  <c r="AA52" i="4" s="1"/>
  <c r="E51" i="4"/>
  <c r="J51" i="4" s="1"/>
  <c r="E50" i="4"/>
  <c r="J50" i="4" s="1"/>
  <c r="K50" i="4" s="1"/>
  <c r="L50" i="4" s="1"/>
  <c r="M50" i="4" s="1"/>
  <c r="N50" i="4" s="1"/>
  <c r="O50" i="4" s="1"/>
  <c r="P50" i="4" s="1"/>
  <c r="Q50" i="4" s="1"/>
  <c r="R50" i="4" s="1"/>
  <c r="S50" i="4" s="1"/>
  <c r="T50" i="4" s="1"/>
  <c r="U50" i="4" s="1"/>
  <c r="V50" i="4" s="1"/>
  <c r="W50" i="4" s="1"/>
  <c r="X50" i="4" s="1"/>
  <c r="Y50" i="4" s="1"/>
  <c r="Z50" i="4" s="1"/>
  <c r="AA50" i="4" s="1"/>
  <c r="E49" i="4"/>
  <c r="J49" i="4" s="1"/>
  <c r="K49" i="4" s="1"/>
  <c r="L49" i="4" s="1"/>
  <c r="M49" i="4" s="1"/>
  <c r="N49" i="4" s="1"/>
  <c r="O49" i="4" s="1"/>
  <c r="P49" i="4" s="1"/>
  <c r="Q49" i="4" s="1"/>
  <c r="R49" i="4" s="1"/>
  <c r="S49" i="4" s="1"/>
  <c r="T49" i="4" s="1"/>
  <c r="U49" i="4" s="1"/>
  <c r="V49" i="4" s="1"/>
  <c r="W49" i="4" s="1"/>
  <c r="X49" i="4" s="1"/>
  <c r="Y49" i="4" s="1"/>
  <c r="Z49" i="4" s="1"/>
  <c r="AA49" i="4" s="1"/>
  <c r="E48" i="4"/>
  <c r="J48" i="4" s="1"/>
  <c r="K48" i="4" s="1"/>
  <c r="L48" i="4" s="1"/>
  <c r="M48" i="4" s="1"/>
  <c r="N48" i="4" s="1"/>
  <c r="O48" i="4" s="1"/>
  <c r="P48" i="4" s="1"/>
  <c r="Q48" i="4" s="1"/>
  <c r="R48" i="4" s="1"/>
  <c r="S48" i="4" s="1"/>
  <c r="T48" i="4" s="1"/>
  <c r="U48" i="4" s="1"/>
  <c r="V48" i="4" s="1"/>
  <c r="W48" i="4" s="1"/>
  <c r="X48" i="4" s="1"/>
  <c r="Y48" i="4" s="1"/>
  <c r="Z48" i="4" s="1"/>
  <c r="AA48" i="4" s="1"/>
  <c r="E47" i="4"/>
  <c r="J47" i="4" s="1"/>
  <c r="E46" i="4"/>
  <c r="J46" i="4" s="1"/>
  <c r="K46" i="4" s="1"/>
  <c r="L46" i="4" s="1"/>
  <c r="M46" i="4" s="1"/>
  <c r="N46" i="4" s="1"/>
  <c r="O46" i="4" s="1"/>
  <c r="P46" i="4" s="1"/>
  <c r="Q46" i="4" s="1"/>
  <c r="R46" i="4" s="1"/>
  <c r="S46" i="4" s="1"/>
  <c r="T46" i="4" s="1"/>
  <c r="U46" i="4" s="1"/>
  <c r="V46" i="4" s="1"/>
  <c r="W46" i="4" s="1"/>
  <c r="X46" i="4" s="1"/>
  <c r="Y46" i="4" s="1"/>
  <c r="Z46" i="4" s="1"/>
  <c r="AA46" i="4" s="1"/>
  <c r="E44" i="4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44" i="4" s="1"/>
  <c r="E43" i="4"/>
  <c r="J43" i="4" s="1"/>
  <c r="E42" i="4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X42" i="4" s="1"/>
  <c r="Y42" i="4" s="1"/>
  <c r="Z42" i="4" s="1"/>
  <c r="AA42" i="4" s="1"/>
  <c r="E41" i="4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E39" i="4"/>
  <c r="J39" i="4" s="1"/>
  <c r="E37" i="4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Z37" i="4" s="1"/>
  <c r="AA37" i="4" s="1"/>
  <c r="E36" i="4"/>
  <c r="J36" i="4" s="1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E35" i="4"/>
  <c r="J35" i="4" s="1"/>
  <c r="E34" i="4"/>
  <c r="J34" i="4" s="1"/>
  <c r="K34" i="4" s="1"/>
  <c r="L34" i="4" s="1"/>
  <c r="M34" i="4" s="1"/>
  <c r="N34" i="4" s="1"/>
  <c r="O34" i="4" s="1"/>
  <c r="P34" i="4" s="1"/>
  <c r="Q34" i="4" s="1"/>
  <c r="R34" i="4" s="1"/>
  <c r="S34" i="4" s="1"/>
  <c r="T34" i="4" s="1"/>
  <c r="U34" i="4" s="1"/>
  <c r="V34" i="4" s="1"/>
  <c r="W34" i="4" s="1"/>
  <c r="X34" i="4" s="1"/>
  <c r="Y34" i="4" s="1"/>
  <c r="Z34" i="4" s="1"/>
  <c r="AA34" i="4" s="1"/>
  <c r="E33" i="4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E32" i="4"/>
  <c r="J32" i="4" s="1"/>
  <c r="K32" i="4" s="1"/>
  <c r="L32" i="4" s="1"/>
  <c r="M32" i="4" s="1"/>
  <c r="N32" i="4" s="1"/>
  <c r="O32" i="4" s="1"/>
  <c r="P32" i="4" s="1"/>
  <c r="Q32" i="4" s="1"/>
  <c r="R32" i="4" s="1"/>
  <c r="S32" i="4" s="1"/>
  <c r="T32" i="4" s="1"/>
  <c r="U32" i="4" s="1"/>
  <c r="V32" i="4" s="1"/>
  <c r="W32" i="4" s="1"/>
  <c r="X32" i="4" s="1"/>
  <c r="Y32" i="4" s="1"/>
  <c r="Z32" i="4" s="1"/>
  <c r="AA32" i="4" s="1"/>
  <c r="E30" i="4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E29" i="4"/>
  <c r="J29" i="4" s="1"/>
  <c r="K29" i="4" s="1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E26" i="4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  <c r="AA26" i="4" s="1"/>
  <c r="E25" i="4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E23" i="4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E22" i="4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AA22" i="4" s="1"/>
  <c r="E21" i="4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Z21" i="4" s="1"/>
  <c r="AA21" i="4" s="1"/>
  <c r="E20" i="4"/>
  <c r="J20" i="4" s="1"/>
  <c r="D56" i="3"/>
  <c r="C56" i="3"/>
  <c r="E55" i="3"/>
  <c r="H55" i="3" s="1"/>
  <c r="I55" i="3" s="1"/>
  <c r="J55" i="3" s="1"/>
  <c r="K55" i="3" s="1"/>
  <c r="L55" i="3" s="1"/>
  <c r="M55" i="3" s="1"/>
  <c r="N55" i="3" s="1"/>
  <c r="O55" i="3" s="1"/>
  <c r="P55" i="3" s="1"/>
  <c r="Q55" i="3" s="1"/>
  <c r="R55" i="3" s="1"/>
  <c r="S55" i="3" s="1"/>
  <c r="T55" i="3" s="1"/>
  <c r="U55" i="3" s="1"/>
  <c r="V55" i="3" s="1"/>
  <c r="W55" i="3" s="1"/>
  <c r="X55" i="3" s="1"/>
  <c r="E54" i="3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R54" i="3" s="1"/>
  <c r="S54" i="3" s="1"/>
  <c r="T54" i="3" s="1"/>
  <c r="U54" i="3" s="1"/>
  <c r="V54" i="3" s="1"/>
  <c r="W54" i="3" s="1"/>
  <c r="X54" i="3" s="1"/>
  <c r="E53" i="3"/>
  <c r="H53" i="3" s="1"/>
  <c r="I53" i="3" s="1"/>
  <c r="J53" i="3" s="1"/>
  <c r="K53" i="3" s="1"/>
  <c r="L53" i="3" s="1"/>
  <c r="M53" i="3" s="1"/>
  <c r="N53" i="3" s="1"/>
  <c r="O53" i="3" s="1"/>
  <c r="P53" i="3" s="1"/>
  <c r="Q53" i="3" s="1"/>
  <c r="R53" i="3" s="1"/>
  <c r="S53" i="3" s="1"/>
  <c r="T53" i="3" s="1"/>
  <c r="U53" i="3" s="1"/>
  <c r="V53" i="3" s="1"/>
  <c r="W53" i="3" s="1"/>
  <c r="X53" i="3" s="1"/>
  <c r="E52" i="3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T52" i="3" s="1"/>
  <c r="U52" i="3" s="1"/>
  <c r="V52" i="3" s="1"/>
  <c r="W52" i="3" s="1"/>
  <c r="X52" i="3" s="1"/>
  <c r="E51" i="3"/>
  <c r="H51" i="3" s="1"/>
  <c r="I51" i="3" s="1"/>
  <c r="J51" i="3" s="1"/>
  <c r="K51" i="3" s="1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E50" i="3"/>
  <c r="H50" i="3" s="1"/>
  <c r="E49" i="3"/>
  <c r="H49" i="3" s="1"/>
  <c r="I49" i="3" s="1"/>
  <c r="J49" i="3" s="1"/>
  <c r="K49" i="3" s="1"/>
  <c r="L49" i="3" s="1"/>
  <c r="M49" i="3" s="1"/>
  <c r="N49" i="3" s="1"/>
  <c r="O49" i="3" s="1"/>
  <c r="P49" i="3" s="1"/>
  <c r="Q49" i="3" s="1"/>
  <c r="R49" i="3" s="1"/>
  <c r="S49" i="3" s="1"/>
  <c r="T49" i="3" s="1"/>
  <c r="U49" i="3" s="1"/>
  <c r="V49" i="3" s="1"/>
  <c r="W49" i="3" s="1"/>
  <c r="X49" i="3" s="1"/>
  <c r="E48" i="3"/>
  <c r="H48" i="3" s="1"/>
  <c r="I48" i="3" s="1"/>
  <c r="J48" i="3" s="1"/>
  <c r="K48" i="3" s="1"/>
  <c r="L48" i="3" s="1"/>
  <c r="M48" i="3" s="1"/>
  <c r="N48" i="3" s="1"/>
  <c r="O48" i="3" s="1"/>
  <c r="P48" i="3" s="1"/>
  <c r="Q48" i="3" s="1"/>
  <c r="R48" i="3" s="1"/>
  <c r="S48" i="3" s="1"/>
  <c r="T48" i="3" s="1"/>
  <c r="U48" i="3" s="1"/>
  <c r="V48" i="3" s="1"/>
  <c r="W48" i="3" s="1"/>
  <c r="X48" i="3" s="1"/>
  <c r="E47" i="3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E46" i="3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T46" i="3" s="1"/>
  <c r="U46" i="3" s="1"/>
  <c r="V46" i="3" s="1"/>
  <c r="W46" i="3" s="1"/>
  <c r="X46" i="3" s="1"/>
  <c r="E45" i="3"/>
  <c r="H45" i="3" s="1"/>
  <c r="I45" i="3" s="1"/>
  <c r="J45" i="3" s="1"/>
  <c r="K45" i="3" s="1"/>
  <c r="L45" i="3" s="1"/>
  <c r="M45" i="3" s="1"/>
  <c r="N45" i="3" s="1"/>
  <c r="O45" i="3" s="1"/>
  <c r="P45" i="3" s="1"/>
  <c r="Q45" i="3" s="1"/>
  <c r="R45" i="3" s="1"/>
  <c r="S45" i="3" s="1"/>
  <c r="T45" i="3" s="1"/>
  <c r="U45" i="3" s="1"/>
  <c r="V45" i="3" s="1"/>
  <c r="W45" i="3" s="1"/>
  <c r="X45" i="3" s="1"/>
  <c r="E44" i="3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T44" i="3" s="1"/>
  <c r="U44" i="3" s="1"/>
  <c r="V44" i="3" s="1"/>
  <c r="W44" i="3" s="1"/>
  <c r="X44" i="3" s="1"/>
  <c r="E43" i="3"/>
  <c r="H43" i="3" s="1"/>
  <c r="I43" i="3" s="1"/>
  <c r="J43" i="3" s="1"/>
  <c r="K43" i="3" s="1"/>
  <c r="L43" i="3" s="1"/>
  <c r="M43" i="3" s="1"/>
  <c r="N43" i="3" s="1"/>
  <c r="O43" i="3" s="1"/>
  <c r="P43" i="3" s="1"/>
  <c r="Q43" i="3" s="1"/>
  <c r="R43" i="3" s="1"/>
  <c r="S43" i="3" s="1"/>
  <c r="T43" i="3" s="1"/>
  <c r="U43" i="3" s="1"/>
  <c r="V43" i="3" s="1"/>
  <c r="W43" i="3" s="1"/>
  <c r="X43" i="3" s="1"/>
  <c r="E42" i="3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T42" i="3" s="1"/>
  <c r="U42" i="3" s="1"/>
  <c r="V42" i="3" s="1"/>
  <c r="W42" i="3" s="1"/>
  <c r="X42" i="3" s="1"/>
  <c r="E41" i="3"/>
  <c r="H41" i="3" s="1"/>
  <c r="I41" i="3" s="1"/>
  <c r="J41" i="3" s="1"/>
  <c r="K41" i="3" s="1"/>
  <c r="L41" i="3" s="1"/>
  <c r="M41" i="3" s="1"/>
  <c r="N41" i="3" s="1"/>
  <c r="O41" i="3" s="1"/>
  <c r="P41" i="3" s="1"/>
  <c r="Q41" i="3" s="1"/>
  <c r="R41" i="3" s="1"/>
  <c r="S41" i="3" s="1"/>
  <c r="T41" i="3" s="1"/>
  <c r="U41" i="3" s="1"/>
  <c r="V41" i="3" s="1"/>
  <c r="W41" i="3" s="1"/>
  <c r="X41" i="3" s="1"/>
  <c r="E40" i="3"/>
  <c r="H40" i="3" s="1"/>
  <c r="I40" i="3" s="1"/>
  <c r="J40" i="3" s="1"/>
  <c r="K40" i="3" s="1"/>
  <c r="L40" i="3" s="1"/>
  <c r="M40" i="3" s="1"/>
  <c r="N40" i="3" s="1"/>
  <c r="O40" i="3" s="1"/>
  <c r="P40" i="3" s="1"/>
  <c r="Q40" i="3" s="1"/>
  <c r="R40" i="3" s="1"/>
  <c r="S40" i="3" s="1"/>
  <c r="T40" i="3" s="1"/>
  <c r="U40" i="3" s="1"/>
  <c r="V40" i="3" s="1"/>
  <c r="W40" i="3" s="1"/>
  <c r="X40" i="3" s="1"/>
  <c r="E39" i="3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E38" i="3"/>
  <c r="H38" i="3" s="1"/>
  <c r="I38" i="3" s="1"/>
  <c r="J38" i="3" s="1"/>
  <c r="K38" i="3" s="1"/>
  <c r="L38" i="3" s="1"/>
  <c r="M38" i="3" s="1"/>
  <c r="N38" i="3" s="1"/>
  <c r="O38" i="3" s="1"/>
  <c r="P38" i="3" s="1"/>
  <c r="Q38" i="3" s="1"/>
  <c r="R38" i="3" s="1"/>
  <c r="S38" i="3" s="1"/>
  <c r="T38" i="3" s="1"/>
  <c r="U38" i="3" s="1"/>
  <c r="V38" i="3" s="1"/>
  <c r="W38" i="3" s="1"/>
  <c r="X38" i="3" s="1"/>
  <c r="E37" i="3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E36" i="3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W36" i="3" s="1"/>
  <c r="X36" i="3" s="1"/>
  <c r="E35" i="3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E34" i="3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E33" i="3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W33" i="3" s="1"/>
  <c r="X33" i="3" s="1"/>
  <c r="E32" i="3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E31" i="3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T31" i="3" s="1"/>
  <c r="U31" i="3" s="1"/>
  <c r="V31" i="3" s="1"/>
  <c r="W31" i="3" s="1"/>
  <c r="X31" i="3" s="1"/>
  <c r="E30" i="3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E29" i="3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E28" i="3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X28" i="3" s="1"/>
  <c r="E27" i="3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E26" i="3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W26" i="3" s="1"/>
  <c r="X26" i="3" s="1"/>
  <c r="E25" i="3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E24" i="3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E23" i="3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I50" i="3" l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T50" i="3" s="1"/>
  <c r="U50" i="3" s="1"/>
  <c r="V50" i="3" s="1"/>
  <c r="W50" i="3" s="1"/>
  <c r="X50" i="3" s="1"/>
  <c r="Y50" i="3" s="1"/>
  <c r="K39" i="4"/>
  <c r="L39" i="4" s="1"/>
  <c r="M39" i="4" s="1"/>
  <c r="N39" i="4" s="1"/>
  <c r="O39" i="4" s="1"/>
  <c r="P39" i="4" s="1"/>
  <c r="Q39" i="4" s="1"/>
  <c r="R39" i="4" s="1"/>
  <c r="S39" i="4" s="1"/>
  <c r="T39" i="4" s="1"/>
  <c r="U39" i="4" s="1"/>
  <c r="V39" i="4" s="1"/>
  <c r="W39" i="4" s="1"/>
  <c r="X39" i="4" s="1"/>
  <c r="Y39" i="4" s="1"/>
  <c r="Z39" i="4" s="1"/>
  <c r="AA39" i="4" s="1"/>
  <c r="K35" i="4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V35" i="4" s="1"/>
  <c r="W35" i="4" s="1"/>
  <c r="X35" i="4" s="1"/>
  <c r="Y35" i="4" s="1"/>
  <c r="Z35" i="4" s="1"/>
  <c r="AA35" i="4" s="1"/>
  <c r="K20" i="4"/>
  <c r="K47" i="4"/>
  <c r="L47" i="4" s="1"/>
  <c r="M47" i="4" s="1"/>
  <c r="N47" i="4" s="1"/>
  <c r="O47" i="4" s="1"/>
  <c r="P47" i="4" s="1"/>
  <c r="Q47" i="4" s="1"/>
  <c r="R47" i="4" s="1"/>
  <c r="S47" i="4" s="1"/>
  <c r="T47" i="4" s="1"/>
  <c r="U47" i="4" s="1"/>
  <c r="V47" i="4" s="1"/>
  <c r="W47" i="4" s="1"/>
  <c r="X47" i="4" s="1"/>
  <c r="Y47" i="4" s="1"/>
  <c r="Z47" i="4" s="1"/>
  <c r="AA47" i="4" s="1"/>
  <c r="K51" i="4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K43" i="4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Y24" i="3"/>
  <c r="Y28" i="3"/>
  <c r="Y32" i="3"/>
  <c r="Y36" i="3"/>
  <c r="Y40" i="3"/>
  <c r="Y44" i="3"/>
  <c r="Y48" i="3"/>
  <c r="Y52" i="3"/>
  <c r="Y26" i="3"/>
  <c r="Y30" i="3"/>
  <c r="Y34" i="3"/>
  <c r="Y38" i="3"/>
  <c r="Y46" i="3"/>
  <c r="Y54" i="3"/>
  <c r="H56" i="3"/>
  <c r="Y27" i="3"/>
  <c r="Y31" i="3"/>
  <c r="Y35" i="3"/>
  <c r="Y39" i="3"/>
  <c r="Y43" i="3"/>
  <c r="Y47" i="3"/>
  <c r="Y51" i="3"/>
  <c r="Y55" i="3"/>
  <c r="Y25" i="3"/>
  <c r="Y29" i="3"/>
  <c r="Y33" i="3"/>
  <c r="Y37" i="3"/>
  <c r="Y41" i="3"/>
  <c r="Y45" i="3"/>
  <c r="Y49" i="3"/>
  <c r="Y53" i="3"/>
  <c r="Y42" i="3"/>
  <c r="E56" i="3"/>
  <c r="L20" i="4" l="1"/>
  <c r="I56" i="3"/>
  <c r="C55" i="4"/>
  <c r="E24" i="4"/>
  <c r="J24" i="4" s="1"/>
  <c r="E31" i="4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X31" i="4" s="1"/>
  <c r="Y31" i="4" s="1"/>
  <c r="Z31" i="4" s="1"/>
  <c r="AA31" i="4" s="1"/>
  <c r="D55" i="4"/>
  <c r="J55" i="4" l="1"/>
  <c r="K24" i="4"/>
  <c r="M20" i="4"/>
  <c r="J56" i="3"/>
  <c r="E55" i="4"/>
  <c r="L24" i="4" l="1"/>
  <c r="K55" i="4"/>
  <c r="N20" i="4"/>
  <c r="K56" i="3"/>
  <c r="M24" i="4" l="1"/>
  <c r="L55" i="4"/>
  <c r="O20" i="4"/>
  <c r="L56" i="3"/>
  <c r="P20" i="4" l="1"/>
  <c r="N24" i="4"/>
  <c r="M55" i="4"/>
  <c r="M56" i="3"/>
  <c r="O24" i="4" l="1"/>
  <c r="N55" i="4"/>
  <c r="Q20" i="4"/>
  <c r="N56" i="3"/>
  <c r="R20" i="4" l="1"/>
  <c r="P24" i="4"/>
  <c r="O55" i="4"/>
  <c r="O56" i="3"/>
  <c r="Q24" i="4" l="1"/>
  <c r="P55" i="4"/>
  <c r="S20" i="4"/>
  <c r="P56" i="3"/>
  <c r="T20" i="4" l="1"/>
  <c r="R24" i="4"/>
  <c r="Q55" i="4"/>
  <c r="Q56" i="3"/>
  <c r="S24" i="4" l="1"/>
  <c r="R55" i="4"/>
  <c r="U20" i="4"/>
  <c r="R56" i="3"/>
  <c r="V20" i="4" l="1"/>
  <c r="T24" i="4"/>
  <c r="S55" i="4"/>
  <c r="S56" i="3"/>
  <c r="U24" i="4" l="1"/>
  <c r="T55" i="4"/>
  <c r="W20" i="4"/>
  <c r="T56" i="3"/>
  <c r="X20" i="4" l="1"/>
  <c r="V24" i="4"/>
  <c r="U55" i="4"/>
  <c r="U56" i="3"/>
  <c r="W24" i="4" l="1"/>
  <c r="V55" i="4"/>
  <c r="Y20" i="4"/>
  <c r="V56" i="3"/>
  <c r="Z20" i="4" l="1"/>
  <c r="X24" i="4"/>
  <c r="W55" i="4"/>
  <c r="W56" i="3"/>
  <c r="Y24" i="4" l="1"/>
  <c r="X55" i="4"/>
  <c r="AA20" i="4"/>
  <c r="X56" i="3"/>
  <c r="Y23" i="3"/>
  <c r="Y56" i="3" s="1"/>
  <c r="Y59" i="3" s="1"/>
  <c r="Z24" i="4" l="1"/>
  <c r="Y55" i="4"/>
  <c r="AA24" i="4" l="1"/>
  <c r="AA55" i="4" s="1"/>
  <c r="Z55" i="4"/>
</calcChain>
</file>

<file path=xl/sharedStrings.xml><?xml version="1.0" encoding="utf-8"?>
<sst xmlns="http://schemas.openxmlformats.org/spreadsheetml/2006/main" count="201" uniqueCount="83">
  <si>
    <t>Kentucky Utilities Company</t>
  </si>
  <si>
    <t>ECR</t>
  </si>
  <si>
    <t>Description</t>
  </si>
  <si>
    <t>Cumulative Timing Difference</t>
  </si>
  <si>
    <t>Deferred Tax Balance at Old Rates</t>
  </si>
  <si>
    <t>Deferred Tax Balance at New Rates</t>
  </si>
  <si>
    <t>Excess Deferred Taxes</t>
  </si>
  <si>
    <t>2008 Wind Storm Damages</t>
  </si>
  <si>
    <t>2009 Winter Storm Damages</t>
  </si>
  <si>
    <t>Amortization Loss on Reacquired Debt</t>
  </si>
  <si>
    <t>Bad Debts Reserves</t>
  </si>
  <si>
    <t>CAFC</t>
  </si>
  <si>
    <t>CMRG Regulatory Asset</t>
  </si>
  <si>
    <t>Contingency Reserve</t>
  </si>
  <si>
    <t>Deferred Rent Payable</t>
  </si>
  <si>
    <t>Demand Side Management</t>
  </si>
  <si>
    <t>Emission Allowances</t>
  </si>
  <si>
    <t>Environmental Cost Recovery - Current</t>
  </si>
  <si>
    <t>FAC Under Recovery KY</t>
  </si>
  <si>
    <t>FAS 106 Cost Write-Off (Post Retirement)</t>
  </si>
  <si>
    <t>FAS 112 Cost Write-Off (Post Employment)</t>
  </si>
  <si>
    <t>FAS 87 Pensions</t>
  </si>
  <si>
    <t>Green River Regulatory Asset</t>
  </si>
  <si>
    <t>Interest Rate Swaps</t>
  </si>
  <si>
    <t>Muni True-up - Reg Asset</t>
  </si>
  <si>
    <t>Off-System Sales Tracker - Reg Liab</t>
  </si>
  <si>
    <t>Over/Under Accrual FICA</t>
  </si>
  <si>
    <t>Over/Under Accrual of PSC Tax</t>
  </si>
  <si>
    <t>Over/Under Accrual of UN/INS</t>
  </si>
  <si>
    <t>Performance Incentive</t>
  </si>
  <si>
    <t xml:space="preserve">Plant Outage Normalization - Reg Liability </t>
  </si>
  <si>
    <t>Refined Coal - KY - Reg Liab</t>
  </si>
  <si>
    <t>Refined Coal - VA - Reg Liab</t>
  </si>
  <si>
    <t>Regulatory Expenses</t>
  </si>
  <si>
    <t>Research Dev. &amp; Demo Exp.</t>
  </si>
  <si>
    <t>State Tax Current</t>
  </si>
  <si>
    <t>Tenant Incentive Amortization</t>
  </si>
  <si>
    <t>VA over/under Recovery Fuel Clause - Current</t>
  </si>
  <si>
    <t>Vacation Pay</t>
  </si>
  <si>
    <t>Workers Compensation</t>
  </si>
  <si>
    <t>Louisville Gas and Electric Company</t>
  </si>
  <si>
    <t>2011 Summer Storm Damages</t>
  </si>
  <si>
    <t>African American Venture Fund</t>
  </si>
  <si>
    <t>FAC Under Recovery KY - Current</t>
  </si>
  <si>
    <t xml:space="preserve">Plant Outage Normalization - Reg Asset </t>
  </si>
  <si>
    <t>Prepaid Insurance</t>
  </si>
  <si>
    <t>Swap Termination</t>
  </si>
  <si>
    <t>Unclaimed Checks</t>
  </si>
  <si>
    <t>Capitalized Gas Inventory Costs</t>
  </si>
  <si>
    <t>Gas Line Tracker Reg Liab - Current</t>
  </si>
  <si>
    <t>Line Pack - IRS Audit</t>
  </si>
  <si>
    <t>Purchased Gas Adjustment - Current</t>
  </si>
  <si>
    <t>DSM</t>
  </si>
  <si>
    <t>GLT</t>
  </si>
  <si>
    <t>Tax Repairs Expensing</t>
  </si>
  <si>
    <t>Contributions in Aid of Construction (CIAC)</t>
  </si>
  <si>
    <t>Interest Capitalized</t>
  </si>
  <si>
    <t>Other Basis Adjustments</t>
  </si>
  <si>
    <t>Total Basis Adjustments</t>
  </si>
  <si>
    <t>Tax versus Book (method/life) Depreciation - Federal</t>
  </si>
  <si>
    <t>Total Protected Deferred Taxes</t>
  </si>
  <si>
    <t>Tax versus Book (method/life) Depreciation - State</t>
  </si>
  <si>
    <t>Federal Net Operating Losses</t>
  </si>
  <si>
    <t>Electric Base</t>
  </si>
  <si>
    <t>Protected (Property Related) Deferred Taxes:</t>
  </si>
  <si>
    <t>Unprotected Deferred Taxes:</t>
  </si>
  <si>
    <t>Gas Base</t>
  </si>
  <si>
    <t>Total Unprotected Deferred Taxes</t>
  </si>
  <si>
    <r>
      <t xml:space="preserve">    </t>
    </r>
    <r>
      <rPr>
        <vertAlign val="superscript"/>
        <sz val="10"/>
        <color theme="1"/>
        <rFont val="Calibri"/>
        <family val="2"/>
        <scheme val="minor"/>
      </rPr>
      <t xml:space="preserve">1  </t>
    </r>
    <r>
      <rPr>
        <sz val="10"/>
        <color theme="1"/>
        <rFont val="Calibri"/>
        <family val="2"/>
        <scheme val="minor"/>
      </rPr>
      <t>Excess Deferred Taxes on CCR ARO Ponds are being amortized over the remaining life of the approved 10 and 25 year amortization periods.</t>
    </r>
  </si>
  <si>
    <t>Excess Deferred Taxes - Protected and Unprotected</t>
  </si>
  <si>
    <r>
      <t xml:space="preserve"> CCR ARO Ponds </t>
    </r>
    <r>
      <rPr>
        <vertAlign val="superscript"/>
        <sz val="11"/>
        <color theme="1"/>
        <rFont val="Calibri"/>
        <family val="2"/>
        <scheme val="minor"/>
      </rPr>
      <t>1</t>
    </r>
  </si>
  <si>
    <t>CAFC - Federal</t>
  </si>
  <si>
    <t>CAFC - State</t>
  </si>
  <si>
    <r>
      <t xml:space="preserve">  CCR ARO Ponds </t>
    </r>
    <r>
      <rPr>
        <vertAlign val="superscript"/>
        <sz val="11"/>
        <color theme="1"/>
        <rFont val="Calibri"/>
        <family val="2"/>
        <scheme val="minor"/>
      </rPr>
      <t>1</t>
    </r>
  </si>
  <si>
    <t>Unamortized Excess Accumulated Deferred Income Tax as of 12/31/17</t>
  </si>
  <si>
    <t>16 Month 01/18 to 04/19 - Excess Deferred Amortization (ARAM Method)</t>
  </si>
  <si>
    <t>Amortization of Excess for 16 Month Period</t>
  </si>
  <si>
    <t>16 Month 01/18 to 04/19 - Excess Deferred Amortization (15 Year Amort)</t>
  </si>
  <si>
    <t>Jurisdictional Factor</t>
  </si>
  <si>
    <t>Kentucky Jurisdictional Amount</t>
  </si>
  <si>
    <t>Electric Base - Unamortized Excess Accumulated Deferred Income Tax</t>
  </si>
  <si>
    <t>Gas Base - Unamortized Excess Accumulated Deferred Income Tax</t>
  </si>
  <si>
    <t>Tax Cuts and Jobs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</si>
</sst>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Border="1"/>
    <xf numFmtId="43" fontId="2" fillId="0" borderId="0" xfId="1" applyFont="1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left" wrapText="1"/>
    </xf>
    <xf numFmtId="164" fontId="3" fillId="0" borderId="0" xfId="1" applyNumberFormat="1" applyFont="1" applyAlignment="1">
      <alignment horizontal="center" wrapText="1"/>
    </xf>
    <xf numFmtId="164" fontId="0" fillId="0" borderId="0" xfId="0" applyNumberFormat="1"/>
    <xf numFmtId="164" fontId="0" fillId="0" borderId="1" xfId="1" applyNumberFormat="1" applyFont="1" applyBorder="1"/>
    <xf numFmtId="43" fontId="0" fillId="0" borderId="0" xfId="1" applyFont="1"/>
    <xf numFmtId="0" fontId="2" fillId="0" borderId="0" xfId="0" applyFont="1"/>
    <xf numFmtId="164" fontId="1" fillId="0" borderId="0" xfId="1" applyNumberFormat="1" applyFont="1" applyBorder="1"/>
    <xf numFmtId="43" fontId="2" fillId="0" borderId="0" xfId="1" applyFont="1"/>
    <xf numFmtId="164" fontId="2" fillId="0" borderId="0" xfId="1" applyNumberFormat="1" applyFont="1"/>
    <xf numFmtId="43" fontId="1" fillId="0" borderId="0" xfId="1" applyFont="1" applyFill="1" applyAlignment="1">
      <alignment horizontal="left"/>
    </xf>
    <xf numFmtId="164" fontId="1" fillId="0" borderId="0" xfId="1" applyNumberFormat="1" applyFont="1" applyFill="1"/>
    <xf numFmtId="164" fontId="1" fillId="0" borderId="0" xfId="1" applyNumberFormat="1" applyFont="1" applyFill="1" applyBorder="1"/>
    <xf numFmtId="0" fontId="0" fillId="0" borderId="0" xfId="0" applyFont="1" applyFill="1"/>
    <xf numFmtId="43" fontId="1" fillId="0" borderId="0" xfId="1" applyFont="1" applyFill="1"/>
    <xf numFmtId="164" fontId="2" fillId="0" borderId="0" xfId="1" applyNumberFormat="1" applyFont="1" applyFill="1" applyBorder="1"/>
    <xf numFmtId="43" fontId="0" fillId="0" borderId="0" xfId="1" applyFont="1" applyFill="1"/>
    <xf numFmtId="164" fontId="0" fillId="0" borderId="0" xfId="1" applyNumberFormat="1" applyFont="1" applyFill="1" applyAlignment="1">
      <alignment horizontal="right"/>
    </xf>
    <xf numFmtId="0" fontId="0" fillId="0" borderId="0" xfId="0" applyFill="1"/>
    <xf numFmtId="164" fontId="0" fillId="0" borderId="0" xfId="1" applyNumberFormat="1" applyFont="1" applyFill="1" applyBorder="1"/>
    <xf numFmtId="0" fontId="5" fillId="0" borderId="0" xfId="1" applyNumberFormat="1" applyFont="1" applyAlignment="1">
      <alignment horizontal="left"/>
    </xf>
    <xf numFmtId="0" fontId="4" fillId="0" borderId="0" xfId="1" quotePrefix="1" applyNumberFormat="1" applyFont="1" applyFill="1"/>
    <xf numFmtId="0" fontId="0" fillId="0" borderId="0" xfId="1" applyNumberFormat="1" applyFont="1" applyAlignment="1">
      <alignment horizontal="left"/>
    </xf>
    <xf numFmtId="164" fontId="2" fillId="0" borderId="0" xfId="1" applyNumberFormat="1" applyFont="1" applyBorder="1"/>
    <xf numFmtId="164" fontId="0" fillId="0" borderId="0" xfId="1" applyNumberFormat="1" applyFont="1" applyFill="1" applyBorder="1" applyAlignment="1">
      <alignment horizontal="right"/>
    </xf>
    <xf numFmtId="164" fontId="0" fillId="0" borderId="0" xfId="0" applyNumberFormat="1" applyBorder="1"/>
    <xf numFmtId="43" fontId="0" fillId="0" borderId="0" xfId="1" applyNumberFormat="1" applyFont="1" applyBorder="1"/>
    <xf numFmtId="17" fontId="3" fillId="0" borderId="0" xfId="1" quotePrefix="1" applyNumberFormat="1" applyFont="1" applyAlignment="1">
      <alignment horizontal="center"/>
    </xf>
    <xf numFmtId="17" fontId="3" fillId="0" borderId="0" xfId="1" quotePrefix="1" applyNumberFormat="1" applyFont="1" applyAlignment="1">
      <alignment horizontal="center" wrapText="1"/>
    </xf>
    <xf numFmtId="17" fontId="3" fillId="0" borderId="5" xfId="1" quotePrefix="1" applyNumberFormat="1" applyFont="1" applyBorder="1" applyAlignment="1">
      <alignment horizontal="center"/>
    </xf>
    <xf numFmtId="0" fontId="0" fillId="0" borderId="6" xfId="0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2" fillId="0" borderId="6" xfId="1" applyNumberFormat="1" applyFont="1" applyBorder="1"/>
    <xf numFmtId="164" fontId="1" fillId="0" borderId="6" xfId="1" applyNumberFormat="1" applyFont="1" applyFill="1" applyBorder="1"/>
    <xf numFmtId="164" fontId="0" fillId="0" borderId="0" xfId="0" applyNumberFormat="1" applyFont="1" applyFill="1"/>
    <xf numFmtId="164" fontId="0" fillId="0" borderId="1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43" fontId="0" fillId="0" borderId="6" xfId="0" applyNumberFormat="1" applyBorder="1"/>
    <xf numFmtId="10" fontId="1" fillId="0" borderId="1" xfId="2" applyNumberFormat="1" applyFont="1" applyFill="1" applyBorder="1"/>
    <xf numFmtId="164" fontId="0" fillId="0" borderId="2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6" xfId="1" applyNumberFormat="1" applyFont="1" applyBorder="1"/>
    <xf numFmtId="10" fontId="1" fillId="0" borderId="0" xfId="2" applyNumberFormat="1" applyFont="1" applyFill="1" applyBorder="1"/>
    <xf numFmtId="10" fontId="1" fillId="0" borderId="8" xfId="2" applyNumberFormat="1" applyFont="1" applyFill="1" applyBorder="1"/>
    <xf numFmtId="164" fontId="1" fillId="0" borderId="8" xfId="1" applyNumberFormat="1" applyFont="1" applyFill="1" applyBorder="1"/>
    <xf numFmtId="164" fontId="0" fillId="0" borderId="6" xfId="0" applyNumberFormat="1" applyFont="1" applyFill="1" applyBorder="1"/>
    <xf numFmtId="164" fontId="2" fillId="0" borderId="9" xfId="1" applyNumberFormat="1" applyFont="1" applyBorder="1"/>
    <xf numFmtId="43" fontId="2" fillId="0" borderId="0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6" sqref="J16"/>
    </sheetView>
  </sheetViews>
  <sheetFormatPr defaultRowHeight="14.4" x14ac:dyDescent="0.3"/>
  <cols>
    <col min="1" max="1" width="57" style="4" customWidth="1"/>
    <col min="2" max="8" width="19.109375" style="1" customWidth="1"/>
    <col min="9" max="25" width="19.109375" customWidth="1"/>
    <col min="27" max="27" width="9.44140625" bestFit="1" customWidth="1"/>
  </cols>
  <sheetData>
    <row r="1" spans="1:25" x14ac:dyDescent="0.3">
      <c r="A1" s="3" t="s">
        <v>0</v>
      </c>
    </row>
    <row r="2" spans="1:25" x14ac:dyDescent="0.3">
      <c r="A2" s="4" t="s">
        <v>69</v>
      </c>
    </row>
    <row r="3" spans="1:25" x14ac:dyDescent="0.3">
      <c r="A3" s="4" t="s">
        <v>82</v>
      </c>
      <c r="E3" s="45" t="s">
        <v>74</v>
      </c>
      <c r="F3" s="46"/>
      <c r="G3" s="46"/>
      <c r="H3" s="47"/>
      <c r="I3" s="48" t="s">
        <v>80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5" ht="48.6" x14ac:dyDescent="0.4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1</v>
      </c>
      <c r="G4" s="6" t="s">
        <v>52</v>
      </c>
      <c r="H4" s="6" t="s">
        <v>63</v>
      </c>
      <c r="I4" s="33">
        <v>43101</v>
      </c>
      <c r="J4" s="31">
        <v>43132</v>
      </c>
      <c r="K4" s="31">
        <v>43160</v>
      </c>
      <c r="L4" s="31">
        <v>43191</v>
      </c>
      <c r="M4" s="31">
        <v>43221</v>
      </c>
      <c r="N4" s="31">
        <v>43252</v>
      </c>
      <c r="O4" s="31">
        <v>43282</v>
      </c>
      <c r="P4" s="31">
        <v>43313</v>
      </c>
      <c r="Q4" s="31">
        <v>43344</v>
      </c>
      <c r="R4" s="31">
        <v>43374</v>
      </c>
      <c r="S4" s="31">
        <v>43405</v>
      </c>
      <c r="T4" s="31">
        <v>43435</v>
      </c>
      <c r="U4" s="31">
        <v>43466</v>
      </c>
      <c r="V4" s="31">
        <v>43497</v>
      </c>
      <c r="W4" s="31">
        <v>43525</v>
      </c>
      <c r="X4" s="31">
        <v>43556</v>
      </c>
      <c r="Y4" s="32" t="s">
        <v>76</v>
      </c>
    </row>
    <row r="5" spans="1:25" x14ac:dyDescent="0.3">
      <c r="I5" s="34"/>
    </row>
    <row r="6" spans="1:25" x14ac:dyDescent="0.3">
      <c r="A6" s="3" t="s">
        <v>64</v>
      </c>
      <c r="I6" s="34"/>
    </row>
    <row r="7" spans="1:25" x14ac:dyDescent="0.3">
      <c r="A7" s="9" t="s">
        <v>54</v>
      </c>
      <c r="B7" s="1">
        <v>-85164450.429999992</v>
      </c>
      <c r="C7" s="1">
        <f>B7*0.389</f>
        <v>-33128971.217269998</v>
      </c>
      <c r="D7" s="1">
        <f>B7*0.2574</f>
        <v>-21921329.540681999</v>
      </c>
      <c r="E7" s="2">
        <f>+D7-C7</f>
        <v>11207641.676587999</v>
      </c>
      <c r="F7" s="2"/>
      <c r="G7" s="2"/>
      <c r="H7" s="2">
        <f>+E7-SUM(F7:G7)</f>
        <v>11207641.676587999</v>
      </c>
      <c r="I7" s="3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3">
      <c r="A8" s="9" t="s">
        <v>55</v>
      </c>
      <c r="B8" s="1">
        <v>24049283.549999997</v>
      </c>
      <c r="C8" s="1">
        <f t="shared" ref="C8:C10" si="0">B8*0.389</f>
        <v>9355171.3009500001</v>
      </c>
      <c r="D8" s="1">
        <f t="shared" ref="D8:D9" si="1">B8*0.2574</f>
        <v>6190285.5857699998</v>
      </c>
      <c r="E8" s="2">
        <f t="shared" ref="E8:E9" si="2">+D8-C8</f>
        <v>-3164885.7151800003</v>
      </c>
      <c r="F8" s="2"/>
      <c r="G8" s="2"/>
      <c r="H8" s="2">
        <f>+E8-SUM(F8:G8)</f>
        <v>-3164885.7151800003</v>
      </c>
      <c r="I8" s="5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3">
      <c r="A9" s="9" t="s">
        <v>56</v>
      </c>
      <c r="B9" s="1">
        <v>189789553.59999999</v>
      </c>
      <c r="C9" s="1">
        <f t="shared" si="0"/>
        <v>73828136.350400001</v>
      </c>
      <c r="D9" s="1">
        <f t="shared" si="1"/>
        <v>48851831.096639998</v>
      </c>
      <c r="E9" s="2">
        <f t="shared" si="2"/>
        <v>-24976305.253760003</v>
      </c>
      <c r="F9" s="2"/>
      <c r="G9" s="2"/>
      <c r="H9" s="2">
        <f>+E9-SUM(F9:G9)</f>
        <v>-24976305.253760003</v>
      </c>
      <c r="I9" s="3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3">
      <c r="A10" s="9" t="s">
        <v>57</v>
      </c>
      <c r="B10" s="8">
        <v>9060992</v>
      </c>
      <c r="C10" s="8">
        <f t="shared" si="0"/>
        <v>3524725.8880000003</v>
      </c>
      <c r="D10" s="8">
        <f t="shared" ref="D10" si="3">B10*0.2574</f>
        <v>2332299.3408000004</v>
      </c>
      <c r="E10" s="8">
        <f t="shared" ref="E10" si="4">+D10-C10</f>
        <v>-1192426.5471999999</v>
      </c>
      <c r="F10" s="8"/>
      <c r="G10" s="8"/>
      <c r="H10" s="8">
        <f>+E10-SUM(F10:G10)</f>
        <v>-1192426.5471999999</v>
      </c>
      <c r="I10" s="3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3">
      <c r="A11" s="9" t="s">
        <v>58</v>
      </c>
      <c r="B11" s="1">
        <f t="shared" ref="B11:H11" si="5">SUM(B7:B10)</f>
        <v>137735378.72</v>
      </c>
      <c r="C11" s="1">
        <f t="shared" si="5"/>
        <v>53579062.322080001</v>
      </c>
      <c r="D11" s="1">
        <f t="shared" si="5"/>
        <v>35453086.482528001</v>
      </c>
      <c r="E11" s="1">
        <f t="shared" si="5"/>
        <v>-18125975.839552008</v>
      </c>
      <c r="F11" s="1">
        <f t="shared" si="5"/>
        <v>0</v>
      </c>
      <c r="G11" s="1">
        <f t="shared" si="5"/>
        <v>0</v>
      </c>
      <c r="H11" s="1">
        <f t="shared" si="5"/>
        <v>-18125975.839552008</v>
      </c>
      <c r="I11" s="3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3">
      <c r="A12" s="9" t="s">
        <v>59</v>
      </c>
      <c r="B12" s="1">
        <v>-3586780632.5300002</v>
      </c>
      <c r="C12" s="1">
        <f>B12*0.35</f>
        <v>-1255373221.3855</v>
      </c>
      <c r="D12" s="1">
        <f>B12*0.21</f>
        <v>-753223932.83130002</v>
      </c>
      <c r="E12" s="2">
        <f>+D12-C12</f>
        <v>502149288.55419993</v>
      </c>
      <c r="F12" s="2">
        <v>107594802</v>
      </c>
      <c r="G12" s="2">
        <v>690621.72</v>
      </c>
      <c r="H12" s="2">
        <f>+E12-SUM(F12:G12)</f>
        <v>393863864.83419991</v>
      </c>
      <c r="I12" s="3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3">
      <c r="A13" s="9" t="s">
        <v>61</v>
      </c>
      <c r="B13" s="2">
        <v>-2488807312.3299999</v>
      </c>
      <c r="C13" s="2">
        <f>B13*(0.06*0.65)</f>
        <v>-97063485.180869997</v>
      </c>
      <c r="D13" s="2">
        <f>B13*(0.06*0.79)</f>
        <v>-117969466.60444199</v>
      </c>
      <c r="E13" s="2">
        <f>+D13-C13</f>
        <v>-20905981.423571989</v>
      </c>
      <c r="F13" s="2"/>
      <c r="G13" s="2"/>
      <c r="H13" s="2">
        <f>+E13-SUM(F13:G13)</f>
        <v>-20905981.423571989</v>
      </c>
      <c r="I13" s="3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3">
      <c r="A14" s="9" t="s">
        <v>62</v>
      </c>
      <c r="B14" s="2">
        <v>61410399</v>
      </c>
      <c r="C14" s="2">
        <f>B14*0.35</f>
        <v>21493639.649999999</v>
      </c>
      <c r="D14" s="2">
        <f>B14*0.21</f>
        <v>12896183.789999999</v>
      </c>
      <c r="E14" s="2">
        <f>+D14-C14</f>
        <v>-8597455.8599999994</v>
      </c>
      <c r="F14" s="2"/>
      <c r="G14" s="2"/>
      <c r="H14" s="2">
        <f>+E14-SUM(F14:G14)</f>
        <v>-8597455.8599999994</v>
      </c>
      <c r="I14" s="3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6.2" x14ac:dyDescent="0.3">
      <c r="A15" s="26" t="s">
        <v>73</v>
      </c>
      <c r="B15" s="2">
        <v>-28421223.169999987</v>
      </c>
      <c r="C15" s="8">
        <f t="shared" ref="C15" si="6">B15*0.389</f>
        <v>-11055855.813129995</v>
      </c>
      <c r="D15" s="8">
        <f t="shared" ref="D15" si="7">B15*0.2574</f>
        <v>-7315622.8439579969</v>
      </c>
      <c r="E15" s="8">
        <f t="shared" ref="E15" si="8">+D15-C15</f>
        <v>3740232.9691719981</v>
      </c>
      <c r="F15" s="8">
        <f>E15</f>
        <v>3740232.9691719981</v>
      </c>
      <c r="G15" s="8"/>
      <c r="H15" s="8">
        <f>+E15-SUM(F15:G15)</f>
        <v>0</v>
      </c>
      <c r="I15" s="3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10" customFormat="1" x14ac:dyDescent="0.3">
      <c r="A16" s="12" t="s">
        <v>60</v>
      </c>
      <c r="B16" s="19"/>
      <c r="C16" s="13">
        <f>SUM(C11:C15)</f>
        <v>-1288419860.4074199</v>
      </c>
      <c r="D16" s="13">
        <f t="shared" ref="D16" si="9">SUM(D11:D15)</f>
        <v>-830159752.00717211</v>
      </c>
      <c r="E16" s="13">
        <f>SUM(E11:E15)</f>
        <v>458260108.40024793</v>
      </c>
      <c r="F16" s="13">
        <f t="shared" ref="F16:H16" si="10">SUM(F11:F15)</f>
        <v>111335034.969172</v>
      </c>
      <c r="G16" s="13">
        <f t="shared" si="10"/>
        <v>690621.72</v>
      </c>
      <c r="H16" s="13">
        <f t="shared" si="10"/>
        <v>346234451.7110759</v>
      </c>
      <c r="I16" s="37">
        <v>345465330.63</v>
      </c>
      <c r="J16" s="27">
        <v>344696209.54000002</v>
      </c>
      <c r="K16" s="27">
        <v>343927088.45999998</v>
      </c>
      <c r="L16" s="27">
        <v>343157967.38</v>
      </c>
      <c r="M16" s="27">
        <v>342388846.29000002</v>
      </c>
      <c r="N16" s="27">
        <v>341619725.20999998</v>
      </c>
      <c r="O16" s="27">
        <v>340850604.13</v>
      </c>
      <c r="P16" s="27">
        <v>340081483.04000002</v>
      </c>
      <c r="Q16" s="27">
        <v>339312361.95999998</v>
      </c>
      <c r="R16" s="27">
        <v>338543240.88</v>
      </c>
      <c r="S16" s="27">
        <v>337774119.79000002</v>
      </c>
      <c r="T16" s="27">
        <v>337004998.70999998</v>
      </c>
      <c r="U16" s="13">
        <v>336105587.20999998</v>
      </c>
      <c r="V16" s="13">
        <v>335206175.70999998</v>
      </c>
      <c r="W16" s="13">
        <v>334306764.20999998</v>
      </c>
      <c r="X16" s="13">
        <v>333407352.70999998</v>
      </c>
      <c r="Y16" s="13">
        <f>+H16-X16</f>
        <v>12827099.001075923</v>
      </c>
    </row>
    <row r="17" spans="1:27" s="17" customFormat="1" x14ac:dyDescent="0.3">
      <c r="A17" s="20" t="s">
        <v>75</v>
      </c>
      <c r="B17" s="16"/>
      <c r="C17" s="15"/>
      <c r="D17" s="15"/>
      <c r="E17" s="15"/>
      <c r="F17" s="15"/>
      <c r="G17" s="15"/>
      <c r="H17" s="15"/>
      <c r="I17" s="55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AA17" s="39"/>
    </row>
    <row r="18" spans="1:27" s="17" customFormat="1" x14ac:dyDescent="0.3">
      <c r="A18" s="20" t="s">
        <v>78</v>
      </c>
      <c r="B18" s="16"/>
      <c r="C18" s="15"/>
      <c r="D18" s="15"/>
      <c r="E18" s="15"/>
      <c r="F18" s="15"/>
      <c r="G18" s="15"/>
      <c r="H18" s="15"/>
      <c r="I18" s="38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44">
        <v>0.89342078911669132</v>
      </c>
    </row>
    <row r="19" spans="1:27" s="17" customFormat="1" x14ac:dyDescent="0.3">
      <c r="A19" s="20" t="s">
        <v>79</v>
      </c>
      <c r="B19" s="16"/>
      <c r="C19" s="15"/>
      <c r="D19" s="15"/>
      <c r="E19" s="15"/>
      <c r="F19" s="15"/>
      <c r="G19" s="15"/>
      <c r="H19" s="53"/>
      <c r="I19" s="1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9">
        <f>+Y16*Y18</f>
        <v>11459996.911619175</v>
      </c>
    </row>
    <row r="20" spans="1:27" s="17" customFormat="1" x14ac:dyDescent="0.3">
      <c r="A20" s="20"/>
      <c r="B20" s="16"/>
      <c r="C20" s="15"/>
      <c r="D20" s="15"/>
      <c r="E20" s="15"/>
      <c r="F20" s="15"/>
      <c r="G20" s="15"/>
      <c r="H20" s="54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7" x14ac:dyDescent="0.3">
      <c r="I21" s="34"/>
    </row>
    <row r="22" spans="1:27" x14ac:dyDescent="0.3">
      <c r="A22" s="3" t="s">
        <v>65</v>
      </c>
      <c r="I22" s="34"/>
    </row>
    <row r="23" spans="1:27" x14ac:dyDescent="0.3">
      <c r="A23" s="4" t="s">
        <v>7</v>
      </c>
      <c r="B23" s="1">
        <v>-567175.02</v>
      </c>
      <c r="C23" s="1">
        <f t="shared" ref="C23:C55" si="11">B23*0.389</f>
        <v>-220631.08278000003</v>
      </c>
      <c r="D23" s="1">
        <f t="shared" ref="D23:D55" si="12">B23*0.2574</f>
        <v>-145990.85014800003</v>
      </c>
      <c r="E23" s="2">
        <f>+D23-C23</f>
        <v>74640.232631999999</v>
      </c>
      <c r="F23" s="2"/>
      <c r="G23" s="2"/>
      <c r="H23" s="2">
        <f t="shared" ref="H23:H55" si="13">+E23-SUM(F23:G23)</f>
        <v>74640.232631999999</v>
      </c>
      <c r="I23" s="41">
        <f>+H23-($H23/180)</f>
        <v>74225.564672933338</v>
      </c>
      <c r="J23" s="29">
        <f t="shared" ref="J23:X23" si="14">+I23-($H23/180)</f>
        <v>73810.896713866678</v>
      </c>
      <c r="K23" s="29">
        <f t="shared" si="14"/>
        <v>73396.228754800017</v>
      </c>
      <c r="L23" s="29">
        <f t="shared" si="14"/>
        <v>72981.560795733356</v>
      </c>
      <c r="M23" s="29">
        <f t="shared" si="14"/>
        <v>72566.892836666695</v>
      </c>
      <c r="N23" s="29">
        <f t="shared" si="14"/>
        <v>72152.224877600034</v>
      </c>
      <c r="O23" s="29">
        <f t="shared" si="14"/>
        <v>71737.556918533373</v>
      </c>
      <c r="P23" s="29">
        <f t="shared" si="14"/>
        <v>71322.888959466713</v>
      </c>
      <c r="Q23" s="29">
        <f t="shared" si="14"/>
        <v>70908.221000400052</v>
      </c>
      <c r="R23" s="29">
        <f t="shared" si="14"/>
        <v>70493.553041333391</v>
      </c>
      <c r="S23" s="29">
        <f t="shared" si="14"/>
        <v>70078.88508226673</v>
      </c>
      <c r="T23" s="29">
        <f t="shared" si="14"/>
        <v>69664.217123200069</v>
      </c>
      <c r="U23" s="29">
        <f t="shared" si="14"/>
        <v>69249.549164133408</v>
      </c>
      <c r="V23" s="29">
        <f t="shared" si="14"/>
        <v>68834.881205066747</v>
      </c>
      <c r="W23" s="29">
        <f t="shared" si="14"/>
        <v>68420.213246000087</v>
      </c>
      <c r="X23" s="29">
        <f t="shared" si="14"/>
        <v>68005.545286933426</v>
      </c>
      <c r="Y23" s="2">
        <f t="shared" ref="Y23:Y55" si="15">+H23-X23</f>
        <v>6634.6873450665735</v>
      </c>
    </row>
    <row r="24" spans="1:27" x14ac:dyDescent="0.3">
      <c r="A24" s="4" t="s">
        <v>8</v>
      </c>
      <c r="B24" s="1">
        <v>-14786163.199999999</v>
      </c>
      <c r="C24" s="1">
        <f t="shared" si="11"/>
        <v>-5751817.4847999997</v>
      </c>
      <c r="D24" s="1">
        <f t="shared" si="12"/>
        <v>-3805958.4076800002</v>
      </c>
      <c r="E24" s="2">
        <f t="shared" ref="E24:E55" si="16">+D24-C24</f>
        <v>1945859.0771199996</v>
      </c>
      <c r="F24" s="2"/>
      <c r="G24" s="2"/>
      <c r="H24" s="2">
        <f t="shared" si="13"/>
        <v>1945859.0771199996</v>
      </c>
      <c r="I24" s="41">
        <f t="shared" ref="I24:X55" si="17">+H24-($H24/180)</f>
        <v>1935048.7489137773</v>
      </c>
      <c r="J24" s="29">
        <f t="shared" si="17"/>
        <v>1924238.420707555</v>
      </c>
      <c r="K24" s="29">
        <f t="shared" si="17"/>
        <v>1913428.0925013328</v>
      </c>
      <c r="L24" s="29">
        <f t="shared" si="17"/>
        <v>1902617.7642951105</v>
      </c>
      <c r="M24" s="29">
        <f t="shared" si="17"/>
        <v>1891807.4360888882</v>
      </c>
      <c r="N24" s="29">
        <f t="shared" si="17"/>
        <v>1880997.1078826659</v>
      </c>
      <c r="O24" s="29">
        <f t="shared" si="17"/>
        <v>1870186.7796764437</v>
      </c>
      <c r="P24" s="29">
        <f t="shared" si="17"/>
        <v>1859376.4514702214</v>
      </c>
      <c r="Q24" s="29">
        <f t="shared" si="17"/>
        <v>1848566.1232639991</v>
      </c>
      <c r="R24" s="29">
        <f t="shared" si="17"/>
        <v>1837755.7950577768</v>
      </c>
      <c r="S24" s="29">
        <f t="shared" si="17"/>
        <v>1826945.4668515546</v>
      </c>
      <c r="T24" s="29">
        <f t="shared" si="17"/>
        <v>1816135.1386453323</v>
      </c>
      <c r="U24" s="29">
        <f t="shared" si="17"/>
        <v>1805324.81043911</v>
      </c>
      <c r="V24" s="29">
        <f t="shared" si="17"/>
        <v>1794514.4822328878</v>
      </c>
      <c r="W24" s="29">
        <f t="shared" si="17"/>
        <v>1783704.1540266655</v>
      </c>
      <c r="X24" s="29">
        <f t="shared" si="17"/>
        <v>1772893.8258204432</v>
      </c>
      <c r="Y24" s="2">
        <f t="shared" si="15"/>
        <v>172965.25129955634</v>
      </c>
    </row>
    <row r="25" spans="1:27" x14ac:dyDescent="0.3">
      <c r="A25" s="4" t="s">
        <v>9</v>
      </c>
      <c r="B25" s="1">
        <v>-8826062.7799999993</v>
      </c>
      <c r="C25" s="1">
        <f t="shared" si="11"/>
        <v>-3433338.42142</v>
      </c>
      <c r="D25" s="1">
        <f t="shared" si="12"/>
        <v>-2271828.5595720001</v>
      </c>
      <c r="E25" s="2">
        <f t="shared" si="16"/>
        <v>1161509.861848</v>
      </c>
      <c r="F25" s="2"/>
      <c r="G25" s="2"/>
      <c r="H25" s="2">
        <f t="shared" si="13"/>
        <v>1161509.861848</v>
      </c>
      <c r="I25" s="41">
        <f t="shared" si="17"/>
        <v>1155057.0292821778</v>
      </c>
      <c r="J25" s="29">
        <f t="shared" si="17"/>
        <v>1148604.1967163556</v>
      </c>
      <c r="K25" s="29">
        <f t="shared" si="17"/>
        <v>1142151.3641505335</v>
      </c>
      <c r="L25" s="29">
        <f t="shared" si="17"/>
        <v>1135698.5315847113</v>
      </c>
      <c r="M25" s="29">
        <f t="shared" si="17"/>
        <v>1129245.6990188891</v>
      </c>
      <c r="N25" s="29">
        <f t="shared" si="17"/>
        <v>1122792.8664530669</v>
      </c>
      <c r="O25" s="29">
        <f t="shared" si="17"/>
        <v>1116340.0338872448</v>
      </c>
      <c r="P25" s="29">
        <f t="shared" si="17"/>
        <v>1109887.2013214226</v>
      </c>
      <c r="Q25" s="29">
        <f t="shared" si="17"/>
        <v>1103434.3687556004</v>
      </c>
      <c r="R25" s="29">
        <f t="shared" si="17"/>
        <v>1096981.5361897782</v>
      </c>
      <c r="S25" s="29">
        <f t="shared" si="17"/>
        <v>1090528.7036239561</v>
      </c>
      <c r="T25" s="29">
        <f t="shared" si="17"/>
        <v>1084075.8710581339</v>
      </c>
      <c r="U25" s="29">
        <f t="shared" si="17"/>
        <v>1077623.0384923117</v>
      </c>
      <c r="V25" s="29">
        <f t="shared" si="17"/>
        <v>1071170.2059264896</v>
      </c>
      <c r="W25" s="29">
        <f t="shared" si="17"/>
        <v>1064717.3733606674</v>
      </c>
      <c r="X25" s="29">
        <f t="shared" si="17"/>
        <v>1058264.5407948452</v>
      </c>
      <c r="Y25" s="2">
        <f t="shared" si="15"/>
        <v>103245.32105315477</v>
      </c>
    </row>
    <row r="26" spans="1:27" x14ac:dyDescent="0.3">
      <c r="A26" s="4" t="s">
        <v>10</v>
      </c>
      <c r="B26" s="1">
        <v>1478120.07</v>
      </c>
      <c r="C26" s="1">
        <f t="shared" si="11"/>
        <v>574988.70723000006</v>
      </c>
      <c r="D26" s="1">
        <f t="shared" si="12"/>
        <v>380468.10601800005</v>
      </c>
      <c r="E26" s="2">
        <f t="shared" si="16"/>
        <v>-194520.60121200001</v>
      </c>
      <c r="F26" s="2"/>
      <c r="G26" s="2"/>
      <c r="H26" s="2">
        <f t="shared" si="13"/>
        <v>-194520.60121200001</v>
      </c>
      <c r="I26" s="41">
        <f t="shared" si="17"/>
        <v>-193439.93120526668</v>
      </c>
      <c r="J26" s="29">
        <f t="shared" si="17"/>
        <v>-192359.26119853335</v>
      </c>
      <c r="K26" s="29">
        <f t="shared" si="17"/>
        <v>-191278.59119180002</v>
      </c>
      <c r="L26" s="29">
        <f t="shared" si="17"/>
        <v>-190197.92118506669</v>
      </c>
      <c r="M26" s="29">
        <f t="shared" si="17"/>
        <v>-189117.25117833336</v>
      </c>
      <c r="N26" s="29">
        <f t="shared" si="17"/>
        <v>-188036.58117160003</v>
      </c>
      <c r="O26" s="29">
        <f t="shared" si="17"/>
        <v>-186955.9111648667</v>
      </c>
      <c r="P26" s="29">
        <f t="shared" si="17"/>
        <v>-185875.24115813337</v>
      </c>
      <c r="Q26" s="29">
        <f t="shared" si="17"/>
        <v>-184794.57115140004</v>
      </c>
      <c r="R26" s="29">
        <f t="shared" si="17"/>
        <v>-183713.90114466671</v>
      </c>
      <c r="S26" s="29">
        <f t="shared" si="17"/>
        <v>-182633.23113793338</v>
      </c>
      <c r="T26" s="29">
        <f t="shared" si="17"/>
        <v>-181552.56113120005</v>
      </c>
      <c r="U26" s="29">
        <f t="shared" si="17"/>
        <v>-180471.89112446673</v>
      </c>
      <c r="V26" s="29">
        <f t="shared" si="17"/>
        <v>-179391.2211177334</v>
      </c>
      <c r="W26" s="29">
        <f t="shared" si="17"/>
        <v>-178310.55111100007</v>
      </c>
      <c r="X26" s="29">
        <f t="shared" si="17"/>
        <v>-177229.88110426674</v>
      </c>
      <c r="Y26" s="2">
        <f t="shared" si="15"/>
        <v>-17290.720107733272</v>
      </c>
    </row>
    <row r="27" spans="1:27" x14ac:dyDescent="0.3">
      <c r="A27" s="4" t="s">
        <v>11</v>
      </c>
      <c r="B27" s="1">
        <v>842194.15</v>
      </c>
      <c r="C27" s="1">
        <f t="shared" si="11"/>
        <v>327613.52435000002</v>
      </c>
      <c r="D27" s="1">
        <f t="shared" si="12"/>
        <v>216780.77421000003</v>
      </c>
      <c r="E27" s="2">
        <f t="shared" si="16"/>
        <v>-110832.75013999999</v>
      </c>
      <c r="F27" s="2"/>
      <c r="G27" s="2"/>
      <c r="H27" s="2">
        <f t="shared" si="13"/>
        <v>-110832.75013999999</v>
      </c>
      <c r="I27" s="41">
        <f t="shared" si="17"/>
        <v>-110217.01263922222</v>
      </c>
      <c r="J27" s="29">
        <f t="shared" si="17"/>
        <v>-109601.27513844444</v>
      </c>
      <c r="K27" s="29">
        <f t="shared" si="17"/>
        <v>-108985.53763766667</v>
      </c>
      <c r="L27" s="29">
        <f t="shared" si="17"/>
        <v>-108369.80013688889</v>
      </c>
      <c r="M27" s="29">
        <f t="shared" si="17"/>
        <v>-107754.06263611112</v>
      </c>
      <c r="N27" s="29">
        <f t="shared" si="17"/>
        <v>-107138.32513533335</v>
      </c>
      <c r="O27" s="29">
        <f t="shared" si="17"/>
        <v>-106522.58763455557</v>
      </c>
      <c r="P27" s="29">
        <f t="shared" si="17"/>
        <v>-105906.8501337778</v>
      </c>
      <c r="Q27" s="29">
        <f t="shared" si="17"/>
        <v>-105291.11263300003</v>
      </c>
      <c r="R27" s="29">
        <f t="shared" si="17"/>
        <v>-104675.37513222225</v>
      </c>
      <c r="S27" s="29">
        <f t="shared" si="17"/>
        <v>-104059.63763144448</v>
      </c>
      <c r="T27" s="29">
        <f t="shared" si="17"/>
        <v>-103443.90013066671</v>
      </c>
      <c r="U27" s="29">
        <f t="shared" si="17"/>
        <v>-102828.16262988893</v>
      </c>
      <c r="V27" s="29">
        <f t="shared" si="17"/>
        <v>-102212.42512911116</v>
      </c>
      <c r="W27" s="29">
        <f t="shared" si="17"/>
        <v>-101596.68762833338</v>
      </c>
      <c r="X27" s="29">
        <f t="shared" si="17"/>
        <v>-100980.95012755561</v>
      </c>
      <c r="Y27" s="2">
        <f t="shared" si="15"/>
        <v>-9851.8000124443788</v>
      </c>
    </row>
    <row r="28" spans="1:27" x14ac:dyDescent="0.3">
      <c r="A28" s="4" t="s">
        <v>12</v>
      </c>
      <c r="B28" s="1">
        <v>-162196.49</v>
      </c>
      <c r="C28" s="1">
        <f t="shared" si="11"/>
        <v>-63094.434609999997</v>
      </c>
      <c r="D28" s="1">
        <f t="shared" si="12"/>
        <v>-41749.376526</v>
      </c>
      <c r="E28" s="2">
        <f t="shared" si="16"/>
        <v>21345.058083999997</v>
      </c>
      <c r="F28" s="2"/>
      <c r="G28" s="2"/>
      <c r="H28" s="2">
        <f t="shared" si="13"/>
        <v>21345.058083999997</v>
      </c>
      <c r="I28" s="41">
        <f t="shared" si="17"/>
        <v>21226.474427977773</v>
      </c>
      <c r="J28" s="29">
        <f t="shared" si="17"/>
        <v>21107.89077195555</v>
      </c>
      <c r="K28" s="29">
        <f t="shared" si="17"/>
        <v>20989.307115933327</v>
      </c>
      <c r="L28" s="29">
        <f t="shared" si="17"/>
        <v>20870.723459911103</v>
      </c>
      <c r="M28" s="29">
        <f t="shared" si="17"/>
        <v>20752.13980388888</v>
      </c>
      <c r="N28" s="29">
        <f t="shared" si="17"/>
        <v>20633.556147866657</v>
      </c>
      <c r="O28" s="29">
        <f t="shared" si="17"/>
        <v>20514.972491844434</v>
      </c>
      <c r="P28" s="29">
        <f t="shared" si="17"/>
        <v>20396.38883582221</v>
      </c>
      <c r="Q28" s="29">
        <f t="shared" si="17"/>
        <v>20277.805179799987</v>
      </c>
      <c r="R28" s="29">
        <f t="shared" si="17"/>
        <v>20159.221523777764</v>
      </c>
      <c r="S28" s="29">
        <f t="shared" si="17"/>
        <v>20040.63786775554</v>
      </c>
      <c r="T28" s="29">
        <f t="shared" si="17"/>
        <v>19922.054211733317</v>
      </c>
      <c r="U28" s="29">
        <f t="shared" si="17"/>
        <v>19803.470555711094</v>
      </c>
      <c r="V28" s="29">
        <f t="shared" si="17"/>
        <v>19684.88689968887</v>
      </c>
      <c r="W28" s="29">
        <f t="shared" si="17"/>
        <v>19566.303243666647</v>
      </c>
      <c r="X28" s="29">
        <f t="shared" si="17"/>
        <v>19447.719587644424</v>
      </c>
      <c r="Y28" s="2">
        <f t="shared" si="15"/>
        <v>1897.3384963555727</v>
      </c>
    </row>
    <row r="29" spans="1:27" x14ac:dyDescent="0.3">
      <c r="A29" s="4" t="s">
        <v>13</v>
      </c>
      <c r="B29" s="1">
        <v>2433539.0299999998</v>
      </c>
      <c r="C29" s="1">
        <f t="shared" si="11"/>
        <v>946646.68266999989</v>
      </c>
      <c r="D29" s="1">
        <f t="shared" si="12"/>
        <v>626392.946322</v>
      </c>
      <c r="E29" s="2">
        <f t="shared" si="16"/>
        <v>-320253.73634799989</v>
      </c>
      <c r="F29" s="2"/>
      <c r="G29" s="2"/>
      <c r="H29" s="2">
        <f t="shared" si="13"/>
        <v>-320253.73634799989</v>
      </c>
      <c r="I29" s="41">
        <f t="shared" si="17"/>
        <v>-318474.54892384436</v>
      </c>
      <c r="J29" s="29">
        <f t="shared" si="17"/>
        <v>-316695.36149968882</v>
      </c>
      <c r="K29" s="29">
        <f t="shared" si="17"/>
        <v>-314916.17407553329</v>
      </c>
      <c r="L29" s="29">
        <f t="shared" si="17"/>
        <v>-313136.98665137775</v>
      </c>
      <c r="M29" s="29">
        <f t="shared" si="17"/>
        <v>-311357.79922722222</v>
      </c>
      <c r="N29" s="29">
        <f t="shared" si="17"/>
        <v>-309578.61180306668</v>
      </c>
      <c r="O29" s="29">
        <f t="shared" si="17"/>
        <v>-307799.42437891115</v>
      </c>
      <c r="P29" s="29">
        <f t="shared" si="17"/>
        <v>-306020.23695475562</v>
      </c>
      <c r="Q29" s="29">
        <f t="shared" si="17"/>
        <v>-304241.04953060008</v>
      </c>
      <c r="R29" s="29">
        <f t="shared" si="17"/>
        <v>-302461.86210644455</v>
      </c>
      <c r="S29" s="29">
        <f t="shared" si="17"/>
        <v>-300682.67468228901</v>
      </c>
      <c r="T29" s="29">
        <f t="shared" si="17"/>
        <v>-298903.48725813348</v>
      </c>
      <c r="U29" s="29">
        <f t="shared" si="17"/>
        <v>-297124.29983397794</v>
      </c>
      <c r="V29" s="29">
        <f t="shared" si="17"/>
        <v>-295345.11240982241</v>
      </c>
      <c r="W29" s="29">
        <f t="shared" si="17"/>
        <v>-293565.92498566688</v>
      </c>
      <c r="X29" s="29">
        <f t="shared" si="17"/>
        <v>-291786.73756151134</v>
      </c>
      <c r="Y29" s="2">
        <f t="shared" si="15"/>
        <v>-28466.998786488548</v>
      </c>
    </row>
    <row r="30" spans="1:27" x14ac:dyDescent="0.3">
      <c r="A30" s="4" t="s">
        <v>14</v>
      </c>
      <c r="B30" s="1">
        <v>29150.37</v>
      </c>
      <c r="C30" s="1">
        <f t="shared" si="11"/>
        <v>11339.493930000001</v>
      </c>
      <c r="D30" s="1">
        <f t="shared" si="12"/>
        <v>7503.3052379999999</v>
      </c>
      <c r="E30" s="2">
        <f t="shared" si="16"/>
        <v>-3836.1886920000006</v>
      </c>
      <c r="F30" s="2"/>
      <c r="G30" s="2"/>
      <c r="H30" s="2">
        <f t="shared" si="13"/>
        <v>-3836.1886920000006</v>
      </c>
      <c r="I30" s="41">
        <f t="shared" si="17"/>
        <v>-3814.8765326000007</v>
      </c>
      <c r="J30" s="29">
        <f t="shared" si="17"/>
        <v>-3793.5643732000008</v>
      </c>
      <c r="K30" s="29">
        <f t="shared" si="17"/>
        <v>-3772.2522138000008</v>
      </c>
      <c r="L30" s="29">
        <f t="shared" si="17"/>
        <v>-3750.9400544000009</v>
      </c>
      <c r="M30" s="29">
        <f t="shared" si="17"/>
        <v>-3729.627895000001</v>
      </c>
      <c r="N30" s="29">
        <f t="shared" si="17"/>
        <v>-3708.3157356000011</v>
      </c>
      <c r="O30" s="29">
        <f t="shared" si="17"/>
        <v>-3687.0035762000011</v>
      </c>
      <c r="P30" s="29">
        <f t="shared" si="17"/>
        <v>-3665.6914168000012</v>
      </c>
      <c r="Q30" s="29">
        <f t="shared" si="17"/>
        <v>-3644.3792574000013</v>
      </c>
      <c r="R30" s="29">
        <f t="shared" si="17"/>
        <v>-3623.0670980000014</v>
      </c>
      <c r="S30" s="29">
        <f t="shared" si="17"/>
        <v>-3601.7549386000014</v>
      </c>
      <c r="T30" s="29">
        <f t="shared" si="17"/>
        <v>-3580.4427792000015</v>
      </c>
      <c r="U30" s="29">
        <f t="shared" si="17"/>
        <v>-3559.1306198000016</v>
      </c>
      <c r="V30" s="29">
        <f t="shared" si="17"/>
        <v>-3537.8184604000016</v>
      </c>
      <c r="W30" s="29">
        <f t="shared" si="17"/>
        <v>-3516.5063010000017</v>
      </c>
      <c r="X30" s="29">
        <f t="shared" si="17"/>
        <v>-3495.1941416000018</v>
      </c>
      <c r="Y30" s="2">
        <f t="shared" si="15"/>
        <v>-340.99455039999884</v>
      </c>
    </row>
    <row r="31" spans="1:27" x14ac:dyDescent="0.3">
      <c r="A31" s="4" t="s">
        <v>15</v>
      </c>
      <c r="B31" s="1">
        <v>-482956.7</v>
      </c>
      <c r="C31" s="1">
        <f t="shared" si="11"/>
        <v>-187870.1563</v>
      </c>
      <c r="D31" s="1">
        <f t="shared" si="12"/>
        <v>-124313.05458000001</v>
      </c>
      <c r="E31" s="2">
        <f t="shared" si="16"/>
        <v>63557.101719999991</v>
      </c>
      <c r="F31" s="2"/>
      <c r="G31" s="2"/>
      <c r="H31" s="2">
        <f t="shared" si="13"/>
        <v>63557.101719999991</v>
      </c>
      <c r="I31" s="41">
        <f t="shared" si="17"/>
        <v>63204.006710444439</v>
      </c>
      <c r="J31" s="29">
        <f t="shared" si="17"/>
        <v>62850.911700888886</v>
      </c>
      <c r="K31" s="29">
        <f t="shared" si="17"/>
        <v>62497.816691333333</v>
      </c>
      <c r="L31" s="29">
        <f t="shared" si="17"/>
        <v>62144.721681777781</v>
      </c>
      <c r="M31" s="29">
        <f t="shared" si="17"/>
        <v>61791.626672222228</v>
      </c>
      <c r="N31" s="29">
        <f t="shared" si="17"/>
        <v>61438.531662666675</v>
      </c>
      <c r="O31" s="29">
        <f t="shared" si="17"/>
        <v>61085.436653111123</v>
      </c>
      <c r="P31" s="29">
        <f t="shared" si="17"/>
        <v>60732.34164355557</v>
      </c>
      <c r="Q31" s="29">
        <f t="shared" si="17"/>
        <v>60379.246634000017</v>
      </c>
      <c r="R31" s="29">
        <f t="shared" si="17"/>
        <v>60026.151624444465</v>
      </c>
      <c r="S31" s="29">
        <f t="shared" si="17"/>
        <v>59673.056614888912</v>
      </c>
      <c r="T31" s="29">
        <f t="shared" si="17"/>
        <v>59319.961605333359</v>
      </c>
      <c r="U31" s="29">
        <f t="shared" si="17"/>
        <v>58966.866595777807</v>
      </c>
      <c r="V31" s="29">
        <f t="shared" si="17"/>
        <v>58613.771586222254</v>
      </c>
      <c r="W31" s="29">
        <f t="shared" si="17"/>
        <v>58260.676576666701</v>
      </c>
      <c r="X31" s="29">
        <f t="shared" si="17"/>
        <v>57907.581567111149</v>
      </c>
      <c r="Y31" s="2">
        <f t="shared" si="15"/>
        <v>5649.5201528888429</v>
      </c>
    </row>
    <row r="32" spans="1:27" x14ac:dyDescent="0.3">
      <c r="A32" s="4" t="s">
        <v>16</v>
      </c>
      <c r="B32" s="1">
        <v>-131236.79999999999</v>
      </c>
      <c r="C32" s="1">
        <f t="shared" si="11"/>
        <v>-51051.1152</v>
      </c>
      <c r="D32" s="1">
        <f t="shared" si="12"/>
        <v>-33780.352319999998</v>
      </c>
      <c r="E32" s="2">
        <f t="shared" si="16"/>
        <v>17270.762880000002</v>
      </c>
      <c r="F32" s="2"/>
      <c r="G32" s="2"/>
      <c r="H32" s="2">
        <f t="shared" si="13"/>
        <v>17270.762880000002</v>
      </c>
      <c r="I32" s="41">
        <f t="shared" si="17"/>
        <v>17174.814197333337</v>
      </c>
      <c r="J32" s="29">
        <f t="shared" si="17"/>
        <v>17078.865514666672</v>
      </c>
      <c r="K32" s="29">
        <f t="shared" si="17"/>
        <v>16982.916832000006</v>
      </c>
      <c r="L32" s="29">
        <f t="shared" si="17"/>
        <v>16886.968149333341</v>
      </c>
      <c r="M32" s="29">
        <f t="shared" si="17"/>
        <v>16791.019466666676</v>
      </c>
      <c r="N32" s="29">
        <f t="shared" si="17"/>
        <v>16695.07078400001</v>
      </c>
      <c r="O32" s="29">
        <f t="shared" si="17"/>
        <v>16599.122101333345</v>
      </c>
      <c r="P32" s="29">
        <f t="shared" si="17"/>
        <v>16503.17341866668</v>
      </c>
      <c r="Q32" s="29">
        <f t="shared" si="17"/>
        <v>16407.224736000015</v>
      </c>
      <c r="R32" s="29">
        <f t="shared" si="17"/>
        <v>16311.276053333348</v>
      </c>
      <c r="S32" s="29">
        <f t="shared" si="17"/>
        <v>16215.327370666681</v>
      </c>
      <c r="T32" s="29">
        <f t="shared" si="17"/>
        <v>16119.378688000013</v>
      </c>
      <c r="U32" s="29">
        <f t="shared" si="17"/>
        <v>16023.430005333346</v>
      </c>
      <c r="V32" s="29">
        <f t="shared" si="17"/>
        <v>15927.481322666679</v>
      </c>
      <c r="W32" s="29">
        <f t="shared" si="17"/>
        <v>15831.532640000012</v>
      </c>
      <c r="X32" s="29">
        <f t="shared" si="17"/>
        <v>15735.583957333345</v>
      </c>
      <c r="Y32" s="2">
        <f t="shared" si="15"/>
        <v>1535.1789226666569</v>
      </c>
    </row>
    <row r="33" spans="1:25" x14ac:dyDescent="0.3">
      <c r="A33" s="4" t="s">
        <v>17</v>
      </c>
      <c r="B33" s="1">
        <v>1118000</v>
      </c>
      <c r="C33" s="1">
        <f t="shared" si="11"/>
        <v>434902</v>
      </c>
      <c r="D33" s="1">
        <f t="shared" si="12"/>
        <v>287773.2</v>
      </c>
      <c r="E33" s="2">
        <f t="shared" si="16"/>
        <v>-147128.79999999999</v>
      </c>
      <c r="F33" s="2"/>
      <c r="G33" s="2"/>
      <c r="H33" s="2">
        <f t="shared" si="13"/>
        <v>-147128.79999999999</v>
      </c>
      <c r="I33" s="41">
        <f t="shared" si="17"/>
        <v>-146311.41777777777</v>
      </c>
      <c r="J33" s="29">
        <f t="shared" si="17"/>
        <v>-145494.03555555554</v>
      </c>
      <c r="K33" s="29">
        <f t="shared" si="17"/>
        <v>-144676.65333333332</v>
      </c>
      <c r="L33" s="29">
        <f t="shared" si="17"/>
        <v>-143859.2711111111</v>
      </c>
      <c r="M33" s="29">
        <f t="shared" si="17"/>
        <v>-143041.88888888888</v>
      </c>
      <c r="N33" s="29">
        <f t="shared" si="17"/>
        <v>-142224.50666666665</v>
      </c>
      <c r="O33" s="29">
        <f t="shared" si="17"/>
        <v>-141407.12444444443</v>
      </c>
      <c r="P33" s="29">
        <f t="shared" si="17"/>
        <v>-140589.74222222221</v>
      </c>
      <c r="Q33" s="29">
        <f t="shared" si="17"/>
        <v>-139772.35999999999</v>
      </c>
      <c r="R33" s="29">
        <f t="shared" si="17"/>
        <v>-138954.97777777776</v>
      </c>
      <c r="S33" s="29">
        <f t="shared" si="17"/>
        <v>-138137.59555555554</v>
      </c>
      <c r="T33" s="29">
        <f t="shared" si="17"/>
        <v>-137320.21333333332</v>
      </c>
      <c r="U33" s="29">
        <f t="shared" si="17"/>
        <v>-136502.8311111111</v>
      </c>
      <c r="V33" s="29">
        <f t="shared" si="17"/>
        <v>-135685.44888888887</v>
      </c>
      <c r="W33" s="29">
        <f t="shared" si="17"/>
        <v>-134868.06666666665</v>
      </c>
      <c r="X33" s="29">
        <f t="shared" si="17"/>
        <v>-134050.68444444443</v>
      </c>
      <c r="Y33" s="2">
        <f t="shared" si="15"/>
        <v>-13078.11555555556</v>
      </c>
    </row>
    <row r="34" spans="1:25" x14ac:dyDescent="0.3">
      <c r="A34" s="4" t="s">
        <v>18</v>
      </c>
      <c r="B34" s="1">
        <v>2965000</v>
      </c>
      <c r="C34" s="1">
        <f t="shared" si="11"/>
        <v>1153385</v>
      </c>
      <c r="D34" s="1">
        <f t="shared" si="12"/>
        <v>763191</v>
      </c>
      <c r="E34" s="2">
        <f t="shared" si="16"/>
        <v>-390194</v>
      </c>
      <c r="F34" s="2"/>
      <c r="G34" s="2"/>
      <c r="H34" s="2">
        <f t="shared" si="13"/>
        <v>-390194</v>
      </c>
      <c r="I34" s="41">
        <f t="shared" si="17"/>
        <v>-388026.25555555557</v>
      </c>
      <c r="J34" s="29">
        <f t="shared" si="17"/>
        <v>-385858.51111111115</v>
      </c>
      <c r="K34" s="29">
        <f t="shared" si="17"/>
        <v>-383690.76666666672</v>
      </c>
      <c r="L34" s="29">
        <f t="shared" si="17"/>
        <v>-381523.02222222229</v>
      </c>
      <c r="M34" s="29">
        <f t="shared" si="17"/>
        <v>-379355.27777777787</v>
      </c>
      <c r="N34" s="29">
        <f t="shared" si="17"/>
        <v>-377187.53333333344</v>
      </c>
      <c r="O34" s="29">
        <f t="shared" si="17"/>
        <v>-375019.78888888902</v>
      </c>
      <c r="P34" s="29">
        <f t="shared" si="17"/>
        <v>-372852.04444444459</v>
      </c>
      <c r="Q34" s="29">
        <f t="shared" si="17"/>
        <v>-370684.30000000016</v>
      </c>
      <c r="R34" s="29">
        <f t="shared" si="17"/>
        <v>-368516.55555555574</v>
      </c>
      <c r="S34" s="29">
        <f t="shared" si="17"/>
        <v>-366348.81111111131</v>
      </c>
      <c r="T34" s="29">
        <f t="shared" si="17"/>
        <v>-364181.06666666688</v>
      </c>
      <c r="U34" s="29">
        <f t="shared" si="17"/>
        <v>-362013.32222222246</v>
      </c>
      <c r="V34" s="29">
        <f t="shared" si="17"/>
        <v>-359845.57777777803</v>
      </c>
      <c r="W34" s="29">
        <f t="shared" si="17"/>
        <v>-357677.8333333336</v>
      </c>
      <c r="X34" s="29">
        <f t="shared" si="17"/>
        <v>-355510.08888888918</v>
      </c>
      <c r="Y34" s="2">
        <f t="shared" si="15"/>
        <v>-34683.911111110821</v>
      </c>
    </row>
    <row r="35" spans="1:25" x14ac:dyDescent="0.3">
      <c r="A35" s="4" t="s">
        <v>19</v>
      </c>
      <c r="B35" s="1">
        <v>48306251.609999999</v>
      </c>
      <c r="C35" s="1">
        <f t="shared" si="11"/>
        <v>18791131.876290001</v>
      </c>
      <c r="D35" s="1">
        <f t="shared" si="12"/>
        <v>12434029.164414002</v>
      </c>
      <c r="E35" s="2">
        <f t="shared" si="16"/>
        <v>-6357102.7118759993</v>
      </c>
      <c r="F35" s="2"/>
      <c r="G35" s="2"/>
      <c r="H35" s="2">
        <f t="shared" si="13"/>
        <v>-6357102.7118759993</v>
      </c>
      <c r="I35" s="41">
        <f t="shared" si="17"/>
        <v>-6321785.474587799</v>
      </c>
      <c r="J35" s="29">
        <f t="shared" si="17"/>
        <v>-6286468.2372995988</v>
      </c>
      <c r="K35" s="29">
        <f t="shared" si="17"/>
        <v>-6251151.0000113985</v>
      </c>
      <c r="L35" s="29">
        <f t="shared" si="17"/>
        <v>-6215833.7627231982</v>
      </c>
      <c r="M35" s="29">
        <f t="shared" si="17"/>
        <v>-6180516.5254349979</v>
      </c>
      <c r="N35" s="29">
        <f t="shared" si="17"/>
        <v>-6145199.2881467976</v>
      </c>
      <c r="O35" s="29">
        <f t="shared" si="17"/>
        <v>-6109882.0508585973</v>
      </c>
      <c r="P35" s="29">
        <f t="shared" si="17"/>
        <v>-6074564.813570397</v>
      </c>
      <c r="Q35" s="29">
        <f t="shared" si="17"/>
        <v>-6039247.5762821967</v>
      </c>
      <c r="R35" s="29">
        <f t="shared" si="17"/>
        <v>-6003930.3389939964</v>
      </c>
      <c r="S35" s="29">
        <f t="shared" si="17"/>
        <v>-5968613.1017057961</v>
      </c>
      <c r="T35" s="29">
        <f t="shared" si="17"/>
        <v>-5933295.8644175958</v>
      </c>
      <c r="U35" s="29">
        <f t="shared" si="17"/>
        <v>-5897978.6271293955</v>
      </c>
      <c r="V35" s="29">
        <f t="shared" si="17"/>
        <v>-5862661.3898411952</v>
      </c>
      <c r="W35" s="29">
        <f t="shared" si="17"/>
        <v>-5827344.1525529949</v>
      </c>
      <c r="X35" s="29">
        <f t="shared" si="17"/>
        <v>-5792026.9152647946</v>
      </c>
      <c r="Y35" s="2">
        <f t="shared" si="15"/>
        <v>-565075.79661120474</v>
      </c>
    </row>
    <row r="36" spans="1:25" x14ac:dyDescent="0.3">
      <c r="A36" s="4" t="s">
        <v>20</v>
      </c>
      <c r="B36" s="1">
        <v>6891417</v>
      </c>
      <c r="C36" s="1">
        <f t="shared" si="11"/>
        <v>2680761.213</v>
      </c>
      <c r="D36" s="1">
        <f t="shared" si="12"/>
        <v>1773850.7358000001</v>
      </c>
      <c r="E36" s="2">
        <f t="shared" si="16"/>
        <v>-906910.47719999985</v>
      </c>
      <c r="F36" s="2"/>
      <c r="G36" s="2"/>
      <c r="H36" s="2">
        <f t="shared" si="13"/>
        <v>-906910.47719999985</v>
      </c>
      <c r="I36" s="41">
        <f t="shared" si="17"/>
        <v>-901872.08565999987</v>
      </c>
      <c r="J36" s="29">
        <f t="shared" si="17"/>
        <v>-896833.69411999988</v>
      </c>
      <c r="K36" s="29">
        <f t="shared" si="17"/>
        <v>-891795.3025799999</v>
      </c>
      <c r="L36" s="29">
        <f t="shared" si="17"/>
        <v>-886756.91103999992</v>
      </c>
      <c r="M36" s="29">
        <f t="shared" si="17"/>
        <v>-881718.51949999994</v>
      </c>
      <c r="N36" s="29">
        <f t="shared" si="17"/>
        <v>-876680.12795999995</v>
      </c>
      <c r="O36" s="29">
        <f t="shared" si="17"/>
        <v>-871641.73641999997</v>
      </c>
      <c r="P36" s="29">
        <f t="shared" si="17"/>
        <v>-866603.34487999999</v>
      </c>
      <c r="Q36" s="29">
        <f t="shared" si="17"/>
        <v>-861564.95334000001</v>
      </c>
      <c r="R36" s="29">
        <f t="shared" si="17"/>
        <v>-856526.56180000002</v>
      </c>
      <c r="S36" s="29">
        <f t="shared" si="17"/>
        <v>-851488.17026000004</v>
      </c>
      <c r="T36" s="29">
        <f t="shared" si="17"/>
        <v>-846449.77872000006</v>
      </c>
      <c r="U36" s="29">
        <f t="shared" si="17"/>
        <v>-841411.38718000008</v>
      </c>
      <c r="V36" s="29">
        <f t="shared" si="17"/>
        <v>-836372.9956400001</v>
      </c>
      <c r="W36" s="29">
        <f t="shared" si="17"/>
        <v>-831334.60410000011</v>
      </c>
      <c r="X36" s="29">
        <f t="shared" si="17"/>
        <v>-826296.21256000013</v>
      </c>
      <c r="Y36" s="2">
        <f t="shared" si="15"/>
        <v>-80614.264639999717</v>
      </c>
    </row>
    <row r="37" spans="1:25" s="17" customFormat="1" x14ac:dyDescent="0.3">
      <c r="A37" s="14" t="s">
        <v>21</v>
      </c>
      <c r="B37" s="15">
        <v>-121135645.58</v>
      </c>
      <c r="C37" s="15">
        <f t="shared" si="11"/>
        <v>-47121766.130620003</v>
      </c>
      <c r="D37" s="15">
        <f t="shared" si="12"/>
        <v>-31180315.172292002</v>
      </c>
      <c r="E37" s="16">
        <f t="shared" si="16"/>
        <v>15941450.958328001</v>
      </c>
      <c r="F37" s="16"/>
      <c r="G37" s="2"/>
      <c r="H37" s="16">
        <f t="shared" si="13"/>
        <v>15941450.958328001</v>
      </c>
      <c r="I37" s="41">
        <f t="shared" si="17"/>
        <v>15852887.341892846</v>
      </c>
      <c r="J37" s="29">
        <f t="shared" si="17"/>
        <v>15764323.725457691</v>
      </c>
      <c r="K37" s="29">
        <f t="shared" si="17"/>
        <v>15675760.109022535</v>
      </c>
      <c r="L37" s="29">
        <f t="shared" si="17"/>
        <v>15587196.49258738</v>
      </c>
      <c r="M37" s="29">
        <f t="shared" si="17"/>
        <v>15498632.876152225</v>
      </c>
      <c r="N37" s="29">
        <f t="shared" si="17"/>
        <v>15410069.25971707</v>
      </c>
      <c r="O37" s="29">
        <f t="shared" si="17"/>
        <v>15321505.643281914</v>
      </c>
      <c r="P37" s="29">
        <f t="shared" si="17"/>
        <v>15232942.026846759</v>
      </c>
      <c r="Q37" s="29">
        <f t="shared" si="17"/>
        <v>15144378.410411604</v>
      </c>
      <c r="R37" s="29">
        <f t="shared" si="17"/>
        <v>15055814.793976448</v>
      </c>
      <c r="S37" s="29">
        <f t="shared" si="17"/>
        <v>14967251.177541293</v>
      </c>
      <c r="T37" s="29">
        <f t="shared" si="17"/>
        <v>14878687.561106138</v>
      </c>
      <c r="U37" s="29">
        <f t="shared" si="17"/>
        <v>14790123.944670983</v>
      </c>
      <c r="V37" s="29">
        <f t="shared" si="17"/>
        <v>14701560.328235827</v>
      </c>
      <c r="W37" s="29">
        <f t="shared" si="17"/>
        <v>14612996.711800672</v>
      </c>
      <c r="X37" s="29">
        <f t="shared" si="17"/>
        <v>14524433.095365517</v>
      </c>
      <c r="Y37" s="2">
        <f t="shared" si="15"/>
        <v>1417017.8629624844</v>
      </c>
    </row>
    <row r="38" spans="1:25" x14ac:dyDescent="0.3">
      <c r="A38" s="4" t="s">
        <v>22</v>
      </c>
      <c r="B38" s="1">
        <v>-1878580.87</v>
      </c>
      <c r="C38" s="1">
        <f t="shared" si="11"/>
        <v>-730767.95843000012</v>
      </c>
      <c r="D38" s="1">
        <f t="shared" si="12"/>
        <v>-483546.71593800007</v>
      </c>
      <c r="E38" s="2">
        <f t="shared" si="16"/>
        <v>247221.24249200005</v>
      </c>
      <c r="F38" s="2"/>
      <c r="G38" s="2"/>
      <c r="H38" s="2">
        <f t="shared" si="13"/>
        <v>247221.24249200005</v>
      </c>
      <c r="I38" s="41">
        <f t="shared" si="17"/>
        <v>245847.79114482226</v>
      </c>
      <c r="J38" s="29">
        <f t="shared" si="17"/>
        <v>244474.33979764447</v>
      </c>
      <c r="K38" s="29">
        <f t="shared" si="17"/>
        <v>243100.88845046668</v>
      </c>
      <c r="L38" s="29">
        <f t="shared" si="17"/>
        <v>241727.43710328889</v>
      </c>
      <c r="M38" s="29">
        <f t="shared" si="17"/>
        <v>240353.9857561111</v>
      </c>
      <c r="N38" s="29">
        <f t="shared" si="17"/>
        <v>238980.53440893331</v>
      </c>
      <c r="O38" s="29">
        <f t="shared" si="17"/>
        <v>237607.08306175552</v>
      </c>
      <c r="P38" s="29">
        <f t="shared" si="17"/>
        <v>236233.63171457773</v>
      </c>
      <c r="Q38" s="29">
        <f t="shared" si="17"/>
        <v>234860.18036739994</v>
      </c>
      <c r="R38" s="29">
        <f t="shared" si="17"/>
        <v>233486.72902022215</v>
      </c>
      <c r="S38" s="29">
        <f t="shared" si="17"/>
        <v>232113.27767304436</v>
      </c>
      <c r="T38" s="29">
        <f t="shared" si="17"/>
        <v>230739.82632586657</v>
      </c>
      <c r="U38" s="29">
        <f t="shared" si="17"/>
        <v>229366.37497868878</v>
      </c>
      <c r="V38" s="29">
        <f t="shared" si="17"/>
        <v>227992.92363151099</v>
      </c>
      <c r="W38" s="29">
        <f t="shared" ref="J38:X53" si="18">+V38-($H38/180)</f>
        <v>226619.4722843332</v>
      </c>
      <c r="X38" s="29">
        <f t="shared" si="18"/>
        <v>225246.02093715541</v>
      </c>
      <c r="Y38" s="2">
        <f t="shared" si="15"/>
        <v>21975.22155484464</v>
      </c>
    </row>
    <row r="39" spans="1:25" x14ac:dyDescent="0.3">
      <c r="A39" s="4" t="s">
        <v>23</v>
      </c>
      <c r="B39" s="1">
        <v>-1166592.1499999985</v>
      </c>
      <c r="C39" s="1">
        <f t="shared" si="11"/>
        <v>-453804.34634999943</v>
      </c>
      <c r="D39" s="1">
        <f t="shared" si="12"/>
        <v>-300280.81940999965</v>
      </c>
      <c r="E39" s="2">
        <f t="shared" si="16"/>
        <v>153523.52693999978</v>
      </c>
      <c r="F39" s="2"/>
      <c r="G39" s="2"/>
      <c r="H39" s="2">
        <f t="shared" si="13"/>
        <v>153523.52693999978</v>
      </c>
      <c r="I39" s="41">
        <f t="shared" si="17"/>
        <v>152670.61845699977</v>
      </c>
      <c r="J39" s="29">
        <f t="shared" si="18"/>
        <v>151817.70997399976</v>
      </c>
      <c r="K39" s="29">
        <f t="shared" si="18"/>
        <v>150964.80149099976</v>
      </c>
      <c r="L39" s="29">
        <f t="shared" si="18"/>
        <v>150111.89300799975</v>
      </c>
      <c r="M39" s="29">
        <f t="shared" si="18"/>
        <v>149258.98452499975</v>
      </c>
      <c r="N39" s="29">
        <f t="shared" si="18"/>
        <v>148406.07604199974</v>
      </c>
      <c r="O39" s="29">
        <f t="shared" si="18"/>
        <v>147553.16755899973</v>
      </c>
      <c r="P39" s="29">
        <f t="shared" si="18"/>
        <v>146700.25907599973</v>
      </c>
      <c r="Q39" s="29">
        <f t="shared" si="18"/>
        <v>145847.35059299972</v>
      </c>
      <c r="R39" s="29">
        <f t="shared" si="18"/>
        <v>144994.44210999971</v>
      </c>
      <c r="S39" s="29">
        <f t="shared" si="18"/>
        <v>144141.53362699971</v>
      </c>
      <c r="T39" s="29">
        <f t="shared" si="18"/>
        <v>143288.6251439997</v>
      </c>
      <c r="U39" s="29">
        <f t="shared" si="18"/>
        <v>142435.71666099969</v>
      </c>
      <c r="V39" s="29">
        <f t="shared" si="18"/>
        <v>141582.80817799969</v>
      </c>
      <c r="W39" s="29">
        <f t="shared" si="18"/>
        <v>140729.89969499968</v>
      </c>
      <c r="X39" s="29">
        <f t="shared" si="18"/>
        <v>139876.99121199967</v>
      </c>
      <c r="Y39" s="2">
        <f t="shared" si="15"/>
        <v>13646.535728000104</v>
      </c>
    </row>
    <row r="40" spans="1:25" x14ac:dyDescent="0.3">
      <c r="A40" s="4" t="s">
        <v>24</v>
      </c>
      <c r="B40" s="1">
        <v>-5673388.5300000003</v>
      </c>
      <c r="C40" s="1">
        <f t="shared" si="11"/>
        <v>-2206948.1381700002</v>
      </c>
      <c r="D40" s="1">
        <f t="shared" si="12"/>
        <v>-1460330.2076220002</v>
      </c>
      <c r="E40" s="2">
        <f t="shared" si="16"/>
        <v>746617.93054799992</v>
      </c>
      <c r="F40" s="2"/>
      <c r="G40" s="2"/>
      <c r="H40" s="2">
        <f t="shared" si="13"/>
        <v>746617.93054799992</v>
      </c>
      <c r="I40" s="41">
        <f t="shared" si="17"/>
        <v>742470.05315606657</v>
      </c>
      <c r="J40" s="29">
        <f t="shared" si="18"/>
        <v>738322.17576413322</v>
      </c>
      <c r="K40" s="29">
        <f t="shared" si="18"/>
        <v>734174.29837219988</v>
      </c>
      <c r="L40" s="29">
        <f t="shared" si="18"/>
        <v>730026.42098026653</v>
      </c>
      <c r="M40" s="29">
        <f t="shared" si="18"/>
        <v>725878.54358833318</v>
      </c>
      <c r="N40" s="29">
        <f t="shared" si="18"/>
        <v>721730.66619639983</v>
      </c>
      <c r="O40" s="29">
        <f t="shared" si="18"/>
        <v>717582.78880446649</v>
      </c>
      <c r="P40" s="29">
        <f t="shared" si="18"/>
        <v>713434.91141253314</v>
      </c>
      <c r="Q40" s="29">
        <f t="shared" si="18"/>
        <v>709287.03402059979</v>
      </c>
      <c r="R40" s="29">
        <f t="shared" si="18"/>
        <v>705139.15662866645</v>
      </c>
      <c r="S40" s="29">
        <f t="shared" si="18"/>
        <v>700991.2792367331</v>
      </c>
      <c r="T40" s="29">
        <f t="shared" si="18"/>
        <v>696843.40184479975</v>
      </c>
      <c r="U40" s="29">
        <f t="shared" si="18"/>
        <v>692695.5244528664</v>
      </c>
      <c r="V40" s="29">
        <f t="shared" si="18"/>
        <v>688547.64706093306</v>
      </c>
      <c r="W40" s="29">
        <f t="shared" si="18"/>
        <v>684399.76966899971</v>
      </c>
      <c r="X40" s="29">
        <f t="shared" si="18"/>
        <v>680251.89227706636</v>
      </c>
      <c r="Y40" s="2">
        <f t="shared" si="15"/>
        <v>66366.038270933554</v>
      </c>
    </row>
    <row r="41" spans="1:25" x14ac:dyDescent="0.3">
      <c r="A41" s="4" t="s">
        <v>25</v>
      </c>
      <c r="B41" s="1">
        <v>6219</v>
      </c>
      <c r="C41" s="1">
        <f t="shared" si="11"/>
        <v>2419.1910000000003</v>
      </c>
      <c r="D41" s="1">
        <f t="shared" si="12"/>
        <v>1600.7706000000001</v>
      </c>
      <c r="E41" s="2">
        <f t="shared" si="16"/>
        <v>-818.4204000000002</v>
      </c>
      <c r="F41" s="2"/>
      <c r="G41" s="2"/>
      <c r="H41" s="2">
        <f t="shared" si="13"/>
        <v>-818.4204000000002</v>
      </c>
      <c r="I41" s="41">
        <f t="shared" si="17"/>
        <v>-813.87362000000019</v>
      </c>
      <c r="J41" s="29">
        <f t="shared" si="18"/>
        <v>-809.32684000000017</v>
      </c>
      <c r="K41" s="29">
        <f t="shared" si="18"/>
        <v>-804.78006000000016</v>
      </c>
      <c r="L41" s="29">
        <f t="shared" si="18"/>
        <v>-800.23328000000015</v>
      </c>
      <c r="M41" s="29">
        <f t="shared" si="18"/>
        <v>-795.68650000000014</v>
      </c>
      <c r="N41" s="29">
        <f t="shared" si="18"/>
        <v>-791.13972000000012</v>
      </c>
      <c r="O41" s="29">
        <f t="shared" si="18"/>
        <v>-786.59294000000011</v>
      </c>
      <c r="P41" s="29">
        <f t="shared" si="18"/>
        <v>-782.0461600000001</v>
      </c>
      <c r="Q41" s="29">
        <f t="shared" si="18"/>
        <v>-777.49938000000009</v>
      </c>
      <c r="R41" s="29">
        <f t="shared" si="18"/>
        <v>-772.95260000000007</v>
      </c>
      <c r="S41" s="29">
        <f t="shared" si="18"/>
        <v>-768.40582000000006</v>
      </c>
      <c r="T41" s="29">
        <f t="shared" si="18"/>
        <v>-763.85904000000005</v>
      </c>
      <c r="U41" s="29">
        <f t="shared" si="18"/>
        <v>-759.31226000000004</v>
      </c>
      <c r="V41" s="29">
        <f t="shared" si="18"/>
        <v>-754.76548000000003</v>
      </c>
      <c r="W41" s="29">
        <f t="shared" si="18"/>
        <v>-750.21870000000001</v>
      </c>
      <c r="X41" s="29">
        <f t="shared" si="18"/>
        <v>-745.67192</v>
      </c>
      <c r="Y41" s="2">
        <f t="shared" si="15"/>
        <v>-72.7484800000002</v>
      </c>
    </row>
    <row r="42" spans="1:25" x14ac:dyDescent="0.3">
      <c r="A42" s="4" t="s">
        <v>26</v>
      </c>
      <c r="B42" s="1">
        <v>634533.49</v>
      </c>
      <c r="C42" s="1">
        <f t="shared" si="11"/>
        <v>246833.52760999999</v>
      </c>
      <c r="D42" s="1">
        <f t="shared" si="12"/>
        <v>163328.92032600002</v>
      </c>
      <c r="E42" s="2">
        <f t="shared" si="16"/>
        <v>-83504.607283999969</v>
      </c>
      <c r="F42" s="2"/>
      <c r="G42" s="2"/>
      <c r="H42" s="2">
        <f t="shared" si="13"/>
        <v>-83504.607283999969</v>
      </c>
      <c r="I42" s="41">
        <f t="shared" si="17"/>
        <v>-83040.692799088851</v>
      </c>
      <c r="J42" s="29">
        <f t="shared" si="18"/>
        <v>-82576.778314177733</v>
      </c>
      <c r="K42" s="29">
        <f t="shared" si="18"/>
        <v>-82112.863829266615</v>
      </c>
      <c r="L42" s="29">
        <f t="shared" si="18"/>
        <v>-81648.949344355497</v>
      </c>
      <c r="M42" s="29">
        <f t="shared" si="18"/>
        <v>-81185.034859444379</v>
      </c>
      <c r="N42" s="29">
        <f t="shared" si="18"/>
        <v>-80721.12037453326</v>
      </c>
      <c r="O42" s="29">
        <f t="shared" si="18"/>
        <v>-80257.205889622142</v>
      </c>
      <c r="P42" s="29">
        <f t="shared" si="18"/>
        <v>-79793.291404711024</v>
      </c>
      <c r="Q42" s="29">
        <f t="shared" si="18"/>
        <v>-79329.376919799906</v>
      </c>
      <c r="R42" s="29">
        <f t="shared" si="18"/>
        <v>-78865.462434888788</v>
      </c>
      <c r="S42" s="29">
        <f t="shared" si="18"/>
        <v>-78401.54794997767</v>
      </c>
      <c r="T42" s="29">
        <f t="shared" si="18"/>
        <v>-77937.633465066552</v>
      </c>
      <c r="U42" s="29">
        <f t="shared" si="18"/>
        <v>-77473.718980155434</v>
      </c>
      <c r="V42" s="29">
        <f t="shared" si="18"/>
        <v>-77009.804495244316</v>
      </c>
      <c r="W42" s="29">
        <f t="shared" si="18"/>
        <v>-76545.890010333198</v>
      </c>
      <c r="X42" s="29">
        <f t="shared" si="18"/>
        <v>-76081.97552542208</v>
      </c>
      <c r="Y42" s="2">
        <f t="shared" si="15"/>
        <v>-7422.6317585778888</v>
      </c>
    </row>
    <row r="43" spans="1:25" x14ac:dyDescent="0.3">
      <c r="A43" s="4" t="s">
        <v>27</v>
      </c>
      <c r="B43" s="1">
        <v>-1642701.19</v>
      </c>
      <c r="C43" s="1">
        <f t="shared" si="11"/>
        <v>-639010.76291000005</v>
      </c>
      <c r="D43" s="1">
        <f t="shared" si="12"/>
        <v>-422831.28630600002</v>
      </c>
      <c r="E43" s="2">
        <f t="shared" si="16"/>
        <v>216179.47660400002</v>
      </c>
      <c r="F43" s="2"/>
      <c r="G43" s="2"/>
      <c r="H43" s="2">
        <f t="shared" si="13"/>
        <v>216179.47660400002</v>
      </c>
      <c r="I43" s="41">
        <f t="shared" si="17"/>
        <v>214978.47951175558</v>
      </c>
      <c r="J43" s="29">
        <f t="shared" si="18"/>
        <v>213777.48241951113</v>
      </c>
      <c r="K43" s="29">
        <f t="shared" si="18"/>
        <v>212576.48532726668</v>
      </c>
      <c r="L43" s="29">
        <f t="shared" si="18"/>
        <v>211375.48823502223</v>
      </c>
      <c r="M43" s="29">
        <f t="shared" si="18"/>
        <v>210174.49114277778</v>
      </c>
      <c r="N43" s="29">
        <f t="shared" si="18"/>
        <v>208973.49405053334</v>
      </c>
      <c r="O43" s="29">
        <f t="shared" si="18"/>
        <v>207772.49695828889</v>
      </c>
      <c r="P43" s="29">
        <f t="shared" si="18"/>
        <v>206571.49986604444</v>
      </c>
      <c r="Q43" s="29">
        <f t="shared" si="18"/>
        <v>205370.50277379999</v>
      </c>
      <c r="R43" s="29">
        <f t="shared" si="18"/>
        <v>204169.50568155554</v>
      </c>
      <c r="S43" s="29">
        <f t="shared" si="18"/>
        <v>202968.5085893111</v>
      </c>
      <c r="T43" s="29">
        <f t="shared" si="18"/>
        <v>201767.51149706665</v>
      </c>
      <c r="U43" s="29">
        <f t="shared" si="18"/>
        <v>200566.5144048222</v>
      </c>
      <c r="V43" s="29">
        <f t="shared" si="18"/>
        <v>199365.51731257775</v>
      </c>
      <c r="W43" s="29">
        <f t="shared" si="18"/>
        <v>198164.5202203333</v>
      </c>
      <c r="X43" s="29">
        <f t="shared" si="18"/>
        <v>196963.52312808885</v>
      </c>
      <c r="Y43" s="2">
        <f t="shared" si="15"/>
        <v>19215.95347591117</v>
      </c>
    </row>
    <row r="44" spans="1:25" x14ac:dyDescent="0.3">
      <c r="A44" s="4" t="s">
        <v>28</v>
      </c>
      <c r="B44" s="1">
        <v>8338.02</v>
      </c>
      <c r="C44" s="1">
        <f t="shared" si="11"/>
        <v>3243.4897800000003</v>
      </c>
      <c r="D44" s="1">
        <f t="shared" si="12"/>
        <v>2146.2063480000002</v>
      </c>
      <c r="E44" s="2">
        <f t="shared" si="16"/>
        <v>-1097.2834320000002</v>
      </c>
      <c r="F44" s="2"/>
      <c r="G44" s="2"/>
      <c r="H44" s="2">
        <f t="shared" si="13"/>
        <v>-1097.2834320000002</v>
      </c>
      <c r="I44" s="41">
        <f t="shared" si="17"/>
        <v>-1091.1874129333335</v>
      </c>
      <c r="J44" s="29">
        <f t="shared" si="18"/>
        <v>-1085.0913938666667</v>
      </c>
      <c r="K44" s="29">
        <f t="shared" si="18"/>
        <v>-1078.9953748</v>
      </c>
      <c r="L44" s="29">
        <f t="shared" si="18"/>
        <v>-1072.8993557333333</v>
      </c>
      <c r="M44" s="29">
        <f t="shared" si="18"/>
        <v>-1066.8033366666666</v>
      </c>
      <c r="N44" s="29">
        <f t="shared" si="18"/>
        <v>-1060.7073175999999</v>
      </c>
      <c r="O44" s="29">
        <f t="shared" si="18"/>
        <v>-1054.6112985333332</v>
      </c>
      <c r="P44" s="29">
        <f t="shared" si="18"/>
        <v>-1048.5152794666665</v>
      </c>
      <c r="Q44" s="29">
        <f t="shared" si="18"/>
        <v>-1042.4192603999998</v>
      </c>
      <c r="R44" s="29">
        <f t="shared" si="18"/>
        <v>-1036.323241333333</v>
      </c>
      <c r="S44" s="29">
        <f t="shared" si="18"/>
        <v>-1030.2272222666663</v>
      </c>
      <c r="T44" s="29">
        <f t="shared" si="18"/>
        <v>-1024.1312031999996</v>
      </c>
      <c r="U44" s="29">
        <f t="shared" si="18"/>
        <v>-1018.0351841333329</v>
      </c>
      <c r="V44" s="29">
        <f t="shared" si="18"/>
        <v>-1011.9391650666662</v>
      </c>
      <c r="W44" s="29">
        <f t="shared" si="18"/>
        <v>-1005.8431459999995</v>
      </c>
      <c r="X44" s="29">
        <f t="shared" si="18"/>
        <v>-999.74712693333277</v>
      </c>
      <c r="Y44" s="2">
        <f t="shared" si="15"/>
        <v>-97.53630506666741</v>
      </c>
    </row>
    <row r="45" spans="1:25" x14ac:dyDescent="0.3">
      <c r="A45" s="4" t="s">
        <v>29</v>
      </c>
      <c r="B45" s="1">
        <v>148278</v>
      </c>
      <c r="C45" s="1">
        <f t="shared" si="11"/>
        <v>57680.142</v>
      </c>
      <c r="D45" s="1">
        <f t="shared" si="12"/>
        <v>38166.7572</v>
      </c>
      <c r="E45" s="2">
        <f t="shared" si="16"/>
        <v>-19513.3848</v>
      </c>
      <c r="F45" s="2"/>
      <c r="G45" s="2"/>
      <c r="H45" s="2">
        <f t="shared" si="13"/>
        <v>-19513.3848</v>
      </c>
      <c r="I45" s="41">
        <f t="shared" si="17"/>
        <v>-19404.977106666665</v>
      </c>
      <c r="J45" s="29">
        <f t="shared" si="18"/>
        <v>-19296.569413333331</v>
      </c>
      <c r="K45" s="29">
        <f t="shared" si="18"/>
        <v>-19188.161719999996</v>
      </c>
      <c r="L45" s="29">
        <f t="shared" si="18"/>
        <v>-19079.754026666662</v>
      </c>
      <c r="M45" s="29">
        <f t="shared" si="18"/>
        <v>-18971.346333333327</v>
      </c>
      <c r="N45" s="29">
        <f t="shared" si="18"/>
        <v>-18862.938639999993</v>
      </c>
      <c r="O45" s="29">
        <f t="shared" si="18"/>
        <v>-18754.530946666659</v>
      </c>
      <c r="P45" s="29">
        <f t="shared" si="18"/>
        <v>-18646.123253333324</v>
      </c>
      <c r="Q45" s="29">
        <f t="shared" si="18"/>
        <v>-18537.71555999999</v>
      </c>
      <c r="R45" s="29">
        <f t="shared" si="18"/>
        <v>-18429.307866666655</v>
      </c>
      <c r="S45" s="29">
        <f t="shared" si="18"/>
        <v>-18320.900173333321</v>
      </c>
      <c r="T45" s="29">
        <f t="shared" si="18"/>
        <v>-18212.492479999986</v>
      </c>
      <c r="U45" s="29">
        <f t="shared" si="18"/>
        <v>-18104.084786666652</v>
      </c>
      <c r="V45" s="29">
        <f t="shared" si="18"/>
        <v>-17995.677093333317</v>
      </c>
      <c r="W45" s="29">
        <f t="shared" si="18"/>
        <v>-17887.269399999983</v>
      </c>
      <c r="X45" s="29">
        <f t="shared" si="18"/>
        <v>-17778.861706666648</v>
      </c>
      <c r="Y45" s="2">
        <f t="shared" si="15"/>
        <v>-1734.5230933333514</v>
      </c>
    </row>
    <row r="46" spans="1:25" x14ac:dyDescent="0.3">
      <c r="A46" s="4" t="s">
        <v>30</v>
      </c>
      <c r="B46" s="1">
        <v>1220137.8400000001</v>
      </c>
      <c r="C46" s="1">
        <f t="shared" si="11"/>
        <v>474633.61976000003</v>
      </c>
      <c r="D46" s="1">
        <f t="shared" si="12"/>
        <v>314063.48001600004</v>
      </c>
      <c r="E46" s="2">
        <f t="shared" si="16"/>
        <v>-160570.13974399999</v>
      </c>
      <c r="F46" s="2"/>
      <c r="G46" s="2"/>
      <c r="H46" s="2">
        <f t="shared" si="13"/>
        <v>-160570.13974399999</v>
      </c>
      <c r="I46" s="41">
        <f t="shared" si="17"/>
        <v>-159678.08341208886</v>
      </c>
      <c r="J46" s="29">
        <f t="shared" si="18"/>
        <v>-158786.02708017774</v>
      </c>
      <c r="K46" s="29">
        <f t="shared" si="18"/>
        <v>-157893.97074826661</v>
      </c>
      <c r="L46" s="29">
        <f t="shared" si="18"/>
        <v>-157001.91441635549</v>
      </c>
      <c r="M46" s="29">
        <f t="shared" si="18"/>
        <v>-156109.85808444436</v>
      </c>
      <c r="N46" s="29">
        <f t="shared" si="18"/>
        <v>-155217.80175253324</v>
      </c>
      <c r="O46" s="29">
        <f t="shared" si="18"/>
        <v>-154325.74542062212</v>
      </c>
      <c r="P46" s="29">
        <f t="shared" si="18"/>
        <v>-153433.68908871099</v>
      </c>
      <c r="Q46" s="29">
        <f t="shared" si="18"/>
        <v>-152541.63275679987</v>
      </c>
      <c r="R46" s="29">
        <f t="shared" si="18"/>
        <v>-151649.57642488874</v>
      </c>
      <c r="S46" s="29">
        <f t="shared" si="18"/>
        <v>-150757.52009297762</v>
      </c>
      <c r="T46" s="29">
        <f t="shared" si="18"/>
        <v>-149865.46376106649</v>
      </c>
      <c r="U46" s="29">
        <f t="shared" si="18"/>
        <v>-148973.40742915537</v>
      </c>
      <c r="V46" s="29">
        <f t="shared" si="18"/>
        <v>-148081.35109724425</v>
      </c>
      <c r="W46" s="29">
        <f t="shared" si="18"/>
        <v>-147189.29476533312</v>
      </c>
      <c r="X46" s="29">
        <f t="shared" si="18"/>
        <v>-146297.238433422</v>
      </c>
      <c r="Y46" s="2">
        <f t="shared" si="15"/>
        <v>-14272.901310577989</v>
      </c>
    </row>
    <row r="47" spans="1:25" x14ac:dyDescent="0.3">
      <c r="A47" s="4" t="s">
        <v>31</v>
      </c>
      <c r="B47" s="1">
        <v>2882884.51</v>
      </c>
      <c r="C47" s="1">
        <f t="shared" si="11"/>
        <v>1121442.07439</v>
      </c>
      <c r="D47" s="1">
        <f t="shared" si="12"/>
        <v>742054.47287399997</v>
      </c>
      <c r="E47" s="2">
        <f t="shared" si="16"/>
        <v>-379387.601516</v>
      </c>
      <c r="F47" s="2"/>
      <c r="G47" s="2"/>
      <c r="H47" s="2">
        <f t="shared" si="13"/>
        <v>-379387.601516</v>
      </c>
      <c r="I47" s="41">
        <f t="shared" si="17"/>
        <v>-377279.89261868887</v>
      </c>
      <c r="J47" s="29">
        <f t="shared" si="18"/>
        <v>-375172.18372137775</v>
      </c>
      <c r="K47" s="29">
        <f t="shared" si="18"/>
        <v>-373064.47482406662</v>
      </c>
      <c r="L47" s="29">
        <f t="shared" si="18"/>
        <v>-370956.7659267555</v>
      </c>
      <c r="M47" s="29">
        <f t="shared" si="18"/>
        <v>-368849.05702944438</v>
      </c>
      <c r="N47" s="29">
        <f t="shared" si="18"/>
        <v>-366741.34813213325</v>
      </c>
      <c r="O47" s="29">
        <f t="shared" si="18"/>
        <v>-364633.63923482213</v>
      </c>
      <c r="P47" s="29">
        <f t="shared" si="18"/>
        <v>-362525.930337511</v>
      </c>
      <c r="Q47" s="29">
        <f t="shared" si="18"/>
        <v>-360418.22144019988</v>
      </c>
      <c r="R47" s="29">
        <f t="shared" si="18"/>
        <v>-358310.51254288875</v>
      </c>
      <c r="S47" s="29">
        <f t="shared" si="18"/>
        <v>-356202.80364557763</v>
      </c>
      <c r="T47" s="29">
        <f t="shared" si="18"/>
        <v>-354095.09474826651</v>
      </c>
      <c r="U47" s="29">
        <f t="shared" si="18"/>
        <v>-351987.38585095538</v>
      </c>
      <c r="V47" s="29">
        <f t="shared" si="18"/>
        <v>-349879.67695364426</v>
      </c>
      <c r="W47" s="29">
        <f t="shared" si="18"/>
        <v>-347771.96805633313</v>
      </c>
      <c r="X47" s="29">
        <f t="shared" si="18"/>
        <v>-345664.25915902201</v>
      </c>
      <c r="Y47" s="2">
        <f t="shared" si="15"/>
        <v>-33723.342356977984</v>
      </c>
    </row>
    <row r="48" spans="1:25" x14ac:dyDescent="0.3">
      <c r="A48" s="4" t="s">
        <v>32</v>
      </c>
      <c r="B48" s="1">
        <v>313709.26</v>
      </c>
      <c r="C48" s="1">
        <f t="shared" si="11"/>
        <v>122032.90214000001</v>
      </c>
      <c r="D48" s="1">
        <f t="shared" si="12"/>
        <v>80748.763524000009</v>
      </c>
      <c r="E48" s="2">
        <f t="shared" si="16"/>
        <v>-41284.138615999997</v>
      </c>
      <c r="F48" s="2"/>
      <c r="G48" s="2"/>
      <c r="H48" s="2">
        <f t="shared" si="13"/>
        <v>-41284.138615999997</v>
      </c>
      <c r="I48" s="41">
        <f t="shared" si="17"/>
        <v>-41054.78229035555</v>
      </c>
      <c r="J48" s="29">
        <f t="shared" si="18"/>
        <v>-40825.425964711103</v>
      </c>
      <c r="K48" s="29">
        <f t="shared" si="18"/>
        <v>-40596.069639066656</v>
      </c>
      <c r="L48" s="29">
        <f t="shared" si="18"/>
        <v>-40366.713313422209</v>
      </c>
      <c r="M48" s="29">
        <f t="shared" si="18"/>
        <v>-40137.356987777763</v>
      </c>
      <c r="N48" s="29">
        <f t="shared" si="18"/>
        <v>-39908.000662133316</v>
      </c>
      <c r="O48" s="29">
        <f t="shared" si="18"/>
        <v>-39678.644336488869</v>
      </c>
      <c r="P48" s="29">
        <f t="shared" si="18"/>
        <v>-39449.288010844422</v>
      </c>
      <c r="Q48" s="29">
        <f t="shared" si="18"/>
        <v>-39219.931685199976</v>
      </c>
      <c r="R48" s="29">
        <f t="shared" si="18"/>
        <v>-38990.575359555529</v>
      </c>
      <c r="S48" s="29">
        <f t="shared" si="18"/>
        <v>-38761.219033911082</v>
      </c>
      <c r="T48" s="29">
        <f t="shared" si="18"/>
        <v>-38531.862708266635</v>
      </c>
      <c r="U48" s="29">
        <f t="shared" si="18"/>
        <v>-38302.506382622189</v>
      </c>
      <c r="V48" s="29">
        <f t="shared" si="18"/>
        <v>-38073.150056977742</v>
      </c>
      <c r="W48" s="29">
        <f t="shared" si="18"/>
        <v>-37843.793731333295</v>
      </c>
      <c r="X48" s="29">
        <f t="shared" si="18"/>
        <v>-37614.437405688848</v>
      </c>
      <c r="Y48" s="2">
        <f t="shared" si="15"/>
        <v>-3669.7012103111483</v>
      </c>
    </row>
    <row r="49" spans="1:27" x14ac:dyDescent="0.3">
      <c r="A49" s="4" t="s">
        <v>33</v>
      </c>
      <c r="B49" s="1">
        <v>-3111003.08</v>
      </c>
      <c r="C49" s="1">
        <f t="shared" si="11"/>
        <v>-1210180.1981200001</v>
      </c>
      <c r="D49" s="1">
        <f t="shared" si="12"/>
        <v>-800772.19279200002</v>
      </c>
      <c r="E49" s="2">
        <f t="shared" si="16"/>
        <v>409408.00532800006</v>
      </c>
      <c r="F49" s="2"/>
      <c r="G49" s="2"/>
      <c r="H49" s="2">
        <f t="shared" si="13"/>
        <v>409408.00532800006</v>
      </c>
      <c r="I49" s="41">
        <f t="shared" si="17"/>
        <v>407133.51640951115</v>
      </c>
      <c r="J49" s="29">
        <f t="shared" si="18"/>
        <v>404859.02749102225</v>
      </c>
      <c r="K49" s="29">
        <f t="shared" si="18"/>
        <v>402584.53857253335</v>
      </c>
      <c r="L49" s="29">
        <f t="shared" si="18"/>
        <v>400310.04965404444</v>
      </c>
      <c r="M49" s="29">
        <f t="shared" si="18"/>
        <v>398035.56073555554</v>
      </c>
      <c r="N49" s="29">
        <f t="shared" si="18"/>
        <v>395761.07181706664</v>
      </c>
      <c r="O49" s="29">
        <f t="shared" si="18"/>
        <v>393486.58289857773</v>
      </c>
      <c r="P49" s="29">
        <f t="shared" si="18"/>
        <v>391212.09398008883</v>
      </c>
      <c r="Q49" s="29">
        <f t="shared" si="18"/>
        <v>388937.60506159993</v>
      </c>
      <c r="R49" s="29">
        <f t="shared" si="18"/>
        <v>386663.11614311102</v>
      </c>
      <c r="S49" s="29">
        <f t="shared" si="18"/>
        <v>384388.62722462212</v>
      </c>
      <c r="T49" s="29">
        <f t="shared" si="18"/>
        <v>382114.13830613322</v>
      </c>
      <c r="U49" s="29">
        <f t="shared" si="18"/>
        <v>379839.64938764431</v>
      </c>
      <c r="V49" s="29">
        <f t="shared" si="18"/>
        <v>377565.16046915541</v>
      </c>
      <c r="W49" s="29">
        <f t="shared" si="18"/>
        <v>375290.67155066651</v>
      </c>
      <c r="X49" s="29">
        <f t="shared" si="18"/>
        <v>373016.1826321776</v>
      </c>
      <c r="Y49" s="2">
        <f t="shared" si="15"/>
        <v>36391.822695822455</v>
      </c>
    </row>
    <row r="50" spans="1:27" x14ac:dyDescent="0.3">
      <c r="A50" s="4" t="s">
        <v>34</v>
      </c>
      <c r="B50" s="1">
        <v>-1286608.99</v>
      </c>
      <c r="C50" s="1">
        <f t="shared" si="11"/>
        <v>-500490.89711000002</v>
      </c>
      <c r="D50" s="1">
        <f t="shared" si="12"/>
        <v>-331173.154026</v>
      </c>
      <c r="E50" s="2">
        <f t="shared" si="16"/>
        <v>169317.74308400002</v>
      </c>
      <c r="F50" s="2"/>
      <c r="G50" s="2"/>
      <c r="H50" s="2">
        <f t="shared" si="13"/>
        <v>169317.74308400002</v>
      </c>
      <c r="I50" s="43">
        <f>+H50-($H50/180)</f>
        <v>168377.08895575558</v>
      </c>
      <c r="J50" s="29">
        <f t="shared" si="18"/>
        <v>167436.43482751114</v>
      </c>
      <c r="K50" s="29">
        <f t="shared" si="18"/>
        <v>166495.7806992667</v>
      </c>
      <c r="L50" s="29">
        <f t="shared" si="18"/>
        <v>165555.12657102227</v>
      </c>
      <c r="M50" s="29">
        <f t="shared" si="18"/>
        <v>164614.47244277783</v>
      </c>
      <c r="N50" s="29">
        <f t="shared" si="18"/>
        <v>163673.81831453339</v>
      </c>
      <c r="O50" s="29">
        <f t="shared" si="18"/>
        <v>162733.16418628895</v>
      </c>
      <c r="P50" s="29">
        <f t="shared" si="18"/>
        <v>161792.51005804451</v>
      </c>
      <c r="Q50" s="29">
        <f t="shared" si="18"/>
        <v>160851.85592980008</v>
      </c>
      <c r="R50" s="29">
        <f t="shared" si="18"/>
        <v>159911.20180155564</v>
      </c>
      <c r="S50" s="29">
        <f t="shared" si="18"/>
        <v>158970.5476733112</v>
      </c>
      <c r="T50" s="29">
        <f t="shared" si="18"/>
        <v>158029.89354506676</v>
      </c>
      <c r="U50" s="29">
        <f t="shared" si="18"/>
        <v>157089.23941682233</v>
      </c>
      <c r="V50" s="29">
        <f t="shared" si="18"/>
        <v>156148.58528857789</v>
      </c>
      <c r="W50" s="29">
        <f t="shared" si="18"/>
        <v>155207.93116033345</v>
      </c>
      <c r="X50" s="29">
        <f t="shared" si="18"/>
        <v>154267.27703208901</v>
      </c>
      <c r="Y50" s="2">
        <f t="shared" si="15"/>
        <v>15050.466051911004</v>
      </c>
    </row>
    <row r="51" spans="1:27" x14ac:dyDescent="0.3">
      <c r="A51" s="4" t="s">
        <v>35</v>
      </c>
      <c r="B51" s="1">
        <v>1760599</v>
      </c>
      <c r="C51" s="1">
        <f>B51*0.35</f>
        <v>616209.64999999991</v>
      </c>
      <c r="D51" s="1">
        <f>B51*0.21</f>
        <v>369725.79</v>
      </c>
      <c r="E51" s="2">
        <f t="shared" si="16"/>
        <v>-246483.85999999993</v>
      </c>
      <c r="F51" s="2"/>
      <c r="G51" s="2"/>
      <c r="H51" s="2">
        <f t="shared" si="13"/>
        <v>-246483.85999999993</v>
      </c>
      <c r="I51" s="41">
        <f t="shared" si="17"/>
        <v>-245114.50522222216</v>
      </c>
      <c r="J51" s="29">
        <f t="shared" si="18"/>
        <v>-243745.15044444439</v>
      </c>
      <c r="K51" s="29">
        <f t="shared" si="18"/>
        <v>-242375.79566666661</v>
      </c>
      <c r="L51" s="29">
        <f t="shared" si="18"/>
        <v>-241006.44088888884</v>
      </c>
      <c r="M51" s="29">
        <f t="shared" si="18"/>
        <v>-239637.08611111107</v>
      </c>
      <c r="N51" s="29">
        <f t="shared" si="18"/>
        <v>-238267.7313333333</v>
      </c>
      <c r="O51" s="29">
        <f t="shared" si="18"/>
        <v>-236898.37655555553</v>
      </c>
      <c r="P51" s="29">
        <f t="shared" si="18"/>
        <v>-235529.02177777776</v>
      </c>
      <c r="Q51" s="29">
        <f t="shared" si="18"/>
        <v>-234159.66699999999</v>
      </c>
      <c r="R51" s="29">
        <f t="shared" si="18"/>
        <v>-232790.31222222222</v>
      </c>
      <c r="S51" s="29">
        <f t="shared" si="18"/>
        <v>-231420.95744444444</v>
      </c>
      <c r="T51" s="29">
        <f t="shared" si="18"/>
        <v>-230051.60266666667</v>
      </c>
      <c r="U51" s="29">
        <f t="shared" si="18"/>
        <v>-228682.2478888889</v>
      </c>
      <c r="V51" s="29">
        <f t="shared" si="18"/>
        <v>-227312.89311111113</v>
      </c>
      <c r="W51" s="29">
        <f t="shared" si="18"/>
        <v>-225943.53833333336</v>
      </c>
      <c r="X51" s="29">
        <f t="shared" si="18"/>
        <v>-224574.18355555559</v>
      </c>
      <c r="Y51" s="2">
        <f t="shared" si="15"/>
        <v>-21909.67644444434</v>
      </c>
    </row>
    <row r="52" spans="1:27" x14ac:dyDescent="0.3">
      <c r="A52" s="4" t="s">
        <v>36</v>
      </c>
      <c r="B52" s="1">
        <v>-940337</v>
      </c>
      <c r="C52" s="1">
        <f t="shared" si="11"/>
        <v>-365791.09299999999</v>
      </c>
      <c r="D52" s="1">
        <f t="shared" si="12"/>
        <v>-242042.74380000003</v>
      </c>
      <c r="E52" s="2">
        <f t="shared" si="16"/>
        <v>123748.34919999997</v>
      </c>
      <c r="F52" s="2"/>
      <c r="G52" s="2"/>
      <c r="H52" s="2">
        <f t="shared" si="13"/>
        <v>123748.34919999997</v>
      </c>
      <c r="I52" s="41">
        <f t="shared" si="17"/>
        <v>123060.85837111108</v>
      </c>
      <c r="J52" s="29">
        <f t="shared" si="18"/>
        <v>122373.3675422222</v>
      </c>
      <c r="K52" s="29">
        <f t="shared" si="18"/>
        <v>121685.87671333332</v>
      </c>
      <c r="L52" s="29">
        <f t="shared" si="18"/>
        <v>120998.38588444443</v>
      </c>
      <c r="M52" s="29">
        <f t="shared" si="18"/>
        <v>120310.89505555555</v>
      </c>
      <c r="N52" s="29">
        <f t="shared" si="18"/>
        <v>119623.40422666667</v>
      </c>
      <c r="O52" s="29">
        <f t="shared" si="18"/>
        <v>118935.91339777778</v>
      </c>
      <c r="P52" s="29">
        <f t="shared" si="18"/>
        <v>118248.4225688889</v>
      </c>
      <c r="Q52" s="29">
        <f t="shared" si="18"/>
        <v>117560.93174000001</v>
      </c>
      <c r="R52" s="29">
        <f t="shared" si="18"/>
        <v>116873.44091111113</v>
      </c>
      <c r="S52" s="29">
        <f t="shared" si="18"/>
        <v>116185.95008222225</v>
      </c>
      <c r="T52" s="29">
        <f t="shared" si="18"/>
        <v>115498.45925333336</v>
      </c>
      <c r="U52" s="29">
        <f t="shared" si="18"/>
        <v>114810.96842444448</v>
      </c>
      <c r="V52" s="29">
        <f t="shared" si="18"/>
        <v>114123.4775955556</v>
      </c>
      <c r="W52" s="29">
        <f t="shared" si="18"/>
        <v>113435.98676666671</v>
      </c>
      <c r="X52" s="29">
        <f t="shared" si="18"/>
        <v>112748.49593777783</v>
      </c>
      <c r="Y52" s="2">
        <f t="shared" si="15"/>
        <v>10999.853262222139</v>
      </c>
    </row>
    <row r="53" spans="1:27" x14ac:dyDescent="0.3">
      <c r="A53" s="4" t="s">
        <v>37</v>
      </c>
      <c r="B53" s="1">
        <v>856000</v>
      </c>
      <c r="C53" s="1">
        <f t="shared" si="11"/>
        <v>332984</v>
      </c>
      <c r="D53" s="1">
        <f t="shared" si="12"/>
        <v>220334.40000000002</v>
      </c>
      <c r="E53" s="2">
        <f t="shared" si="16"/>
        <v>-112649.59999999998</v>
      </c>
      <c r="F53" s="2"/>
      <c r="G53" s="2"/>
      <c r="H53" s="2">
        <f t="shared" si="13"/>
        <v>-112649.59999999998</v>
      </c>
      <c r="I53" s="41">
        <f t="shared" si="17"/>
        <v>-112023.76888888887</v>
      </c>
      <c r="J53" s="29">
        <f t="shared" si="18"/>
        <v>-111397.93777777776</v>
      </c>
      <c r="K53" s="29">
        <f t="shared" si="18"/>
        <v>-110772.10666666664</v>
      </c>
      <c r="L53" s="29">
        <f t="shared" si="18"/>
        <v>-110146.27555555553</v>
      </c>
      <c r="M53" s="29">
        <f t="shared" si="18"/>
        <v>-109520.44444444442</v>
      </c>
      <c r="N53" s="29">
        <f t="shared" si="18"/>
        <v>-108894.61333333331</v>
      </c>
      <c r="O53" s="29">
        <f t="shared" si="18"/>
        <v>-108268.7822222222</v>
      </c>
      <c r="P53" s="29">
        <f t="shared" si="18"/>
        <v>-107642.95111111109</v>
      </c>
      <c r="Q53" s="29">
        <f t="shared" si="18"/>
        <v>-107017.11999999998</v>
      </c>
      <c r="R53" s="29">
        <f t="shared" si="18"/>
        <v>-106391.28888888887</v>
      </c>
      <c r="S53" s="29">
        <f t="shared" si="18"/>
        <v>-105765.45777777776</v>
      </c>
      <c r="T53" s="29">
        <f t="shared" si="18"/>
        <v>-105139.62666666665</v>
      </c>
      <c r="U53" s="29">
        <f t="shared" si="18"/>
        <v>-104513.79555555554</v>
      </c>
      <c r="V53" s="29">
        <f t="shared" si="18"/>
        <v>-103887.96444444443</v>
      </c>
      <c r="W53" s="29">
        <f t="shared" si="18"/>
        <v>-103262.13333333332</v>
      </c>
      <c r="X53" s="29">
        <f t="shared" si="18"/>
        <v>-102636.30222222221</v>
      </c>
      <c r="Y53" s="2">
        <f t="shared" si="15"/>
        <v>-10013.297777777771</v>
      </c>
    </row>
    <row r="54" spans="1:27" x14ac:dyDescent="0.3">
      <c r="A54" s="4" t="s">
        <v>38</v>
      </c>
      <c r="B54" s="1">
        <v>4953372.97</v>
      </c>
      <c r="C54" s="1">
        <f t="shared" si="11"/>
        <v>1926862.0853299999</v>
      </c>
      <c r="D54" s="1">
        <f t="shared" si="12"/>
        <v>1274998.202478</v>
      </c>
      <c r="E54" s="2">
        <f t="shared" si="16"/>
        <v>-651863.88285199995</v>
      </c>
      <c r="F54" s="2"/>
      <c r="G54" s="2"/>
      <c r="H54" s="2">
        <f t="shared" si="13"/>
        <v>-651863.88285199995</v>
      </c>
      <c r="I54" s="41">
        <f t="shared" si="17"/>
        <v>-648242.41683615546</v>
      </c>
      <c r="J54" s="29">
        <f t="shared" ref="J54:X55" si="19">+I54-($H54/180)</f>
        <v>-644620.95082031097</v>
      </c>
      <c r="K54" s="29">
        <f t="shared" si="19"/>
        <v>-640999.48480446648</v>
      </c>
      <c r="L54" s="29">
        <f t="shared" si="19"/>
        <v>-637378.01878862199</v>
      </c>
      <c r="M54" s="29">
        <f t="shared" si="19"/>
        <v>-633756.5527727775</v>
      </c>
      <c r="N54" s="29">
        <f t="shared" si="19"/>
        <v>-630135.08675693301</v>
      </c>
      <c r="O54" s="29">
        <f t="shared" si="19"/>
        <v>-626513.62074108853</v>
      </c>
      <c r="P54" s="29">
        <f t="shared" si="19"/>
        <v>-622892.15472524404</v>
      </c>
      <c r="Q54" s="29">
        <f t="shared" si="19"/>
        <v>-619270.68870939955</v>
      </c>
      <c r="R54" s="29">
        <f t="shared" si="19"/>
        <v>-615649.22269355506</v>
      </c>
      <c r="S54" s="29">
        <f t="shared" si="19"/>
        <v>-612027.75667771057</v>
      </c>
      <c r="T54" s="29">
        <f t="shared" si="19"/>
        <v>-608406.29066186608</v>
      </c>
      <c r="U54" s="29">
        <f t="shared" si="19"/>
        <v>-604784.82464602159</v>
      </c>
      <c r="V54" s="29">
        <f t="shared" si="19"/>
        <v>-601163.3586301771</v>
      </c>
      <c r="W54" s="29">
        <f t="shared" si="19"/>
        <v>-597541.89261433261</v>
      </c>
      <c r="X54" s="29">
        <f t="shared" si="19"/>
        <v>-593920.42659848812</v>
      </c>
      <c r="Y54" s="2">
        <f t="shared" si="15"/>
        <v>-57943.456253511831</v>
      </c>
    </row>
    <row r="55" spans="1:27" x14ac:dyDescent="0.3">
      <c r="A55" s="4" t="s">
        <v>39</v>
      </c>
      <c r="B55" s="2">
        <v>3421394.34</v>
      </c>
      <c r="C55" s="8">
        <f t="shared" si="11"/>
        <v>1330922.3982599999</v>
      </c>
      <c r="D55" s="8">
        <f t="shared" si="12"/>
        <v>880666.903116</v>
      </c>
      <c r="E55" s="8">
        <f t="shared" si="16"/>
        <v>-450255.49514399993</v>
      </c>
      <c r="F55" s="8"/>
      <c r="G55" s="8"/>
      <c r="H55" s="8">
        <f t="shared" si="13"/>
        <v>-450255.49514399993</v>
      </c>
      <c r="I55" s="42">
        <f t="shared" si="17"/>
        <v>-447754.07572653325</v>
      </c>
      <c r="J55" s="40">
        <f t="shared" si="19"/>
        <v>-445252.65630906657</v>
      </c>
      <c r="K55" s="40">
        <f t="shared" si="19"/>
        <v>-442751.2368915999</v>
      </c>
      <c r="L55" s="40">
        <f t="shared" si="19"/>
        <v>-440249.81747413322</v>
      </c>
      <c r="M55" s="40">
        <f t="shared" si="19"/>
        <v>-437748.39805666654</v>
      </c>
      <c r="N55" s="40">
        <f t="shared" si="19"/>
        <v>-435246.97863919986</v>
      </c>
      <c r="O55" s="40">
        <f t="shared" si="19"/>
        <v>-432745.55922173319</v>
      </c>
      <c r="P55" s="40">
        <f t="shared" si="19"/>
        <v>-430244.13980426651</v>
      </c>
      <c r="Q55" s="40">
        <f t="shared" si="19"/>
        <v>-427742.72038679983</v>
      </c>
      <c r="R55" s="40">
        <f t="shared" si="19"/>
        <v>-425241.30096933316</v>
      </c>
      <c r="S55" s="40">
        <f t="shared" si="19"/>
        <v>-422739.88155186648</v>
      </c>
      <c r="T55" s="40">
        <f t="shared" si="19"/>
        <v>-420238.4621343998</v>
      </c>
      <c r="U55" s="40">
        <f t="shared" si="19"/>
        <v>-417737.04271693312</v>
      </c>
      <c r="V55" s="40">
        <f t="shared" si="19"/>
        <v>-415235.62329946645</v>
      </c>
      <c r="W55" s="40">
        <f t="shared" si="19"/>
        <v>-412734.20388199977</v>
      </c>
      <c r="X55" s="40">
        <f t="shared" si="19"/>
        <v>-410232.78446453309</v>
      </c>
      <c r="Y55" s="8">
        <f t="shared" si="15"/>
        <v>-40022.710679466836</v>
      </c>
    </row>
    <row r="56" spans="1:27" s="10" customFormat="1" x14ac:dyDescent="0.3">
      <c r="A56" s="12" t="s">
        <v>67</v>
      </c>
      <c r="B56" s="27"/>
      <c r="C56" s="13">
        <f>SUM(C23:C55)</f>
        <v>-31780530.642080009</v>
      </c>
      <c r="D56" s="13">
        <f>SUM(D23:D55)</f>
        <v>-21067088.99452801</v>
      </c>
      <c r="E56" s="13">
        <f>SUM(E23:E55)</f>
        <v>10713441.647552</v>
      </c>
      <c r="F56" s="13">
        <f t="shared" ref="F56:H56" si="20">SUM(F23:F55)</f>
        <v>0</v>
      </c>
      <c r="G56" s="13">
        <f t="shared" si="20"/>
        <v>0</v>
      </c>
      <c r="H56" s="13">
        <f t="shared" si="20"/>
        <v>10713441.647552</v>
      </c>
      <c r="I56" s="37">
        <f t="shared" ref="I56" si="21">SUM(I23:I55)</f>
        <v>10653922.527287824</v>
      </c>
      <c r="J56" s="13">
        <f t="shared" ref="J56" si="22">SUM(J23:J55)</f>
        <v>10594403.407023644</v>
      </c>
      <c r="K56" s="13">
        <f t="shared" ref="K56" si="23">SUM(K23:K55)</f>
        <v>10534884.286759468</v>
      </c>
      <c r="L56" s="13">
        <f t="shared" ref="L56" si="24">SUM(L23:L55)</f>
        <v>10475365.166495293</v>
      </c>
      <c r="M56" s="13">
        <f t="shared" ref="M56" si="25">SUM(M23:M55)</f>
        <v>10415846.04623111</v>
      </c>
      <c r="N56" s="13">
        <f t="shared" ref="N56" si="26">SUM(N23:N55)</f>
        <v>10356326.925966937</v>
      </c>
      <c r="O56" s="13">
        <f t="shared" ref="O56" si="27">SUM(O23:O55)</f>
        <v>10296807.805702761</v>
      </c>
      <c r="P56" s="13">
        <f t="shared" ref="P56" si="28">SUM(P23:P55)</f>
        <v>10237288.685438586</v>
      </c>
      <c r="Q56" s="13">
        <f t="shared" ref="Q56" si="29">SUM(Q23:Q55)</f>
        <v>10177769.56517441</v>
      </c>
      <c r="R56" s="13">
        <f t="shared" ref="R56" si="30">SUM(R23:R55)</f>
        <v>10118250.444910232</v>
      </c>
      <c r="S56" s="13">
        <f t="shared" ref="S56" si="31">SUM(S23:S55)</f>
        <v>10058731.324646052</v>
      </c>
      <c r="T56" s="13">
        <f t="shared" ref="T56" si="32">SUM(T23:T55)</f>
        <v>9999212.2043818738</v>
      </c>
      <c r="U56" s="13">
        <f t="shared" ref="U56" si="33">SUM(U23:U55)</f>
        <v>9939693.0841176976</v>
      </c>
      <c r="V56" s="13">
        <f t="shared" ref="V56" si="34">SUM(V23:V55)</f>
        <v>9880173.9638535213</v>
      </c>
      <c r="W56" s="13">
        <f t="shared" ref="W56" si="35">SUM(W23:W55)</f>
        <v>9820654.843589345</v>
      </c>
      <c r="X56" s="13">
        <f t="shared" ref="X56:Y56" si="36">SUM(X23:X55)</f>
        <v>9761135.723325165</v>
      </c>
      <c r="Y56" s="13">
        <f t="shared" si="36"/>
        <v>952305.92422683537</v>
      </c>
    </row>
    <row r="57" spans="1:27" s="17" customFormat="1" ht="16.2" x14ac:dyDescent="0.3">
      <c r="A57" s="20" t="s">
        <v>77</v>
      </c>
      <c r="B57" s="16"/>
      <c r="C57" s="15"/>
      <c r="D57" s="15"/>
      <c r="E57" s="15"/>
      <c r="F57" s="21"/>
      <c r="G57" s="25"/>
      <c r="H57" s="15"/>
      <c r="I57" s="15"/>
      <c r="J57" s="15"/>
      <c r="Y57" s="39"/>
      <c r="AA57" s="39"/>
    </row>
    <row r="58" spans="1:27" s="17" customFormat="1" ht="16.2" x14ac:dyDescent="0.3">
      <c r="A58" s="20" t="s">
        <v>78</v>
      </c>
      <c r="B58" s="16"/>
      <c r="C58" s="15"/>
      <c r="D58" s="15"/>
      <c r="E58" s="15"/>
      <c r="F58" s="28"/>
      <c r="G58" s="25"/>
      <c r="H58" s="16"/>
      <c r="Y58" s="44">
        <v>0.89342078911669132</v>
      </c>
    </row>
    <row r="59" spans="1:27" x14ac:dyDescent="0.3">
      <c r="A59" s="20" t="s">
        <v>79</v>
      </c>
      <c r="H59" s="52"/>
      <c r="Y59" s="19">
        <f>+Y56*Y58</f>
        <v>850809.91030323924</v>
      </c>
    </row>
    <row r="60" spans="1:27" x14ac:dyDescent="0.3">
      <c r="A60" s="20"/>
      <c r="H60" s="16"/>
      <c r="Y60" s="15"/>
    </row>
    <row r="61" spans="1:27" ht="15" x14ac:dyDescent="0.3">
      <c r="A61" s="24" t="s">
        <v>68</v>
      </c>
    </row>
  </sheetData>
  <mergeCells count="2">
    <mergeCell ref="E3:H3"/>
    <mergeCell ref="I3:X3"/>
  </mergeCells>
  <pageMargins left="0.7" right="0.7" top="0.75" bottom="0.75" header="0.3" footer="0.3"/>
  <pageSetup paperSize="5" scale="49" fitToWidth="2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6" sqref="L16"/>
    </sheetView>
  </sheetViews>
  <sheetFormatPr defaultRowHeight="14.4" x14ac:dyDescent="0.3"/>
  <cols>
    <col min="1" max="1" width="47" style="4" bestFit="1" customWidth="1"/>
    <col min="2" max="10" width="19.109375" style="1" customWidth="1"/>
    <col min="11" max="27" width="19.21875" customWidth="1"/>
  </cols>
  <sheetData>
    <row r="1" spans="1:27" x14ac:dyDescent="0.3">
      <c r="A1" s="3" t="s">
        <v>40</v>
      </c>
    </row>
    <row r="2" spans="1:27" x14ac:dyDescent="0.3">
      <c r="A2" s="4" t="s">
        <v>69</v>
      </c>
    </row>
    <row r="3" spans="1:27" x14ac:dyDescent="0.3">
      <c r="A3" s="4" t="s">
        <v>82</v>
      </c>
      <c r="E3" s="45" t="s">
        <v>74</v>
      </c>
      <c r="F3" s="46"/>
      <c r="G3" s="46"/>
      <c r="H3" s="46"/>
      <c r="I3" s="46"/>
      <c r="J3" s="47"/>
      <c r="K3" s="48" t="s">
        <v>80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</row>
    <row r="4" spans="1:27" ht="48.6" x14ac:dyDescent="0.4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1</v>
      </c>
      <c r="G4" s="6" t="s">
        <v>53</v>
      </c>
      <c r="H4" s="6" t="s">
        <v>52</v>
      </c>
      <c r="I4" s="6" t="s">
        <v>66</v>
      </c>
      <c r="J4" s="6" t="s">
        <v>63</v>
      </c>
      <c r="K4" s="33">
        <v>43101</v>
      </c>
      <c r="L4" s="31">
        <v>43132</v>
      </c>
      <c r="M4" s="31">
        <v>43160</v>
      </c>
      <c r="N4" s="31">
        <v>43191</v>
      </c>
      <c r="O4" s="31">
        <v>43221</v>
      </c>
      <c r="P4" s="31">
        <v>43252</v>
      </c>
      <c r="Q4" s="31">
        <v>43282</v>
      </c>
      <c r="R4" s="31">
        <v>43313</v>
      </c>
      <c r="S4" s="31">
        <v>43344</v>
      </c>
      <c r="T4" s="31">
        <v>43374</v>
      </c>
      <c r="U4" s="31">
        <v>43405</v>
      </c>
      <c r="V4" s="31">
        <v>43435</v>
      </c>
      <c r="W4" s="31">
        <v>43466</v>
      </c>
      <c r="X4" s="31">
        <v>43497</v>
      </c>
      <c r="Y4" s="31">
        <v>43525</v>
      </c>
      <c r="Z4" s="31">
        <v>43556</v>
      </c>
      <c r="AA4" s="32" t="s">
        <v>76</v>
      </c>
    </row>
    <row r="5" spans="1:27" x14ac:dyDescent="0.3">
      <c r="K5" s="34"/>
    </row>
    <row r="6" spans="1:27" x14ac:dyDescent="0.3">
      <c r="A6" s="3" t="s">
        <v>64</v>
      </c>
      <c r="G6"/>
      <c r="H6"/>
      <c r="K6" s="34"/>
    </row>
    <row r="7" spans="1:27" x14ac:dyDescent="0.3">
      <c r="A7" s="9" t="s">
        <v>54</v>
      </c>
      <c r="B7" s="1">
        <v>-65353043.729999997</v>
      </c>
      <c r="C7" s="1">
        <f>B7*0.389</f>
        <v>-25422334.01097</v>
      </c>
      <c r="D7" s="1">
        <f>B7*0.2574</f>
        <v>-16821873.456101999</v>
      </c>
      <c r="E7" s="2">
        <f>+D7-C7</f>
        <v>8600460.5548680015</v>
      </c>
      <c r="F7" s="2"/>
      <c r="G7" s="2"/>
      <c r="H7" s="2"/>
      <c r="I7" s="2">
        <v>1733134.99</v>
      </c>
      <c r="J7" s="30">
        <f>E7-SUM(F7:I7)</f>
        <v>6867325.5648680013</v>
      </c>
      <c r="K7" s="3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0"/>
    </row>
    <row r="8" spans="1:27" x14ac:dyDescent="0.3">
      <c r="A8" s="9" t="s">
        <v>55</v>
      </c>
      <c r="B8" s="1">
        <v>41826781.870000005</v>
      </c>
      <c r="C8" s="1">
        <f t="shared" ref="C8:C10" si="0">B8*0.389</f>
        <v>16270618.147430003</v>
      </c>
      <c r="D8" s="1">
        <f t="shared" ref="D8:D10" si="1">B8*0.2574</f>
        <v>10766213.653338002</v>
      </c>
      <c r="E8" s="2">
        <f t="shared" ref="E8:E10" si="2">+D8-C8</f>
        <v>-5504404.4940920006</v>
      </c>
      <c r="F8" s="2"/>
      <c r="G8" s="2"/>
      <c r="H8" s="2"/>
      <c r="I8" s="2">
        <v>-795168.03999999992</v>
      </c>
      <c r="J8" s="2">
        <f t="shared" ref="J8:J10" si="3">E8-SUM(F8:I8)</f>
        <v>-4709236.4540920006</v>
      </c>
      <c r="K8" s="3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3">
      <c r="A9" s="9" t="s">
        <v>56</v>
      </c>
      <c r="B9" s="1">
        <v>90776882.870000005</v>
      </c>
      <c r="C9" s="1">
        <f t="shared" si="0"/>
        <v>35312207.43643</v>
      </c>
      <c r="D9" s="1">
        <f t="shared" si="1"/>
        <v>23365969.650738005</v>
      </c>
      <c r="E9" s="2">
        <f t="shared" si="2"/>
        <v>-11946237.785691995</v>
      </c>
      <c r="F9" s="2"/>
      <c r="G9" s="2"/>
      <c r="H9" s="2"/>
      <c r="I9" s="2">
        <v>-840234.65700000024</v>
      </c>
      <c r="J9" s="2">
        <f t="shared" si="3"/>
        <v>-11106003.128691996</v>
      </c>
      <c r="K9" s="3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3">
      <c r="A10" s="9" t="s">
        <v>57</v>
      </c>
      <c r="B10" s="8">
        <v>4165700</v>
      </c>
      <c r="C10" s="8">
        <f t="shared" si="0"/>
        <v>1620457.3</v>
      </c>
      <c r="D10" s="8">
        <f t="shared" si="1"/>
        <v>1072251.1800000002</v>
      </c>
      <c r="E10" s="8">
        <f t="shared" si="2"/>
        <v>-548206.11999999988</v>
      </c>
      <c r="F10" s="8"/>
      <c r="G10" s="8"/>
      <c r="H10" s="8"/>
      <c r="I10" s="8">
        <v>-109641.22399999993</v>
      </c>
      <c r="J10" s="8">
        <f t="shared" si="3"/>
        <v>-438564.89599999995</v>
      </c>
      <c r="K10" s="3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3">
      <c r="A11" s="9" t="s">
        <v>58</v>
      </c>
      <c r="B11" s="1">
        <f t="shared" ref="B11:H11" si="4">SUM(B7:B10)</f>
        <v>71416321.01000002</v>
      </c>
      <c r="C11" s="1">
        <f t="shared" si="4"/>
        <v>27780948.872890003</v>
      </c>
      <c r="D11" s="1">
        <f t="shared" si="4"/>
        <v>18382561.02797401</v>
      </c>
      <c r="E11" s="1">
        <f t="shared" si="4"/>
        <v>-9398387.8449159935</v>
      </c>
      <c r="F11" s="1">
        <f t="shared" si="4"/>
        <v>0</v>
      </c>
      <c r="G11" s="1">
        <f t="shared" si="4"/>
        <v>0</v>
      </c>
      <c r="H11" s="1">
        <f t="shared" si="4"/>
        <v>0</v>
      </c>
      <c r="I11" s="1">
        <f t="shared" ref="I11" si="5">SUM(I7:I10)</f>
        <v>-11908.931000000099</v>
      </c>
      <c r="J11" s="1">
        <f t="shared" ref="J11:AA11" si="6">SUM(J7:J10)</f>
        <v>-9386478.9139159936</v>
      </c>
      <c r="K11" s="3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3">
      <c r="A12" s="9" t="s">
        <v>59</v>
      </c>
      <c r="B12" s="1">
        <v>-3020674666.5799999</v>
      </c>
      <c r="C12" s="1">
        <f>B12*0.35</f>
        <v>-1057236133.3029999</v>
      </c>
      <c r="D12" s="1">
        <f>B12*0.21</f>
        <v>-634341679.98179996</v>
      </c>
      <c r="E12" s="2">
        <f>+D12-C12</f>
        <v>422894453.32119989</v>
      </c>
      <c r="F12" s="2">
        <v>92764015</v>
      </c>
      <c r="G12" s="2">
        <v>1463851.39</v>
      </c>
      <c r="H12" s="2">
        <v>540867.42000000004</v>
      </c>
      <c r="I12" s="2">
        <v>80432411.640000001</v>
      </c>
      <c r="J12" s="2">
        <f t="shared" ref="J12:J15" si="7">E12-SUM(F12:I12)</f>
        <v>247693307.87119991</v>
      </c>
      <c r="K12" s="3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3">
      <c r="A13" s="9" t="s">
        <v>61</v>
      </c>
      <c r="B13" s="2">
        <v>-1950817132.3199999</v>
      </c>
      <c r="C13" s="2">
        <f>B13*(0.06*0.65)</f>
        <v>-76081868.160479993</v>
      </c>
      <c r="D13" s="2">
        <f>B13*(0.06*0.79)</f>
        <v>-92468732.071967989</v>
      </c>
      <c r="E13" s="2">
        <f>+D13-C13</f>
        <v>-16386863.911487997</v>
      </c>
      <c r="F13" s="2"/>
      <c r="G13" s="2"/>
      <c r="H13" s="2"/>
      <c r="I13" s="2">
        <v>-3959131.0240000002</v>
      </c>
      <c r="J13" s="2">
        <f t="shared" si="7"/>
        <v>-12427732.887487996</v>
      </c>
      <c r="K13" s="3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3">
      <c r="A14" s="9" t="s">
        <v>62</v>
      </c>
      <c r="B14" s="2">
        <v>140367097</v>
      </c>
      <c r="C14" s="2">
        <f>B14*0.35</f>
        <v>49128483.949999996</v>
      </c>
      <c r="D14" s="2">
        <f>B14*0.21</f>
        <v>29477090.369999997</v>
      </c>
      <c r="E14" s="2">
        <f>+D14-C14</f>
        <v>-19651393.579999998</v>
      </c>
      <c r="F14" s="2"/>
      <c r="G14" s="2"/>
      <c r="H14" s="2"/>
      <c r="I14" s="2">
        <v>-1292395</v>
      </c>
      <c r="J14" s="2">
        <f t="shared" si="7"/>
        <v>-18358998.579999998</v>
      </c>
      <c r="K14" s="3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6.2" x14ac:dyDescent="0.3">
      <c r="A15" s="26" t="s">
        <v>70</v>
      </c>
      <c r="B15" s="11">
        <v>-8908773.9100000039</v>
      </c>
      <c r="C15" s="8">
        <f t="shared" ref="C15" si="8">B15*0.389</f>
        <v>-3465513.0509900018</v>
      </c>
      <c r="D15" s="8">
        <f t="shared" ref="D15" si="9">B15*0.2574</f>
        <v>-2293118.4044340011</v>
      </c>
      <c r="E15" s="8">
        <f t="shared" ref="E15" si="10">+D15-C15</f>
        <v>1172394.6465560007</v>
      </c>
      <c r="F15" s="8">
        <f>+E15</f>
        <v>1172394.6465560007</v>
      </c>
      <c r="G15" s="8"/>
      <c r="H15" s="8"/>
      <c r="I15" s="8"/>
      <c r="J15" s="8">
        <f t="shared" si="7"/>
        <v>0</v>
      </c>
      <c r="K15" s="3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8"/>
      <c r="Z15" s="8"/>
      <c r="AA15" s="8"/>
    </row>
    <row r="16" spans="1:27" s="10" customFormat="1" x14ac:dyDescent="0.3">
      <c r="A16" s="12" t="s">
        <v>60</v>
      </c>
      <c r="B16" s="19"/>
      <c r="C16" s="13">
        <f t="shared" ref="C16:D16" si="11">SUM(C11:C15)</f>
        <v>-1059874081.6915797</v>
      </c>
      <c r="D16" s="13">
        <f t="shared" si="11"/>
        <v>-681243879.06022787</v>
      </c>
      <c r="E16" s="13">
        <f>SUM(E11:E15)</f>
        <v>378630202.63135195</v>
      </c>
      <c r="F16" s="13">
        <f t="shared" ref="F16" si="12">SUM(F11:F15)</f>
        <v>93936409.646556005</v>
      </c>
      <c r="G16" s="13">
        <f t="shared" ref="G16:AA16" si="13">SUM(G11:G15)</f>
        <v>1463851.39</v>
      </c>
      <c r="H16" s="13">
        <f t="shared" si="13"/>
        <v>540867.42000000004</v>
      </c>
      <c r="I16" s="13">
        <f t="shared" si="13"/>
        <v>75168976.685000002</v>
      </c>
      <c r="J16" s="13">
        <f t="shared" si="13"/>
        <v>207520097.48979592</v>
      </c>
      <c r="K16" s="37">
        <v>207059177.24000001</v>
      </c>
      <c r="L16" s="56">
        <v>206598256.99000001</v>
      </c>
      <c r="M16" s="56">
        <v>206137336.74000001</v>
      </c>
      <c r="N16" s="56">
        <v>205676416.49000001</v>
      </c>
      <c r="O16" s="56">
        <v>205215496.24000001</v>
      </c>
      <c r="P16" s="56">
        <v>204754575.99000001</v>
      </c>
      <c r="Q16" s="56">
        <v>204293655.74000001</v>
      </c>
      <c r="R16" s="56">
        <v>203832735.49000001</v>
      </c>
      <c r="S16" s="56">
        <v>203371815.24000001</v>
      </c>
      <c r="T16" s="56">
        <v>202910894.99000001</v>
      </c>
      <c r="U16" s="56">
        <v>202449974.74000001</v>
      </c>
      <c r="V16" s="56">
        <v>201989054.49000001</v>
      </c>
      <c r="W16" s="56">
        <v>201483615.49000001</v>
      </c>
      <c r="X16" s="56">
        <v>200978176.49000001</v>
      </c>
      <c r="Y16" s="56">
        <v>200472737.49000001</v>
      </c>
      <c r="Z16" s="56">
        <v>199967298.49000001</v>
      </c>
      <c r="AA16" s="27">
        <f>+J16-Z16</f>
        <v>7552798.9997959137</v>
      </c>
    </row>
    <row r="17" spans="1:27" s="17" customFormat="1" x14ac:dyDescent="0.3">
      <c r="A17" s="20" t="s">
        <v>75</v>
      </c>
      <c r="B17" s="16"/>
      <c r="C17" s="15"/>
      <c r="D17" s="15"/>
      <c r="E17" s="15"/>
      <c r="F17" s="15"/>
      <c r="G17" s="15"/>
      <c r="H17" s="15"/>
      <c r="I17" s="15"/>
      <c r="J17" s="15"/>
      <c r="K17" s="43"/>
      <c r="AA17" s="39"/>
    </row>
    <row r="18" spans="1:27" x14ac:dyDescent="0.3">
      <c r="A18" s="9"/>
      <c r="K18" s="34"/>
    </row>
    <row r="19" spans="1:27" x14ac:dyDescent="0.3">
      <c r="A19" s="3" t="s">
        <v>65</v>
      </c>
      <c r="G19"/>
      <c r="H19"/>
      <c r="K19" s="34"/>
    </row>
    <row r="20" spans="1:27" x14ac:dyDescent="0.3">
      <c r="A20" s="9" t="s">
        <v>7</v>
      </c>
      <c r="B20" s="11">
        <v>-6081252.5999999996</v>
      </c>
      <c r="C20" s="1">
        <f t="shared" ref="C20:C54" si="14">B20*0.389</f>
        <v>-2365607.2613999997</v>
      </c>
      <c r="D20" s="1">
        <f t="shared" ref="D20:D54" si="15">B20*0.2574</f>
        <v>-1565314.41924</v>
      </c>
      <c r="E20" s="2">
        <f>+D20-C20</f>
        <v>800292.84215999977</v>
      </c>
      <c r="F20" s="2"/>
      <c r="G20" s="2"/>
      <c r="H20" s="2"/>
      <c r="I20" s="2"/>
      <c r="J20" s="2">
        <f t="shared" ref="J20:J54" si="16">E20-SUM(F20:I20)</f>
        <v>800292.84215999977</v>
      </c>
      <c r="K20" s="35">
        <f>+J20-$J20/180</f>
        <v>795846.77081466641</v>
      </c>
      <c r="L20" s="2">
        <f t="shared" ref="L20:Z20" si="17">+K20-$J20/180</f>
        <v>791400.69946933305</v>
      </c>
      <c r="M20" s="2">
        <f t="shared" si="17"/>
        <v>786954.62812399969</v>
      </c>
      <c r="N20" s="2">
        <f t="shared" si="17"/>
        <v>782508.55677866633</v>
      </c>
      <c r="O20" s="2">
        <f t="shared" si="17"/>
        <v>778062.48543333297</v>
      </c>
      <c r="P20" s="2">
        <f t="shared" si="17"/>
        <v>773616.41408799961</v>
      </c>
      <c r="Q20" s="2">
        <f t="shared" si="17"/>
        <v>769170.34274266625</v>
      </c>
      <c r="R20" s="2">
        <f t="shared" si="17"/>
        <v>764724.27139733289</v>
      </c>
      <c r="S20" s="2">
        <f t="shared" si="17"/>
        <v>760278.20005199953</v>
      </c>
      <c r="T20" s="2">
        <f t="shared" si="17"/>
        <v>755832.12870666618</v>
      </c>
      <c r="U20" s="2">
        <f t="shared" si="17"/>
        <v>751386.05736133282</v>
      </c>
      <c r="V20" s="2">
        <f t="shared" si="17"/>
        <v>746939.98601599946</v>
      </c>
      <c r="W20" s="2">
        <f t="shared" si="17"/>
        <v>742493.9146706661</v>
      </c>
      <c r="X20" s="2">
        <f t="shared" si="17"/>
        <v>738047.84332533274</v>
      </c>
      <c r="Y20" s="2">
        <f t="shared" si="17"/>
        <v>733601.77197999938</v>
      </c>
      <c r="Z20" s="2">
        <f t="shared" si="17"/>
        <v>729155.70063466602</v>
      </c>
      <c r="AA20" s="2">
        <f t="shared" ref="AA20:AA54" si="18">+J20-Z20</f>
        <v>71137.141525333747</v>
      </c>
    </row>
    <row r="21" spans="1:27" x14ac:dyDescent="0.3">
      <c r="A21" s="9" t="s">
        <v>8</v>
      </c>
      <c r="B21" s="11">
        <v>-11324918.49</v>
      </c>
      <c r="C21" s="1">
        <f t="shared" si="14"/>
        <v>-4405393.2926099999</v>
      </c>
      <c r="D21" s="1">
        <f t="shared" si="15"/>
        <v>-2915034.0193260005</v>
      </c>
      <c r="E21" s="2">
        <f t="shared" ref="E21:E54" si="19">+D21-C21</f>
        <v>1490359.2732839994</v>
      </c>
      <c r="F21" s="2"/>
      <c r="G21" s="2"/>
      <c r="H21" s="2"/>
      <c r="I21" s="2">
        <v>5700.9299999999985</v>
      </c>
      <c r="J21" s="2">
        <f t="shared" si="16"/>
        <v>1484658.3432839995</v>
      </c>
      <c r="K21" s="35">
        <f t="shared" ref="K21:Z21" si="20">+J21-$J21/180</f>
        <v>1476410.2413768661</v>
      </c>
      <c r="L21" s="2">
        <f t="shared" si="20"/>
        <v>1468162.1394697328</v>
      </c>
      <c r="M21" s="2">
        <f t="shared" si="20"/>
        <v>1459914.0375625994</v>
      </c>
      <c r="N21" s="2">
        <f t="shared" si="20"/>
        <v>1451665.935655466</v>
      </c>
      <c r="O21" s="2">
        <f t="shared" si="20"/>
        <v>1443417.8337483327</v>
      </c>
      <c r="P21" s="2">
        <f t="shared" si="20"/>
        <v>1435169.7318411993</v>
      </c>
      <c r="Q21" s="2">
        <f t="shared" si="20"/>
        <v>1426921.629934066</v>
      </c>
      <c r="R21" s="2">
        <f t="shared" si="20"/>
        <v>1418673.5280269326</v>
      </c>
      <c r="S21" s="2">
        <f t="shared" si="20"/>
        <v>1410425.4261197993</v>
      </c>
      <c r="T21" s="2">
        <f t="shared" si="20"/>
        <v>1402177.3242126659</v>
      </c>
      <c r="U21" s="2">
        <f t="shared" si="20"/>
        <v>1393929.2223055325</v>
      </c>
      <c r="V21" s="2">
        <f t="shared" si="20"/>
        <v>1385681.1203983992</v>
      </c>
      <c r="W21" s="2">
        <f t="shared" si="20"/>
        <v>1377433.0184912658</v>
      </c>
      <c r="X21" s="2">
        <f t="shared" si="20"/>
        <v>1369184.9165841325</v>
      </c>
      <c r="Y21" s="2">
        <f t="shared" si="20"/>
        <v>1360936.8146769991</v>
      </c>
      <c r="Z21" s="2">
        <f t="shared" si="20"/>
        <v>1352688.7127698658</v>
      </c>
      <c r="AA21" s="2">
        <f t="shared" si="18"/>
        <v>131969.63051413372</v>
      </c>
    </row>
    <row r="22" spans="1:27" x14ac:dyDescent="0.3">
      <c r="A22" s="9" t="s">
        <v>41</v>
      </c>
      <c r="B22" s="11">
        <v>-402606.15</v>
      </c>
      <c r="C22" s="1">
        <f t="shared" si="14"/>
        <v>-156613.79235</v>
      </c>
      <c r="D22" s="1">
        <f t="shared" si="15"/>
        <v>-103630.82301000001</v>
      </c>
      <c r="E22" s="2">
        <f t="shared" si="19"/>
        <v>52982.969339999996</v>
      </c>
      <c r="F22" s="2"/>
      <c r="G22" s="2"/>
      <c r="H22" s="2"/>
      <c r="I22" s="2"/>
      <c r="J22" s="2">
        <f t="shared" si="16"/>
        <v>52982.969339999996</v>
      </c>
      <c r="K22" s="35">
        <f t="shared" ref="K22:Z22" si="21">+J22-$J22/180</f>
        <v>52688.61951033333</v>
      </c>
      <c r="L22" s="2">
        <f t="shared" si="21"/>
        <v>52394.269680666664</v>
      </c>
      <c r="M22" s="2">
        <f t="shared" si="21"/>
        <v>52099.919850999999</v>
      </c>
      <c r="N22" s="2">
        <f t="shared" si="21"/>
        <v>51805.570021333333</v>
      </c>
      <c r="O22" s="2">
        <f t="shared" si="21"/>
        <v>51511.220191666667</v>
      </c>
      <c r="P22" s="2">
        <f t="shared" si="21"/>
        <v>51216.870362000001</v>
      </c>
      <c r="Q22" s="2">
        <f t="shared" si="21"/>
        <v>50922.520532333336</v>
      </c>
      <c r="R22" s="2">
        <f t="shared" si="21"/>
        <v>50628.17070266667</v>
      </c>
      <c r="S22" s="2">
        <f t="shared" si="21"/>
        <v>50333.820873000004</v>
      </c>
      <c r="T22" s="2">
        <f t="shared" si="21"/>
        <v>50039.471043333338</v>
      </c>
      <c r="U22" s="2">
        <f t="shared" si="21"/>
        <v>49745.121213666673</v>
      </c>
      <c r="V22" s="2">
        <f t="shared" si="21"/>
        <v>49450.771384000007</v>
      </c>
      <c r="W22" s="2">
        <f t="shared" si="21"/>
        <v>49156.421554333341</v>
      </c>
      <c r="X22" s="2">
        <f t="shared" si="21"/>
        <v>48862.071724666675</v>
      </c>
      <c r="Y22" s="2">
        <f t="shared" si="21"/>
        <v>48567.72189500001</v>
      </c>
      <c r="Z22" s="2">
        <f t="shared" si="21"/>
        <v>48273.372065333344</v>
      </c>
      <c r="AA22" s="2">
        <f t="shared" si="18"/>
        <v>4709.5972746666521</v>
      </c>
    </row>
    <row r="23" spans="1:27" x14ac:dyDescent="0.3">
      <c r="A23" s="9" t="s">
        <v>42</v>
      </c>
      <c r="B23" s="11">
        <v>113693</v>
      </c>
      <c r="C23" s="1">
        <f t="shared" si="14"/>
        <v>44226.577000000005</v>
      </c>
      <c r="D23" s="1">
        <f t="shared" si="15"/>
        <v>29264.578200000004</v>
      </c>
      <c r="E23" s="2">
        <f t="shared" si="19"/>
        <v>-14961.998800000001</v>
      </c>
      <c r="F23" s="2"/>
      <c r="G23" s="2"/>
      <c r="H23" s="2"/>
      <c r="I23" s="2">
        <v>-2094.54</v>
      </c>
      <c r="J23" s="2">
        <f t="shared" si="16"/>
        <v>-12867.4588</v>
      </c>
      <c r="K23" s="35">
        <f t="shared" ref="K23:Z23" si="22">+J23-$J23/180</f>
        <v>-12795.972917777779</v>
      </c>
      <c r="L23" s="2">
        <f t="shared" si="22"/>
        <v>-12724.487035555558</v>
      </c>
      <c r="M23" s="2">
        <f t="shared" si="22"/>
        <v>-12653.001153333336</v>
      </c>
      <c r="N23" s="2">
        <f t="shared" si="22"/>
        <v>-12581.515271111115</v>
      </c>
      <c r="O23" s="2">
        <f t="shared" si="22"/>
        <v>-12510.029388888894</v>
      </c>
      <c r="P23" s="2">
        <f t="shared" si="22"/>
        <v>-12438.543506666672</v>
      </c>
      <c r="Q23" s="2">
        <f t="shared" si="22"/>
        <v>-12367.057624444451</v>
      </c>
      <c r="R23" s="2">
        <f t="shared" si="22"/>
        <v>-12295.57174222223</v>
      </c>
      <c r="S23" s="2">
        <f t="shared" si="22"/>
        <v>-12224.085860000008</v>
      </c>
      <c r="T23" s="2">
        <f t="shared" si="22"/>
        <v>-12152.599977777787</v>
      </c>
      <c r="U23" s="2">
        <f t="shared" si="22"/>
        <v>-12081.114095555566</v>
      </c>
      <c r="V23" s="2">
        <f t="shared" si="22"/>
        <v>-12009.628213333344</v>
      </c>
      <c r="W23" s="2">
        <f t="shared" si="22"/>
        <v>-11938.142331111123</v>
      </c>
      <c r="X23" s="2">
        <f t="shared" si="22"/>
        <v>-11866.656448888902</v>
      </c>
      <c r="Y23" s="2">
        <f t="shared" si="22"/>
        <v>-11795.17056666668</v>
      </c>
      <c r="Z23" s="2">
        <f t="shared" si="22"/>
        <v>-11723.684684444459</v>
      </c>
      <c r="AA23" s="2">
        <f t="shared" si="18"/>
        <v>-1143.7741155555414</v>
      </c>
    </row>
    <row r="24" spans="1:27" x14ac:dyDescent="0.3">
      <c r="A24" s="9" t="s">
        <v>9</v>
      </c>
      <c r="B24" s="11">
        <v>-15557928.459999999</v>
      </c>
      <c r="C24" s="1">
        <f t="shared" si="14"/>
        <v>-6052034.1709399996</v>
      </c>
      <c r="D24" s="1">
        <f t="shared" si="15"/>
        <v>-4004610.7856040001</v>
      </c>
      <c r="E24" s="2">
        <f t="shared" si="19"/>
        <v>2047423.3853359995</v>
      </c>
      <c r="F24" s="2"/>
      <c r="G24" s="2"/>
      <c r="H24" s="2"/>
      <c r="I24" s="2">
        <v>130002.91999999998</v>
      </c>
      <c r="J24" s="2">
        <f t="shared" si="16"/>
        <v>1917420.4653359996</v>
      </c>
      <c r="K24" s="35">
        <f t="shared" ref="K24:Z24" si="23">+J24-$J24/180</f>
        <v>1906768.1294174662</v>
      </c>
      <c r="L24" s="2">
        <f t="shared" si="23"/>
        <v>1896115.7934989328</v>
      </c>
      <c r="M24" s="2">
        <f t="shared" si="23"/>
        <v>1885463.4575803995</v>
      </c>
      <c r="N24" s="2">
        <f t="shared" si="23"/>
        <v>1874811.1216618661</v>
      </c>
      <c r="O24" s="2">
        <f t="shared" si="23"/>
        <v>1864158.7857433327</v>
      </c>
      <c r="P24" s="2">
        <f t="shared" si="23"/>
        <v>1853506.4498247993</v>
      </c>
      <c r="Q24" s="2">
        <f t="shared" si="23"/>
        <v>1842854.1139062659</v>
      </c>
      <c r="R24" s="2">
        <f t="shared" si="23"/>
        <v>1832201.7779877326</v>
      </c>
      <c r="S24" s="2">
        <f t="shared" si="23"/>
        <v>1821549.4420691992</v>
      </c>
      <c r="T24" s="2">
        <f t="shared" si="23"/>
        <v>1810897.1061506658</v>
      </c>
      <c r="U24" s="2">
        <f t="shared" si="23"/>
        <v>1800244.7702321324</v>
      </c>
      <c r="V24" s="2">
        <f t="shared" si="23"/>
        <v>1789592.434313599</v>
      </c>
      <c r="W24" s="2">
        <f t="shared" si="23"/>
        <v>1778940.0983950656</v>
      </c>
      <c r="X24" s="2">
        <f t="shared" si="23"/>
        <v>1768287.7624765323</v>
      </c>
      <c r="Y24" s="2">
        <f t="shared" si="23"/>
        <v>1757635.4265579989</v>
      </c>
      <c r="Z24" s="2">
        <f t="shared" si="23"/>
        <v>1746983.0906394655</v>
      </c>
      <c r="AA24" s="2">
        <f t="shared" si="18"/>
        <v>170437.37469653413</v>
      </c>
    </row>
    <row r="25" spans="1:27" x14ac:dyDescent="0.3">
      <c r="A25" s="9" t="s">
        <v>10</v>
      </c>
      <c r="B25" s="11">
        <v>1126693.6299999999</v>
      </c>
      <c r="C25" s="1">
        <f t="shared" si="14"/>
        <v>438283.82206999999</v>
      </c>
      <c r="D25" s="1">
        <f t="shared" si="15"/>
        <v>290010.94036199996</v>
      </c>
      <c r="E25" s="2">
        <f t="shared" si="19"/>
        <v>-148272.88170800003</v>
      </c>
      <c r="F25" s="2"/>
      <c r="G25" s="2"/>
      <c r="H25" s="2"/>
      <c r="I25" s="2">
        <v>-43718.62999999999</v>
      </c>
      <c r="J25" s="2">
        <f t="shared" si="16"/>
        <v>-104554.25170800004</v>
      </c>
      <c r="K25" s="35">
        <f t="shared" ref="K25:Z25" si="24">+J25-$J25/180</f>
        <v>-103973.3947540667</v>
      </c>
      <c r="L25" s="2">
        <f t="shared" si="24"/>
        <v>-103392.53780013336</v>
      </c>
      <c r="M25" s="2">
        <f t="shared" si="24"/>
        <v>-102811.68084620002</v>
      </c>
      <c r="N25" s="2">
        <f t="shared" si="24"/>
        <v>-102230.82389226668</v>
      </c>
      <c r="O25" s="2">
        <f t="shared" si="24"/>
        <v>-101649.96693833334</v>
      </c>
      <c r="P25" s="2">
        <f t="shared" si="24"/>
        <v>-101069.1099844</v>
      </c>
      <c r="Q25" s="2">
        <f t="shared" si="24"/>
        <v>-100488.25303046666</v>
      </c>
      <c r="R25" s="2">
        <f t="shared" si="24"/>
        <v>-99907.396076533318</v>
      </c>
      <c r="S25" s="2">
        <f t="shared" si="24"/>
        <v>-99326.539122599977</v>
      </c>
      <c r="T25" s="2">
        <f t="shared" si="24"/>
        <v>-98745.682168666637</v>
      </c>
      <c r="U25" s="2">
        <f t="shared" si="24"/>
        <v>-98164.825214733297</v>
      </c>
      <c r="V25" s="2">
        <f t="shared" si="24"/>
        <v>-97583.968260799957</v>
      </c>
      <c r="W25" s="2">
        <f t="shared" si="24"/>
        <v>-97003.111306866616</v>
      </c>
      <c r="X25" s="2">
        <f t="shared" si="24"/>
        <v>-96422.254352933276</v>
      </c>
      <c r="Y25" s="2">
        <f t="shared" si="24"/>
        <v>-95841.397398999936</v>
      </c>
      <c r="Z25" s="2">
        <f t="shared" si="24"/>
        <v>-95260.540445066596</v>
      </c>
      <c r="AA25" s="2">
        <f t="shared" si="18"/>
        <v>-9293.7112629334442</v>
      </c>
    </row>
    <row r="26" spans="1:27" x14ac:dyDescent="0.3">
      <c r="A26" s="9" t="s">
        <v>71</v>
      </c>
      <c r="B26" s="11">
        <v>17274173.300000001</v>
      </c>
      <c r="C26" s="1">
        <f>B26*0.35</f>
        <v>6045960.6550000003</v>
      </c>
      <c r="D26" s="1">
        <f>B26*0.21</f>
        <v>3627576.3930000002</v>
      </c>
      <c r="E26" s="2">
        <f t="shared" si="19"/>
        <v>-2418384.2620000001</v>
      </c>
      <c r="F26" s="2"/>
      <c r="G26" s="2"/>
      <c r="H26" s="2"/>
      <c r="I26" s="2">
        <f>-592002.63-I27</f>
        <v>-635610.25</v>
      </c>
      <c r="J26" s="2">
        <f t="shared" si="16"/>
        <v>-1782774.0120000001</v>
      </c>
      <c r="K26" s="35">
        <f t="shared" ref="K26:Z26" si="25">+J26-$J26/180</f>
        <v>-1772869.7119333334</v>
      </c>
      <c r="L26" s="2">
        <f t="shared" si="25"/>
        <v>-1762965.4118666667</v>
      </c>
      <c r="M26" s="2">
        <f t="shared" si="25"/>
        <v>-1753061.1118000001</v>
      </c>
      <c r="N26" s="2">
        <f t="shared" si="25"/>
        <v>-1743156.8117333334</v>
      </c>
      <c r="O26" s="2">
        <f t="shared" si="25"/>
        <v>-1733252.5116666667</v>
      </c>
      <c r="P26" s="2">
        <f t="shared" si="25"/>
        <v>-1723348.2116</v>
      </c>
      <c r="Q26" s="2">
        <f t="shared" si="25"/>
        <v>-1713443.9115333334</v>
      </c>
      <c r="R26" s="2">
        <f t="shared" si="25"/>
        <v>-1703539.6114666667</v>
      </c>
      <c r="S26" s="2">
        <f t="shared" si="25"/>
        <v>-1693635.3114</v>
      </c>
      <c r="T26" s="2">
        <f t="shared" si="25"/>
        <v>-1683731.0113333333</v>
      </c>
      <c r="U26" s="2">
        <f t="shared" si="25"/>
        <v>-1673826.7112666667</v>
      </c>
      <c r="V26" s="2">
        <f t="shared" si="25"/>
        <v>-1663922.4112</v>
      </c>
      <c r="W26" s="2">
        <f t="shared" si="25"/>
        <v>-1654018.1111333333</v>
      </c>
      <c r="X26" s="2">
        <f t="shared" si="25"/>
        <v>-1644113.8110666666</v>
      </c>
      <c r="Y26" s="2">
        <f t="shared" si="25"/>
        <v>-1634209.5109999999</v>
      </c>
      <c r="Z26" s="2">
        <f t="shared" si="25"/>
        <v>-1624305.2109333333</v>
      </c>
      <c r="AA26" s="2">
        <f t="shared" si="18"/>
        <v>-158468.80106666684</v>
      </c>
    </row>
    <row r="27" spans="1:27" s="22" customFormat="1" x14ac:dyDescent="0.3">
      <c r="A27" s="20" t="s">
        <v>72</v>
      </c>
      <c r="B27" s="16">
        <v>17048355.98</v>
      </c>
      <c r="C27" s="23">
        <f>B27*(0.06*0.65)</f>
        <v>664885.88321999996</v>
      </c>
      <c r="D27" s="23">
        <f>B27*(0.06*0.79)</f>
        <v>808092.07345199992</v>
      </c>
      <c r="E27" s="23">
        <f t="shared" si="19"/>
        <v>143206.19023199996</v>
      </c>
      <c r="F27" s="23"/>
      <c r="G27" s="23"/>
      <c r="H27" s="23"/>
      <c r="I27" s="23">
        <f>29166.14+14441.48</f>
        <v>43607.619999999995</v>
      </c>
      <c r="J27" s="2">
        <f t="shared" si="16"/>
        <v>99598.570231999969</v>
      </c>
      <c r="K27" s="35">
        <f t="shared" ref="K27:Z27" si="26">+J27-$J27/180</f>
        <v>99045.24484182219</v>
      </c>
      <c r="L27" s="2">
        <f t="shared" si="26"/>
        <v>98491.919451644411</v>
      </c>
      <c r="M27" s="2">
        <f t="shared" si="26"/>
        <v>97938.594061466632</v>
      </c>
      <c r="N27" s="2">
        <f t="shared" si="26"/>
        <v>97385.268671288854</v>
      </c>
      <c r="O27" s="2">
        <f t="shared" si="26"/>
        <v>96831.943281111075</v>
      </c>
      <c r="P27" s="2">
        <f t="shared" si="26"/>
        <v>96278.617890933296</v>
      </c>
      <c r="Q27" s="2">
        <f t="shared" si="26"/>
        <v>95725.292500755517</v>
      </c>
      <c r="R27" s="2">
        <f t="shared" si="26"/>
        <v>95171.967110577738</v>
      </c>
      <c r="S27" s="2">
        <f t="shared" si="26"/>
        <v>94618.641720399959</v>
      </c>
      <c r="T27" s="2">
        <f t="shared" si="26"/>
        <v>94065.31633022218</v>
      </c>
      <c r="U27" s="2">
        <f t="shared" si="26"/>
        <v>93511.990940044401</v>
      </c>
      <c r="V27" s="2">
        <f t="shared" si="26"/>
        <v>92958.665549866622</v>
      </c>
      <c r="W27" s="2">
        <f t="shared" si="26"/>
        <v>92405.340159688843</v>
      </c>
      <c r="X27" s="2">
        <f t="shared" si="26"/>
        <v>91852.014769511065</v>
      </c>
      <c r="Y27" s="2">
        <f t="shared" si="26"/>
        <v>91298.689379333286</v>
      </c>
      <c r="Z27" s="2">
        <f t="shared" si="26"/>
        <v>90745.363989155507</v>
      </c>
      <c r="AA27" s="2">
        <f>+J27-Z27</f>
        <v>8853.2062428444624</v>
      </c>
    </row>
    <row r="28" spans="1:27" x14ac:dyDescent="0.3">
      <c r="A28" s="9" t="s">
        <v>48</v>
      </c>
      <c r="B28" s="11">
        <v>6557840</v>
      </c>
      <c r="C28" s="1">
        <f t="shared" si="14"/>
        <v>2550999.7600000002</v>
      </c>
      <c r="D28" s="1">
        <f t="shared" si="15"/>
        <v>1687988.0160000001</v>
      </c>
      <c r="E28" s="23">
        <f t="shared" si="19"/>
        <v>-863011.74400000018</v>
      </c>
      <c r="F28" s="7"/>
      <c r="G28" s="7"/>
      <c r="I28" s="2">
        <v>-863011.73999999976</v>
      </c>
      <c r="J28" s="2">
        <f t="shared" si="16"/>
        <v>-4.0000004228204489E-3</v>
      </c>
      <c r="K28" s="35">
        <f t="shared" ref="K28:Z28" si="27">+J28-$J28/180</f>
        <v>-3.9777781982492239E-3</v>
      </c>
      <c r="L28" s="2">
        <f t="shared" si="27"/>
        <v>-3.9555559736779988E-3</v>
      </c>
      <c r="M28" s="2">
        <f t="shared" si="27"/>
        <v>-3.9333337491067738E-3</v>
      </c>
      <c r="N28" s="2">
        <f t="shared" si="27"/>
        <v>-3.9111115245355488E-3</v>
      </c>
      <c r="O28" s="2">
        <f t="shared" si="27"/>
        <v>-3.8888892999643242E-3</v>
      </c>
      <c r="P28" s="2">
        <f t="shared" si="27"/>
        <v>-3.8666670753930996E-3</v>
      </c>
      <c r="Q28" s="2">
        <f t="shared" si="27"/>
        <v>-3.844444850821875E-3</v>
      </c>
      <c r="R28" s="2">
        <f t="shared" si="27"/>
        <v>-3.8222226262506504E-3</v>
      </c>
      <c r="S28" s="2">
        <f t="shared" si="27"/>
        <v>-3.8000004016794258E-3</v>
      </c>
      <c r="T28" s="2">
        <f t="shared" si="27"/>
        <v>-3.7777781771082012E-3</v>
      </c>
      <c r="U28" s="2">
        <f t="shared" si="27"/>
        <v>-3.7555559525369766E-3</v>
      </c>
      <c r="V28" s="2">
        <f t="shared" si="27"/>
        <v>-3.7333337279657521E-3</v>
      </c>
      <c r="W28" s="2">
        <f t="shared" si="27"/>
        <v>-3.7111115033945275E-3</v>
      </c>
      <c r="X28" s="2">
        <f t="shared" si="27"/>
        <v>-3.6888892788233029E-3</v>
      </c>
      <c r="Y28" s="2">
        <f t="shared" si="27"/>
        <v>-3.6666670542520783E-3</v>
      </c>
      <c r="Z28" s="2">
        <f t="shared" si="27"/>
        <v>-3.6444448296808537E-3</v>
      </c>
      <c r="AA28" s="2">
        <f t="shared" si="18"/>
        <v>-3.5555559313959519E-4</v>
      </c>
    </row>
    <row r="29" spans="1:27" x14ac:dyDescent="0.3">
      <c r="A29" s="9" t="s">
        <v>12</v>
      </c>
      <c r="B29" s="11">
        <v>-154470</v>
      </c>
      <c r="C29" s="1">
        <f t="shared" si="14"/>
        <v>-60088.83</v>
      </c>
      <c r="D29" s="1">
        <f t="shared" si="15"/>
        <v>-39760.578000000001</v>
      </c>
      <c r="E29" s="2">
        <f t="shared" si="19"/>
        <v>20328.252</v>
      </c>
      <c r="F29" s="2"/>
      <c r="G29" s="2"/>
      <c r="H29" s="2"/>
      <c r="I29" s="2"/>
      <c r="J29" s="2">
        <f t="shared" si="16"/>
        <v>20328.252</v>
      </c>
      <c r="K29" s="35">
        <f t="shared" ref="K29:Z29" si="28">+J29-$J29/180</f>
        <v>20215.317266666669</v>
      </c>
      <c r="L29" s="2">
        <f t="shared" si="28"/>
        <v>20102.382533333337</v>
      </c>
      <c r="M29" s="2">
        <f t="shared" si="28"/>
        <v>19989.447800000005</v>
      </c>
      <c r="N29" s="2">
        <f t="shared" si="28"/>
        <v>19876.513066666674</v>
      </c>
      <c r="O29" s="2">
        <f t="shared" si="28"/>
        <v>19763.578333333342</v>
      </c>
      <c r="P29" s="2">
        <f t="shared" si="28"/>
        <v>19650.64360000001</v>
      </c>
      <c r="Q29" s="2">
        <f t="shared" si="28"/>
        <v>19537.708866666679</v>
      </c>
      <c r="R29" s="2">
        <f t="shared" si="28"/>
        <v>19424.774133333347</v>
      </c>
      <c r="S29" s="2">
        <f t="shared" si="28"/>
        <v>19311.839400000015</v>
      </c>
      <c r="T29" s="2">
        <f t="shared" si="28"/>
        <v>19198.904666666684</v>
      </c>
      <c r="U29" s="2">
        <f t="shared" si="28"/>
        <v>19085.969933333352</v>
      </c>
      <c r="V29" s="2">
        <f t="shared" si="28"/>
        <v>18973.03520000002</v>
      </c>
      <c r="W29" s="2">
        <f t="shared" si="28"/>
        <v>18860.100466666689</v>
      </c>
      <c r="X29" s="2">
        <f t="shared" si="28"/>
        <v>18747.165733333357</v>
      </c>
      <c r="Y29" s="2">
        <f t="shared" si="28"/>
        <v>18634.231000000025</v>
      </c>
      <c r="Z29" s="2">
        <f t="shared" si="28"/>
        <v>18521.296266666694</v>
      </c>
      <c r="AA29" s="2">
        <f t="shared" si="18"/>
        <v>1806.9557333333069</v>
      </c>
    </row>
    <row r="30" spans="1:27" x14ac:dyDescent="0.3">
      <c r="A30" s="9" t="s">
        <v>13</v>
      </c>
      <c r="B30" s="11">
        <v>1769727.05</v>
      </c>
      <c r="C30" s="1">
        <f t="shared" si="14"/>
        <v>688423.82245000009</v>
      </c>
      <c r="D30" s="1">
        <f t="shared" si="15"/>
        <v>455527.74267000007</v>
      </c>
      <c r="E30" s="2">
        <f t="shared" si="19"/>
        <v>-232896.07978000003</v>
      </c>
      <c r="F30" s="2"/>
      <c r="G30" s="2"/>
      <c r="H30" s="2"/>
      <c r="I30" s="2"/>
      <c r="J30" s="2">
        <f t="shared" si="16"/>
        <v>-232896.07978000003</v>
      </c>
      <c r="K30" s="35">
        <f t="shared" ref="K30:Z30" si="29">+J30-$J30/180</f>
        <v>-231602.21267011113</v>
      </c>
      <c r="L30" s="2">
        <f t="shared" si="29"/>
        <v>-230308.34556022222</v>
      </c>
      <c r="M30" s="2">
        <f t="shared" si="29"/>
        <v>-229014.47845033332</v>
      </c>
      <c r="N30" s="2">
        <f t="shared" si="29"/>
        <v>-227720.61134044442</v>
      </c>
      <c r="O30" s="2">
        <f t="shared" si="29"/>
        <v>-226426.74423055552</v>
      </c>
      <c r="P30" s="2">
        <f t="shared" si="29"/>
        <v>-225132.87712066661</v>
      </c>
      <c r="Q30" s="2">
        <f t="shared" si="29"/>
        <v>-223839.01001077771</v>
      </c>
      <c r="R30" s="2">
        <f t="shared" si="29"/>
        <v>-222545.14290088881</v>
      </c>
      <c r="S30" s="2">
        <f t="shared" si="29"/>
        <v>-221251.27579099991</v>
      </c>
      <c r="T30" s="2">
        <f t="shared" si="29"/>
        <v>-219957.408681111</v>
      </c>
      <c r="U30" s="2">
        <f t="shared" si="29"/>
        <v>-218663.5415712221</v>
      </c>
      <c r="V30" s="2">
        <f t="shared" si="29"/>
        <v>-217369.6744613332</v>
      </c>
      <c r="W30" s="2">
        <f t="shared" si="29"/>
        <v>-216075.80735144429</v>
      </c>
      <c r="X30" s="2">
        <f t="shared" si="29"/>
        <v>-214781.94024155539</v>
      </c>
      <c r="Y30" s="2">
        <f t="shared" si="29"/>
        <v>-213488.07313166649</v>
      </c>
      <c r="Z30" s="2">
        <f t="shared" si="29"/>
        <v>-212194.20602177759</v>
      </c>
      <c r="AA30" s="2">
        <f t="shared" si="18"/>
        <v>-20701.873758222442</v>
      </c>
    </row>
    <row r="31" spans="1:27" x14ac:dyDescent="0.3">
      <c r="A31" s="9" t="s">
        <v>15</v>
      </c>
      <c r="B31" s="11">
        <v>106287.57000000004</v>
      </c>
      <c r="C31" s="1">
        <f t="shared" si="14"/>
        <v>41345.864730000016</v>
      </c>
      <c r="D31" s="1">
        <f t="shared" si="15"/>
        <v>27358.42051800001</v>
      </c>
      <c r="E31" s="2">
        <f t="shared" si="19"/>
        <v>-13987.444212000006</v>
      </c>
      <c r="F31" s="2"/>
      <c r="G31" s="2"/>
      <c r="H31" s="2"/>
      <c r="I31" s="2">
        <v>-12448.780000000013</v>
      </c>
      <c r="J31" s="2">
        <f t="shared" si="16"/>
        <v>-1538.6642119999924</v>
      </c>
      <c r="K31" s="35">
        <f t="shared" ref="K31:Z31" si="30">+J31-$J31/180</f>
        <v>-1530.1160774888813</v>
      </c>
      <c r="L31" s="2">
        <f t="shared" si="30"/>
        <v>-1521.5679429777701</v>
      </c>
      <c r="M31" s="2">
        <f t="shared" si="30"/>
        <v>-1513.019808466659</v>
      </c>
      <c r="N31" s="2">
        <f t="shared" si="30"/>
        <v>-1504.4716739555479</v>
      </c>
      <c r="O31" s="2">
        <f t="shared" si="30"/>
        <v>-1495.9235394444368</v>
      </c>
      <c r="P31" s="2">
        <f t="shared" si="30"/>
        <v>-1487.3754049333256</v>
      </c>
      <c r="Q31" s="2">
        <f t="shared" si="30"/>
        <v>-1478.8272704222145</v>
      </c>
      <c r="R31" s="2">
        <f t="shared" si="30"/>
        <v>-1470.2791359111034</v>
      </c>
      <c r="S31" s="2">
        <f t="shared" si="30"/>
        <v>-1461.7310013999922</v>
      </c>
      <c r="T31" s="2">
        <f t="shared" si="30"/>
        <v>-1453.1828668888811</v>
      </c>
      <c r="U31" s="2">
        <f t="shared" si="30"/>
        <v>-1444.63473237777</v>
      </c>
      <c r="V31" s="2">
        <f t="shared" si="30"/>
        <v>-1436.0865978666588</v>
      </c>
      <c r="W31" s="2">
        <f t="shared" si="30"/>
        <v>-1427.5384633555477</v>
      </c>
      <c r="X31" s="2">
        <f t="shared" si="30"/>
        <v>-1418.9903288444366</v>
      </c>
      <c r="Y31" s="2">
        <f t="shared" si="30"/>
        <v>-1410.4421943333255</v>
      </c>
      <c r="Z31" s="2">
        <f t="shared" si="30"/>
        <v>-1401.8940598222143</v>
      </c>
      <c r="AA31" s="2">
        <f t="shared" si="18"/>
        <v>-136.77015217777807</v>
      </c>
    </row>
    <row r="32" spans="1:27" x14ac:dyDescent="0.3">
      <c r="A32" s="9" t="s">
        <v>16</v>
      </c>
      <c r="B32" s="11">
        <v>-144.44999999999999</v>
      </c>
      <c r="C32" s="1">
        <f t="shared" si="14"/>
        <v>-56.191049999999997</v>
      </c>
      <c r="D32" s="1">
        <f t="shared" si="15"/>
        <v>-37.181429999999999</v>
      </c>
      <c r="E32" s="2">
        <f t="shared" si="19"/>
        <v>19.009619999999998</v>
      </c>
      <c r="F32" s="2"/>
      <c r="G32" s="2"/>
      <c r="H32" s="2"/>
      <c r="I32" s="2"/>
      <c r="J32" s="2">
        <f t="shared" si="16"/>
        <v>19.009619999999998</v>
      </c>
      <c r="K32" s="35">
        <f t="shared" ref="K32:Z32" si="31">+J32-$J32/180</f>
        <v>18.904010999999997</v>
      </c>
      <c r="L32" s="2">
        <f t="shared" si="31"/>
        <v>18.798401999999996</v>
      </c>
      <c r="M32" s="2">
        <f t="shared" si="31"/>
        <v>18.692792999999995</v>
      </c>
      <c r="N32" s="2">
        <f t="shared" si="31"/>
        <v>18.587183999999993</v>
      </c>
      <c r="O32" s="2">
        <f t="shared" si="31"/>
        <v>18.481574999999992</v>
      </c>
      <c r="P32" s="2">
        <f t="shared" si="31"/>
        <v>18.375965999999991</v>
      </c>
      <c r="Q32" s="2">
        <f t="shared" si="31"/>
        <v>18.27035699999999</v>
      </c>
      <c r="R32" s="2">
        <f t="shared" si="31"/>
        <v>18.164747999999989</v>
      </c>
      <c r="S32" s="2">
        <f t="shared" si="31"/>
        <v>18.059138999999988</v>
      </c>
      <c r="T32" s="2">
        <f t="shared" si="31"/>
        <v>17.953529999999986</v>
      </c>
      <c r="U32" s="2">
        <f t="shared" si="31"/>
        <v>17.847920999999985</v>
      </c>
      <c r="V32" s="2">
        <f t="shared" si="31"/>
        <v>17.742311999999984</v>
      </c>
      <c r="W32" s="2">
        <f t="shared" si="31"/>
        <v>17.636702999999983</v>
      </c>
      <c r="X32" s="2">
        <f t="shared" si="31"/>
        <v>17.531093999999982</v>
      </c>
      <c r="Y32" s="2">
        <f t="shared" si="31"/>
        <v>17.425484999999981</v>
      </c>
      <c r="Z32" s="2">
        <f t="shared" si="31"/>
        <v>17.319875999999979</v>
      </c>
      <c r="AA32" s="2">
        <f>+J32-Z32</f>
        <v>1.6897440000000188</v>
      </c>
    </row>
    <row r="33" spans="1:27" x14ac:dyDescent="0.3">
      <c r="A33" s="9" t="s">
        <v>17</v>
      </c>
      <c r="B33" s="11">
        <v>-4700000</v>
      </c>
      <c r="C33" s="1">
        <f t="shared" si="14"/>
        <v>-1828300</v>
      </c>
      <c r="D33" s="1">
        <f t="shared" si="15"/>
        <v>-1209780</v>
      </c>
      <c r="E33" s="2">
        <f t="shared" si="19"/>
        <v>618520</v>
      </c>
      <c r="F33" s="2"/>
      <c r="G33" s="2"/>
      <c r="H33" s="2"/>
      <c r="I33" s="2"/>
      <c r="J33" s="2">
        <f t="shared" si="16"/>
        <v>618520</v>
      </c>
      <c r="K33" s="35">
        <f t="shared" ref="K33:Z33" si="32">+J33-$J33/180</f>
        <v>615083.77777777775</v>
      </c>
      <c r="L33" s="2">
        <f t="shared" si="32"/>
        <v>611647.5555555555</v>
      </c>
      <c r="M33" s="2">
        <f t="shared" si="32"/>
        <v>608211.33333333326</v>
      </c>
      <c r="N33" s="2">
        <f t="shared" si="32"/>
        <v>604775.11111111101</v>
      </c>
      <c r="O33" s="2">
        <f t="shared" si="32"/>
        <v>601338.88888888876</v>
      </c>
      <c r="P33" s="2">
        <f t="shared" si="32"/>
        <v>597902.66666666651</v>
      </c>
      <c r="Q33" s="2">
        <f t="shared" si="32"/>
        <v>594466.44444444426</v>
      </c>
      <c r="R33" s="2">
        <f t="shared" si="32"/>
        <v>591030.22222222202</v>
      </c>
      <c r="S33" s="2">
        <f t="shared" si="32"/>
        <v>587593.99999999977</v>
      </c>
      <c r="T33" s="2">
        <f t="shared" si="32"/>
        <v>584157.77777777752</v>
      </c>
      <c r="U33" s="2">
        <f t="shared" si="32"/>
        <v>580721.55555555527</v>
      </c>
      <c r="V33" s="2">
        <f t="shared" si="32"/>
        <v>577285.33333333302</v>
      </c>
      <c r="W33" s="2">
        <f t="shared" si="32"/>
        <v>573849.11111111077</v>
      </c>
      <c r="X33" s="2">
        <f t="shared" si="32"/>
        <v>570412.88888888853</v>
      </c>
      <c r="Y33" s="2">
        <f t="shared" si="32"/>
        <v>566976.66666666628</v>
      </c>
      <c r="Z33" s="2">
        <f t="shared" si="32"/>
        <v>563540.44444444403</v>
      </c>
      <c r="AA33" s="2">
        <f t="shared" si="18"/>
        <v>54979.555555555969</v>
      </c>
    </row>
    <row r="34" spans="1:27" x14ac:dyDescent="0.3">
      <c r="A34" s="9" t="s">
        <v>43</v>
      </c>
      <c r="B34" s="11">
        <v>409000</v>
      </c>
      <c r="C34" s="1">
        <f t="shared" si="14"/>
        <v>159101</v>
      </c>
      <c r="D34" s="1">
        <f t="shared" si="15"/>
        <v>105276.6</v>
      </c>
      <c r="E34" s="2">
        <f t="shared" si="19"/>
        <v>-53824.399999999994</v>
      </c>
      <c r="F34" s="2"/>
      <c r="G34" s="2"/>
      <c r="H34" s="2"/>
      <c r="I34" s="2"/>
      <c r="J34" s="2">
        <f t="shared" si="16"/>
        <v>-53824.399999999994</v>
      </c>
      <c r="K34" s="35">
        <f t="shared" ref="K34:Z34" si="33">+J34-$J34/180</f>
        <v>-53525.375555555547</v>
      </c>
      <c r="L34" s="2">
        <f t="shared" si="33"/>
        <v>-53226.3511111111</v>
      </c>
      <c r="M34" s="2">
        <f t="shared" si="33"/>
        <v>-52927.326666666653</v>
      </c>
      <c r="N34" s="2">
        <f t="shared" si="33"/>
        <v>-52628.302222222206</v>
      </c>
      <c r="O34" s="2">
        <f t="shared" si="33"/>
        <v>-52329.277777777759</v>
      </c>
      <c r="P34" s="2">
        <f t="shared" si="33"/>
        <v>-52030.253333333312</v>
      </c>
      <c r="Q34" s="2">
        <f t="shared" si="33"/>
        <v>-51731.228888888865</v>
      </c>
      <c r="R34" s="2">
        <f t="shared" si="33"/>
        <v>-51432.204444444418</v>
      </c>
      <c r="S34" s="2">
        <f t="shared" si="33"/>
        <v>-51133.179999999971</v>
      </c>
      <c r="T34" s="2">
        <f t="shared" si="33"/>
        <v>-50834.155555555524</v>
      </c>
      <c r="U34" s="2">
        <f t="shared" si="33"/>
        <v>-50535.131111111077</v>
      </c>
      <c r="V34" s="2">
        <f t="shared" si="33"/>
        <v>-50236.10666666663</v>
      </c>
      <c r="W34" s="2">
        <f t="shared" si="33"/>
        <v>-49937.082222222183</v>
      </c>
      <c r="X34" s="2">
        <f t="shared" si="33"/>
        <v>-49638.057777777736</v>
      </c>
      <c r="Y34" s="2">
        <f t="shared" si="33"/>
        <v>-49339.033333333289</v>
      </c>
      <c r="Z34" s="2">
        <f t="shared" si="33"/>
        <v>-49040.008888888842</v>
      </c>
      <c r="AA34" s="2">
        <f t="shared" si="18"/>
        <v>-4784.391111111152</v>
      </c>
    </row>
    <row r="35" spans="1:27" x14ac:dyDescent="0.3">
      <c r="A35" s="9" t="s">
        <v>19</v>
      </c>
      <c r="B35" s="11">
        <v>52392674.799999997</v>
      </c>
      <c r="C35" s="1">
        <f t="shared" si="14"/>
        <v>20380750.497200001</v>
      </c>
      <c r="D35" s="1">
        <f t="shared" si="15"/>
        <v>13485874.493520001</v>
      </c>
      <c r="E35" s="2">
        <f t="shared" si="19"/>
        <v>-6894876.0036800001</v>
      </c>
      <c r="F35" s="2"/>
      <c r="G35" s="2"/>
      <c r="H35" s="2"/>
      <c r="I35" s="2">
        <v>-1506132.58</v>
      </c>
      <c r="J35" s="2">
        <f t="shared" si="16"/>
        <v>-5388743.42368</v>
      </c>
      <c r="K35" s="35">
        <f t="shared" ref="K35:Z35" si="34">+J35-$J35/180</f>
        <v>-5358805.9602151113</v>
      </c>
      <c r="L35" s="2">
        <f t="shared" si="34"/>
        <v>-5328868.4967502225</v>
      </c>
      <c r="M35" s="2">
        <f t="shared" si="34"/>
        <v>-5298931.0332853338</v>
      </c>
      <c r="N35" s="2">
        <f t="shared" si="34"/>
        <v>-5268993.569820445</v>
      </c>
      <c r="O35" s="2">
        <f t="shared" si="34"/>
        <v>-5239056.1063555563</v>
      </c>
      <c r="P35" s="2">
        <f t="shared" si="34"/>
        <v>-5209118.6428906675</v>
      </c>
      <c r="Q35" s="2">
        <f t="shared" si="34"/>
        <v>-5179181.1794257788</v>
      </c>
      <c r="R35" s="2">
        <f t="shared" si="34"/>
        <v>-5149243.7159608901</v>
      </c>
      <c r="S35" s="2">
        <f t="shared" si="34"/>
        <v>-5119306.2524960013</v>
      </c>
      <c r="T35" s="2">
        <f t="shared" si="34"/>
        <v>-5089368.7890311126</v>
      </c>
      <c r="U35" s="2">
        <f t="shared" si="34"/>
        <v>-5059431.3255662238</v>
      </c>
      <c r="V35" s="2">
        <f t="shared" si="34"/>
        <v>-5029493.8621013351</v>
      </c>
      <c r="W35" s="2">
        <f t="shared" si="34"/>
        <v>-4999556.3986364463</v>
      </c>
      <c r="X35" s="2">
        <f t="shared" si="34"/>
        <v>-4969618.9351715576</v>
      </c>
      <c r="Y35" s="2">
        <f t="shared" si="34"/>
        <v>-4939681.4717066688</v>
      </c>
      <c r="Z35" s="2">
        <f t="shared" si="34"/>
        <v>-4909744.0082417801</v>
      </c>
      <c r="AA35" s="2">
        <f t="shared" si="18"/>
        <v>-478999.4154382199</v>
      </c>
    </row>
    <row r="36" spans="1:27" x14ac:dyDescent="0.3">
      <c r="A36" s="9" t="s">
        <v>20</v>
      </c>
      <c r="B36" s="11">
        <v>3942899.9000000004</v>
      </c>
      <c r="C36" s="1">
        <f t="shared" si="14"/>
        <v>1533788.0611000003</v>
      </c>
      <c r="D36" s="1">
        <f t="shared" si="15"/>
        <v>1014902.4342600001</v>
      </c>
      <c r="E36" s="2">
        <f t="shared" si="19"/>
        <v>-518885.62684000016</v>
      </c>
      <c r="F36" s="2"/>
      <c r="G36" s="2"/>
      <c r="H36" s="2"/>
      <c r="I36" s="2">
        <v>-112255.54000000001</v>
      </c>
      <c r="J36" s="2">
        <f t="shared" si="16"/>
        <v>-406630.08684000012</v>
      </c>
      <c r="K36" s="35">
        <f t="shared" ref="K36:Z36" si="35">+J36-$J36/180</f>
        <v>-404371.03080200014</v>
      </c>
      <c r="L36" s="2">
        <f t="shared" si="35"/>
        <v>-402111.97476400016</v>
      </c>
      <c r="M36" s="2">
        <f t="shared" si="35"/>
        <v>-399852.91872600018</v>
      </c>
      <c r="N36" s="2">
        <f t="shared" si="35"/>
        <v>-397593.8626880002</v>
      </c>
      <c r="O36" s="2">
        <f t="shared" si="35"/>
        <v>-395334.80665000022</v>
      </c>
      <c r="P36" s="2">
        <f t="shared" si="35"/>
        <v>-393075.75061200024</v>
      </c>
      <c r="Q36" s="2">
        <f t="shared" si="35"/>
        <v>-390816.69457400026</v>
      </c>
      <c r="R36" s="2">
        <f t="shared" si="35"/>
        <v>-388557.63853600028</v>
      </c>
      <c r="S36" s="2">
        <f t="shared" si="35"/>
        <v>-386298.58249800029</v>
      </c>
      <c r="T36" s="2">
        <f t="shared" si="35"/>
        <v>-384039.52646000031</v>
      </c>
      <c r="U36" s="2">
        <f t="shared" si="35"/>
        <v>-381780.47042200033</v>
      </c>
      <c r="V36" s="2">
        <f t="shared" si="35"/>
        <v>-379521.41438400035</v>
      </c>
      <c r="W36" s="2">
        <f t="shared" si="35"/>
        <v>-377262.35834600037</v>
      </c>
      <c r="X36" s="2">
        <f t="shared" si="35"/>
        <v>-375003.30230800039</v>
      </c>
      <c r="Y36" s="2">
        <f t="shared" si="35"/>
        <v>-372744.24627000041</v>
      </c>
      <c r="Z36" s="2">
        <f t="shared" si="35"/>
        <v>-370485.19023200043</v>
      </c>
      <c r="AA36" s="2">
        <f t="shared" si="18"/>
        <v>-36144.89660799969</v>
      </c>
    </row>
    <row r="37" spans="1:27" s="17" customFormat="1" x14ac:dyDescent="0.3">
      <c r="A37" s="18" t="s">
        <v>21</v>
      </c>
      <c r="B37" s="11">
        <v>-187629512.23000002</v>
      </c>
      <c r="C37" s="1">
        <f t="shared" si="14"/>
        <v>-72987880.257470012</v>
      </c>
      <c r="D37" s="1">
        <f t="shared" si="15"/>
        <v>-48295836.448002011</v>
      </c>
      <c r="E37" s="16">
        <f t="shared" si="19"/>
        <v>24692043.809468001</v>
      </c>
      <c r="F37" s="16"/>
      <c r="G37" s="16"/>
      <c r="H37" s="16"/>
      <c r="I37" s="2">
        <v>5373591.4299999997</v>
      </c>
      <c r="J37" s="2">
        <f t="shared" si="16"/>
        <v>19318452.379468001</v>
      </c>
      <c r="K37" s="35">
        <f t="shared" ref="K37:Z37" si="36">+J37-$J37/180</f>
        <v>19211127.644026514</v>
      </c>
      <c r="L37" s="2">
        <f t="shared" si="36"/>
        <v>19103802.908585027</v>
      </c>
      <c r="M37" s="2">
        <f t="shared" si="36"/>
        <v>18996478.17314354</v>
      </c>
      <c r="N37" s="2">
        <f t="shared" si="36"/>
        <v>18889153.437702052</v>
      </c>
      <c r="O37" s="2">
        <f t="shared" si="36"/>
        <v>18781828.702260565</v>
      </c>
      <c r="P37" s="2">
        <f t="shared" si="36"/>
        <v>18674503.966819078</v>
      </c>
      <c r="Q37" s="2">
        <f t="shared" si="36"/>
        <v>18567179.23137759</v>
      </c>
      <c r="R37" s="2">
        <f t="shared" si="36"/>
        <v>18459854.495936103</v>
      </c>
      <c r="S37" s="2">
        <f t="shared" si="36"/>
        <v>18352529.760494616</v>
      </c>
      <c r="T37" s="2">
        <f t="shared" si="36"/>
        <v>18245205.025053129</v>
      </c>
      <c r="U37" s="2">
        <f t="shared" si="36"/>
        <v>18137880.289611641</v>
      </c>
      <c r="V37" s="2">
        <f t="shared" si="36"/>
        <v>18030555.554170154</v>
      </c>
      <c r="W37" s="2">
        <f t="shared" si="36"/>
        <v>17923230.818728667</v>
      </c>
      <c r="X37" s="2">
        <f t="shared" si="36"/>
        <v>17815906.083287179</v>
      </c>
      <c r="Y37" s="2">
        <f t="shared" si="36"/>
        <v>17708581.347845692</v>
      </c>
      <c r="Z37" s="2">
        <f t="shared" si="36"/>
        <v>17601256.612404205</v>
      </c>
      <c r="AA37" s="2">
        <f t="shared" si="18"/>
        <v>1717195.7670637965</v>
      </c>
    </row>
    <row r="38" spans="1:27" x14ac:dyDescent="0.3">
      <c r="A38" s="9" t="s">
        <v>49</v>
      </c>
      <c r="B38" s="11">
        <v>1907100</v>
      </c>
      <c r="C38" s="1">
        <f t="shared" si="14"/>
        <v>741861.9</v>
      </c>
      <c r="D38" s="1">
        <f t="shared" si="15"/>
        <v>490887.54000000004</v>
      </c>
      <c r="E38" s="16">
        <f t="shared" si="19"/>
        <v>-250974.36</v>
      </c>
      <c r="F38" s="7"/>
      <c r="G38" s="7"/>
      <c r="I38" s="2">
        <v>-250974.36000000004</v>
      </c>
      <c r="J38" s="2">
        <f t="shared" si="16"/>
        <v>0</v>
      </c>
      <c r="K38" s="35">
        <f t="shared" ref="K38:Z38" si="37">+J38-$J38/180</f>
        <v>0</v>
      </c>
      <c r="L38" s="2">
        <f t="shared" si="37"/>
        <v>0</v>
      </c>
      <c r="M38" s="2">
        <f t="shared" si="37"/>
        <v>0</v>
      </c>
      <c r="N38" s="2">
        <f t="shared" si="37"/>
        <v>0</v>
      </c>
      <c r="O38" s="2">
        <f t="shared" si="37"/>
        <v>0</v>
      </c>
      <c r="P38" s="2">
        <f t="shared" si="37"/>
        <v>0</v>
      </c>
      <c r="Q38" s="2">
        <f t="shared" si="37"/>
        <v>0</v>
      </c>
      <c r="R38" s="2">
        <f t="shared" si="37"/>
        <v>0</v>
      </c>
      <c r="S38" s="2">
        <f t="shared" si="37"/>
        <v>0</v>
      </c>
      <c r="T38" s="2">
        <f t="shared" si="37"/>
        <v>0</v>
      </c>
      <c r="U38" s="2">
        <f t="shared" si="37"/>
        <v>0</v>
      </c>
      <c r="V38" s="2">
        <f t="shared" si="37"/>
        <v>0</v>
      </c>
      <c r="W38" s="2">
        <f t="shared" si="37"/>
        <v>0</v>
      </c>
      <c r="X38" s="2">
        <f t="shared" si="37"/>
        <v>0</v>
      </c>
      <c r="Y38" s="2">
        <f t="shared" si="37"/>
        <v>0</v>
      </c>
      <c r="Z38" s="2">
        <f t="shared" si="37"/>
        <v>0</v>
      </c>
      <c r="AA38" s="2">
        <f t="shared" si="18"/>
        <v>0</v>
      </c>
    </row>
    <row r="39" spans="1:27" x14ac:dyDescent="0.3">
      <c r="A39" s="9" t="s">
        <v>23</v>
      </c>
      <c r="B39" s="11">
        <v>-1166565.2100000009</v>
      </c>
      <c r="C39" s="1">
        <f t="shared" si="14"/>
        <v>-453793.86669000034</v>
      </c>
      <c r="D39" s="1">
        <f t="shared" si="15"/>
        <v>-300273.88505400025</v>
      </c>
      <c r="E39" s="2">
        <f t="shared" si="19"/>
        <v>153519.9816360001</v>
      </c>
      <c r="F39" s="2"/>
      <c r="G39" s="2"/>
      <c r="H39" s="2"/>
      <c r="I39" s="2">
        <v>30703.959999999963</v>
      </c>
      <c r="J39" s="2">
        <f t="shared" si="16"/>
        <v>122816.02163600014</v>
      </c>
      <c r="K39" s="35">
        <f t="shared" ref="K39:Z39" si="38">+J39-$J39/180</f>
        <v>122133.71040468903</v>
      </c>
      <c r="L39" s="2">
        <f t="shared" si="38"/>
        <v>121451.39917337793</v>
      </c>
      <c r="M39" s="2">
        <f t="shared" si="38"/>
        <v>120769.08794206682</v>
      </c>
      <c r="N39" s="2">
        <f t="shared" si="38"/>
        <v>120086.77671075572</v>
      </c>
      <c r="O39" s="2">
        <f t="shared" si="38"/>
        <v>119404.46547944461</v>
      </c>
      <c r="P39" s="2">
        <f t="shared" si="38"/>
        <v>118722.15424813351</v>
      </c>
      <c r="Q39" s="2">
        <f t="shared" si="38"/>
        <v>118039.8430168224</v>
      </c>
      <c r="R39" s="2">
        <f t="shared" si="38"/>
        <v>117357.5317855113</v>
      </c>
      <c r="S39" s="2">
        <f t="shared" si="38"/>
        <v>116675.22055420019</v>
      </c>
      <c r="T39" s="2">
        <f t="shared" si="38"/>
        <v>115992.90932288909</v>
      </c>
      <c r="U39" s="2">
        <f t="shared" si="38"/>
        <v>115310.59809157798</v>
      </c>
      <c r="V39" s="2">
        <f t="shared" si="38"/>
        <v>114628.28686026688</v>
      </c>
      <c r="W39" s="2">
        <f t="shared" si="38"/>
        <v>113945.97562895577</v>
      </c>
      <c r="X39" s="2">
        <f t="shared" si="38"/>
        <v>113263.66439764466</v>
      </c>
      <c r="Y39" s="2">
        <f t="shared" si="38"/>
        <v>112581.35316633356</v>
      </c>
      <c r="Z39" s="2">
        <f t="shared" si="38"/>
        <v>111899.04193502245</v>
      </c>
      <c r="AA39" s="2">
        <f t="shared" si="18"/>
        <v>10916.979700977681</v>
      </c>
    </row>
    <row r="40" spans="1:27" x14ac:dyDescent="0.3">
      <c r="A40" s="9" t="s">
        <v>50</v>
      </c>
      <c r="B40" s="11">
        <v>174919</v>
      </c>
      <c r="C40" s="1">
        <f t="shared" si="14"/>
        <v>68043.491000000009</v>
      </c>
      <c r="D40" s="1">
        <f t="shared" si="15"/>
        <v>45024.150600000001</v>
      </c>
      <c r="E40" s="2">
        <f t="shared" si="19"/>
        <v>-23019.340400000008</v>
      </c>
      <c r="F40" s="7"/>
      <c r="G40" s="7"/>
      <c r="I40" s="2">
        <v>-23019.340000000004</v>
      </c>
      <c r="J40" s="2">
        <f t="shared" si="16"/>
        <v>-4.0000000444706529E-4</v>
      </c>
      <c r="K40" s="35">
        <f t="shared" ref="K40:Z40" si="39">+J40-$J40/180</f>
        <v>-3.9777778220013716E-4</v>
      </c>
      <c r="L40" s="2">
        <f t="shared" si="39"/>
        <v>-3.9555555995320903E-4</v>
      </c>
      <c r="M40" s="2">
        <f t="shared" si="39"/>
        <v>-3.933333377062809E-4</v>
      </c>
      <c r="N40" s="2">
        <f t="shared" si="39"/>
        <v>-3.9111111545935278E-4</v>
      </c>
      <c r="O40" s="2">
        <f t="shared" si="39"/>
        <v>-3.8888889321242465E-4</v>
      </c>
      <c r="P40" s="2">
        <f t="shared" si="39"/>
        <v>-3.8666667096549652E-4</v>
      </c>
      <c r="Q40" s="2">
        <f t="shared" si="39"/>
        <v>-3.8444444871856839E-4</v>
      </c>
      <c r="R40" s="2">
        <f t="shared" si="39"/>
        <v>-3.8222222647164026E-4</v>
      </c>
      <c r="S40" s="2">
        <f t="shared" si="39"/>
        <v>-3.8000000422471213E-4</v>
      </c>
      <c r="T40" s="2">
        <f t="shared" si="39"/>
        <v>-3.77777781977784E-4</v>
      </c>
      <c r="U40" s="2">
        <f t="shared" si="39"/>
        <v>-3.7555555973085587E-4</v>
      </c>
      <c r="V40" s="2">
        <f t="shared" si="39"/>
        <v>-3.7333333748392774E-4</v>
      </c>
      <c r="W40" s="2">
        <f t="shared" si="39"/>
        <v>-3.7111111523699961E-4</v>
      </c>
      <c r="X40" s="2">
        <f t="shared" si="39"/>
        <v>-3.6888889299007148E-4</v>
      </c>
      <c r="Y40" s="2">
        <f t="shared" si="39"/>
        <v>-3.6666667074314335E-4</v>
      </c>
      <c r="Z40" s="2">
        <f t="shared" si="39"/>
        <v>-3.6444444849621522E-4</v>
      </c>
      <c r="AA40" s="2">
        <f t="shared" si="18"/>
        <v>-3.5555555950850075E-5</v>
      </c>
    </row>
    <row r="41" spans="1:27" x14ac:dyDescent="0.3">
      <c r="A41" s="9" t="s">
        <v>25</v>
      </c>
      <c r="B41" s="11">
        <v>231803</v>
      </c>
      <c r="C41" s="1">
        <f t="shared" si="14"/>
        <v>90171.366999999998</v>
      </c>
      <c r="D41" s="1">
        <f t="shared" si="15"/>
        <v>59666.092200000006</v>
      </c>
      <c r="E41" s="2">
        <f t="shared" si="19"/>
        <v>-30505.274799999992</v>
      </c>
      <c r="F41" s="2"/>
      <c r="G41" s="2"/>
      <c r="H41" s="2"/>
      <c r="I41" s="2"/>
      <c r="J41" s="2">
        <f t="shared" si="16"/>
        <v>-30505.274799999992</v>
      </c>
      <c r="K41" s="35">
        <f t="shared" ref="K41:Z41" si="40">+J41-$J41/180</f>
        <v>-30335.801051111102</v>
      </c>
      <c r="L41" s="2">
        <f t="shared" si="40"/>
        <v>-30166.327302222213</v>
      </c>
      <c r="M41" s="2">
        <f t="shared" si="40"/>
        <v>-29996.853553333323</v>
      </c>
      <c r="N41" s="2">
        <f t="shared" si="40"/>
        <v>-29827.379804444434</v>
      </c>
      <c r="O41" s="2">
        <f t="shared" si="40"/>
        <v>-29657.906055555544</v>
      </c>
      <c r="P41" s="2">
        <f t="shared" si="40"/>
        <v>-29488.432306666655</v>
      </c>
      <c r="Q41" s="2">
        <f t="shared" si="40"/>
        <v>-29318.958557777765</v>
      </c>
      <c r="R41" s="2">
        <f t="shared" si="40"/>
        <v>-29149.484808888876</v>
      </c>
      <c r="S41" s="2">
        <f t="shared" si="40"/>
        <v>-28980.011059999986</v>
      </c>
      <c r="T41" s="2">
        <f t="shared" si="40"/>
        <v>-28810.537311111097</v>
      </c>
      <c r="U41" s="2">
        <f t="shared" si="40"/>
        <v>-28641.063562222207</v>
      </c>
      <c r="V41" s="2">
        <f t="shared" si="40"/>
        <v>-28471.589813333318</v>
      </c>
      <c r="W41" s="2">
        <f t="shared" si="40"/>
        <v>-28302.116064444428</v>
      </c>
      <c r="X41" s="2">
        <f t="shared" si="40"/>
        <v>-28132.642315555539</v>
      </c>
      <c r="Y41" s="2">
        <f t="shared" si="40"/>
        <v>-27963.168566666649</v>
      </c>
      <c r="Z41" s="2">
        <f t="shared" si="40"/>
        <v>-27793.694817777759</v>
      </c>
      <c r="AA41" s="2">
        <f t="shared" si="18"/>
        <v>-2711.5799822222325</v>
      </c>
    </row>
    <row r="42" spans="1:27" x14ac:dyDescent="0.3">
      <c r="A42" s="9" t="s">
        <v>29</v>
      </c>
      <c r="B42" s="11">
        <v>272437.44</v>
      </c>
      <c r="C42" s="1">
        <f t="shared" si="14"/>
        <v>105978.16416</v>
      </c>
      <c r="D42" s="1">
        <f t="shared" si="15"/>
        <v>70125.397056000002</v>
      </c>
      <c r="E42" s="2">
        <f t="shared" si="19"/>
        <v>-35852.767103999999</v>
      </c>
      <c r="F42" s="2"/>
      <c r="G42" s="2"/>
      <c r="H42" s="2"/>
      <c r="I42" s="2">
        <v>-7170.6099999999988</v>
      </c>
      <c r="J42" s="2">
        <f t="shared" si="16"/>
        <v>-28682.157103999998</v>
      </c>
      <c r="K42" s="35">
        <f t="shared" ref="K42:Z42" si="41">+J42-$J42/180</f>
        <v>-28522.811786755552</v>
      </c>
      <c r="L42" s="2">
        <f t="shared" si="41"/>
        <v>-28363.466469511106</v>
      </c>
      <c r="M42" s="2">
        <f t="shared" si="41"/>
        <v>-28204.12115226666</v>
      </c>
      <c r="N42" s="2">
        <f t="shared" si="41"/>
        <v>-28044.775835022214</v>
      </c>
      <c r="O42" s="2">
        <f t="shared" si="41"/>
        <v>-27885.430517777768</v>
      </c>
      <c r="P42" s="2">
        <f t="shared" si="41"/>
        <v>-27726.085200533322</v>
      </c>
      <c r="Q42" s="2">
        <f t="shared" si="41"/>
        <v>-27566.739883288876</v>
      </c>
      <c r="R42" s="2">
        <f t="shared" si="41"/>
        <v>-27407.39456604443</v>
      </c>
      <c r="S42" s="2">
        <f t="shared" si="41"/>
        <v>-27248.049248799984</v>
      </c>
      <c r="T42" s="2">
        <f t="shared" si="41"/>
        <v>-27088.703931555538</v>
      </c>
      <c r="U42" s="2">
        <f t="shared" si="41"/>
        <v>-26929.358614311092</v>
      </c>
      <c r="V42" s="2">
        <f t="shared" si="41"/>
        <v>-26770.013297066645</v>
      </c>
      <c r="W42" s="2">
        <f t="shared" si="41"/>
        <v>-26610.667979822199</v>
      </c>
      <c r="X42" s="2">
        <f t="shared" si="41"/>
        <v>-26451.322662577753</v>
      </c>
      <c r="Y42" s="2">
        <f t="shared" si="41"/>
        <v>-26291.977345333307</v>
      </c>
      <c r="Z42" s="2">
        <f t="shared" si="41"/>
        <v>-26132.632028088861</v>
      </c>
      <c r="AA42" s="2">
        <f t="shared" si="18"/>
        <v>-2549.5250759111368</v>
      </c>
    </row>
    <row r="43" spans="1:27" x14ac:dyDescent="0.3">
      <c r="A43" s="9" t="s">
        <v>44</v>
      </c>
      <c r="B43" s="11">
        <v>-3043316.17</v>
      </c>
      <c r="C43" s="1">
        <f t="shared" si="14"/>
        <v>-1183849.99013</v>
      </c>
      <c r="D43" s="1">
        <f t="shared" si="15"/>
        <v>-783349.58215800009</v>
      </c>
      <c r="E43" s="2">
        <f t="shared" si="19"/>
        <v>400500.40797199996</v>
      </c>
      <c r="F43" s="2"/>
      <c r="G43" s="2"/>
      <c r="H43" s="2"/>
      <c r="I43" s="2"/>
      <c r="J43" s="2">
        <f t="shared" si="16"/>
        <v>400500.40797199996</v>
      </c>
      <c r="K43" s="35">
        <f t="shared" ref="K43:Z43" si="42">+J43-$J43/180</f>
        <v>398275.40570548887</v>
      </c>
      <c r="L43" s="2">
        <f t="shared" si="42"/>
        <v>396050.40343897778</v>
      </c>
      <c r="M43" s="2">
        <f t="shared" si="42"/>
        <v>393825.40117246669</v>
      </c>
      <c r="N43" s="2">
        <f t="shared" si="42"/>
        <v>391600.3989059556</v>
      </c>
      <c r="O43" s="2">
        <f t="shared" si="42"/>
        <v>389375.39663944452</v>
      </c>
      <c r="P43" s="2">
        <f t="shared" si="42"/>
        <v>387150.39437293343</v>
      </c>
      <c r="Q43" s="2">
        <f t="shared" si="42"/>
        <v>384925.39210642234</v>
      </c>
      <c r="R43" s="2">
        <f t="shared" si="42"/>
        <v>382700.38983991125</v>
      </c>
      <c r="S43" s="2">
        <f t="shared" si="42"/>
        <v>380475.38757340016</v>
      </c>
      <c r="T43" s="2">
        <f t="shared" si="42"/>
        <v>378250.38530688907</v>
      </c>
      <c r="U43" s="2">
        <f t="shared" si="42"/>
        <v>376025.38304037799</v>
      </c>
      <c r="V43" s="2">
        <f t="shared" si="42"/>
        <v>373800.3807738669</v>
      </c>
      <c r="W43" s="2">
        <f t="shared" si="42"/>
        <v>371575.37850735581</v>
      </c>
      <c r="X43" s="2">
        <f t="shared" si="42"/>
        <v>369350.37624084472</v>
      </c>
      <c r="Y43" s="2">
        <f t="shared" si="42"/>
        <v>367125.37397433363</v>
      </c>
      <c r="Z43" s="2">
        <f t="shared" si="42"/>
        <v>364900.37170782255</v>
      </c>
      <c r="AA43" s="2">
        <f t="shared" si="18"/>
        <v>35600.036264177412</v>
      </c>
    </row>
    <row r="44" spans="1:27" x14ac:dyDescent="0.3">
      <c r="A44" s="9" t="s">
        <v>45</v>
      </c>
      <c r="B44" s="11">
        <v>-1684011.6</v>
      </c>
      <c r="C44" s="1">
        <f t="shared" si="14"/>
        <v>-655080.51240000001</v>
      </c>
      <c r="D44" s="1">
        <f t="shared" si="15"/>
        <v>-433464.58584000007</v>
      </c>
      <c r="E44" s="2">
        <f t="shared" si="19"/>
        <v>221615.92655999993</v>
      </c>
      <c r="F44" s="2"/>
      <c r="G44" s="2"/>
      <c r="H44" s="2"/>
      <c r="I44" s="2">
        <v>42107.05</v>
      </c>
      <c r="J44" s="2">
        <f t="shared" si="16"/>
        <v>179508.87655999995</v>
      </c>
      <c r="K44" s="35">
        <f t="shared" ref="K44:Z44" si="43">+J44-$J44/180</f>
        <v>178511.60502355552</v>
      </c>
      <c r="L44" s="2">
        <f t="shared" si="43"/>
        <v>177514.33348711109</v>
      </c>
      <c r="M44" s="2">
        <f t="shared" si="43"/>
        <v>176517.06195066666</v>
      </c>
      <c r="N44" s="2">
        <f t="shared" si="43"/>
        <v>175519.79041422223</v>
      </c>
      <c r="O44" s="2">
        <f t="shared" si="43"/>
        <v>174522.51887777779</v>
      </c>
      <c r="P44" s="2">
        <f t="shared" si="43"/>
        <v>173525.24734133336</v>
      </c>
      <c r="Q44" s="2">
        <f t="shared" si="43"/>
        <v>172527.97580488893</v>
      </c>
      <c r="R44" s="2">
        <f t="shared" si="43"/>
        <v>171530.7042684445</v>
      </c>
      <c r="S44" s="2">
        <f t="shared" si="43"/>
        <v>170533.43273200007</v>
      </c>
      <c r="T44" s="2">
        <f t="shared" si="43"/>
        <v>169536.16119555564</v>
      </c>
      <c r="U44" s="2">
        <f t="shared" si="43"/>
        <v>168538.88965911121</v>
      </c>
      <c r="V44" s="2">
        <f t="shared" si="43"/>
        <v>167541.61812266678</v>
      </c>
      <c r="W44" s="2">
        <f t="shared" si="43"/>
        <v>166544.34658622235</v>
      </c>
      <c r="X44" s="2">
        <f t="shared" si="43"/>
        <v>165547.07504977792</v>
      </c>
      <c r="Y44" s="2">
        <f t="shared" si="43"/>
        <v>164549.80351333349</v>
      </c>
      <c r="Z44" s="2">
        <f t="shared" si="43"/>
        <v>163552.53197688906</v>
      </c>
      <c r="AA44" s="2">
        <f t="shared" si="18"/>
        <v>15956.344583110884</v>
      </c>
    </row>
    <row r="45" spans="1:27" x14ac:dyDescent="0.3">
      <c r="A45" s="9" t="s">
        <v>51</v>
      </c>
      <c r="B45" s="11">
        <v>-3801685.57</v>
      </c>
      <c r="C45" s="1">
        <f t="shared" si="14"/>
        <v>-1478855.68673</v>
      </c>
      <c r="D45" s="1">
        <f t="shared" si="15"/>
        <v>-978553.86571799999</v>
      </c>
      <c r="E45" s="2">
        <f t="shared" si="19"/>
        <v>500301.82101199997</v>
      </c>
      <c r="F45" s="7"/>
      <c r="G45" s="7"/>
      <c r="I45" s="2">
        <v>500301.81999999995</v>
      </c>
      <c r="J45" s="2">
        <f t="shared" si="16"/>
        <v>1.0120000224560499E-3</v>
      </c>
      <c r="K45" s="35">
        <f t="shared" ref="K45:Z45" si="44">+J45-$J45/180</f>
        <v>1.0063778001090718E-3</v>
      </c>
      <c r="L45" s="2">
        <f t="shared" si="44"/>
        <v>1.0007555777620937E-3</v>
      </c>
      <c r="M45" s="2">
        <f t="shared" si="44"/>
        <v>9.9513335541511557E-4</v>
      </c>
      <c r="N45" s="2">
        <f t="shared" si="44"/>
        <v>9.8951113306813745E-4</v>
      </c>
      <c r="O45" s="2">
        <f t="shared" si="44"/>
        <v>9.8388891072115933E-4</v>
      </c>
      <c r="P45" s="2">
        <f t="shared" si="44"/>
        <v>9.7826668837418121E-4</v>
      </c>
      <c r="Q45" s="2">
        <f t="shared" si="44"/>
        <v>9.726444660272032E-4</v>
      </c>
      <c r="R45" s="2">
        <f t="shared" si="44"/>
        <v>9.6702224368022519E-4</v>
      </c>
      <c r="S45" s="2">
        <f t="shared" si="44"/>
        <v>9.6140002133324718E-4</v>
      </c>
      <c r="T45" s="2">
        <f t="shared" si="44"/>
        <v>9.5577779898626918E-4</v>
      </c>
      <c r="U45" s="2">
        <f t="shared" si="44"/>
        <v>9.5015557663929117E-4</v>
      </c>
      <c r="V45" s="2">
        <f t="shared" si="44"/>
        <v>9.4453335429231316E-4</v>
      </c>
      <c r="W45" s="2">
        <f t="shared" si="44"/>
        <v>9.3891113194533515E-4</v>
      </c>
      <c r="X45" s="2">
        <f t="shared" si="44"/>
        <v>9.3328890959835714E-4</v>
      </c>
      <c r="Y45" s="2">
        <f t="shared" si="44"/>
        <v>9.2766668725137913E-4</v>
      </c>
      <c r="Z45" s="2">
        <f t="shared" si="44"/>
        <v>9.2204446490440112E-4</v>
      </c>
      <c r="AA45" s="2">
        <f t="shared" si="18"/>
        <v>8.99555575516488E-5</v>
      </c>
    </row>
    <row r="46" spans="1:27" x14ac:dyDescent="0.3">
      <c r="A46" s="9" t="s">
        <v>31</v>
      </c>
      <c r="B46" s="11">
        <v>722645.86</v>
      </c>
      <c r="C46" s="1">
        <f t="shared" si="14"/>
        <v>281109.23953999998</v>
      </c>
      <c r="D46" s="1">
        <f t="shared" si="15"/>
        <v>186009.044364</v>
      </c>
      <c r="E46" s="2">
        <f t="shared" si="19"/>
        <v>-95100.195175999979</v>
      </c>
      <c r="F46" s="2"/>
      <c r="G46" s="2"/>
      <c r="H46" s="2"/>
      <c r="I46" s="2"/>
      <c r="J46" s="2">
        <f t="shared" si="16"/>
        <v>-95100.195175999979</v>
      </c>
      <c r="K46" s="35">
        <f t="shared" ref="K46:Z46" si="45">+J46-$J46/180</f>
        <v>-94571.860758355528</v>
      </c>
      <c r="L46" s="2">
        <f t="shared" si="45"/>
        <v>-94043.526340711076</v>
      </c>
      <c r="M46" s="2">
        <f t="shared" si="45"/>
        <v>-93515.191923066624</v>
      </c>
      <c r="N46" s="2">
        <f t="shared" si="45"/>
        <v>-92986.857505422173</v>
      </c>
      <c r="O46" s="2">
        <f t="shared" si="45"/>
        <v>-92458.523087777721</v>
      </c>
      <c r="P46" s="2">
        <f t="shared" si="45"/>
        <v>-91930.18867013327</v>
      </c>
      <c r="Q46" s="2">
        <f t="shared" si="45"/>
        <v>-91401.854252488818</v>
      </c>
      <c r="R46" s="2">
        <f t="shared" si="45"/>
        <v>-90873.519834844366</v>
      </c>
      <c r="S46" s="2">
        <f t="shared" si="45"/>
        <v>-90345.185417199915</v>
      </c>
      <c r="T46" s="2">
        <f t="shared" si="45"/>
        <v>-89816.850999555463</v>
      </c>
      <c r="U46" s="2">
        <f t="shared" si="45"/>
        <v>-89288.516581911012</v>
      </c>
      <c r="V46" s="2">
        <f t="shared" si="45"/>
        <v>-88760.18216426656</v>
      </c>
      <c r="W46" s="2">
        <f t="shared" si="45"/>
        <v>-88231.847746622108</v>
      </c>
      <c r="X46" s="2">
        <f t="shared" si="45"/>
        <v>-87703.513328977657</v>
      </c>
      <c r="Y46" s="2">
        <f t="shared" si="45"/>
        <v>-87175.178911333205</v>
      </c>
      <c r="Z46" s="2">
        <f t="shared" si="45"/>
        <v>-86646.844493688754</v>
      </c>
      <c r="AA46" s="2">
        <f t="shared" si="18"/>
        <v>-8453.3506823112257</v>
      </c>
    </row>
    <row r="47" spans="1:27" x14ac:dyDescent="0.3">
      <c r="A47" s="9" t="s">
        <v>33</v>
      </c>
      <c r="B47" s="11">
        <v>-2106720.08</v>
      </c>
      <c r="C47" s="1">
        <f t="shared" si="14"/>
        <v>-819514.11112000002</v>
      </c>
      <c r="D47" s="1">
        <f t="shared" si="15"/>
        <v>-542269.74859200011</v>
      </c>
      <c r="E47" s="2">
        <f t="shared" si="19"/>
        <v>277244.36252799991</v>
      </c>
      <c r="F47" s="2"/>
      <c r="G47" s="2"/>
      <c r="H47" s="2"/>
      <c r="I47" s="2">
        <v>59859.889999999985</v>
      </c>
      <c r="J47" s="2">
        <f t="shared" si="16"/>
        <v>217384.47252799993</v>
      </c>
      <c r="K47" s="35">
        <f t="shared" ref="K47:Z47" si="46">+J47-$J47/180</f>
        <v>216176.78101395548</v>
      </c>
      <c r="L47" s="2">
        <f t="shared" si="46"/>
        <v>214969.08949991103</v>
      </c>
      <c r="M47" s="2">
        <f t="shared" si="46"/>
        <v>213761.39798586658</v>
      </c>
      <c r="N47" s="2">
        <f t="shared" si="46"/>
        <v>212553.70647182214</v>
      </c>
      <c r="O47" s="2">
        <f t="shared" si="46"/>
        <v>211346.01495777769</v>
      </c>
      <c r="P47" s="2">
        <f t="shared" si="46"/>
        <v>210138.32344373324</v>
      </c>
      <c r="Q47" s="2">
        <f t="shared" si="46"/>
        <v>208930.6319296888</v>
      </c>
      <c r="R47" s="2">
        <f t="shared" si="46"/>
        <v>207722.94041564435</v>
      </c>
      <c r="S47" s="2">
        <f t="shared" si="46"/>
        <v>206515.2489015999</v>
      </c>
      <c r="T47" s="2">
        <f t="shared" si="46"/>
        <v>205307.55738755545</v>
      </c>
      <c r="U47" s="2">
        <f t="shared" si="46"/>
        <v>204099.86587351101</v>
      </c>
      <c r="V47" s="2">
        <f t="shared" si="46"/>
        <v>202892.17435946656</v>
      </c>
      <c r="W47" s="2">
        <f t="shared" si="46"/>
        <v>201684.48284542211</v>
      </c>
      <c r="X47" s="2">
        <f t="shared" si="46"/>
        <v>200476.79133137767</v>
      </c>
      <c r="Y47" s="2">
        <f t="shared" si="46"/>
        <v>199269.09981733322</v>
      </c>
      <c r="Z47" s="2">
        <f t="shared" si="46"/>
        <v>198061.40830328877</v>
      </c>
      <c r="AA47" s="2">
        <f t="shared" si="18"/>
        <v>19323.064224711154</v>
      </c>
    </row>
    <row r="48" spans="1:27" x14ac:dyDescent="0.3">
      <c r="A48" s="9" t="s">
        <v>34</v>
      </c>
      <c r="B48" s="11">
        <v>-753305.95</v>
      </c>
      <c r="C48" s="1">
        <f t="shared" si="14"/>
        <v>-293036.01454999996</v>
      </c>
      <c r="D48" s="1">
        <f t="shared" si="15"/>
        <v>-193900.95152999999</v>
      </c>
      <c r="E48" s="2">
        <f t="shared" si="19"/>
        <v>99135.063019999972</v>
      </c>
      <c r="F48" s="2"/>
      <c r="G48" s="2"/>
      <c r="H48" s="2"/>
      <c r="I48" s="2"/>
      <c r="J48" s="2">
        <f t="shared" si="16"/>
        <v>99135.063019999972</v>
      </c>
      <c r="K48" s="35">
        <f t="shared" ref="K48:Z48" si="47">+J48-$J48/180</f>
        <v>98584.312669888866</v>
      </c>
      <c r="L48" s="2">
        <f t="shared" si="47"/>
        <v>98033.56231977776</v>
      </c>
      <c r="M48" s="2">
        <f t="shared" si="47"/>
        <v>97482.811969666654</v>
      </c>
      <c r="N48" s="2">
        <f t="shared" si="47"/>
        <v>96932.061619555549</v>
      </c>
      <c r="O48" s="2">
        <f t="shared" si="47"/>
        <v>96381.311269444443</v>
      </c>
      <c r="P48" s="2">
        <f t="shared" si="47"/>
        <v>95830.560919333337</v>
      </c>
      <c r="Q48" s="2">
        <f t="shared" si="47"/>
        <v>95279.810569222231</v>
      </c>
      <c r="R48" s="2">
        <f t="shared" si="47"/>
        <v>94729.060219111125</v>
      </c>
      <c r="S48" s="2">
        <f t="shared" si="47"/>
        <v>94178.309869000019</v>
      </c>
      <c r="T48" s="2">
        <f t="shared" si="47"/>
        <v>93627.559518888913</v>
      </c>
      <c r="U48" s="2">
        <f t="shared" si="47"/>
        <v>93076.809168777807</v>
      </c>
      <c r="V48" s="2">
        <f t="shared" si="47"/>
        <v>92526.058818666701</v>
      </c>
      <c r="W48" s="2">
        <f t="shared" si="47"/>
        <v>91975.308468555595</v>
      </c>
      <c r="X48" s="2">
        <f t="shared" si="47"/>
        <v>91424.558118444489</v>
      </c>
      <c r="Y48" s="2">
        <f t="shared" si="47"/>
        <v>90873.807768333383</v>
      </c>
      <c r="Z48" s="2">
        <f t="shared" si="47"/>
        <v>90323.057418222277</v>
      </c>
      <c r="AA48" s="2">
        <f t="shared" si="18"/>
        <v>8812.0056017776951</v>
      </c>
    </row>
    <row r="49" spans="1:27" x14ac:dyDescent="0.3">
      <c r="A49" s="9" t="s">
        <v>35</v>
      </c>
      <c r="B49" s="11">
        <v>2103760</v>
      </c>
      <c r="C49" s="1">
        <f>B49*0.35</f>
        <v>736316</v>
      </c>
      <c r="D49" s="1">
        <f>B49*0.21</f>
        <v>441789.6</v>
      </c>
      <c r="E49" s="2">
        <f t="shared" si="19"/>
        <v>-294526.40000000002</v>
      </c>
      <c r="F49" s="2"/>
      <c r="G49" s="2"/>
      <c r="H49" s="2"/>
      <c r="I49" s="2">
        <v>45055.520000000004</v>
      </c>
      <c r="J49" s="2">
        <f t="shared" si="16"/>
        <v>-339581.92000000004</v>
      </c>
      <c r="K49" s="35">
        <f t="shared" ref="K49:Z49" si="48">+J49-$J49/180</f>
        <v>-337695.35377777781</v>
      </c>
      <c r="L49" s="2">
        <f t="shared" si="48"/>
        <v>-335808.78755555558</v>
      </c>
      <c r="M49" s="2">
        <f t="shared" si="48"/>
        <v>-333922.22133333335</v>
      </c>
      <c r="N49" s="2">
        <f t="shared" si="48"/>
        <v>-332035.65511111112</v>
      </c>
      <c r="O49" s="2">
        <f t="shared" si="48"/>
        <v>-330149.08888888889</v>
      </c>
      <c r="P49" s="2">
        <f t="shared" si="48"/>
        <v>-328262.52266666666</v>
      </c>
      <c r="Q49" s="2">
        <f t="shared" si="48"/>
        <v>-326375.95644444443</v>
      </c>
      <c r="R49" s="2">
        <f t="shared" si="48"/>
        <v>-324489.3902222222</v>
      </c>
      <c r="S49" s="2">
        <f t="shared" si="48"/>
        <v>-322602.82399999996</v>
      </c>
      <c r="T49" s="2">
        <f t="shared" si="48"/>
        <v>-320716.25777777773</v>
      </c>
      <c r="U49" s="2">
        <f t="shared" si="48"/>
        <v>-318829.6915555555</v>
      </c>
      <c r="V49" s="2">
        <f t="shared" si="48"/>
        <v>-316943.12533333327</v>
      </c>
      <c r="W49" s="2">
        <f t="shared" si="48"/>
        <v>-315056.55911111104</v>
      </c>
      <c r="X49" s="2">
        <f t="shared" si="48"/>
        <v>-313169.99288888881</v>
      </c>
      <c r="Y49" s="2">
        <f t="shared" si="48"/>
        <v>-311283.42666666658</v>
      </c>
      <c r="Z49" s="2">
        <f t="shared" si="48"/>
        <v>-309396.86044444435</v>
      </c>
      <c r="AA49" s="2">
        <f t="shared" si="18"/>
        <v>-30185.059555555694</v>
      </c>
    </row>
    <row r="50" spans="1:27" x14ac:dyDescent="0.3">
      <c r="A50" s="9" t="s">
        <v>46</v>
      </c>
      <c r="B50" s="11">
        <v>-15864975.84</v>
      </c>
      <c r="C50" s="1">
        <f t="shared" si="14"/>
        <v>-6171475.60176</v>
      </c>
      <c r="D50" s="1">
        <f t="shared" si="15"/>
        <v>-4083644.7812160002</v>
      </c>
      <c r="E50" s="2">
        <f t="shared" si="19"/>
        <v>2087830.8205439998</v>
      </c>
      <c r="F50" s="2"/>
      <c r="G50" s="2"/>
      <c r="H50" s="2"/>
      <c r="I50" s="2"/>
      <c r="J50" s="2">
        <f t="shared" si="16"/>
        <v>2087830.8205439998</v>
      </c>
      <c r="K50" s="35">
        <f t="shared" ref="K50:Z50" si="49">+J50-$J50/180</f>
        <v>2076231.7604298664</v>
      </c>
      <c r="L50" s="2">
        <f t="shared" si="49"/>
        <v>2064632.700315733</v>
      </c>
      <c r="M50" s="2">
        <f t="shared" si="49"/>
        <v>2053033.6402015996</v>
      </c>
      <c r="N50" s="2">
        <f t="shared" si="49"/>
        <v>2041434.5800874662</v>
      </c>
      <c r="O50" s="2">
        <f t="shared" si="49"/>
        <v>2029835.5199733328</v>
      </c>
      <c r="P50" s="2">
        <f t="shared" si="49"/>
        <v>2018236.4598591994</v>
      </c>
      <c r="Q50" s="2">
        <f t="shared" si="49"/>
        <v>2006637.399745066</v>
      </c>
      <c r="R50" s="2">
        <f t="shared" si="49"/>
        <v>1995038.3396309325</v>
      </c>
      <c r="S50" s="2">
        <f t="shared" si="49"/>
        <v>1983439.2795167991</v>
      </c>
      <c r="T50" s="2">
        <f t="shared" si="49"/>
        <v>1971840.2194026657</v>
      </c>
      <c r="U50" s="2">
        <f t="shared" si="49"/>
        <v>1960241.1592885323</v>
      </c>
      <c r="V50" s="2">
        <f t="shared" si="49"/>
        <v>1948642.0991743989</v>
      </c>
      <c r="W50" s="2">
        <f t="shared" si="49"/>
        <v>1937043.0390602655</v>
      </c>
      <c r="X50" s="2">
        <f t="shared" si="49"/>
        <v>1925443.9789461321</v>
      </c>
      <c r="Y50" s="2">
        <f t="shared" si="49"/>
        <v>1913844.9188319987</v>
      </c>
      <c r="Z50" s="2">
        <f t="shared" si="49"/>
        <v>1902245.8587178653</v>
      </c>
      <c r="AA50" s="2">
        <f t="shared" si="18"/>
        <v>185584.96182613447</v>
      </c>
    </row>
    <row r="51" spans="1:27" x14ac:dyDescent="0.3">
      <c r="A51" s="9" t="s">
        <v>36</v>
      </c>
      <c r="B51" s="11">
        <v>-796573</v>
      </c>
      <c r="C51" s="1">
        <f t="shared" si="14"/>
        <v>-309866.897</v>
      </c>
      <c r="D51" s="1">
        <f t="shared" si="15"/>
        <v>-205037.89020000002</v>
      </c>
      <c r="E51" s="2">
        <f t="shared" si="19"/>
        <v>104829.00679999997</v>
      </c>
      <c r="F51" s="2"/>
      <c r="G51" s="2"/>
      <c r="H51" s="2"/>
      <c r="I51" s="2"/>
      <c r="J51" s="2">
        <f t="shared" si="16"/>
        <v>104829.00679999997</v>
      </c>
      <c r="K51" s="35">
        <f t="shared" ref="K51:Z51" si="50">+J51-$J51/180</f>
        <v>104246.62342888887</v>
      </c>
      <c r="L51" s="2">
        <f t="shared" si="50"/>
        <v>103664.24005777776</v>
      </c>
      <c r="M51" s="2">
        <f t="shared" si="50"/>
        <v>103081.85668666665</v>
      </c>
      <c r="N51" s="2">
        <f t="shared" si="50"/>
        <v>102499.47331555554</v>
      </c>
      <c r="O51" s="2">
        <f t="shared" si="50"/>
        <v>101917.08994444444</v>
      </c>
      <c r="P51" s="2">
        <f t="shared" si="50"/>
        <v>101334.70657333333</v>
      </c>
      <c r="Q51" s="2">
        <f t="shared" si="50"/>
        <v>100752.32320222222</v>
      </c>
      <c r="R51" s="2">
        <f t="shared" si="50"/>
        <v>100169.93983111111</v>
      </c>
      <c r="S51" s="2">
        <f t="shared" si="50"/>
        <v>99587.556460000007</v>
      </c>
      <c r="T51" s="2">
        <f t="shared" si="50"/>
        <v>99005.1730888889</v>
      </c>
      <c r="U51" s="2">
        <f t="shared" si="50"/>
        <v>98422.789717777792</v>
      </c>
      <c r="V51" s="2">
        <f t="shared" si="50"/>
        <v>97840.406346666685</v>
      </c>
      <c r="W51" s="2">
        <f t="shared" si="50"/>
        <v>97258.022975555577</v>
      </c>
      <c r="X51" s="2">
        <f t="shared" si="50"/>
        <v>96675.63960444447</v>
      </c>
      <c r="Y51" s="2">
        <f t="shared" si="50"/>
        <v>96093.256233333363</v>
      </c>
      <c r="Z51" s="2">
        <f t="shared" si="50"/>
        <v>95510.872862222255</v>
      </c>
      <c r="AA51" s="2">
        <f t="shared" si="18"/>
        <v>9318.1339377777185</v>
      </c>
    </row>
    <row r="52" spans="1:27" x14ac:dyDescent="0.3">
      <c r="A52" s="9" t="s">
        <v>47</v>
      </c>
      <c r="B52" s="11">
        <v>383391.83</v>
      </c>
      <c r="C52" s="1">
        <f t="shared" si="14"/>
        <v>149139.42187000002</v>
      </c>
      <c r="D52" s="1">
        <f t="shared" si="15"/>
        <v>98685.057042000015</v>
      </c>
      <c r="E52" s="2">
        <f t="shared" si="19"/>
        <v>-50454.364828000005</v>
      </c>
      <c r="F52" s="2"/>
      <c r="G52" s="2"/>
      <c r="H52" s="2"/>
      <c r="I52" s="2">
        <v>-10090.870000000003</v>
      </c>
      <c r="J52" s="2">
        <f t="shared" si="16"/>
        <v>-40363.494828000003</v>
      </c>
      <c r="K52" s="35">
        <f t="shared" ref="K52:Z52" si="51">+J52-$J52/180</f>
        <v>-40139.253190066673</v>
      </c>
      <c r="L52" s="2">
        <f t="shared" si="51"/>
        <v>-39915.011552133343</v>
      </c>
      <c r="M52" s="2">
        <f t="shared" si="51"/>
        <v>-39690.769914200013</v>
      </c>
      <c r="N52" s="2">
        <f t="shared" si="51"/>
        <v>-39466.528276266683</v>
      </c>
      <c r="O52" s="2">
        <f t="shared" si="51"/>
        <v>-39242.286638333353</v>
      </c>
      <c r="P52" s="2">
        <f t="shared" si="51"/>
        <v>-39018.045000400023</v>
      </c>
      <c r="Q52" s="2">
        <f t="shared" si="51"/>
        <v>-38793.803362466693</v>
      </c>
      <c r="R52" s="2">
        <f t="shared" si="51"/>
        <v>-38569.561724533363</v>
      </c>
      <c r="S52" s="2">
        <f t="shared" si="51"/>
        <v>-38345.320086600033</v>
      </c>
      <c r="T52" s="2">
        <f t="shared" si="51"/>
        <v>-38121.078448666703</v>
      </c>
      <c r="U52" s="2">
        <f t="shared" si="51"/>
        <v>-37896.836810733374</v>
      </c>
      <c r="V52" s="2">
        <f t="shared" si="51"/>
        <v>-37672.595172800044</v>
      </c>
      <c r="W52" s="2">
        <f t="shared" si="51"/>
        <v>-37448.353534866714</v>
      </c>
      <c r="X52" s="2">
        <f t="shared" si="51"/>
        <v>-37224.111896933384</v>
      </c>
      <c r="Y52" s="2">
        <f t="shared" si="51"/>
        <v>-36999.870259000054</v>
      </c>
      <c r="Z52" s="2">
        <f t="shared" si="51"/>
        <v>-36775.628621066724</v>
      </c>
      <c r="AA52" s="2">
        <f t="shared" si="18"/>
        <v>-3587.8662069332786</v>
      </c>
    </row>
    <row r="53" spans="1:27" x14ac:dyDescent="0.3">
      <c r="A53" s="9" t="s">
        <v>38</v>
      </c>
      <c r="B53" s="11">
        <v>4606811.04</v>
      </c>
      <c r="C53" s="1">
        <f t="shared" si="14"/>
        <v>1792049.49456</v>
      </c>
      <c r="D53" s="1">
        <f t="shared" si="15"/>
        <v>1185793.161696</v>
      </c>
      <c r="E53" s="2">
        <f t="shared" si="19"/>
        <v>-606256.332864</v>
      </c>
      <c r="F53" s="2"/>
      <c r="G53" s="2"/>
      <c r="H53" s="2"/>
      <c r="I53" s="2">
        <v>-145848.63</v>
      </c>
      <c r="J53" s="2">
        <f t="shared" si="16"/>
        <v>-460407.70286399999</v>
      </c>
      <c r="K53" s="35">
        <f t="shared" ref="K53:Z53" si="52">+J53-$J53/180</f>
        <v>-457849.88229253335</v>
      </c>
      <c r="L53" s="2">
        <f t="shared" si="52"/>
        <v>-455292.06172106671</v>
      </c>
      <c r="M53" s="2">
        <f t="shared" si="52"/>
        <v>-452734.24114960007</v>
      </c>
      <c r="N53" s="2">
        <f t="shared" si="52"/>
        <v>-450176.42057813343</v>
      </c>
      <c r="O53" s="2">
        <f t="shared" si="52"/>
        <v>-447618.60000666679</v>
      </c>
      <c r="P53" s="2">
        <f t="shared" si="52"/>
        <v>-445060.77943520015</v>
      </c>
      <c r="Q53" s="2">
        <f t="shared" si="52"/>
        <v>-442502.95886373351</v>
      </c>
      <c r="R53" s="2">
        <f t="shared" si="52"/>
        <v>-439945.13829226687</v>
      </c>
      <c r="S53" s="2">
        <f t="shared" si="52"/>
        <v>-437387.31772080023</v>
      </c>
      <c r="T53" s="2">
        <f t="shared" si="52"/>
        <v>-434829.49714933359</v>
      </c>
      <c r="U53" s="2">
        <f t="shared" si="52"/>
        <v>-432271.67657786695</v>
      </c>
      <c r="V53" s="2">
        <f t="shared" si="52"/>
        <v>-429713.85600640031</v>
      </c>
      <c r="W53" s="2">
        <f t="shared" si="52"/>
        <v>-427156.03543493367</v>
      </c>
      <c r="X53" s="2">
        <f t="shared" si="52"/>
        <v>-424598.21486346703</v>
      </c>
      <c r="Y53" s="2">
        <f t="shared" si="52"/>
        <v>-422040.39429200039</v>
      </c>
      <c r="Z53" s="2">
        <f t="shared" si="52"/>
        <v>-419482.57372053375</v>
      </c>
      <c r="AA53" s="2">
        <f t="shared" si="18"/>
        <v>-40925.129143466242</v>
      </c>
    </row>
    <row r="54" spans="1:27" x14ac:dyDescent="0.3">
      <c r="A54" s="9" t="s">
        <v>39</v>
      </c>
      <c r="B54" s="11">
        <v>3320954.2300000004</v>
      </c>
      <c r="C54" s="8">
        <f t="shared" si="14"/>
        <v>1291851.1954700002</v>
      </c>
      <c r="D54" s="8">
        <f t="shared" si="15"/>
        <v>854813.61880200019</v>
      </c>
      <c r="E54" s="8">
        <f t="shared" si="19"/>
        <v>-437037.57666799997</v>
      </c>
      <c r="F54" s="8"/>
      <c r="G54" s="8"/>
      <c r="H54" s="8"/>
      <c r="I54" s="8">
        <v>-103223.24000000002</v>
      </c>
      <c r="J54" s="8">
        <f t="shared" si="16"/>
        <v>-333814.33666799997</v>
      </c>
      <c r="K54" s="36">
        <f t="shared" ref="K54:Z54" si="53">+J54-$J54/180</f>
        <v>-331959.81257539999</v>
      </c>
      <c r="L54" s="8">
        <f t="shared" si="53"/>
        <v>-330105.28848280001</v>
      </c>
      <c r="M54" s="8">
        <f t="shared" si="53"/>
        <v>-328250.76439020003</v>
      </c>
      <c r="N54" s="8">
        <f t="shared" si="53"/>
        <v>-326396.24029760004</v>
      </c>
      <c r="O54" s="8">
        <f t="shared" si="53"/>
        <v>-324541.71620500006</v>
      </c>
      <c r="P54" s="8">
        <f t="shared" si="53"/>
        <v>-322687.19211240008</v>
      </c>
      <c r="Q54" s="8">
        <f t="shared" si="53"/>
        <v>-320832.6680198001</v>
      </c>
      <c r="R54" s="8">
        <f t="shared" si="53"/>
        <v>-318978.14392720012</v>
      </c>
      <c r="S54" s="8">
        <f t="shared" si="53"/>
        <v>-317123.61983460013</v>
      </c>
      <c r="T54" s="8">
        <f t="shared" si="53"/>
        <v>-315269.09574200015</v>
      </c>
      <c r="U54" s="8">
        <f t="shared" si="53"/>
        <v>-313414.57164940017</v>
      </c>
      <c r="V54" s="8">
        <f t="shared" si="53"/>
        <v>-311560.04755680019</v>
      </c>
      <c r="W54" s="8">
        <f t="shared" si="53"/>
        <v>-309705.5234642002</v>
      </c>
      <c r="X54" s="8">
        <f t="shared" si="53"/>
        <v>-307850.99937160022</v>
      </c>
      <c r="Y54" s="8">
        <f t="shared" si="53"/>
        <v>-305996.47527900024</v>
      </c>
      <c r="Z54" s="8">
        <f t="shared" si="53"/>
        <v>-304141.95118640026</v>
      </c>
      <c r="AA54" s="8">
        <f t="shared" si="18"/>
        <v>-29672.385481599718</v>
      </c>
    </row>
    <row r="55" spans="1:27" s="10" customFormat="1" x14ac:dyDescent="0.3">
      <c r="A55" s="12" t="s">
        <v>67</v>
      </c>
      <c r="B55" s="27"/>
      <c r="C55" s="13">
        <f t="shared" ref="C55:E55" si="54">SUM(C20:C54)</f>
        <v>-61417160.259830013</v>
      </c>
      <c r="D55" s="13">
        <f t="shared" si="54"/>
        <v>-40689834.191178001</v>
      </c>
      <c r="E55" s="13">
        <f t="shared" si="54"/>
        <v>20727326.068651997</v>
      </c>
      <c r="F55" s="27"/>
      <c r="G55" s="27"/>
      <c r="H55" s="27"/>
      <c r="I55" s="13">
        <f t="shared" ref="I55" si="55">SUM(I20:I54)</f>
        <v>2515332.0299999998</v>
      </c>
      <c r="J55" s="13">
        <f t="shared" ref="J55:AA55" si="56">SUM(J20:J54)</f>
        <v>18211994.038651995</v>
      </c>
      <c r="K55" s="37">
        <f t="shared" si="56"/>
        <v>18110816.293992817</v>
      </c>
      <c r="L55" s="13">
        <f t="shared" si="56"/>
        <v>18009638.549333643</v>
      </c>
      <c r="M55" s="13">
        <f t="shared" si="56"/>
        <v>17908460.804674473</v>
      </c>
      <c r="N55" s="13">
        <f t="shared" si="56"/>
        <v>17807283.060015287</v>
      </c>
      <c r="O55" s="13">
        <f t="shared" si="56"/>
        <v>17706105.315356117</v>
      </c>
      <c r="P55" s="13">
        <f t="shared" si="56"/>
        <v>17604927.570696939</v>
      </c>
      <c r="Q55" s="13">
        <f t="shared" si="56"/>
        <v>17503749.826037765</v>
      </c>
      <c r="R55" s="13">
        <f t="shared" si="56"/>
        <v>17402572.081378587</v>
      </c>
      <c r="S55" s="13">
        <f t="shared" si="56"/>
        <v>17301394.336719416</v>
      </c>
      <c r="T55" s="13">
        <f t="shared" si="56"/>
        <v>17200216.592060234</v>
      </c>
      <c r="U55" s="13">
        <f t="shared" si="56"/>
        <v>17099038.84740106</v>
      </c>
      <c r="V55" s="13">
        <f t="shared" si="56"/>
        <v>16997861.102741882</v>
      </c>
      <c r="W55" s="13">
        <f t="shared" si="56"/>
        <v>16896683.358082708</v>
      </c>
      <c r="X55" s="13">
        <f t="shared" si="56"/>
        <v>16795505.61342353</v>
      </c>
      <c r="Y55" s="13">
        <f t="shared" si="56"/>
        <v>16694327.868764356</v>
      </c>
      <c r="Z55" s="13">
        <f t="shared" si="56"/>
        <v>16593150.124105178</v>
      </c>
      <c r="AA55" s="13">
        <f t="shared" si="56"/>
        <v>1618843.9145468236</v>
      </c>
    </row>
    <row r="56" spans="1:27" s="17" customFormat="1" ht="16.2" x14ac:dyDescent="0.3">
      <c r="A56" s="20" t="s">
        <v>77</v>
      </c>
      <c r="B56" s="16"/>
      <c r="C56" s="15"/>
      <c r="D56" s="15"/>
      <c r="E56" s="15"/>
      <c r="F56" s="21"/>
      <c r="G56" s="25"/>
      <c r="H56" s="15"/>
      <c r="I56" s="15"/>
      <c r="J56" s="15"/>
      <c r="AA56" s="39"/>
    </row>
    <row r="58" spans="1:27" ht="15" x14ac:dyDescent="0.3">
      <c r="A58" s="24" t="s">
        <v>68</v>
      </c>
    </row>
  </sheetData>
  <mergeCells count="2">
    <mergeCell ref="K3:Z3"/>
    <mergeCell ref="E3:J3"/>
  </mergeCells>
  <pageMargins left="0.45" right="0" top="0.75" bottom="0.75" header="0.3" footer="0.3"/>
  <pageSetup paperSize="5" scale="52" fitToWidth="2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6" sqref="L16"/>
    </sheetView>
  </sheetViews>
  <sheetFormatPr defaultRowHeight="14.4" x14ac:dyDescent="0.3"/>
  <cols>
    <col min="1" max="1" width="47" style="4" bestFit="1" customWidth="1"/>
    <col min="2" max="10" width="19.109375" style="1" customWidth="1"/>
    <col min="11" max="27" width="19.21875" customWidth="1"/>
  </cols>
  <sheetData>
    <row r="1" spans="1:27" x14ac:dyDescent="0.3">
      <c r="A1" s="3" t="s">
        <v>40</v>
      </c>
    </row>
    <row r="2" spans="1:27" x14ac:dyDescent="0.3">
      <c r="A2" s="4" t="s">
        <v>69</v>
      </c>
    </row>
    <row r="3" spans="1:27" x14ac:dyDescent="0.3">
      <c r="A3" s="4" t="s">
        <v>82</v>
      </c>
      <c r="E3" s="45" t="s">
        <v>74</v>
      </c>
      <c r="F3" s="46"/>
      <c r="G3" s="46"/>
      <c r="H3" s="46"/>
      <c r="I3" s="46"/>
      <c r="J3" s="47"/>
      <c r="K3" s="48" t="s">
        <v>81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</row>
    <row r="4" spans="1:27" ht="48.6" x14ac:dyDescent="0.4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1</v>
      </c>
      <c r="G4" s="6" t="s">
        <v>53</v>
      </c>
      <c r="H4" s="6" t="s">
        <v>52</v>
      </c>
      <c r="I4" s="6" t="s">
        <v>63</v>
      </c>
      <c r="J4" s="6" t="s">
        <v>66</v>
      </c>
      <c r="K4" s="33">
        <v>43101</v>
      </c>
      <c r="L4" s="31">
        <v>43132</v>
      </c>
      <c r="M4" s="31">
        <v>43160</v>
      </c>
      <c r="N4" s="31">
        <v>43191</v>
      </c>
      <c r="O4" s="31">
        <v>43221</v>
      </c>
      <c r="P4" s="31">
        <v>43252</v>
      </c>
      <c r="Q4" s="31">
        <v>43282</v>
      </c>
      <c r="R4" s="31">
        <v>43313</v>
      </c>
      <c r="S4" s="31">
        <v>43344</v>
      </c>
      <c r="T4" s="31">
        <v>43374</v>
      </c>
      <c r="U4" s="31">
        <v>43405</v>
      </c>
      <c r="V4" s="31">
        <v>43435</v>
      </c>
      <c r="W4" s="31">
        <v>43466</v>
      </c>
      <c r="X4" s="31">
        <v>43497</v>
      </c>
      <c r="Y4" s="31">
        <v>43525</v>
      </c>
      <c r="Z4" s="31">
        <v>43556</v>
      </c>
      <c r="AA4" s="32" t="s">
        <v>76</v>
      </c>
    </row>
    <row r="5" spans="1:27" x14ac:dyDescent="0.3">
      <c r="K5" s="34"/>
    </row>
    <row r="6" spans="1:27" x14ac:dyDescent="0.3">
      <c r="A6" s="3" t="s">
        <v>64</v>
      </c>
      <c r="G6"/>
      <c r="H6"/>
      <c r="K6" s="34"/>
    </row>
    <row r="7" spans="1:27" x14ac:dyDescent="0.3">
      <c r="A7" s="9" t="s">
        <v>54</v>
      </c>
      <c r="B7" s="1">
        <v>-65353043.729999997</v>
      </c>
      <c r="C7" s="1">
        <f>B7*0.389</f>
        <v>-25422334.01097</v>
      </c>
      <c r="D7" s="1">
        <f>B7*0.2574</f>
        <v>-16821873.456101999</v>
      </c>
      <c r="E7" s="2">
        <f>+D7-C7</f>
        <v>8600460.5548680015</v>
      </c>
      <c r="F7" s="2"/>
      <c r="G7" s="2"/>
      <c r="H7" s="2"/>
      <c r="I7" s="2">
        <v>6867325.5648680013</v>
      </c>
      <c r="J7" s="30">
        <f>E7-SUM(F7:I7)</f>
        <v>1733134.9900000002</v>
      </c>
      <c r="K7" s="3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0"/>
    </row>
    <row r="8" spans="1:27" x14ac:dyDescent="0.3">
      <c r="A8" s="9" t="s">
        <v>55</v>
      </c>
      <c r="B8" s="1">
        <v>41826781.870000005</v>
      </c>
      <c r="C8" s="1">
        <f t="shared" ref="C8:C10" si="0">B8*0.389</f>
        <v>16270618.147430003</v>
      </c>
      <c r="D8" s="1">
        <f t="shared" ref="D8:D10" si="1">B8*0.2574</f>
        <v>10766213.653338002</v>
      </c>
      <c r="E8" s="2">
        <f t="shared" ref="E8:E10" si="2">+D8-C8</f>
        <v>-5504404.4940920006</v>
      </c>
      <c r="F8" s="2"/>
      <c r="G8" s="2"/>
      <c r="H8" s="2"/>
      <c r="I8" s="2">
        <v>-4709236.4540920006</v>
      </c>
      <c r="J8" s="2">
        <f t="shared" ref="J8:J10" si="3">E8-SUM(F8:I8)</f>
        <v>-795168.04</v>
      </c>
      <c r="K8" s="3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3">
      <c r="A9" s="9" t="s">
        <v>56</v>
      </c>
      <c r="B9" s="1">
        <v>90776882.870000005</v>
      </c>
      <c r="C9" s="1">
        <f t="shared" si="0"/>
        <v>35312207.43643</v>
      </c>
      <c r="D9" s="1">
        <f t="shared" si="1"/>
        <v>23365969.650738005</v>
      </c>
      <c r="E9" s="2">
        <f t="shared" si="2"/>
        <v>-11946237.785691995</v>
      </c>
      <c r="F9" s="2"/>
      <c r="G9" s="2"/>
      <c r="H9" s="2"/>
      <c r="I9" s="2">
        <v>-11106003.128691996</v>
      </c>
      <c r="J9" s="2">
        <f t="shared" si="3"/>
        <v>-840234.65699999966</v>
      </c>
      <c r="K9" s="3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3">
      <c r="A10" s="9" t="s">
        <v>57</v>
      </c>
      <c r="B10" s="8">
        <v>4165700</v>
      </c>
      <c r="C10" s="8">
        <f t="shared" si="0"/>
        <v>1620457.3</v>
      </c>
      <c r="D10" s="8">
        <f t="shared" si="1"/>
        <v>1072251.1800000002</v>
      </c>
      <c r="E10" s="8">
        <f t="shared" si="2"/>
        <v>-548206.11999999988</v>
      </c>
      <c r="F10" s="8"/>
      <c r="G10" s="8"/>
      <c r="H10" s="8"/>
      <c r="I10" s="8">
        <v>-438564.89599999995</v>
      </c>
      <c r="J10" s="8">
        <f t="shared" si="3"/>
        <v>-109641.22399999993</v>
      </c>
      <c r="K10" s="3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3">
      <c r="A11" s="9" t="s">
        <v>58</v>
      </c>
      <c r="B11" s="1">
        <f t="shared" ref="B11:AA11" si="4">SUM(B7:B10)</f>
        <v>71416321.01000002</v>
      </c>
      <c r="C11" s="1">
        <f t="shared" si="4"/>
        <v>27780948.872890003</v>
      </c>
      <c r="D11" s="1">
        <f t="shared" si="4"/>
        <v>18382561.02797401</v>
      </c>
      <c r="E11" s="1">
        <f t="shared" si="4"/>
        <v>-9398387.8449159935</v>
      </c>
      <c r="F11" s="1">
        <f t="shared" si="4"/>
        <v>0</v>
      </c>
      <c r="G11" s="1">
        <f t="shared" si="4"/>
        <v>0</v>
      </c>
      <c r="H11" s="1">
        <f t="shared" si="4"/>
        <v>0</v>
      </c>
      <c r="I11" s="1">
        <f t="shared" si="4"/>
        <v>-9386478.9139159936</v>
      </c>
      <c r="J11" s="1">
        <f t="shared" si="4"/>
        <v>-11908.9309999994</v>
      </c>
      <c r="K11" s="3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3">
      <c r="A12" s="9" t="s">
        <v>59</v>
      </c>
      <c r="B12" s="1">
        <v>-3020674666.5799999</v>
      </c>
      <c r="C12" s="1">
        <f>B12*0.35</f>
        <v>-1057236133.3029999</v>
      </c>
      <c r="D12" s="1">
        <f>B12*0.21</f>
        <v>-634341679.98179996</v>
      </c>
      <c r="E12" s="2">
        <f>+D12-C12</f>
        <v>422894453.32119989</v>
      </c>
      <c r="F12" s="2">
        <v>92764015</v>
      </c>
      <c r="G12" s="2">
        <v>1463851.39</v>
      </c>
      <c r="H12" s="2">
        <v>540867.42000000004</v>
      </c>
      <c r="I12" s="2">
        <v>247693307.87119991</v>
      </c>
      <c r="J12" s="2">
        <f t="shared" ref="J12:J15" si="5">E12-SUM(F12:I12)</f>
        <v>80432411.639999986</v>
      </c>
      <c r="K12" s="3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3">
      <c r="A13" s="9" t="s">
        <v>61</v>
      </c>
      <c r="B13" s="2">
        <v>-1950817132.3199999</v>
      </c>
      <c r="C13" s="2">
        <f>B13*(0.06*0.65)</f>
        <v>-76081868.160479993</v>
      </c>
      <c r="D13" s="2">
        <f>B13*(0.06*0.79)</f>
        <v>-92468732.071967989</v>
      </c>
      <c r="E13" s="2">
        <f>+D13-C13</f>
        <v>-16386863.911487997</v>
      </c>
      <c r="F13" s="2"/>
      <c r="G13" s="2"/>
      <c r="H13" s="2"/>
      <c r="I13" s="2">
        <v>-12427732.887487996</v>
      </c>
      <c r="J13" s="2">
        <f t="shared" si="5"/>
        <v>-3959131.0240000002</v>
      </c>
      <c r="K13" s="3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3">
      <c r="A14" s="9" t="s">
        <v>62</v>
      </c>
      <c r="B14" s="2">
        <v>140367097</v>
      </c>
      <c r="C14" s="2">
        <f>B14*0.35</f>
        <v>49128483.949999996</v>
      </c>
      <c r="D14" s="2">
        <f>B14*0.21</f>
        <v>29477090.369999997</v>
      </c>
      <c r="E14" s="2">
        <f>+D14-C14</f>
        <v>-19651393.579999998</v>
      </c>
      <c r="F14" s="2"/>
      <c r="G14" s="2"/>
      <c r="H14" s="2"/>
      <c r="I14" s="2">
        <v>-18358998.579999998</v>
      </c>
      <c r="J14" s="2">
        <f t="shared" si="5"/>
        <v>-1292395</v>
      </c>
      <c r="K14" s="3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6.2" x14ac:dyDescent="0.3">
      <c r="A15" s="26" t="s">
        <v>70</v>
      </c>
      <c r="B15" s="11">
        <v>-8908773.9100000039</v>
      </c>
      <c r="C15" s="8">
        <f t="shared" ref="C15" si="6">B15*0.389</f>
        <v>-3465513.0509900018</v>
      </c>
      <c r="D15" s="8">
        <f t="shared" ref="D15" si="7">B15*0.2574</f>
        <v>-2293118.4044340011</v>
      </c>
      <c r="E15" s="8">
        <f t="shared" ref="E15" si="8">+D15-C15</f>
        <v>1172394.6465560007</v>
      </c>
      <c r="F15" s="8">
        <f>+E15</f>
        <v>1172394.6465560007</v>
      </c>
      <c r="G15" s="8"/>
      <c r="H15" s="8"/>
      <c r="I15" s="8">
        <v>0</v>
      </c>
      <c r="J15" s="8">
        <f t="shared" si="5"/>
        <v>0</v>
      </c>
      <c r="K15" s="36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s="10" customFormat="1" x14ac:dyDescent="0.3">
      <c r="A16" s="12" t="s">
        <v>60</v>
      </c>
      <c r="B16" s="19"/>
      <c r="C16" s="13">
        <f t="shared" ref="C16:D16" si="9">SUM(C11:C15)</f>
        <v>-1059874081.6915797</v>
      </c>
      <c r="D16" s="13">
        <f t="shared" si="9"/>
        <v>-681243879.06022787</v>
      </c>
      <c r="E16" s="13">
        <f>SUM(E11:E15)</f>
        <v>378630202.63135195</v>
      </c>
      <c r="F16" s="13">
        <f t="shared" ref="F16:AA16" si="10">SUM(F11:F15)</f>
        <v>93936409.646556005</v>
      </c>
      <c r="G16" s="13">
        <f t="shared" si="10"/>
        <v>1463851.39</v>
      </c>
      <c r="H16" s="13">
        <f t="shared" si="10"/>
        <v>540867.42000000004</v>
      </c>
      <c r="I16" s="13">
        <f t="shared" si="10"/>
        <v>207520097.48979592</v>
      </c>
      <c r="J16" s="13">
        <f t="shared" si="10"/>
        <v>75168976.684999987</v>
      </c>
      <c r="K16" s="37">
        <v>75051019.939999998</v>
      </c>
      <c r="L16" s="27">
        <v>74933063.189999998</v>
      </c>
      <c r="M16" s="27">
        <v>74815106.439999998</v>
      </c>
      <c r="N16" s="27">
        <v>74697149.689999998</v>
      </c>
      <c r="O16" s="27">
        <v>74579192.939999998</v>
      </c>
      <c r="P16" s="27">
        <v>74461236.189999998</v>
      </c>
      <c r="Q16" s="27">
        <v>74343279.439999998</v>
      </c>
      <c r="R16" s="27">
        <v>74225322.689999998</v>
      </c>
      <c r="S16" s="27">
        <v>74107365.939999998</v>
      </c>
      <c r="T16" s="27">
        <v>73989409.189999998</v>
      </c>
      <c r="U16" s="27">
        <v>73871452.439999998</v>
      </c>
      <c r="V16" s="27">
        <v>73753495.689999998</v>
      </c>
      <c r="W16" s="27">
        <v>73619645.689999998</v>
      </c>
      <c r="X16" s="27">
        <v>73485795.689999998</v>
      </c>
      <c r="Y16" s="27">
        <v>73351945.689999998</v>
      </c>
      <c r="Z16" s="57">
        <v>73218096.689999998</v>
      </c>
      <c r="AA16" s="27">
        <f>+J16-Z16</f>
        <v>1950879.9949999899</v>
      </c>
    </row>
    <row r="17" spans="1:27" s="17" customFormat="1" x14ac:dyDescent="0.3">
      <c r="A17" s="20" t="s">
        <v>75</v>
      </c>
      <c r="B17" s="16"/>
      <c r="C17" s="15"/>
      <c r="D17" s="15"/>
      <c r="E17" s="15"/>
      <c r="F17" s="15"/>
      <c r="G17" s="15"/>
      <c r="H17" s="15"/>
      <c r="I17" s="15"/>
      <c r="J17" s="15"/>
      <c r="K17" s="43"/>
      <c r="AA17" s="39"/>
    </row>
    <row r="18" spans="1:27" x14ac:dyDescent="0.3">
      <c r="A18" s="9"/>
      <c r="I18" s="15"/>
      <c r="K18" s="34"/>
    </row>
    <row r="19" spans="1:27" x14ac:dyDescent="0.3">
      <c r="A19" s="3" t="s">
        <v>65</v>
      </c>
      <c r="G19"/>
      <c r="H19"/>
      <c r="K19" s="34"/>
    </row>
    <row r="20" spans="1:27" x14ac:dyDescent="0.3">
      <c r="A20" s="9" t="s">
        <v>7</v>
      </c>
      <c r="B20" s="11">
        <v>-6081252.5999999996</v>
      </c>
      <c r="C20" s="1">
        <f t="shared" ref="C20:C54" si="11">B20*0.389</f>
        <v>-2365607.2613999997</v>
      </c>
      <c r="D20" s="1">
        <f t="shared" ref="D20:D54" si="12">B20*0.2574</f>
        <v>-1565314.41924</v>
      </c>
      <c r="E20" s="2">
        <f>+D20-C20</f>
        <v>800292.84215999977</v>
      </c>
      <c r="F20" s="2"/>
      <c r="G20" s="2"/>
      <c r="H20" s="2"/>
      <c r="I20" s="2">
        <v>800292.84215999977</v>
      </c>
      <c r="J20" s="2">
        <f t="shared" ref="J20:J54" si="13">E20-SUM(F20:I20)</f>
        <v>0</v>
      </c>
      <c r="K20" s="35">
        <f>+J20-$J20/180</f>
        <v>0</v>
      </c>
      <c r="L20" s="2">
        <f t="shared" ref="L20:Z20" si="14">+K20-$J20/180</f>
        <v>0</v>
      </c>
      <c r="M20" s="2">
        <f t="shared" si="14"/>
        <v>0</v>
      </c>
      <c r="N20" s="2">
        <f t="shared" si="14"/>
        <v>0</v>
      </c>
      <c r="O20" s="2">
        <f t="shared" si="14"/>
        <v>0</v>
      </c>
      <c r="P20" s="2">
        <f t="shared" si="14"/>
        <v>0</v>
      </c>
      <c r="Q20" s="2">
        <f t="shared" si="14"/>
        <v>0</v>
      </c>
      <c r="R20" s="2">
        <f t="shared" si="14"/>
        <v>0</v>
      </c>
      <c r="S20" s="2">
        <f t="shared" si="14"/>
        <v>0</v>
      </c>
      <c r="T20" s="2">
        <f t="shared" si="14"/>
        <v>0</v>
      </c>
      <c r="U20" s="2">
        <f t="shared" si="14"/>
        <v>0</v>
      </c>
      <c r="V20" s="2">
        <f t="shared" si="14"/>
        <v>0</v>
      </c>
      <c r="W20" s="2">
        <f t="shared" si="14"/>
        <v>0</v>
      </c>
      <c r="X20" s="2">
        <f t="shared" si="14"/>
        <v>0</v>
      </c>
      <c r="Y20" s="2">
        <f t="shared" si="14"/>
        <v>0</v>
      </c>
      <c r="Z20" s="2">
        <f t="shared" si="14"/>
        <v>0</v>
      </c>
      <c r="AA20" s="2">
        <f t="shared" ref="AA20:AA54" si="15">+J20-Z20</f>
        <v>0</v>
      </c>
    </row>
    <row r="21" spans="1:27" x14ac:dyDescent="0.3">
      <c r="A21" s="9" t="s">
        <v>8</v>
      </c>
      <c r="B21" s="11">
        <v>-11324918.49</v>
      </c>
      <c r="C21" s="1">
        <f t="shared" si="11"/>
        <v>-4405393.2926099999</v>
      </c>
      <c r="D21" s="1">
        <f t="shared" si="12"/>
        <v>-2915034.0193260005</v>
      </c>
      <c r="E21" s="2">
        <f t="shared" ref="E21:E54" si="16">+D21-C21</f>
        <v>1490359.2732839994</v>
      </c>
      <c r="F21" s="2"/>
      <c r="G21" s="2"/>
      <c r="H21" s="2"/>
      <c r="I21" s="2">
        <v>1484658.3432839995</v>
      </c>
      <c r="J21" s="2">
        <f t="shared" si="13"/>
        <v>5700.9299999999348</v>
      </c>
      <c r="K21" s="35">
        <f t="shared" ref="K21:Z36" si="17">+J21-$J21/180</f>
        <v>5669.2581666666019</v>
      </c>
      <c r="L21" s="2">
        <f t="shared" si="17"/>
        <v>5637.5863333332691</v>
      </c>
      <c r="M21" s="2">
        <f t="shared" si="17"/>
        <v>5605.9144999999362</v>
      </c>
      <c r="N21" s="2">
        <f t="shared" si="17"/>
        <v>5574.2426666666033</v>
      </c>
      <c r="O21" s="2">
        <f t="shared" si="17"/>
        <v>5542.5708333332705</v>
      </c>
      <c r="P21" s="2">
        <f t="shared" si="17"/>
        <v>5510.8989999999376</v>
      </c>
      <c r="Q21" s="2">
        <f t="shared" si="17"/>
        <v>5479.2271666666047</v>
      </c>
      <c r="R21" s="2">
        <f t="shared" si="17"/>
        <v>5447.5553333332718</v>
      </c>
      <c r="S21" s="2">
        <f t="shared" si="17"/>
        <v>5415.883499999939</v>
      </c>
      <c r="T21" s="2">
        <f t="shared" si="17"/>
        <v>5384.2116666666061</v>
      </c>
      <c r="U21" s="2">
        <f t="shared" si="17"/>
        <v>5352.5398333332732</v>
      </c>
      <c r="V21" s="2">
        <f t="shared" si="17"/>
        <v>5320.8679999999404</v>
      </c>
      <c r="W21" s="2">
        <f t="shared" si="17"/>
        <v>5289.1961666666075</v>
      </c>
      <c r="X21" s="2">
        <f t="shared" si="17"/>
        <v>5257.5243333332746</v>
      </c>
      <c r="Y21" s="2">
        <f t="shared" si="17"/>
        <v>5225.8524999999418</v>
      </c>
      <c r="Z21" s="2">
        <f t="shared" si="17"/>
        <v>5194.1806666666089</v>
      </c>
      <c r="AA21" s="2">
        <f t="shared" si="15"/>
        <v>506.74933333332592</v>
      </c>
    </row>
    <row r="22" spans="1:27" x14ac:dyDescent="0.3">
      <c r="A22" s="9" t="s">
        <v>41</v>
      </c>
      <c r="B22" s="11">
        <v>-402606.15</v>
      </c>
      <c r="C22" s="1">
        <f t="shared" si="11"/>
        <v>-156613.79235</v>
      </c>
      <c r="D22" s="1">
        <f t="shared" si="12"/>
        <v>-103630.82301000001</v>
      </c>
      <c r="E22" s="2">
        <f t="shared" si="16"/>
        <v>52982.969339999996</v>
      </c>
      <c r="F22" s="2"/>
      <c r="G22" s="2"/>
      <c r="H22" s="2"/>
      <c r="I22" s="2">
        <v>52982.969339999996</v>
      </c>
      <c r="J22" s="2">
        <f t="shared" si="13"/>
        <v>0</v>
      </c>
      <c r="K22" s="35">
        <f t="shared" si="17"/>
        <v>0</v>
      </c>
      <c r="L22" s="2">
        <f t="shared" si="17"/>
        <v>0</v>
      </c>
      <c r="M22" s="2">
        <f t="shared" si="17"/>
        <v>0</v>
      </c>
      <c r="N22" s="2">
        <f t="shared" si="17"/>
        <v>0</v>
      </c>
      <c r="O22" s="2">
        <f t="shared" si="17"/>
        <v>0</v>
      </c>
      <c r="P22" s="2">
        <f t="shared" si="17"/>
        <v>0</v>
      </c>
      <c r="Q22" s="2">
        <f t="shared" si="17"/>
        <v>0</v>
      </c>
      <c r="R22" s="2">
        <f t="shared" si="17"/>
        <v>0</v>
      </c>
      <c r="S22" s="2">
        <f t="shared" si="17"/>
        <v>0</v>
      </c>
      <c r="T22" s="2">
        <f t="shared" si="17"/>
        <v>0</v>
      </c>
      <c r="U22" s="2">
        <f t="shared" si="17"/>
        <v>0</v>
      </c>
      <c r="V22" s="2">
        <f t="shared" si="17"/>
        <v>0</v>
      </c>
      <c r="W22" s="2">
        <f t="shared" si="17"/>
        <v>0</v>
      </c>
      <c r="X22" s="2">
        <f t="shared" si="17"/>
        <v>0</v>
      </c>
      <c r="Y22" s="2">
        <f t="shared" si="17"/>
        <v>0</v>
      </c>
      <c r="Z22" s="2">
        <f t="shared" si="17"/>
        <v>0</v>
      </c>
      <c r="AA22" s="2">
        <f t="shared" si="15"/>
        <v>0</v>
      </c>
    </row>
    <row r="23" spans="1:27" x14ac:dyDescent="0.3">
      <c r="A23" s="9" t="s">
        <v>42</v>
      </c>
      <c r="B23" s="11">
        <v>113693</v>
      </c>
      <c r="C23" s="1">
        <f t="shared" si="11"/>
        <v>44226.577000000005</v>
      </c>
      <c r="D23" s="1">
        <f t="shared" si="12"/>
        <v>29264.578200000004</v>
      </c>
      <c r="E23" s="2">
        <f t="shared" si="16"/>
        <v>-14961.998800000001</v>
      </c>
      <c r="F23" s="2"/>
      <c r="G23" s="2"/>
      <c r="H23" s="2"/>
      <c r="I23" s="2">
        <v>-12867.4588</v>
      </c>
      <c r="J23" s="2">
        <f t="shared" si="13"/>
        <v>-2094.5400000000009</v>
      </c>
      <c r="K23" s="35">
        <f t="shared" si="17"/>
        <v>-2082.9036666666675</v>
      </c>
      <c r="L23" s="2">
        <f t="shared" si="17"/>
        <v>-2071.2673333333341</v>
      </c>
      <c r="M23" s="2">
        <f t="shared" si="17"/>
        <v>-2059.6310000000008</v>
      </c>
      <c r="N23" s="2">
        <f t="shared" si="17"/>
        <v>-2047.9946666666674</v>
      </c>
      <c r="O23" s="2">
        <f t="shared" si="17"/>
        <v>-2036.358333333334</v>
      </c>
      <c r="P23" s="2">
        <f t="shared" si="17"/>
        <v>-2024.7220000000007</v>
      </c>
      <c r="Q23" s="2">
        <f t="shared" si="17"/>
        <v>-2013.0856666666673</v>
      </c>
      <c r="R23" s="2">
        <f t="shared" si="17"/>
        <v>-2001.4493333333339</v>
      </c>
      <c r="S23" s="2">
        <f t="shared" si="17"/>
        <v>-1989.8130000000006</v>
      </c>
      <c r="T23" s="2">
        <f t="shared" si="17"/>
        <v>-1978.1766666666672</v>
      </c>
      <c r="U23" s="2">
        <f t="shared" si="17"/>
        <v>-1966.5403333333338</v>
      </c>
      <c r="V23" s="2">
        <f t="shared" si="17"/>
        <v>-1954.9040000000005</v>
      </c>
      <c r="W23" s="2">
        <f t="shared" si="17"/>
        <v>-1943.2676666666671</v>
      </c>
      <c r="X23" s="2">
        <f t="shared" si="17"/>
        <v>-1931.6313333333337</v>
      </c>
      <c r="Y23" s="2">
        <f t="shared" si="17"/>
        <v>-1919.9950000000003</v>
      </c>
      <c r="Z23" s="2">
        <f t="shared" si="17"/>
        <v>-1908.358666666667</v>
      </c>
      <c r="AA23" s="2">
        <f t="shared" si="15"/>
        <v>-186.1813333333339</v>
      </c>
    </row>
    <row r="24" spans="1:27" x14ac:dyDescent="0.3">
      <c r="A24" s="9" t="s">
        <v>9</v>
      </c>
      <c r="B24" s="11">
        <v>-15557928.459999999</v>
      </c>
      <c r="C24" s="1">
        <f t="shared" si="11"/>
        <v>-6052034.1709399996</v>
      </c>
      <c r="D24" s="1">
        <f t="shared" si="12"/>
        <v>-4004610.7856040001</v>
      </c>
      <c r="E24" s="2">
        <f t="shared" si="16"/>
        <v>2047423.3853359995</v>
      </c>
      <c r="F24" s="2"/>
      <c r="G24" s="2"/>
      <c r="H24" s="2"/>
      <c r="I24" s="2">
        <v>1917420.4653359996</v>
      </c>
      <c r="J24" s="2">
        <f t="shared" si="13"/>
        <v>130002.91999999993</v>
      </c>
      <c r="K24" s="35">
        <f t="shared" si="17"/>
        <v>129280.68155555548</v>
      </c>
      <c r="L24" s="2">
        <f t="shared" si="17"/>
        <v>128558.44311111103</v>
      </c>
      <c r="M24" s="2">
        <f t="shared" si="17"/>
        <v>127836.20466666658</v>
      </c>
      <c r="N24" s="2">
        <f t="shared" si="17"/>
        <v>127113.96622222214</v>
      </c>
      <c r="O24" s="2">
        <f t="shared" si="17"/>
        <v>126391.72777777769</v>
      </c>
      <c r="P24" s="2">
        <f t="shared" si="17"/>
        <v>125669.48933333324</v>
      </c>
      <c r="Q24" s="2">
        <f t="shared" si="17"/>
        <v>124947.2508888888</v>
      </c>
      <c r="R24" s="2">
        <f t="shared" si="17"/>
        <v>124225.01244444435</v>
      </c>
      <c r="S24" s="2">
        <f t="shared" si="17"/>
        <v>123502.7739999999</v>
      </c>
      <c r="T24" s="2">
        <f t="shared" si="17"/>
        <v>122780.53555555546</v>
      </c>
      <c r="U24" s="2">
        <f t="shared" si="17"/>
        <v>122058.29711111101</v>
      </c>
      <c r="V24" s="2">
        <f t="shared" si="17"/>
        <v>121336.05866666656</v>
      </c>
      <c r="W24" s="2">
        <f t="shared" si="17"/>
        <v>120613.82022222212</v>
      </c>
      <c r="X24" s="2">
        <f t="shared" si="17"/>
        <v>119891.58177777767</v>
      </c>
      <c r="Y24" s="2">
        <f t="shared" si="17"/>
        <v>119169.34333333322</v>
      </c>
      <c r="Z24" s="2">
        <f t="shared" si="17"/>
        <v>118447.10488888877</v>
      </c>
      <c r="AA24" s="2">
        <f t="shared" si="15"/>
        <v>11555.815111111151</v>
      </c>
    </row>
    <row r="25" spans="1:27" x14ac:dyDescent="0.3">
      <c r="A25" s="9" t="s">
        <v>10</v>
      </c>
      <c r="B25" s="11">
        <v>1126693.6299999999</v>
      </c>
      <c r="C25" s="1">
        <f t="shared" si="11"/>
        <v>438283.82206999999</v>
      </c>
      <c r="D25" s="1">
        <f t="shared" si="12"/>
        <v>290010.94036199996</v>
      </c>
      <c r="E25" s="2">
        <f t="shared" si="16"/>
        <v>-148272.88170800003</v>
      </c>
      <c r="F25" s="2"/>
      <c r="G25" s="2"/>
      <c r="H25" s="2"/>
      <c r="I25" s="2">
        <v>-104554.25170800004</v>
      </c>
      <c r="J25" s="2">
        <f t="shared" si="13"/>
        <v>-43718.62999999999</v>
      </c>
      <c r="K25" s="35">
        <f t="shared" si="17"/>
        <v>-43475.748722222212</v>
      </c>
      <c r="L25" s="2">
        <f t="shared" si="17"/>
        <v>-43232.867444444433</v>
      </c>
      <c r="M25" s="2">
        <f t="shared" si="17"/>
        <v>-42989.986166666655</v>
      </c>
      <c r="N25" s="2">
        <f t="shared" si="17"/>
        <v>-42747.104888888876</v>
      </c>
      <c r="O25" s="2">
        <f t="shared" si="17"/>
        <v>-42504.223611111098</v>
      </c>
      <c r="P25" s="2">
        <f t="shared" si="17"/>
        <v>-42261.342333333319</v>
      </c>
      <c r="Q25" s="2">
        <f t="shared" si="17"/>
        <v>-42018.461055555541</v>
      </c>
      <c r="R25" s="2">
        <f t="shared" si="17"/>
        <v>-41775.579777777763</v>
      </c>
      <c r="S25" s="2">
        <f t="shared" si="17"/>
        <v>-41532.698499999984</v>
      </c>
      <c r="T25" s="2">
        <f t="shared" si="17"/>
        <v>-41289.817222222206</v>
      </c>
      <c r="U25" s="2">
        <f t="shared" si="17"/>
        <v>-41046.935944444427</v>
      </c>
      <c r="V25" s="2">
        <f t="shared" si="17"/>
        <v>-40804.054666666649</v>
      </c>
      <c r="W25" s="2">
        <f t="shared" si="17"/>
        <v>-40561.17338888887</v>
      </c>
      <c r="X25" s="2">
        <f t="shared" si="17"/>
        <v>-40318.292111111092</v>
      </c>
      <c r="Y25" s="2">
        <f t="shared" si="17"/>
        <v>-40075.410833333313</v>
      </c>
      <c r="Z25" s="2">
        <f t="shared" si="17"/>
        <v>-39832.529555555535</v>
      </c>
      <c r="AA25" s="2">
        <f t="shared" si="15"/>
        <v>-3886.1004444444552</v>
      </c>
    </row>
    <row r="26" spans="1:27" x14ac:dyDescent="0.3">
      <c r="A26" s="9" t="s">
        <v>71</v>
      </c>
      <c r="B26" s="11">
        <v>17274173.300000001</v>
      </c>
      <c r="C26" s="1">
        <f>B26*0.35</f>
        <v>6045960.6550000003</v>
      </c>
      <c r="D26" s="1">
        <f>B26*0.21</f>
        <v>3627576.3930000002</v>
      </c>
      <c r="E26" s="2">
        <f t="shared" si="16"/>
        <v>-2418384.2620000001</v>
      </c>
      <c r="F26" s="2"/>
      <c r="G26" s="2"/>
      <c r="H26" s="2"/>
      <c r="I26" s="2">
        <v>-1782774.0120000001</v>
      </c>
      <c r="J26" s="2">
        <f t="shared" si="13"/>
        <v>-635610.25</v>
      </c>
      <c r="K26" s="35">
        <f t="shared" si="17"/>
        <v>-632079.08194444445</v>
      </c>
      <c r="L26" s="2">
        <f t="shared" si="17"/>
        <v>-628547.9138888889</v>
      </c>
      <c r="M26" s="2">
        <f t="shared" si="17"/>
        <v>-625016.74583333335</v>
      </c>
      <c r="N26" s="2">
        <f t="shared" si="17"/>
        <v>-621485.5777777778</v>
      </c>
      <c r="O26" s="2">
        <f t="shared" si="17"/>
        <v>-617954.40972222225</v>
      </c>
      <c r="P26" s="2">
        <f t="shared" si="17"/>
        <v>-614423.2416666667</v>
      </c>
      <c r="Q26" s="2">
        <f t="shared" si="17"/>
        <v>-610892.07361111115</v>
      </c>
      <c r="R26" s="2">
        <f t="shared" si="17"/>
        <v>-607360.9055555556</v>
      </c>
      <c r="S26" s="2">
        <f t="shared" si="17"/>
        <v>-603829.73750000005</v>
      </c>
      <c r="T26" s="2">
        <f t="shared" si="17"/>
        <v>-600298.5694444445</v>
      </c>
      <c r="U26" s="2">
        <f t="shared" si="17"/>
        <v>-596767.40138888895</v>
      </c>
      <c r="V26" s="2">
        <f t="shared" si="17"/>
        <v>-593236.2333333334</v>
      </c>
      <c r="W26" s="2">
        <f t="shared" si="17"/>
        <v>-589705.06527777785</v>
      </c>
      <c r="X26" s="2">
        <f t="shared" si="17"/>
        <v>-586173.89722222229</v>
      </c>
      <c r="Y26" s="2">
        <f t="shared" si="17"/>
        <v>-582642.72916666674</v>
      </c>
      <c r="Z26" s="2">
        <f t="shared" si="17"/>
        <v>-579111.56111111119</v>
      </c>
      <c r="AA26" s="2">
        <f t="shared" si="15"/>
        <v>-56498.688888888806</v>
      </c>
    </row>
    <row r="27" spans="1:27" s="22" customFormat="1" x14ac:dyDescent="0.3">
      <c r="A27" s="20" t="s">
        <v>72</v>
      </c>
      <c r="B27" s="16">
        <v>17048355.98</v>
      </c>
      <c r="C27" s="23">
        <f>B27*(0.06*0.65)</f>
        <v>664885.88321999996</v>
      </c>
      <c r="D27" s="23">
        <f>B27*(0.06*0.79)</f>
        <v>808092.07345199992</v>
      </c>
      <c r="E27" s="23">
        <f t="shared" si="16"/>
        <v>143206.19023199996</v>
      </c>
      <c r="F27" s="23"/>
      <c r="G27" s="23"/>
      <c r="H27" s="23"/>
      <c r="I27" s="23">
        <v>99598.570231999969</v>
      </c>
      <c r="J27" s="2">
        <f t="shared" si="13"/>
        <v>43607.619999999995</v>
      </c>
      <c r="K27" s="35">
        <f t="shared" si="17"/>
        <v>43365.355444444438</v>
      </c>
      <c r="L27" s="2">
        <f t="shared" si="17"/>
        <v>43123.090888888881</v>
      </c>
      <c r="M27" s="2">
        <f t="shared" si="17"/>
        <v>42880.826333333323</v>
      </c>
      <c r="N27" s="2">
        <f t="shared" si="17"/>
        <v>42638.561777777766</v>
      </c>
      <c r="O27" s="2">
        <f t="shared" si="17"/>
        <v>42396.297222222209</v>
      </c>
      <c r="P27" s="2">
        <f t="shared" si="17"/>
        <v>42154.032666666651</v>
      </c>
      <c r="Q27" s="2">
        <f t="shared" si="17"/>
        <v>41911.768111111094</v>
      </c>
      <c r="R27" s="2">
        <f t="shared" si="17"/>
        <v>41669.503555555537</v>
      </c>
      <c r="S27" s="2">
        <f t="shared" si="17"/>
        <v>41427.23899999998</v>
      </c>
      <c r="T27" s="2">
        <f t="shared" si="17"/>
        <v>41184.974444444422</v>
      </c>
      <c r="U27" s="2">
        <f t="shared" si="17"/>
        <v>40942.709888888865</v>
      </c>
      <c r="V27" s="2">
        <f t="shared" si="17"/>
        <v>40700.445333333308</v>
      </c>
      <c r="W27" s="2">
        <f t="shared" si="17"/>
        <v>40458.18077777775</v>
      </c>
      <c r="X27" s="2">
        <f t="shared" si="17"/>
        <v>40215.916222222193</v>
      </c>
      <c r="Y27" s="2">
        <f t="shared" si="17"/>
        <v>39973.651666666636</v>
      </c>
      <c r="Z27" s="2">
        <f t="shared" si="17"/>
        <v>39731.387111111078</v>
      </c>
      <c r="AA27" s="2">
        <f>+J27-Z27</f>
        <v>3876.2328888889169</v>
      </c>
    </row>
    <row r="28" spans="1:27" x14ac:dyDescent="0.3">
      <c r="A28" s="9" t="s">
        <v>48</v>
      </c>
      <c r="B28" s="11">
        <v>6557840</v>
      </c>
      <c r="C28" s="1">
        <f t="shared" si="11"/>
        <v>2550999.7600000002</v>
      </c>
      <c r="D28" s="1">
        <f t="shared" si="12"/>
        <v>1687988.0160000001</v>
      </c>
      <c r="E28" s="23">
        <f t="shared" si="16"/>
        <v>-863011.74400000018</v>
      </c>
      <c r="F28" s="7"/>
      <c r="G28" s="7"/>
      <c r="I28" s="2">
        <v>-4.0000004228204489E-3</v>
      </c>
      <c r="J28" s="2">
        <f t="shared" si="13"/>
        <v>-863011.73999999976</v>
      </c>
      <c r="K28" s="35">
        <f t="shared" si="17"/>
        <v>-858217.23033333314</v>
      </c>
      <c r="L28" s="2">
        <f t="shared" si="17"/>
        <v>-853422.72066666652</v>
      </c>
      <c r="M28" s="2">
        <f t="shared" si="17"/>
        <v>-848628.21099999989</v>
      </c>
      <c r="N28" s="2">
        <f t="shared" si="17"/>
        <v>-843833.70133333327</v>
      </c>
      <c r="O28" s="2">
        <f t="shared" si="17"/>
        <v>-839039.19166666665</v>
      </c>
      <c r="P28" s="2">
        <f t="shared" si="17"/>
        <v>-834244.68200000003</v>
      </c>
      <c r="Q28" s="2">
        <f t="shared" si="17"/>
        <v>-829450.17233333341</v>
      </c>
      <c r="R28" s="2">
        <f t="shared" si="17"/>
        <v>-824655.66266666679</v>
      </c>
      <c r="S28" s="2">
        <f t="shared" si="17"/>
        <v>-819861.15300000017</v>
      </c>
      <c r="T28" s="2">
        <f t="shared" si="17"/>
        <v>-815066.64333333354</v>
      </c>
      <c r="U28" s="2">
        <f t="shared" si="17"/>
        <v>-810272.13366666692</v>
      </c>
      <c r="V28" s="2">
        <f t="shared" si="17"/>
        <v>-805477.6240000003</v>
      </c>
      <c r="W28" s="2">
        <f t="shared" si="17"/>
        <v>-800683.11433333368</v>
      </c>
      <c r="X28" s="2">
        <f t="shared" si="17"/>
        <v>-795888.60466666706</v>
      </c>
      <c r="Y28" s="2">
        <f t="shared" si="17"/>
        <v>-791094.09500000044</v>
      </c>
      <c r="Z28" s="2">
        <f t="shared" si="17"/>
        <v>-786299.58533333382</v>
      </c>
      <c r="AA28" s="2">
        <f t="shared" si="15"/>
        <v>-76712.154666665941</v>
      </c>
    </row>
    <row r="29" spans="1:27" x14ac:dyDescent="0.3">
      <c r="A29" s="9" t="s">
        <v>12</v>
      </c>
      <c r="B29" s="11">
        <v>-154470</v>
      </c>
      <c r="C29" s="1">
        <f t="shared" si="11"/>
        <v>-60088.83</v>
      </c>
      <c r="D29" s="1">
        <f t="shared" si="12"/>
        <v>-39760.578000000001</v>
      </c>
      <c r="E29" s="2">
        <f t="shared" si="16"/>
        <v>20328.252</v>
      </c>
      <c r="F29" s="2"/>
      <c r="G29" s="2"/>
      <c r="H29" s="2"/>
      <c r="I29" s="2">
        <v>20328.252</v>
      </c>
      <c r="J29" s="2">
        <f t="shared" si="13"/>
        <v>0</v>
      </c>
      <c r="K29" s="35">
        <f t="shared" si="17"/>
        <v>0</v>
      </c>
      <c r="L29" s="2">
        <f t="shared" si="17"/>
        <v>0</v>
      </c>
      <c r="M29" s="2">
        <f t="shared" si="17"/>
        <v>0</v>
      </c>
      <c r="N29" s="2">
        <f t="shared" si="17"/>
        <v>0</v>
      </c>
      <c r="O29" s="2">
        <f t="shared" si="17"/>
        <v>0</v>
      </c>
      <c r="P29" s="2">
        <f t="shared" si="17"/>
        <v>0</v>
      </c>
      <c r="Q29" s="2">
        <f t="shared" si="17"/>
        <v>0</v>
      </c>
      <c r="R29" s="2">
        <f t="shared" si="17"/>
        <v>0</v>
      </c>
      <c r="S29" s="2">
        <f t="shared" si="17"/>
        <v>0</v>
      </c>
      <c r="T29" s="2">
        <f t="shared" si="17"/>
        <v>0</v>
      </c>
      <c r="U29" s="2">
        <f t="shared" si="17"/>
        <v>0</v>
      </c>
      <c r="V29" s="2">
        <f t="shared" si="17"/>
        <v>0</v>
      </c>
      <c r="W29" s="2">
        <f t="shared" si="17"/>
        <v>0</v>
      </c>
      <c r="X29" s="2">
        <f t="shared" si="17"/>
        <v>0</v>
      </c>
      <c r="Y29" s="2">
        <f t="shared" si="17"/>
        <v>0</v>
      </c>
      <c r="Z29" s="2">
        <f t="shared" si="17"/>
        <v>0</v>
      </c>
      <c r="AA29" s="2">
        <f t="shared" si="15"/>
        <v>0</v>
      </c>
    </row>
    <row r="30" spans="1:27" x14ac:dyDescent="0.3">
      <c r="A30" s="9" t="s">
        <v>13</v>
      </c>
      <c r="B30" s="11">
        <v>1769727.05</v>
      </c>
      <c r="C30" s="1">
        <f t="shared" si="11"/>
        <v>688423.82245000009</v>
      </c>
      <c r="D30" s="1">
        <f t="shared" si="12"/>
        <v>455527.74267000007</v>
      </c>
      <c r="E30" s="2">
        <f t="shared" si="16"/>
        <v>-232896.07978000003</v>
      </c>
      <c r="F30" s="2"/>
      <c r="G30" s="2"/>
      <c r="H30" s="2"/>
      <c r="I30" s="2">
        <v>-232896.07978000003</v>
      </c>
      <c r="J30" s="2">
        <f t="shared" si="13"/>
        <v>0</v>
      </c>
      <c r="K30" s="35">
        <f t="shared" si="17"/>
        <v>0</v>
      </c>
      <c r="L30" s="2">
        <f t="shared" si="17"/>
        <v>0</v>
      </c>
      <c r="M30" s="2">
        <f t="shared" si="17"/>
        <v>0</v>
      </c>
      <c r="N30" s="2">
        <f t="shared" si="17"/>
        <v>0</v>
      </c>
      <c r="O30" s="2">
        <f t="shared" si="17"/>
        <v>0</v>
      </c>
      <c r="P30" s="2">
        <f t="shared" si="17"/>
        <v>0</v>
      </c>
      <c r="Q30" s="2">
        <f t="shared" si="17"/>
        <v>0</v>
      </c>
      <c r="R30" s="2">
        <f t="shared" si="17"/>
        <v>0</v>
      </c>
      <c r="S30" s="2">
        <f t="shared" si="17"/>
        <v>0</v>
      </c>
      <c r="T30" s="2">
        <f t="shared" si="17"/>
        <v>0</v>
      </c>
      <c r="U30" s="2">
        <f t="shared" si="17"/>
        <v>0</v>
      </c>
      <c r="V30" s="2">
        <f t="shared" si="17"/>
        <v>0</v>
      </c>
      <c r="W30" s="2">
        <f t="shared" si="17"/>
        <v>0</v>
      </c>
      <c r="X30" s="2">
        <f t="shared" si="17"/>
        <v>0</v>
      </c>
      <c r="Y30" s="2">
        <f t="shared" si="17"/>
        <v>0</v>
      </c>
      <c r="Z30" s="2">
        <f t="shared" si="17"/>
        <v>0</v>
      </c>
      <c r="AA30" s="2">
        <f t="shared" si="15"/>
        <v>0</v>
      </c>
    </row>
    <row r="31" spans="1:27" x14ac:dyDescent="0.3">
      <c r="A31" s="9" t="s">
        <v>15</v>
      </c>
      <c r="B31" s="11">
        <v>106287.57000000004</v>
      </c>
      <c r="C31" s="1">
        <f t="shared" si="11"/>
        <v>41345.864730000016</v>
      </c>
      <c r="D31" s="1">
        <f t="shared" si="12"/>
        <v>27358.42051800001</v>
      </c>
      <c r="E31" s="2">
        <f t="shared" si="16"/>
        <v>-13987.444212000006</v>
      </c>
      <c r="F31" s="2"/>
      <c r="G31" s="2"/>
      <c r="H31" s="2"/>
      <c r="I31" s="2">
        <v>-1538.6642119999924</v>
      </c>
      <c r="J31" s="2">
        <f t="shared" si="13"/>
        <v>-12448.780000000013</v>
      </c>
      <c r="K31" s="35">
        <f t="shared" si="17"/>
        <v>-12379.620111111124</v>
      </c>
      <c r="L31" s="2">
        <f t="shared" si="17"/>
        <v>-12310.460222222235</v>
      </c>
      <c r="M31" s="2">
        <f t="shared" si="17"/>
        <v>-12241.300333333345</v>
      </c>
      <c r="N31" s="2">
        <f t="shared" si="17"/>
        <v>-12172.140444444456</v>
      </c>
      <c r="O31" s="2">
        <f t="shared" si="17"/>
        <v>-12102.980555555567</v>
      </c>
      <c r="P31" s="2">
        <f t="shared" si="17"/>
        <v>-12033.820666666677</v>
      </c>
      <c r="Q31" s="2">
        <f t="shared" si="17"/>
        <v>-11964.660777777788</v>
      </c>
      <c r="R31" s="2">
        <f t="shared" si="17"/>
        <v>-11895.500888888899</v>
      </c>
      <c r="S31" s="2">
        <f t="shared" si="17"/>
        <v>-11826.341000000009</v>
      </c>
      <c r="T31" s="2">
        <f t="shared" si="17"/>
        <v>-11757.18111111112</v>
      </c>
      <c r="U31" s="2">
        <f t="shared" si="17"/>
        <v>-11688.021222222231</v>
      </c>
      <c r="V31" s="2">
        <f t="shared" si="17"/>
        <v>-11618.861333333341</v>
      </c>
      <c r="W31" s="2">
        <f t="shared" si="17"/>
        <v>-11549.701444444452</v>
      </c>
      <c r="X31" s="2">
        <f t="shared" si="17"/>
        <v>-11480.541555555563</v>
      </c>
      <c r="Y31" s="2">
        <f t="shared" si="17"/>
        <v>-11411.381666666673</v>
      </c>
      <c r="Z31" s="2">
        <f t="shared" si="17"/>
        <v>-11342.221777777784</v>
      </c>
      <c r="AA31" s="2">
        <f t="shared" si="15"/>
        <v>-1106.5582222222292</v>
      </c>
    </row>
    <row r="32" spans="1:27" x14ac:dyDescent="0.3">
      <c r="A32" s="9" t="s">
        <v>16</v>
      </c>
      <c r="B32" s="11">
        <v>-144.44999999999999</v>
      </c>
      <c r="C32" s="1">
        <f t="shared" si="11"/>
        <v>-56.191049999999997</v>
      </c>
      <c r="D32" s="1">
        <f t="shared" si="12"/>
        <v>-37.181429999999999</v>
      </c>
      <c r="E32" s="2">
        <f t="shared" si="16"/>
        <v>19.009619999999998</v>
      </c>
      <c r="F32" s="2"/>
      <c r="G32" s="2"/>
      <c r="H32" s="2"/>
      <c r="I32" s="2">
        <v>19.009619999999998</v>
      </c>
      <c r="J32" s="2">
        <f t="shared" si="13"/>
        <v>0</v>
      </c>
      <c r="K32" s="35">
        <f t="shared" si="17"/>
        <v>0</v>
      </c>
      <c r="L32" s="2">
        <f t="shared" si="17"/>
        <v>0</v>
      </c>
      <c r="M32" s="2">
        <f t="shared" si="17"/>
        <v>0</v>
      </c>
      <c r="N32" s="2">
        <f t="shared" si="17"/>
        <v>0</v>
      </c>
      <c r="O32" s="2">
        <f t="shared" si="17"/>
        <v>0</v>
      </c>
      <c r="P32" s="2">
        <f t="shared" si="17"/>
        <v>0</v>
      </c>
      <c r="Q32" s="2">
        <f t="shared" si="17"/>
        <v>0</v>
      </c>
      <c r="R32" s="2">
        <f t="shared" si="17"/>
        <v>0</v>
      </c>
      <c r="S32" s="2">
        <f t="shared" si="17"/>
        <v>0</v>
      </c>
      <c r="T32" s="2">
        <f t="shared" si="17"/>
        <v>0</v>
      </c>
      <c r="U32" s="2">
        <f t="shared" si="17"/>
        <v>0</v>
      </c>
      <c r="V32" s="2">
        <f t="shared" si="17"/>
        <v>0</v>
      </c>
      <c r="W32" s="2">
        <f t="shared" si="17"/>
        <v>0</v>
      </c>
      <c r="X32" s="2">
        <f t="shared" si="17"/>
        <v>0</v>
      </c>
      <c r="Y32" s="2">
        <f t="shared" si="17"/>
        <v>0</v>
      </c>
      <c r="Z32" s="2">
        <f t="shared" si="17"/>
        <v>0</v>
      </c>
      <c r="AA32" s="2">
        <f>+J32-Z32</f>
        <v>0</v>
      </c>
    </row>
    <row r="33" spans="1:27" x14ac:dyDescent="0.3">
      <c r="A33" s="9" t="s">
        <v>17</v>
      </c>
      <c r="B33" s="11">
        <v>-4700000</v>
      </c>
      <c r="C33" s="1">
        <f t="shared" si="11"/>
        <v>-1828300</v>
      </c>
      <c r="D33" s="1">
        <f t="shared" si="12"/>
        <v>-1209780</v>
      </c>
      <c r="E33" s="2">
        <f t="shared" si="16"/>
        <v>618520</v>
      </c>
      <c r="F33" s="2"/>
      <c r="G33" s="2"/>
      <c r="H33" s="2"/>
      <c r="I33" s="2">
        <v>618520</v>
      </c>
      <c r="J33" s="2">
        <f t="shared" si="13"/>
        <v>0</v>
      </c>
      <c r="K33" s="35">
        <f t="shared" si="17"/>
        <v>0</v>
      </c>
      <c r="L33" s="2">
        <f t="shared" si="17"/>
        <v>0</v>
      </c>
      <c r="M33" s="2">
        <f t="shared" si="17"/>
        <v>0</v>
      </c>
      <c r="N33" s="2">
        <f t="shared" si="17"/>
        <v>0</v>
      </c>
      <c r="O33" s="2">
        <f t="shared" si="17"/>
        <v>0</v>
      </c>
      <c r="P33" s="2">
        <f t="shared" si="17"/>
        <v>0</v>
      </c>
      <c r="Q33" s="2">
        <f t="shared" si="17"/>
        <v>0</v>
      </c>
      <c r="R33" s="2">
        <f t="shared" si="17"/>
        <v>0</v>
      </c>
      <c r="S33" s="2">
        <f t="shared" si="17"/>
        <v>0</v>
      </c>
      <c r="T33" s="2">
        <f t="shared" si="17"/>
        <v>0</v>
      </c>
      <c r="U33" s="2">
        <f t="shared" si="17"/>
        <v>0</v>
      </c>
      <c r="V33" s="2">
        <f t="shared" si="17"/>
        <v>0</v>
      </c>
      <c r="W33" s="2">
        <f t="shared" si="17"/>
        <v>0</v>
      </c>
      <c r="X33" s="2">
        <f t="shared" si="17"/>
        <v>0</v>
      </c>
      <c r="Y33" s="2">
        <f t="shared" si="17"/>
        <v>0</v>
      </c>
      <c r="Z33" s="2">
        <f t="shared" si="17"/>
        <v>0</v>
      </c>
      <c r="AA33" s="2">
        <f t="shared" si="15"/>
        <v>0</v>
      </c>
    </row>
    <row r="34" spans="1:27" x14ac:dyDescent="0.3">
      <c r="A34" s="9" t="s">
        <v>43</v>
      </c>
      <c r="B34" s="11">
        <v>409000</v>
      </c>
      <c r="C34" s="1">
        <f t="shared" si="11"/>
        <v>159101</v>
      </c>
      <c r="D34" s="1">
        <f t="shared" si="12"/>
        <v>105276.6</v>
      </c>
      <c r="E34" s="2">
        <f t="shared" si="16"/>
        <v>-53824.399999999994</v>
      </c>
      <c r="F34" s="2"/>
      <c r="G34" s="2"/>
      <c r="H34" s="2"/>
      <c r="I34" s="2">
        <v>-53824.399999999994</v>
      </c>
      <c r="J34" s="2">
        <f t="shared" si="13"/>
        <v>0</v>
      </c>
      <c r="K34" s="35">
        <f t="shared" si="17"/>
        <v>0</v>
      </c>
      <c r="L34" s="2">
        <f t="shared" si="17"/>
        <v>0</v>
      </c>
      <c r="M34" s="2">
        <f t="shared" si="17"/>
        <v>0</v>
      </c>
      <c r="N34" s="2">
        <f t="shared" si="17"/>
        <v>0</v>
      </c>
      <c r="O34" s="2">
        <f t="shared" si="17"/>
        <v>0</v>
      </c>
      <c r="P34" s="2">
        <f t="shared" si="17"/>
        <v>0</v>
      </c>
      <c r="Q34" s="2">
        <f t="shared" si="17"/>
        <v>0</v>
      </c>
      <c r="R34" s="2">
        <f t="shared" si="17"/>
        <v>0</v>
      </c>
      <c r="S34" s="2">
        <f t="shared" si="17"/>
        <v>0</v>
      </c>
      <c r="T34" s="2">
        <f t="shared" si="17"/>
        <v>0</v>
      </c>
      <c r="U34" s="2">
        <f t="shared" si="17"/>
        <v>0</v>
      </c>
      <c r="V34" s="2">
        <f t="shared" si="17"/>
        <v>0</v>
      </c>
      <c r="W34" s="2">
        <f t="shared" si="17"/>
        <v>0</v>
      </c>
      <c r="X34" s="2">
        <f t="shared" si="17"/>
        <v>0</v>
      </c>
      <c r="Y34" s="2">
        <f t="shared" si="17"/>
        <v>0</v>
      </c>
      <c r="Z34" s="2">
        <f t="shared" si="17"/>
        <v>0</v>
      </c>
      <c r="AA34" s="2">
        <f t="shared" si="15"/>
        <v>0</v>
      </c>
    </row>
    <row r="35" spans="1:27" x14ac:dyDescent="0.3">
      <c r="A35" s="9" t="s">
        <v>19</v>
      </c>
      <c r="B35" s="11">
        <v>52392674.799999997</v>
      </c>
      <c r="C35" s="1">
        <f t="shared" si="11"/>
        <v>20380750.497200001</v>
      </c>
      <c r="D35" s="1">
        <f t="shared" si="12"/>
        <v>13485874.493520001</v>
      </c>
      <c r="E35" s="2">
        <f t="shared" si="16"/>
        <v>-6894876.0036800001</v>
      </c>
      <c r="F35" s="2"/>
      <c r="G35" s="2"/>
      <c r="H35" s="2"/>
      <c r="I35" s="2">
        <v>-5388743.42368</v>
      </c>
      <c r="J35" s="2">
        <f t="shared" si="13"/>
        <v>-1506132.58</v>
      </c>
      <c r="K35" s="35">
        <f t="shared" si="17"/>
        <v>-1497765.176777778</v>
      </c>
      <c r="L35" s="2">
        <f t="shared" si="17"/>
        <v>-1489397.7735555558</v>
      </c>
      <c r="M35" s="2">
        <f t="shared" si="17"/>
        <v>-1481030.3703333337</v>
      </c>
      <c r="N35" s="2">
        <f t="shared" si="17"/>
        <v>-1472662.9671111116</v>
      </c>
      <c r="O35" s="2">
        <f t="shared" si="17"/>
        <v>-1464295.5638888895</v>
      </c>
      <c r="P35" s="2">
        <f t="shared" si="17"/>
        <v>-1455928.1606666674</v>
      </c>
      <c r="Q35" s="2">
        <f t="shared" si="17"/>
        <v>-1447560.7574444453</v>
      </c>
      <c r="R35" s="2">
        <f t="shared" si="17"/>
        <v>-1439193.3542222232</v>
      </c>
      <c r="S35" s="2">
        <f t="shared" si="17"/>
        <v>-1430825.951000001</v>
      </c>
      <c r="T35" s="2">
        <f t="shared" si="17"/>
        <v>-1422458.5477777789</v>
      </c>
      <c r="U35" s="2">
        <f t="shared" si="17"/>
        <v>-1414091.1445555568</v>
      </c>
      <c r="V35" s="2">
        <f t="shared" si="17"/>
        <v>-1405723.7413333347</v>
      </c>
      <c r="W35" s="2">
        <f t="shared" si="17"/>
        <v>-1397356.3381111126</v>
      </c>
      <c r="X35" s="2">
        <f t="shared" si="17"/>
        <v>-1388988.9348888905</v>
      </c>
      <c r="Y35" s="2">
        <f t="shared" si="17"/>
        <v>-1380621.5316666684</v>
      </c>
      <c r="Z35" s="2">
        <f t="shared" si="17"/>
        <v>-1372254.1284444463</v>
      </c>
      <c r="AA35" s="2">
        <f t="shared" si="15"/>
        <v>-133878.45155555382</v>
      </c>
    </row>
    <row r="36" spans="1:27" x14ac:dyDescent="0.3">
      <c r="A36" s="9" t="s">
        <v>20</v>
      </c>
      <c r="B36" s="11">
        <v>3942899.9000000004</v>
      </c>
      <c r="C36" s="1">
        <f t="shared" si="11"/>
        <v>1533788.0611000003</v>
      </c>
      <c r="D36" s="1">
        <f t="shared" si="12"/>
        <v>1014902.4342600001</v>
      </c>
      <c r="E36" s="2">
        <f t="shared" si="16"/>
        <v>-518885.62684000016</v>
      </c>
      <c r="F36" s="2"/>
      <c r="G36" s="2"/>
      <c r="H36" s="2"/>
      <c r="I36" s="2">
        <v>-406630.08684000012</v>
      </c>
      <c r="J36" s="2">
        <f t="shared" si="13"/>
        <v>-112255.54000000004</v>
      </c>
      <c r="K36" s="35">
        <f t="shared" si="17"/>
        <v>-111631.89811111115</v>
      </c>
      <c r="L36" s="2">
        <f t="shared" si="17"/>
        <v>-111008.25622222226</v>
      </c>
      <c r="M36" s="2">
        <f t="shared" si="17"/>
        <v>-110384.61433333337</v>
      </c>
      <c r="N36" s="2">
        <f t="shared" si="17"/>
        <v>-109760.97244444449</v>
      </c>
      <c r="O36" s="2">
        <f t="shared" si="17"/>
        <v>-109137.3305555556</v>
      </c>
      <c r="P36" s="2">
        <f t="shared" si="17"/>
        <v>-108513.68866666671</v>
      </c>
      <c r="Q36" s="2">
        <f t="shared" si="17"/>
        <v>-107890.04677777782</v>
      </c>
      <c r="R36" s="2">
        <f t="shared" si="17"/>
        <v>-107266.40488888894</v>
      </c>
      <c r="S36" s="2">
        <f t="shared" si="17"/>
        <v>-106642.76300000005</v>
      </c>
      <c r="T36" s="2">
        <f t="shared" si="17"/>
        <v>-106019.12111111116</v>
      </c>
      <c r="U36" s="2">
        <f t="shared" si="17"/>
        <v>-105395.47922222227</v>
      </c>
      <c r="V36" s="2">
        <f t="shared" si="17"/>
        <v>-104771.83733333339</v>
      </c>
      <c r="W36" s="2">
        <f t="shared" si="17"/>
        <v>-104148.1954444445</v>
      </c>
      <c r="X36" s="2">
        <f t="shared" si="17"/>
        <v>-103524.55355555561</v>
      </c>
      <c r="Y36" s="2">
        <f t="shared" si="17"/>
        <v>-102900.91166666673</v>
      </c>
      <c r="Z36" s="2">
        <f t="shared" ref="Z36" si="18">+Y36-$J36/180</f>
        <v>-102277.26977777784</v>
      </c>
      <c r="AA36" s="2">
        <f t="shared" si="15"/>
        <v>-9978.2702222221997</v>
      </c>
    </row>
    <row r="37" spans="1:27" s="17" customFormat="1" x14ac:dyDescent="0.3">
      <c r="A37" s="18" t="s">
        <v>21</v>
      </c>
      <c r="B37" s="11">
        <v>-187629512.23000002</v>
      </c>
      <c r="C37" s="1">
        <f t="shared" si="11"/>
        <v>-72987880.257470012</v>
      </c>
      <c r="D37" s="1">
        <f t="shared" si="12"/>
        <v>-48295836.448002011</v>
      </c>
      <c r="E37" s="16">
        <f t="shared" si="16"/>
        <v>24692043.809468001</v>
      </c>
      <c r="F37" s="16"/>
      <c r="G37" s="16"/>
      <c r="H37" s="16"/>
      <c r="I37" s="2">
        <v>19318452.379468001</v>
      </c>
      <c r="J37" s="2">
        <f t="shared" si="13"/>
        <v>5373591.4299999997</v>
      </c>
      <c r="K37" s="35">
        <f t="shared" ref="K37:Z52" si="19">+J37-$J37/180</f>
        <v>5343738.1442777775</v>
      </c>
      <c r="L37" s="2">
        <f t="shared" si="19"/>
        <v>5313884.8585555553</v>
      </c>
      <c r="M37" s="2">
        <f t="shared" si="19"/>
        <v>5284031.5728333332</v>
      </c>
      <c r="N37" s="2">
        <f t="shared" si="19"/>
        <v>5254178.287111111</v>
      </c>
      <c r="O37" s="2">
        <f t="shared" si="19"/>
        <v>5224325.0013888888</v>
      </c>
      <c r="P37" s="2">
        <f t="shared" si="19"/>
        <v>5194471.7156666666</v>
      </c>
      <c r="Q37" s="2">
        <f t="shared" si="19"/>
        <v>5164618.4299444444</v>
      </c>
      <c r="R37" s="2">
        <f t="shared" si="19"/>
        <v>5134765.1442222223</v>
      </c>
      <c r="S37" s="2">
        <f t="shared" si="19"/>
        <v>5104911.8585000001</v>
      </c>
      <c r="T37" s="2">
        <f t="shared" si="19"/>
        <v>5075058.5727777779</v>
      </c>
      <c r="U37" s="2">
        <f t="shared" si="19"/>
        <v>5045205.2870555557</v>
      </c>
      <c r="V37" s="2">
        <f t="shared" si="19"/>
        <v>5015352.0013333336</v>
      </c>
      <c r="W37" s="2">
        <f t="shared" si="19"/>
        <v>4985498.7156111114</v>
      </c>
      <c r="X37" s="2">
        <f t="shared" si="19"/>
        <v>4955645.4298888892</v>
      </c>
      <c r="Y37" s="2">
        <f t="shared" si="19"/>
        <v>4925792.144166667</v>
      </c>
      <c r="Z37" s="2">
        <f t="shared" si="19"/>
        <v>4895938.8584444448</v>
      </c>
      <c r="AA37" s="2">
        <f t="shared" si="15"/>
        <v>477652.57155555487</v>
      </c>
    </row>
    <row r="38" spans="1:27" x14ac:dyDescent="0.3">
      <c r="A38" s="9" t="s">
        <v>49</v>
      </c>
      <c r="B38" s="11">
        <v>1907100</v>
      </c>
      <c r="C38" s="1">
        <f t="shared" si="11"/>
        <v>741861.9</v>
      </c>
      <c r="D38" s="1">
        <f t="shared" si="12"/>
        <v>490887.54000000004</v>
      </c>
      <c r="E38" s="16">
        <f t="shared" si="16"/>
        <v>-250974.36</v>
      </c>
      <c r="F38" s="7"/>
      <c r="G38" s="7"/>
      <c r="I38" s="2">
        <v>0</v>
      </c>
      <c r="J38" s="2">
        <f t="shared" si="13"/>
        <v>-250974.36</v>
      </c>
      <c r="K38" s="35">
        <f t="shared" si="19"/>
        <v>-249580.05799999999</v>
      </c>
      <c r="L38" s="2">
        <f t="shared" si="19"/>
        <v>-248185.75599999999</v>
      </c>
      <c r="M38" s="2">
        <f t="shared" si="19"/>
        <v>-246791.454</v>
      </c>
      <c r="N38" s="2">
        <f t="shared" si="19"/>
        <v>-245397.152</v>
      </c>
      <c r="O38" s="2">
        <f t="shared" si="19"/>
        <v>-244002.85</v>
      </c>
      <c r="P38" s="2">
        <f t="shared" si="19"/>
        <v>-242608.54800000001</v>
      </c>
      <c r="Q38" s="2">
        <f t="shared" si="19"/>
        <v>-241214.24600000001</v>
      </c>
      <c r="R38" s="2">
        <f t="shared" si="19"/>
        <v>-239819.94400000002</v>
      </c>
      <c r="S38" s="2">
        <f t="shared" si="19"/>
        <v>-238425.64200000002</v>
      </c>
      <c r="T38" s="2">
        <f t="shared" si="19"/>
        <v>-237031.34000000003</v>
      </c>
      <c r="U38" s="2">
        <f t="shared" si="19"/>
        <v>-235637.03800000003</v>
      </c>
      <c r="V38" s="2">
        <f t="shared" si="19"/>
        <v>-234242.73600000003</v>
      </c>
      <c r="W38" s="2">
        <f t="shared" si="19"/>
        <v>-232848.43400000004</v>
      </c>
      <c r="X38" s="2">
        <f t="shared" si="19"/>
        <v>-231454.13200000004</v>
      </c>
      <c r="Y38" s="2">
        <f t="shared" si="19"/>
        <v>-230059.83000000005</v>
      </c>
      <c r="Z38" s="2">
        <f t="shared" si="19"/>
        <v>-228665.52800000005</v>
      </c>
      <c r="AA38" s="2">
        <f t="shared" si="15"/>
        <v>-22308.831999999937</v>
      </c>
    </row>
    <row r="39" spans="1:27" x14ac:dyDescent="0.3">
      <c r="A39" s="9" t="s">
        <v>23</v>
      </c>
      <c r="B39" s="11">
        <v>-1166565.2100000009</v>
      </c>
      <c r="C39" s="1">
        <f t="shared" si="11"/>
        <v>-453793.86669000034</v>
      </c>
      <c r="D39" s="1">
        <f t="shared" si="12"/>
        <v>-300273.88505400025</v>
      </c>
      <c r="E39" s="2">
        <f t="shared" si="16"/>
        <v>153519.9816360001</v>
      </c>
      <c r="F39" s="2"/>
      <c r="G39" s="2"/>
      <c r="H39" s="2"/>
      <c r="I39" s="2">
        <v>122816.02163600014</v>
      </c>
      <c r="J39" s="2">
        <f t="shared" si="13"/>
        <v>30703.959999999963</v>
      </c>
      <c r="K39" s="35">
        <f t="shared" si="19"/>
        <v>30533.382444444407</v>
      </c>
      <c r="L39" s="2">
        <f t="shared" si="19"/>
        <v>30362.804888888852</v>
      </c>
      <c r="M39" s="2">
        <f t="shared" si="19"/>
        <v>30192.227333333296</v>
      </c>
      <c r="N39" s="2">
        <f t="shared" si="19"/>
        <v>30021.64977777774</v>
      </c>
      <c r="O39" s="2">
        <f t="shared" si="19"/>
        <v>29851.072222222185</v>
      </c>
      <c r="P39" s="2">
        <f t="shared" si="19"/>
        <v>29680.494666666629</v>
      </c>
      <c r="Q39" s="2">
        <f t="shared" si="19"/>
        <v>29509.917111111074</v>
      </c>
      <c r="R39" s="2">
        <f t="shared" si="19"/>
        <v>29339.339555555518</v>
      </c>
      <c r="S39" s="2">
        <f t="shared" si="19"/>
        <v>29168.761999999962</v>
      </c>
      <c r="T39" s="2">
        <f t="shared" si="19"/>
        <v>28998.184444444407</v>
      </c>
      <c r="U39" s="2">
        <f t="shared" si="19"/>
        <v>28827.606888888851</v>
      </c>
      <c r="V39" s="2">
        <f t="shared" si="19"/>
        <v>28657.029333333296</v>
      </c>
      <c r="W39" s="2">
        <f t="shared" si="19"/>
        <v>28486.45177777774</v>
      </c>
      <c r="X39" s="2">
        <f t="shared" si="19"/>
        <v>28315.874222222184</v>
      </c>
      <c r="Y39" s="2">
        <f t="shared" si="19"/>
        <v>28145.296666666629</v>
      </c>
      <c r="Z39" s="2">
        <f t="shared" si="19"/>
        <v>27974.719111111073</v>
      </c>
      <c r="AA39" s="2">
        <f t="shared" si="15"/>
        <v>2729.2408888888895</v>
      </c>
    </row>
    <row r="40" spans="1:27" x14ac:dyDescent="0.3">
      <c r="A40" s="9" t="s">
        <v>50</v>
      </c>
      <c r="B40" s="11">
        <v>174919</v>
      </c>
      <c r="C40" s="1">
        <f t="shared" si="11"/>
        <v>68043.491000000009</v>
      </c>
      <c r="D40" s="1">
        <f t="shared" si="12"/>
        <v>45024.150600000001</v>
      </c>
      <c r="E40" s="2">
        <f t="shared" si="16"/>
        <v>-23019.340400000008</v>
      </c>
      <c r="F40" s="7"/>
      <c r="G40" s="7"/>
      <c r="I40" s="2">
        <v>-4.0000000444706529E-4</v>
      </c>
      <c r="J40" s="2">
        <f t="shared" si="13"/>
        <v>-23019.340000000004</v>
      </c>
      <c r="K40" s="35">
        <f t="shared" si="19"/>
        <v>-22891.454777777781</v>
      </c>
      <c r="L40" s="2">
        <f t="shared" si="19"/>
        <v>-22763.569555555558</v>
      </c>
      <c r="M40" s="2">
        <f t="shared" si="19"/>
        <v>-22635.684333333335</v>
      </c>
      <c r="N40" s="2">
        <f t="shared" si="19"/>
        <v>-22507.799111111111</v>
      </c>
      <c r="O40" s="2">
        <f t="shared" si="19"/>
        <v>-22379.913888888888</v>
      </c>
      <c r="P40" s="2">
        <f t="shared" si="19"/>
        <v>-22252.028666666665</v>
      </c>
      <c r="Q40" s="2">
        <f t="shared" si="19"/>
        <v>-22124.143444444442</v>
      </c>
      <c r="R40" s="2">
        <f t="shared" si="19"/>
        <v>-21996.258222222219</v>
      </c>
      <c r="S40" s="2">
        <f t="shared" si="19"/>
        <v>-21868.372999999996</v>
      </c>
      <c r="T40" s="2">
        <f t="shared" si="19"/>
        <v>-21740.487777777773</v>
      </c>
      <c r="U40" s="2">
        <f t="shared" si="19"/>
        <v>-21612.60255555555</v>
      </c>
      <c r="V40" s="2">
        <f t="shared" si="19"/>
        <v>-21484.717333333327</v>
      </c>
      <c r="W40" s="2">
        <f t="shared" si="19"/>
        <v>-21356.832111111104</v>
      </c>
      <c r="X40" s="2">
        <f t="shared" si="19"/>
        <v>-21228.94688888888</v>
      </c>
      <c r="Y40" s="2">
        <f t="shared" si="19"/>
        <v>-21101.061666666657</v>
      </c>
      <c r="Z40" s="2">
        <f t="shared" si="19"/>
        <v>-20973.176444444434</v>
      </c>
      <c r="AA40" s="2">
        <f t="shared" si="15"/>
        <v>-2046.1635555555695</v>
      </c>
    </row>
    <row r="41" spans="1:27" x14ac:dyDescent="0.3">
      <c r="A41" s="9" t="s">
        <v>25</v>
      </c>
      <c r="B41" s="11">
        <v>231803</v>
      </c>
      <c r="C41" s="1">
        <f t="shared" si="11"/>
        <v>90171.366999999998</v>
      </c>
      <c r="D41" s="1">
        <f t="shared" si="12"/>
        <v>59666.092200000006</v>
      </c>
      <c r="E41" s="2">
        <f t="shared" si="16"/>
        <v>-30505.274799999992</v>
      </c>
      <c r="F41" s="2"/>
      <c r="G41" s="2"/>
      <c r="H41" s="2"/>
      <c r="I41" s="2">
        <v>-30505.274799999992</v>
      </c>
      <c r="J41" s="2">
        <f t="shared" si="13"/>
        <v>0</v>
      </c>
      <c r="K41" s="35">
        <f t="shared" si="19"/>
        <v>0</v>
      </c>
      <c r="L41" s="2">
        <f t="shared" si="19"/>
        <v>0</v>
      </c>
      <c r="M41" s="2">
        <f t="shared" si="19"/>
        <v>0</v>
      </c>
      <c r="N41" s="2">
        <f t="shared" si="19"/>
        <v>0</v>
      </c>
      <c r="O41" s="2">
        <f t="shared" si="19"/>
        <v>0</v>
      </c>
      <c r="P41" s="2">
        <f t="shared" si="19"/>
        <v>0</v>
      </c>
      <c r="Q41" s="2">
        <f t="shared" si="19"/>
        <v>0</v>
      </c>
      <c r="R41" s="2">
        <f t="shared" si="19"/>
        <v>0</v>
      </c>
      <c r="S41" s="2">
        <f t="shared" si="19"/>
        <v>0</v>
      </c>
      <c r="T41" s="2">
        <f t="shared" si="19"/>
        <v>0</v>
      </c>
      <c r="U41" s="2">
        <f t="shared" si="19"/>
        <v>0</v>
      </c>
      <c r="V41" s="2">
        <f t="shared" si="19"/>
        <v>0</v>
      </c>
      <c r="W41" s="2">
        <f t="shared" si="19"/>
        <v>0</v>
      </c>
      <c r="X41" s="2">
        <f t="shared" si="19"/>
        <v>0</v>
      </c>
      <c r="Y41" s="2">
        <f t="shared" si="19"/>
        <v>0</v>
      </c>
      <c r="Z41" s="2">
        <f t="shared" si="19"/>
        <v>0</v>
      </c>
      <c r="AA41" s="2">
        <f t="shared" si="15"/>
        <v>0</v>
      </c>
    </row>
    <row r="42" spans="1:27" x14ac:dyDescent="0.3">
      <c r="A42" s="9" t="s">
        <v>29</v>
      </c>
      <c r="B42" s="11">
        <v>272437.44</v>
      </c>
      <c r="C42" s="1">
        <f t="shared" si="11"/>
        <v>105978.16416</v>
      </c>
      <c r="D42" s="1">
        <f t="shared" si="12"/>
        <v>70125.397056000002</v>
      </c>
      <c r="E42" s="2">
        <f t="shared" si="16"/>
        <v>-35852.767103999999</v>
      </c>
      <c r="F42" s="2"/>
      <c r="G42" s="2"/>
      <c r="H42" s="2"/>
      <c r="I42" s="2">
        <v>-28682.157103999998</v>
      </c>
      <c r="J42" s="2">
        <f t="shared" si="13"/>
        <v>-7170.6100000000006</v>
      </c>
      <c r="K42" s="35">
        <f t="shared" si="19"/>
        <v>-7130.7732777777783</v>
      </c>
      <c r="L42" s="2">
        <f t="shared" si="19"/>
        <v>-7090.936555555556</v>
      </c>
      <c r="M42" s="2">
        <f t="shared" si="19"/>
        <v>-7051.0998333333337</v>
      </c>
      <c r="N42" s="2">
        <f t="shared" si="19"/>
        <v>-7011.2631111111114</v>
      </c>
      <c r="O42" s="2">
        <f t="shared" si="19"/>
        <v>-6971.4263888888891</v>
      </c>
      <c r="P42" s="2">
        <f t="shared" si="19"/>
        <v>-6931.5896666666667</v>
      </c>
      <c r="Q42" s="2">
        <f t="shared" si="19"/>
        <v>-6891.7529444444444</v>
      </c>
      <c r="R42" s="2">
        <f t="shared" si="19"/>
        <v>-6851.9162222222221</v>
      </c>
      <c r="S42" s="2">
        <f t="shared" si="19"/>
        <v>-6812.0794999999998</v>
      </c>
      <c r="T42" s="2">
        <f t="shared" si="19"/>
        <v>-6772.2427777777775</v>
      </c>
      <c r="U42" s="2">
        <f t="shared" si="19"/>
        <v>-6732.4060555555552</v>
      </c>
      <c r="V42" s="2">
        <f t="shared" si="19"/>
        <v>-6692.5693333333329</v>
      </c>
      <c r="W42" s="2">
        <f t="shared" si="19"/>
        <v>-6652.7326111111106</v>
      </c>
      <c r="X42" s="2">
        <f t="shared" si="19"/>
        <v>-6612.8958888888883</v>
      </c>
      <c r="Y42" s="2">
        <f t="shared" si="19"/>
        <v>-6573.059166666666</v>
      </c>
      <c r="Z42" s="2">
        <f t="shared" si="19"/>
        <v>-6533.2224444444437</v>
      </c>
      <c r="AA42" s="2">
        <f t="shared" si="15"/>
        <v>-637.3875555555569</v>
      </c>
    </row>
    <row r="43" spans="1:27" x14ac:dyDescent="0.3">
      <c r="A43" s="9" t="s">
        <v>44</v>
      </c>
      <c r="B43" s="11">
        <v>-3043316.17</v>
      </c>
      <c r="C43" s="1">
        <f t="shared" si="11"/>
        <v>-1183849.99013</v>
      </c>
      <c r="D43" s="1">
        <f t="shared" si="12"/>
        <v>-783349.58215800009</v>
      </c>
      <c r="E43" s="2">
        <f t="shared" si="16"/>
        <v>400500.40797199996</v>
      </c>
      <c r="F43" s="2"/>
      <c r="G43" s="2"/>
      <c r="H43" s="2"/>
      <c r="I43" s="2">
        <v>400500.40797199996</v>
      </c>
      <c r="J43" s="2">
        <f t="shared" si="13"/>
        <v>0</v>
      </c>
      <c r="K43" s="35">
        <f t="shared" si="19"/>
        <v>0</v>
      </c>
      <c r="L43" s="2">
        <f t="shared" si="19"/>
        <v>0</v>
      </c>
      <c r="M43" s="2">
        <f t="shared" si="19"/>
        <v>0</v>
      </c>
      <c r="N43" s="2">
        <f t="shared" si="19"/>
        <v>0</v>
      </c>
      <c r="O43" s="2">
        <f t="shared" si="19"/>
        <v>0</v>
      </c>
      <c r="P43" s="2">
        <f t="shared" si="19"/>
        <v>0</v>
      </c>
      <c r="Q43" s="2">
        <f t="shared" si="19"/>
        <v>0</v>
      </c>
      <c r="R43" s="2">
        <f t="shared" si="19"/>
        <v>0</v>
      </c>
      <c r="S43" s="2">
        <f t="shared" si="19"/>
        <v>0</v>
      </c>
      <c r="T43" s="2">
        <f t="shared" si="19"/>
        <v>0</v>
      </c>
      <c r="U43" s="2">
        <f t="shared" si="19"/>
        <v>0</v>
      </c>
      <c r="V43" s="2">
        <f t="shared" si="19"/>
        <v>0</v>
      </c>
      <c r="W43" s="2">
        <f t="shared" si="19"/>
        <v>0</v>
      </c>
      <c r="X43" s="2">
        <f t="shared" si="19"/>
        <v>0</v>
      </c>
      <c r="Y43" s="2">
        <f t="shared" si="19"/>
        <v>0</v>
      </c>
      <c r="Z43" s="2">
        <f t="shared" si="19"/>
        <v>0</v>
      </c>
      <c r="AA43" s="2">
        <f t="shared" si="15"/>
        <v>0</v>
      </c>
    </row>
    <row r="44" spans="1:27" x14ac:dyDescent="0.3">
      <c r="A44" s="9" t="s">
        <v>45</v>
      </c>
      <c r="B44" s="11">
        <v>-1684011.6</v>
      </c>
      <c r="C44" s="1">
        <f t="shared" si="11"/>
        <v>-655080.51240000001</v>
      </c>
      <c r="D44" s="1">
        <f t="shared" si="12"/>
        <v>-433464.58584000007</v>
      </c>
      <c r="E44" s="2">
        <f t="shared" si="16"/>
        <v>221615.92655999993</v>
      </c>
      <c r="F44" s="2"/>
      <c r="G44" s="2"/>
      <c r="H44" s="2"/>
      <c r="I44" s="2">
        <v>179508.87655999995</v>
      </c>
      <c r="J44" s="2">
        <f t="shared" si="13"/>
        <v>42107.049999999988</v>
      </c>
      <c r="K44" s="35">
        <f t="shared" si="19"/>
        <v>41873.121944444436</v>
      </c>
      <c r="L44" s="2">
        <f t="shared" si="19"/>
        <v>41639.193888888884</v>
      </c>
      <c r="M44" s="2">
        <f t="shared" si="19"/>
        <v>41405.265833333331</v>
      </c>
      <c r="N44" s="2">
        <f t="shared" si="19"/>
        <v>41171.337777777779</v>
      </c>
      <c r="O44" s="2">
        <f t="shared" si="19"/>
        <v>40937.409722222226</v>
      </c>
      <c r="P44" s="2">
        <f t="shared" si="19"/>
        <v>40703.481666666674</v>
      </c>
      <c r="Q44" s="2">
        <f t="shared" si="19"/>
        <v>40469.553611111121</v>
      </c>
      <c r="R44" s="2">
        <f t="shared" si="19"/>
        <v>40235.625555555569</v>
      </c>
      <c r="S44" s="2">
        <f t="shared" si="19"/>
        <v>40001.697500000017</v>
      </c>
      <c r="T44" s="2">
        <f t="shared" si="19"/>
        <v>39767.769444444464</v>
      </c>
      <c r="U44" s="2">
        <f t="shared" si="19"/>
        <v>39533.841388888912</v>
      </c>
      <c r="V44" s="2">
        <f t="shared" si="19"/>
        <v>39299.913333333359</v>
      </c>
      <c r="W44" s="2">
        <f t="shared" si="19"/>
        <v>39065.985277777807</v>
      </c>
      <c r="X44" s="2">
        <f t="shared" si="19"/>
        <v>38832.057222222254</v>
      </c>
      <c r="Y44" s="2">
        <f t="shared" si="19"/>
        <v>38598.129166666702</v>
      </c>
      <c r="Z44" s="2">
        <f t="shared" si="19"/>
        <v>38364.20111111115</v>
      </c>
      <c r="AA44" s="2">
        <f t="shared" si="15"/>
        <v>3742.8488888888387</v>
      </c>
    </row>
    <row r="45" spans="1:27" x14ac:dyDescent="0.3">
      <c r="A45" s="9" t="s">
        <v>51</v>
      </c>
      <c r="B45" s="11">
        <v>-3801685.57</v>
      </c>
      <c r="C45" s="1">
        <f t="shared" si="11"/>
        <v>-1478855.68673</v>
      </c>
      <c r="D45" s="1">
        <f t="shared" si="12"/>
        <v>-978553.86571799999</v>
      </c>
      <c r="E45" s="2">
        <f t="shared" si="16"/>
        <v>500301.82101199997</v>
      </c>
      <c r="F45" s="7"/>
      <c r="G45" s="7"/>
      <c r="I45" s="2">
        <v>1.0120000224560499E-3</v>
      </c>
      <c r="J45" s="2">
        <f t="shared" si="13"/>
        <v>500301.81999999995</v>
      </c>
      <c r="K45" s="35">
        <f t="shared" si="19"/>
        <v>497522.36544444441</v>
      </c>
      <c r="L45" s="2">
        <f t="shared" si="19"/>
        <v>494742.91088888887</v>
      </c>
      <c r="M45" s="2">
        <f t="shared" si="19"/>
        <v>491963.45633333334</v>
      </c>
      <c r="N45" s="2">
        <f t="shared" si="19"/>
        <v>489184.0017777778</v>
      </c>
      <c r="O45" s="2">
        <f t="shared" si="19"/>
        <v>486404.54722222226</v>
      </c>
      <c r="P45" s="2">
        <f t="shared" si="19"/>
        <v>483625.09266666672</v>
      </c>
      <c r="Q45" s="2">
        <f t="shared" si="19"/>
        <v>480845.63811111118</v>
      </c>
      <c r="R45" s="2">
        <f t="shared" si="19"/>
        <v>478066.18355555565</v>
      </c>
      <c r="S45" s="2">
        <f t="shared" si="19"/>
        <v>475286.72900000011</v>
      </c>
      <c r="T45" s="2">
        <f t="shared" si="19"/>
        <v>472507.27444444457</v>
      </c>
      <c r="U45" s="2">
        <f t="shared" si="19"/>
        <v>469727.81988888903</v>
      </c>
      <c r="V45" s="2">
        <f t="shared" si="19"/>
        <v>466948.3653333335</v>
      </c>
      <c r="W45" s="2">
        <f t="shared" si="19"/>
        <v>464168.91077777796</v>
      </c>
      <c r="X45" s="2">
        <f t="shared" si="19"/>
        <v>461389.45622222242</v>
      </c>
      <c r="Y45" s="2">
        <f t="shared" si="19"/>
        <v>458610.00166666688</v>
      </c>
      <c r="Z45" s="2">
        <f t="shared" si="19"/>
        <v>455830.54711111134</v>
      </c>
      <c r="AA45" s="2">
        <f t="shared" si="15"/>
        <v>44471.272888888605</v>
      </c>
    </row>
    <row r="46" spans="1:27" x14ac:dyDescent="0.3">
      <c r="A46" s="9" t="s">
        <v>31</v>
      </c>
      <c r="B46" s="11">
        <v>722645.86</v>
      </c>
      <c r="C46" s="1">
        <f t="shared" si="11"/>
        <v>281109.23953999998</v>
      </c>
      <c r="D46" s="1">
        <f t="shared" si="12"/>
        <v>186009.044364</v>
      </c>
      <c r="E46" s="2">
        <f t="shared" si="16"/>
        <v>-95100.195175999979</v>
      </c>
      <c r="F46" s="2"/>
      <c r="G46" s="2"/>
      <c r="H46" s="2"/>
      <c r="I46" s="2">
        <v>-95100.195175999979</v>
      </c>
      <c r="J46" s="2">
        <f t="shared" si="13"/>
        <v>0</v>
      </c>
      <c r="K46" s="35">
        <f t="shared" si="19"/>
        <v>0</v>
      </c>
      <c r="L46" s="2">
        <f t="shared" si="19"/>
        <v>0</v>
      </c>
      <c r="M46" s="2">
        <f t="shared" si="19"/>
        <v>0</v>
      </c>
      <c r="N46" s="2">
        <f t="shared" si="19"/>
        <v>0</v>
      </c>
      <c r="O46" s="2">
        <f t="shared" si="19"/>
        <v>0</v>
      </c>
      <c r="P46" s="2">
        <f t="shared" si="19"/>
        <v>0</v>
      </c>
      <c r="Q46" s="2">
        <f t="shared" si="19"/>
        <v>0</v>
      </c>
      <c r="R46" s="2">
        <f t="shared" si="19"/>
        <v>0</v>
      </c>
      <c r="S46" s="2">
        <f t="shared" si="19"/>
        <v>0</v>
      </c>
      <c r="T46" s="2">
        <f t="shared" si="19"/>
        <v>0</v>
      </c>
      <c r="U46" s="2">
        <f t="shared" si="19"/>
        <v>0</v>
      </c>
      <c r="V46" s="2">
        <f t="shared" si="19"/>
        <v>0</v>
      </c>
      <c r="W46" s="2">
        <f t="shared" si="19"/>
        <v>0</v>
      </c>
      <c r="X46" s="2">
        <f t="shared" si="19"/>
        <v>0</v>
      </c>
      <c r="Y46" s="2">
        <f t="shared" si="19"/>
        <v>0</v>
      </c>
      <c r="Z46" s="2">
        <f t="shared" si="19"/>
        <v>0</v>
      </c>
      <c r="AA46" s="2">
        <f t="shared" si="15"/>
        <v>0</v>
      </c>
    </row>
    <row r="47" spans="1:27" x14ac:dyDescent="0.3">
      <c r="A47" s="9" t="s">
        <v>33</v>
      </c>
      <c r="B47" s="11">
        <v>-2106720.08</v>
      </c>
      <c r="C47" s="1">
        <f t="shared" si="11"/>
        <v>-819514.11112000002</v>
      </c>
      <c r="D47" s="1">
        <f t="shared" si="12"/>
        <v>-542269.74859200011</v>
      </c>
      <c r="E47" s="2">
        <f t="shared" si="16"/>
        <v>277244.36252799991</v>
      </c>
      <c r="F47" s="2"/>
      <c r="G47" s="2"/>
      <c r="H47" s="2"/>
      <c r="I47" s="2">
        <v>217384.47252799993</v>
      </c>
      <c r="J47" s="2">
        <f t="shared" si="13"/>
        <v>59859.889999999985</v>
      </c>
      <c r="K47" s="35">
        <f t="shared" si="19"/>
        <v>59527.335055555537</v>
      </c>
      <c r="L47" s="2">
        <f t="shared" si="19"/>
        <v>59194.780111111089</v>
      </c>
      <c r="M47" s="2">
        <f t="shared" si="19"/>
        <v>58862.225166666642</v>
      </c>
      <c r="N47" s="2">
        <f t="shared" si="19"/>
        <v>58529.670222222194</v>
      </c>
      <c r="O47" s="2">
        <f t="shared" si="19"/>
        <v>58197.115277777746</v>
      </c>
      <c r="P47" s="2">
        <f t="shared" si="19"/>
        <v>57864.560333333298</v>
      </c>
      <c r="Q47" s="2">
        <f t="shared" si="19"/>
        <v>57532.005388888851</v>
      </c>
      <c r="R47" s="2">
        <f t="shared" si="19"/>
        <v>57199.450444444403</v>
      </c>
      <c r="S47" s="2">
        <f t="shared" si="19"/>
        <v>56866.895499999955</v>
      </c>
      <c r="T47" s="2">
        <f t="shared" si="19"/>
        <v>56534.340555555507</v>
      </c>
      <c r="U47" s="2">
        <f t="shared" si="19"/>
        <v>56201.78561111106</v>
      </c>
      <c r="V47" s="2">
        <f t="shared" si="19"/>
        <v>55869.230666666612</v>
      </c>
      <c r="W47" s="2">
        <f t="shared" si="19"/>
        <v>55536.675722222164</v>
      </c>
      <c r="X47" s="2">
        <f t="shared" si="19"/>
        <v>55204.120777777716</v>
      </c>
      <c r="Y47" s="2">
        <f t="shared" si="19"/>
        <v>54871.565833333269</v>
      </c>
      <c r="Z47" s="2">
        <f t="shared" si="19"/>
        <v>54539.010888888821</v>
      </c>
      <c r="AA47" s="2">
        <f t="shared" si="15"/>
        <v>5320.8791111111641</v>
      </c>
    </row>
    <row r="48" spans="1:27" x14ac:dyDescent="0.3">
      <c r="A48" s="9" t="s">
        <v>34</v>
      </c>
      <c r="B48" s="11">
        <v>-753305.95</v>
      </c>
      <c r="C48" s="1">
        <f t="shared" si="11"/>
        <v>-293036.01454999996</v>
      </c>
      <c r="D48" s="1">
        <f t="shared" si="12"/>
        <v>-193900.95152999999</v>
      </c>
      <c r="E48" s="2">
        <f t="shared" si="16"/>
        <v>99135.063019999972</v>
      </c>
      <c r="F48" s="2"/>
      <c r="G48" s="2"/>
      <c r="H48" s="2"/>
      <c r="I48" s="2">
        <v>99135.063019999972</v>
      </c>
      <c r="J48" s="2">
        <f t="shared" si="13"/>
        <v>0</v>
      </c>
      <c r="K48" s="35">
        <f t="shared" si="19"/>
        <v>0</v>
      </c>
      <c r="L48" s="2">
        <f t="shared" si="19"/>
        <v>0</v>
      </c>
      <c r="M48" s="2">
        <f t="shared" si="19"/>
        <v>0</v>
      </c>
      <c r="N48" s="2">
        <f t="shared" si="19"/>
        <v>0</v>
      </c>
      <c r="O48" s="2">
        <f t="shared" si="19"/>
        <v>0</v>
      </c>
      <c r="P48" s="2">
        <f t="shared" si="19"/>
        <v>0</v>
      </c>
      <c r="Q48" s="2">
        <f t="shared" si="19"/>
        <v>0</v>
      </c>
      <c r="R48" s="2">
        <f t="shared" si="19"/>
        <v>0</v>
      </c>
      <c r="S48" s="2">
        <f t="shared" si="19"/>
        <v>0</v>
      </c>
      <c r="T48" s="2">
        <f t="shared" si="19"/>
        <v>0</v>
      </c>
      <c r="U48" s="2">
        <f t="shared" si="19"/>
        <v>0</v>
      </c>
      <c r="V48" s="2">
        <f t="shared" si="19"/>
        <v>0</v>
      </c>
      <c r="W48" s="2">
        <f t="shared" si="19"/>
        <v>0</v>
      </c>
      <c r="X48" s="2">
        <f t="shared" si="19"/>
        <v>0</v>
      </c>
      <c r="Y48" s="2">
        <f t="shared" si="19"/>
        <v>0</v>
      </c>
      <c r="Z48" s="2">
        <f t="shared" si="19"/>
        <v>0</v>
      </c>
      <c r="AA48" s="2">
        <f t="shared" si="15"/>
        <v>0</v>
      </c>
    </row>
    <row r="49" spans="1:27" x14ac:dyDescent="0.3">
      <c r="A49" s="9" t="s">
        <v>35</v>
      </c>
      <c r="B49" s="11">
        <v>2103760</v>
      </c>
      <c r="C49" s="1">
        <f>B49*0.35</f>
        <v>736316</v>
      </c>
      <c r="D49" s="1">
        <f>B49*0.21</f>
        <v>441789.6</v>
      </c>
      <c r="E49" s="2">
        <f t="shared" si="16"/>
        <v>-294526.40000000002</v>
      </c>
      <c r="F49" s="2"/>
      <c r="G49" s="2"/>
      <c r="H49" s="2"/>
      <c r="I49" s="2">
        <v>-339581.92000000004</v>
      </c>
      <c r="J49" s="2">
        <f t="shared" si="13"/>
        <v>45055.520000000019</v>
      </c>
      <c r="K49" s="35">
        <f t="shared" si="19"/>
        <v>44805.211555555572</v>
      </c>
      <c r="L49" s="2">
        <f t="shared" si="19"/>
        <v>44554.903111111125</v>
      </c>
      <c r="M49" s="2">
        <f t="shared" si="19"/>
        <v>44304.594666666679</v>
      </c>
      <c r="N49" s="2">
        <f t="shared" si="19"/>
        <v>44054.286222222232</v>
      </c>
      <c r="O49" s="2">
        <f t="shared" si="19"/>
        <v>43803.977777777785</v>
      </c>
      <c r="P49" s="2">
        <f t="shared" si="19"/>
        <v>43553.669333333339</v>
      </c>
      <c r="Q49" s="2">
        <f t="shared" si="19"/>
        <v>43303.360888888892</v>
      </c>
      <c r="R49" s="2">
        <f t="shared" si="19"/>
        <v>43053.052444444445</v>
      </c>
      <c r="S49" s="2">
        <f t="shared" si="19"/>
        <v>42802.743999999999</v>
      </c>
      <c r="T49" s="2">
        <f t="shared" si="19"/>
        <v>42552.435555555552</v>
      </c>
      <c r="U49" s="2">
        <f t="shared" si="19"/>
        <v>42302.127111111105</v>
      </c>
      <c r="V49" s="2">
        <f t="shared" si="19"/>
        <v>42051.818666666659</v>
      </c>
      <c r="W49" s="2">
        <f t="shared" si="19"/>
        <v>41801.510222222212</v>
      </c>
      <c r="X49" s="2">
        <f t="shared" si="19"/>
        <v>41551.201777777766</v>
      </c>
      <c r="Y49" s="2">
        <f t="shared" si="19"/>
        <v>41300.893333333319</v>
      </c>
      <c r="Z49" s="2">
        <f t="shared" si="19"/>
        <v>41050.584888888872</v>
      </c>
      <c r="AA49" s="2">
        <f t="shared" si="15"/>
        <v>4004.9351111111464</v>
      </c>
    </row>
    <row r="50" spans="1:27" x14ac:dyDescent="0.3">
      <c r="A50" s="9" t="s">
        <v>46</v>
      </c>
      <c r="B50" s="11">
        <v>-15864975.84</v>
      </c>
      <c r="C50" s="1">
        <f t="shared" si="11"/>
        <v>-6171475.60176</v>
      </c>
      <c r="D50" s="1">
        <f t="shared" si="12"/>
        <v>-4083644.7812160002</v>
      </c>
      <c r="E50" s="2">
        <f t="shared" si="16"/>
        <v>2087830.8205439998</v>
      </c>
      <c r="F50" s="2"/>
      <c r="G50" s="2"/>
      <c r="H50" s="2"/>
      <c r="I50" s="2">
        <v>2087830.8205439998</v>
      </c>
      <c r="J50" s="2">
        <f t="shared" si="13"/>
        <v>0</v>
      </c>
      <c r="K50" s="35">
        <f t="shared" si="19"/>
        <v>0</v>
      </c>
      <c r="L50" s="2">
        <f t="shared" si="19"/>
        <v>0</v>
      </c>
      <c r="M50" s="2">
        <f t="shared" si="19"/>
        <v>0</v>
      </c>
      <c r="N50" s="2">
        <f t="shared" si="19"/>
        <v>0</v>
      </c>
      <c r="O50" s="2">
        <f t="shared" si="19"/>
        <v>0</v>
      </c>
      <c r="P50" s="2">
        <f t="shared" si="19"/>
        <v>0</v>
      </c>
      <c r="Q50" s="2">
        <f t="shared" si="19"/>
        <v>0</v>
      </c>
      <c r="R50" s="2">
        <f t="shared" si="19"/>
        <v>0</v>
      </c>
      <c r="S50" s="2">
        <f t="shared" si="19"/>
        <v>0</v>
      </c>
      <c r="T50" s="2">
        <f t="shared" si="19"/>
        <v>0</v>
      </c>
      <c r="U50" s="2">
        <f t="shared" si="19"/>
        <v>0</v>
      </c>
      <c r="V50" s="2">
        <f t="shared" si="19"/>
        <v>0</v>
      </c>
      <c r="W50" s="2">
        <f t="shared" si="19"/>
        <v>0</v>
      </c>
      <c r="X50" s="2">
        <f t="shared" si="19"/>
        <v>0</v>
      </c>
      <c r="Y50" s="2">
        <f t="shared" si="19"/>
        <v>0</v>
      </c>
      <c r="Z50" s="2">
        <f t="shared" si="19"/>
        <v>0</v>
      </c>
      <c r="AA50" s="2">
        <f t="shared" si="15"/>
        <v>0</v>
      </c>
    </row>
    <row r="51" spans="1:27" x14ac:dyDescent="0.3">
      <c r="A51" s="9" t="s">
        <v>36</v>
      </c>
      <c r="B51" s="11">
        <v>-796573</v>
      </c>
      <c r="C51" s="1">
        <f t="shared" si="11"/>
        <v>-309866.897</v>
      </c>
      <c r="D51" s="1">
        <f t="shared" si="12"/>
        <v>-205037.89020000002</v>
      </c>
      <c r="E51" s="2">
        <f t="shared" si="16"/>
        <v>104829.00679999997</v>
      </c>
      <c r="F51" s="2"/>
      <c r="G51" s="2"/>
      <c r="H51" s="2"/>
      <c r="I51" s="2">
        <v>104829.00679999997</v>
      </c>
      <c r="J51" s="2">
        <f t="shared" si="13"/>
        <v>0</v>
      </c>
      <c r="K51" s="35">
        <f t="shared" si="19"/>
        <v>0</v>
      </c>
      <c r="L51" s="2">
        <f t="shared" si="19"/>
        <v>0</v>
      </c>
      <c r="M51" s="2">
        <f t="shared" si="19"/>
        <v>0</v>
      </c>
      <c r="N51" s="2">
        <f t="shared" si="19"/>
        <v>0</v>
      </c>
      <c r="O51" s="2">
        <f t="shared" si="19"/>
        <v>0</v>
      </c>
      <c r="P51" s="2">
        <f t="shared" si="19"/>
        <v>0</v>
      </c>
      <c r="Q51" s="2">
        <f t="shared" si="19"/>
        <v>0</v>
      </c>
      <c r="R51" s="2">
        <f t="shared" si="19"/>
        <v>0</v>
      </c>
      <c r="S51" s="2">
        <f t="shared" si="19"/>
        <v>0</v>
      </c>
      <c r="T51" s="2">
        <f t="shared" si="19"/>
        <v>0</v>
      </c>
      <c r="U51" s="2">
        <f t="shared" si="19"/>
        <v>0</v>
      </c>
      <c r="V51" s="2">
        <f t="shared" si="19"/>
        <v>0</v>
      </c>
      <c r="W51" s="2">
        <f t="shared" si="19"/>
        <v>0</v>
      </c>
      <c r="X51" s="2">
        <f t="shared" si="19"/>
        <v>0</v>
      </c>
      <c r="Y51" s="2">
        <f t="shared" si="19"/>
        <v>0</v>
      </c>
      <c r="Z51" s="2">
        <f t="shared" si="19"/>
        <v>0</v>
      </c>
      <c r="AA51" s="2">
        <f t="shared" si="15"/>
        <v>0</v>
      </c>
    </row>
    <row r="52" spans="1:27" x14ac:dyDescent="0.3">
      <c r="A52" s="9" t="s">
        <v>47</v>
      </c>
      <c r="B52" s="11">
        <v>383391.83</v>
      </c>
      <c r="C52" s="1">
        <f t="shared" si="11"/>
        <v>149139.42187000002</v>
      </c>
      <c r="D52" s="1">
        <f t="shared" si="12"/>
        <v>98685.057042000015</v>
      </c>
      <c r="E52" s="2">
        <f t="shared" si="16"/>
        <v>-50454.364828000005</v>
      </c>
      <c r="F52" s="2"/>
      <c r="G52" s="2"/>
      <c r="H52" s="2"/>
      <c r="I52" s="2">
        <v>-40363.494828000003</v>
      </c>
      <c r="J52" s="2">
        <f t="shared" si="13"/>
        <v>-10090.870000000003</v>
      </c>
      <c r="K52" s="35">
        <f t="shared" si="19"/>
        <v>-10034.809611111114</v>
      </c>
      <c r="L52" s="2">
        <f t="shared" si="19"/>
        <v>-9978.7492222222245</v>
      </c>
      <c r="M52" s="2">
        <f t="shared" si="19"/>
        <v>-9922.6888333333354</v>
      </c>
      <c r="N52" s="2">
        <f t="shared" si="19"/>
        <v>-9866.6284444444464</v>
      </c>
      <c r="O52" s="2">
        <f t="shared" si="19"/>
        <v>-9810.5680555555573</v>
      </c>
      <c r="P52" s="2">
        <f t="shared" si="19"/>
        <v>-9754.5076666666682</v>
      </c>
      <c r="Q52" s="2">
        <f t="shared" si="19"/>
        <v>-9698.4472777777792</v>
      </c>
      <c r="R52" s="2">
        <f t="shared" si="19"/>
        <v>-9642.3868888888901</v>
      </c>
      <c r="S52" s="2">
        <f t="shared" si="19"/>
        <v>-9586.326500000001</v>
      </c>
      <c r="T52" s="2">
        <f t="shared" si="19"/>
        <v>-9530.266111111112</v>
      </c>
      <c r="U52" s="2">
        <f t="shared" si="19"/>
        <v>-9474.2057222222229</v>
      </c>
      <c r="V52" s="2">
        <f t="shared" si="19"/>
        <v>-9418.1453333333338</v>
      </c>
      <c r="W52" s="2">
        <f t="shared" si="19"/>
        <v>-9362.0849444444448</v>
      </c>
      <c r="X52" s="2">
        <f t="shared" si="19"/>
        <v>-9306.0245555555557</v>
      </c>
      <c r="Y52" s="2">
        <f t="shared" si="19"/>
        <v>-9249.9641666666666</v>
      </c>
      <c r="Z52" s="2">
        <f t="shared" ref="Z52" si="20">+Y52-$J52/180</f>
        <v>-9193.9037777777776</v>
      </c>
      <c r="AA52" s="2">
        <f t="shared" si="15"/>
        <v>-896.96622222222504</v>
      </c>
    </row>
    <row r="53" spans="1:27" x14ac:dyDescent="0.3">
      <c r="A53" s="9" t="s">
        <v>38</v>
      </c>
      <c r="B53" s="11">
        <v>4606811.04</v>
      </c>
      <c r="C53" s="1">
        <f t="shared" si="11"/>
        <v>1792049.49456</v>
      </c>
      <c r="D53" s="1">
        <f t="shared" si="12"/>
        <v>1185793.161696</v>
      </c>
      <c r="E53" s="2">
        <f t="shared" si="16"/>
        <v>-606256.332864</v>
      </c>
      <c r="F53" s="2"/>
      <c r="G53" s="2"/>
      <c r="H53" s="2"/>
      <c r="I53" s="2">
        <v>-460407.70286399999</v>
      </c>
      <c r="J53" s="2">
        <f t="shared" si="13"/>
        <v>-145848.63</v>
      </c>
      <c r="K53" s="35">
        <f t="shared" ref="K53:Z54" si="21">+J53-$J53/180</f>
        <v>-145038.35983333335</v>
      </c>
      <c r="L53" s="2">
        <f t="shared" si="21"/>
        <v>-144228.0896666667</v>
      </c>
      <c r="M53" s="2">
        <f t="shared" si="21"/>
        <v>-143417.81950000004</v>
      </c>
      <c r="N53" s="2">
        <f t="shared" si="21"/>
        <v>-142607.54933333339</v>
      </c>
      <c r="O53" s="2">
        <f t="shared" si="21"/>
        <v>-141797.27916666673</v>
      </c>
      <c r="P53" s="2">
        <f t="shared" si="21"/>
        <v>-140987.00900000008</v>
      </c>
      <c r="Q53" s="2">
        <f t="shared" si="21"/>
        <v>-140176.73883333342</v>
      </c>
      <c r="R53" s="2">
        <f t="shared" si="21"/>
        <v>-139366.46866666677</v>
      </c>
      <c r="S53" s="2">
        <f t="shared" si="21"/>
        <v>-138556.19850000012</v>
      </c>
      <c r="T53" s="2">
        <f t="shared" si="21"/>
        <v>-137745.92833333346</v>
      </c>
      <c r="U53" s="2">
        <f t="shared" si="21"/>
        <v>-136935.65816666681</v>
      </c>
      <c r="V53" s="2">
        <f t="shared" si="21"/>
        <v>-136125.38800000015</v>
      </c>
      <c r="W53" s="2">
        <f t="shared" si="21"/>
        <v>-135315.1178333335</v>
      </c>
      <c r="X53" s="2">
        <f t="shared" si="21"/>
        <v>-134504.84766666684</v>
      </c>
      <c r="Y53" s="2">
        <f t="shared" si="21"/>
        <v>-133694.57750000019</v>
      </c>
      <c r="Z53" s="2">
        <f t="shared" si="21"/>
        <v>-132884.30733333353</v>
      </c>
      <c r="AA53" s="2">
        <f t="shared" si="15"/>
        <v>-12964.32266666647</v>
      </c>
    </row>
    <row r="54" spans="1:27" x14ac:dyDescent="0.3">
      <c r="A54" s="9" t="s">
        <v>39</v>
      </c>
      <c r="B54" s="11">
        <v>3320954.2300000004</v>
      </c>
      <c r="C54" s="8">
        <f t="shared" si="11"/>
        <v>1291851.1954700002</v>
      </c>
      <c r="D54" s="8">
        <f t="shared" si="12"/>
        <v>854813.61880200019</v>
      </c>
      <c r="E54" s="8">
        <f t="shared" si="16"/>
        <v>-437037.57666799997</v>
      </c>
      <c r="F54" s="8"/>
      <c r="G54" s="8"/>
      <c r="H54" s="8"/>
      <c r="I54" s="8">
        <v>-333814.33666799997</v>
      </c>
      <c r="J54" s="8">
        <f t="shared" si="13"/>
        <v>-103223.23999999999</v>
      </c>
      <c r="K54" s="36">
        <f t="shared" si="21"/>
        <v>-102649.77755555554</v>
      </c>
      <c r="L54" s="8">
        <f t="shared" si="21"/>
        <v>-102076.31511111109</v>
      </c>
      <c r="M54" s="8">
        <f t="shared" si="21"/>
        <v>-101502.85266666664</v>
      </c>
      <c r="N54" s="8">
        <f t="shared" si="21"/>
        <v>-100929.3902222222</v>
      </c>
      <c r="O54" s="8">
        <f t="shared" si="21"/>
        <v>-100355.92777777775</v>
      </c>
      <c r="P54" s="8">
        <f t="shared" si="21"/>
        <v>-99782.465333333297</v>
      </c>
      <c r="Q54" s="8">
        <f t="shared" si="21"/>
        <v>-99209.002888888848</v>
      </c>
      <c r="R54" s="8">
        <f t="shared" si="21"/>
        <v>-98635.540444444399</v>
      </c>
      <c r="S54" s="8">
        <f t="shared" si="21"/>
        <v>-98062.07799999995</v>
      </c>
      <c r="T54" s="8">
        <f t="shared" si="21"/>
        <v>-97488.615555555501</v>
      </c>
      <c r="U54" s="8">
        <f t="shared" si="21"/>
        <v>-96915.153111111053</v>
      </c>
      <c r="V54" s="8">
        <f t="shared" si="21"/>
        <v>-96341.690666666604</v>
      </c>
      <c r="W54" s="8">
        <f t="shared" si="21"/>
        <v>-95768.228222222155</v>
      </c>
      <c r="X54" s="8">
        <f t="shared" si="21"/>
        <v>-95194.765777777706</v>
      </c>
      <c r="Y54" s="8">
        <f t="shared" si="21"/>
        <v>-94621.303333333257</v>
      </c>
      <c r="Z54" s="8">
        <f t="shared" si="21"/>
        <v>-94047.840888888808</v>
      </c>
      <c r="AA54" s="8">
        <f t="shared" si="15"/>
        <v>-9175.3991111111827</v>
      </c>
    </row>
    <row r="55" spans="1:27" s="10" customFormat="1" x14ac:dyDescent="0.3">
      <c r="A55" s="12" t="s">
        <v>67</v>
      </c>
      <c r="B55" s="27"/>
      <c r="C55" s="13">
        <f t="shared" ref="C55:E55" si="22">SUM(C20:C54)</f>
        <v>-61417160.259830013</v>
      </c>
      <c r="D55" s="13">
        <f t="shared" si="22"/>
        <v>-40689834.191178001</v>
      </c>
      <c r="E55" s="13">
        <f t="shared" si="22"/>
        <v>20727326.068651997</v>
      </c>
      <c r="F55" s="27"/>
      <c r="G55" s="27"/>
      <c r="H55" s="27"/>
      <c r="I55" s="13">
        <f t="shared" ref="I55:AA55" si="23">SUM(I20:I54)</f>
        <v>18211994.038651995</v>
      </c>
      <c r="J55" s="13">
        <f t="shared" si="23"/>
        <v>2515332.0300000003</v>
      </c>
      <c r="K55" s="37">
        <f t="shared" si="23"/>
        <v>2501357.9631666671</v>
      </c>
      <c r="L55" s="13">
        <f t="shared" si="23"/>
        <v>2487383.8963333322</v>
      </c>
      <c r="M55" s="13">
        <f t="shared" si="23"/>
        <v>2473409.8294999986</v>
      </c>
      <c r="N55" s="13">
        <f t="shared" si="23"/>
        <v>2459435.7626666664</v>
      </c>
      <c r="O55" s="13">
        <f t="shared" si="23"/>
        <v>2445461.6958333324</v>
      </c>
      <c r="P55" s="13">
        <f t="shared" si="23"/>
        <v>2431487.6289999993</v>
      </c>
      <c r="Q55" s="13">
        <f t="shared" si="23"/>
        <v>2417513.5621666652</v>
      </c>
      <c r="R55" s="13">
        <f t="shared" si="23"/>
        <v>2403539.4953333326</v>
      </c>
      <c r="S55" s="13">
        <f t="shared" si="23"/>
        <v>2389565.428499999</v>
      </c>
      <c r="T55" s="13">
        <f t="shared" si="23"/>
        <v>2375591.3616666654</v>
      </c>
      <c r="U55" s="13">
        <f t="shared" si="23"/>
        <v>2361617.2948333323</v>
      </c>
      <c r="V55" s="13">
        <f t="shared" si="23"/>
        <v>2347643.2279999983</v>
      </c>
      <c r="W55" s="13">
        <f t="shared" si="23"/>
        <v>2333669.1611666647</v>
      </c>
      <c r="X55" s="13">
        <f t="shared" si="23"/>
        <v>2319695.0943333316</v>
      </c>
      <c r="Y55" s="13">
        <f t="shared" si="23"/>
        <v>2305721.027499998</v>
      </c>
      <c r="Z55" s="13">
        <f t="shared" si="23"/>
        <v>2291746.9606666649</v>
      </c>
      <c r="AA55" s="13">
        <f t="shared" si="23"/>
        <v>223585.06933333518</v>
      </c>
    </row>
    <row r="56" spans="1:27" s="17" customFormat="1" ht="16.2" x14ac:dyDescent="0.3">
      <c r="A56" s="20" t="s">
        <v>77</v>
      </c>
      <c r="B56" s="16"/>
      <c r="C56" s="15"/>
      <c r="D56" s="15"/>
      <c r="E56" s="15"/>
      <c r="F56" s="21"/>
      <c r="G56" s="25"/>
      <c r="H56" s="15"/>
      <c r="I56" s="15"/>
      <c r="J56" s="15"/>
      <c r="AA56" s="39"/>
    </row>
    <row r="58" spans="1:27" ht="15" x14ac:dyDescent="0.3">
      <c r="A58" s="24" t="s">
        <v>68</v>
      </c>
    </row>
  </sheetData>
  <mergeCells count="2">
    <mergeCell ref="E3:J3"/>
    <mergeCell ref="K3:Z3"/>
  </mergeCells>
  <pageMargins left="0.45" right="0" top="0.75" bottom="0.75" header="0.3" footer="0.3"/>
  <pageSetup paperSize="5" scale="52" fitToWidth="2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KU Excess Detail</vt:lpstr>
      <vt:lpstr>LGE Excess Detail - Electric</vt:lpstr>
      <vt:lpstr>LGE Excess Detail - Gas</vt:lpstr>
      <vt:lpstr>'KU Excess Detail'!Print_Titles</vt:lpstr>
      <vt:lpstr>'LGE Excess Detail - Electric'!Print_Titles</vt:lpstr>
      <vt:lpstr>'LGE Excess Detail - Gas'!Print_Titles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Clements, Chad</dc:creator>
  <cp:lastModifiedBy>Clements, Chad</cp:lastModifiedBy>
  <cp:lastPrinted>2018-02-21T20:53:53Z</cp:lastPrinted>
  <dcterms:created xsi:type="dcterms:W3CDTF">2018-01-18T22:17:39Z</dcterms:created>
  <dcterms:modified xsi:type="dcterms:W3CDTF">2018-02-21T21:03:20Z</dcterms:modified>
</cp:coreProperties>
</file>