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N2018\CN-00034 - KIUC Complaint (Tax Cut and Jobs Act)\Data Request\Third 20180413\PSC\Attachments\"/>
    </mc:Choice>
  </mc:AlternateContent>
  <bookViews>
    <workbookView xWindow="0" yWindow="0" windowWidth="28800" windowHeight="13335" tabRatio="732"/>
  </bookViews>
  <sheets>
    <sheet name="KU Cost of Capital (PG1)" sheetId="1" r:id="rId1"/>
    <sheet name="KU Composite Tax Rate (PG2)" sheetId="2" r:id="rId2"/>
    <sheet name="LGE-E Cost of Capital (PG3)" sheetId="3" r:id="rId3"/>
    <sheet name="LGE-G Cost of Capital (PG4)" sheetId="5" r:id="rId4"/>
    <sheet name="LGE Composite Tax Rate (PG5)" sheetId="4" r:id="rId5"/>
  </sheets>
  <externalReferences>
    <externalReference r:id="rId6"/>
  </externalReferences>
  <definedNames>
    <definedName name="\\" localSheetId="1" hidden="1">#REF!</definedName>
    <definedName name="\\" localSheetId="0" hidden="1">#REF!</definedName>
    <definedName name="\\" localSheetId="4" hidden="1">#REF!</definedName>
    <definedName name="\\" localSheetId="2" hidden="1">#REF!</definedName>
    <definedName name="\\" localSheetId="3" hidden="1">#REF!</definedName>
    <definedName name="\\" hidden="1">#REF!</definedName>
    <definedName name="\\\" localSheetId="1" hidden="1">#REF!</definedName>
    <definedName name="\\\" localSheetId="0" hidden="1">#REF!</definedName>
    <definedName name="\\\" localSheetId="4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1" hidden="1">#REF!</definedName>
    <definedName name="\\\\" localSheetId="0" hidden="1">#REF!</definedName>
    <definedName name="\\\\" localSheetId="4" hidden="1">#REF!</definedName>
    <definedName name="\\\\" localSheetId="2" hidden="1">#REF!</definedName>
    <definedName name="\\\\" localSheetId="3" hidden="1">#REF!</definedName>
    <definedName name="\\\\" hidden="1">#REF!</definedName>
    <definedName name="__123Graph_1" localSheetId="1" hidden="1">#REF!</definedName>
    <definedName name="__123Graph_1" localSheetId="0" hidden="1">#REF!</definedName>
    <definedName name="__123Graph_1" localSheetId="4" hidden="1">#REF!</definedName>
    <definedName name="__123Graph_1" localSheetId="2" hidden="1">#REF!</definedName>
    <definedName name="__123Graph_1" localSheetId="3" hidden="1">#REF!</definedName>
    <definedName name="__123Graph_1" hidden="1">#REF!</definedName>
    <definedName name="__123Graph_2" localSheetId="1" hidden="1">#REF!</definedName>
    <definedName name="__123Graph_2" localSheetId="0" hidden="1">#REF!</definedName>
    <definedName name="__123Graph_2" localSheetId="4" hidden="1">#REF!</definedName>
    <definedName name="__123Graph_2" localSheetId="2" hidden="1">#REF!</definedName>
    <definedName name="__123Graph_2" localSheetId="3" hidden="1">#REF!</definedName>
    <definedName name="__123Graph_2" hidden="1">#REF!</definedName>
    <definedName name="__123Graph_3" localSheetId="1" hidden="1">#REF!</definedName>
    <definedName name="__123Graph_3" localSheetId="0" hidden="1">#REF!</definedName>
    <definedName name="__123Graph_3" localSheetId="4" hidden="1">#REF!</definedName>
    <definedName name="__123Graph_3" localSheetId="2" hidden="1">#REF!</definedName>
    <definedName name="__123Graph_3" localSheetId="3" hidden="1">#REF!</definedName>
    <definedName name="__123Graph_3" hidden="1">#REF!</definedName>
    <definedName name="__123Graph_4" localSheetId="1" hidden="1">#REF!</definedName>
    <definedName name="__123Graph_4" localSheetId="0" hidden="1">#REF!</definedName>
    <definedName name="__123Graph_4" localSheetId="4" hidden="1">#REF!</definedName>
    <definedName name="__123Graph_4" localSheetId="2" hidden="1">#REF!</definedName>
    <definedName name="__123Graph_4" localSheetId="3" hidden="1">#REF!</definedName>
    <definedName name="__123Graph_4" hidden="1">#REF!</definedName>
    <definedName name="__123Graph_5" localSheetId="1" hidden="1">#REF!</definedName>
    <definedName name="__123Graph_5" localSheetId="0" hidden="1">#REF!</definedName>
    <definedName name="__123Graph_5" localSheetId="4" hidden="1">#REF!</definedName>
    <definedName name="__123Graph_5" localSheetId="2" hidden="1">#REF!</definedName>
    <definedName name="__123Graph_5" localSheetId="3" hidden="1">#REF!</definedName>
    <definedName name="__123Graph_5" hidden="1">#REF!</definedName>
    <definedName name="__123Graph_6" localSheetId="1" hidden="1">#REF!</definedName>
    <definedName name="__123Graph_6" localSheetId="0" hidden="1">#REF!</definedName>
    <definedName name="__123Graph_6" localSheetId="4" hidden="1">#REF!</definedName>
    <definedName name="__123Graph_6" localSheetId="2" hidden="1">#REF!</definedName>
    <definedName name="__123Graph_6" localSheetId="3" hidden="1">#REF!</definedName>
    <definedName name="__123Graph_6" hidden="1">#REF!</definedName>
    <definedName name="__123Graph_8" localSheetId="1" hidden="1">#REF!</definedName>
    <definedName name="__123Graph_8" localSheetId="0" hidden="1">#REF!</definedName>
    <definedName name="__123Graph_8" localSheetId="4" hidden="1">#REF!</definedName>
    <definedName name="__123Graph_8" localSheetId="2" hidden="1">#REF!</definedName>
    <definedName name="__123Graph_8" localSheetId="3" hidden="1">#REF!</definedName>
    <definedName name="__123Graph_8" hidden="1">#REF!</definedName>
    <definedName name="__123Graph_A" localSheetId="1" hidden="1">#REF!</definedName>
    <definedName name="__123Graph_A" localSheetId="0" hidden="1">#REF!</definedName>
    <definedName name="__123Graph_A" localSheetId="4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localSheetId="4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1" hidden="1">#REF!</definedName>
    <definedName name="__123Graph_C" localSheetId="0" hidden="1">#REF!</definedName>
    <definedName name="__123Graph_C" localSheetId="4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1" hidden="1">#REF!</definedName>
    <definedName name="__123Graph_D" localSheetId="0" hidden="1">#REF!</definedName>
    <definedName name="__123Graph_D" localSheetId="4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1" hidden="1">#REF!</definedName>
    <definedName name="__123Graph_E" localSheetId="0" hidden="1">#REF!</definedName>
    <definedName name="__123Graph_E" localSheetId="4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1" hidden="1">#REF!</definedName>
    <definedName name="__123Graph_F" localSheetId="0" hidden="1">#REF!</definedName>
    <definedName name="__123Graph_F" localSheetId="4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__123Graph_X" localSheetId="1" hidden="1">#REF!</definedName>
    <definedName name="__123Graph_X" localSheetId="0" hidden="1">#REF!</definedName>
    <definedName name="__123Graph_X" localSheetId="4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Fill" localSheetId="1" hidden="1">#REF!</definedName>
    <definedName name="_Fill" localSheetId="0" hidden="1">#REF!</definedName>
    <definedName name="_Fill" localSheetId="4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0</definedName>
    <definedName name="_Order2" hidden="1">0</definedName>
    <definedName name="ahahahahaha" localSheetId="1" hidden="1">{"'Server Configuration'!$A$1:$DB$281"}</definedName>
    <definedName name="ahahahahaha" localSheetId="4" hidden="1">{"'Server Configuration'!$A$1:$DB$281"}</definedName>
    <definedName name="ahahahahaha" localSheetId="2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1" hidden="1">{"'Server Configuration'!$A$1:$DB$281"}</definedName>
    <definedName name="blip" localSheetId="4" hidden="1">{"'Server Configuration'!$A$1:$DB$281"}</definedName>
    <definedName name="blip" localSheetId="2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1" hidden="1">{"'Server Configuration'!$A$1:$DB$281"}</definedName>
    <definedName name="HTML_Control" localSheetId="4" hidden="1">{"'Server Configuration'!$A$1:$DB$281"}</definedName>
    <definedName name="HTML_Control" localSheetId="2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'KU Cost of Capital (PG1)'!$A$1:$O$27</definedName>
    <definedName name="_xlnm.Print_Area" localSheetId="2">'LGE-E Cost of Capital (PG3)'!$A$1:$M$26</definedName>
    <definedName name="_xlnm.Print_Area" localSheetId="3">'LGE-G Cost of Capital (PG4)'!$A$1:$M$26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4" hidden="1">{"Wkp ComEquity",#N/A,FALSE,"Cap Struct WPs"}</definedName>
    <definedName name="wrn.Wkp._.ComEquity." localSheetId="2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4" hidden="1">{"Wkp JDITC",#N/A,FALSE,"Cap Struct WPs"}</definedName>
    <definedName name="wrn.Wkp._.JDITC." localSheetId="2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4" hidden="1">{"Wkp LTerm Debt",#N/A,FALSE,"Cap Struct WPs"}</definedName>
    <definedName name="wrn.Wkp._.LTerm._.Debt." localSheetId="2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2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4" hidden="1">{"Wkp PreStock",#N/A,FALSE,"Cap Struct WPs"}</definedName>
    <definedName name="wrn.Wkp._.PreStock." localSheetId="2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2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4" hidden="1">{"Wkp STerm Debt",#N/A,FALSE,"Cap Struct WPs"}</definedName>
    <definedName name="wrn.Wkp._.STerm._.Debt." localSheetId="2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D20" i="5"/>
  <c r="E18" i="5"/>
  <c r="F18" i="5" s="1"/>
  <c r="H18" i="5" s="1"/>
  <c r="E16" i="5"/>
  <c r="F16" i="5" s="1"/>
  <c r="H16" i="5" s="1"/>
  <c r="F14" i="5"/>
  <c r="D18" i="4"/>
  <c r="D20" i="4" s="1"/>
  <c r="E20" i="4" s="1"/>
  <c r="E16" i="4"/>
  <c r="E14" i="4"/>
  <c r="E18" i="4" s="1"/>
  <c r="G20" i="3"/>
  <c r="D20" i="3"/>
  <c r="E18" i="3"/>
  <c r="F18" i="3" s="1"/>
  <c r="H18" i="3" s="1"/>
  <c r="E16" i="3"/>
  <c r="F16" i="3" s="1"/>
  <c r="H16" i="3" s="1"/>
  <c r="F14" i="3"/>
  <c r="D18" i="2"/>
  <c r="D20" i="2" s="1"/>
  <c r="E20" i="2" s="1"/>
  <c r="E16" i="2"/>
  <c r="E18" i="2" s="1"/>
  <c r="E22" i="2" s="1"/>
  <c r="E24" i="2" s="1"/>
  <c r="E14" i="2"/>
  <c r="G18" i="1"/>
  <c r="F18" i="1"/>
  <c r="G16" i="1"/>
  <c r="F16" i="1"/>
  <c r="H16" i="1" s="1"/>
  <c r="I20" i="1"/>
  <c r="E20" i="1"/>
  <c r="F14" i="1"/>
  <c r="F20" i="5" l="1"/>
  <c r="H14" i="5"/>
  <c r="H18" i="1"/>
  <c r="I16" i="5"/>
  <c r="K16" i="5" s="1"/>
  <c r="M16" i="5" s="1"/>
  <c r="I14" i="5"/>
  <c r="I18" i="5"/>
  <c r="K18" i="5" s="1"/>
  <c r="H20" i="5"/>
  <c r="E22" i="4"/>
  <c r="E24" i="4" s="1"/>
  <c r="E26" i="4" s="1"/>
  <c r="H14" i="3"/>
  <c r="H20" i="3" s="1"/>
  <c r="F20" i="3"/>
  <c r="J16" i="1"/>
  <c r="J18" i="1"/>
  <c r="F20" i="1"/>
  <c r="H14" i="1"/>
  <c r="E26" i="2"/>
  <c r="N11" i="1" s="1"/>
  <c r="D20" i="1"/>
  <c r="L11" i="5" l="1"/>
  <c r="L11" i="3"/>
  <c r="L18" i="5"/>
  <c r="L20" i="5"/>
  <c r="I20" i="5"/>
  <c r="K14" i="5"/>
  <c r="I18" i="3"/>
  <c r="K18" i="3" s="1"/>
  <c r="L18" i="3" s="1"/>
  <c r="I16" i="3"/>
  <c r="K16" i="3" s="1"/>
  <c r="M16" i="3" s="1"/>
  <c r="I14" i="3"/>
  <c r="J14" i="1"/>
  <c r="J20" i="1" s="1"/>
  <c r="H20" i="1"/>
  <c r="K20" i="5" l="1"/>
  <c r="M14" i="5"/>
  <c r="M18" i="5"/>
  <c r="I20" i="3"/>
  <c r="K14" i="3"/>
  <c r="L20" i="3"/>
  <c r="K16" i="1"/>
  <c r="M16" i="1" s="1"/>
  <c r="O16" i="1" s="1"/>
  <c r="K18" i="1"/>
  <c r="M18" i="1" s="1"/>
  <c r="N18" i="1" s="1"/>
  <c r="K14" i="1"/>
  <c r="M20" i="5" l="1"/>
  <c r="M18" i="3"/>
  <c r="K20" i="3"/>
  <c r="M14" i="3"/>
  <c r="K20" i="1"/>
  <c r="M14" i="1"/>
  <c r="N20" i="1"/>
  <c r="O18" i="1"/>
  <c r="M20" i="3" l="1"/>
  <c r="O14" i="1"/>
  <c r="O20" i="1" s="1"/>
  <c r="M20" i="1"/>
</calcChain>
</file>

<file path=xl/sharedStrings.xml><?xml version="1.0" encoding="utf-8"?>
<sst xmlns="http://schemas.openxmlformats.org/spreadsheetml/2006/main" count="191" uniqueCount="79">
  <si>
    <t>KENTUCKY UTILITIES COMPANY</t>
  </si>
  <si>
    <t>CASE NO. 2018-00034</t>
  </si>
  <si>
    <t>COST OF CAPITAL SUMMARY</t>
  </si>
  <si>
    <t>SEVENTEEN MONTH AVERAGE</t>
  </si>
  <si>
    <t>FROM JANUARY 1, 2018 TO APRIL 30, 2019</t>
  </si>
  <si>
    <t>LINE NO.</t>
  </si>
  <si>
    <t>CLASS OF CAPITAL</t>
  </si>
  <si>
    <t>REFERENCE</t>
  </si>
  <si>
    <t>17 MONTH AVERAGE AMOUNT</t>
  </si>
  <si>
    <t>ADJUSTMENT AMOUNT</t>
  </si>
  <si>
    <t>ADJUSTED CAPITAL</t>
  </si>
  <si>
    <t>JURISDICTIONAL RATE BASE PERCENTAGE</t>
  </si>
  <si>
    <t>JURISDICTIONAL CAPITAL</t>
  </si>
  <si>
    <t>JURISDICTIONAL ADJUSTMENTS</t>
  </si>
  <si>
    <t>JURISDICTIONAL ADJUSTED CAPITAL</t>
  </si>
  <si>
    <t>PERCENT OF TOTAL</t>
  </si>
  <si>
    <t>COST RATE</t>
  </si>
  <si>
    <t>17 MONTH AVERAGE WEIGHTED COST</t>
  </si>
  <si>
    <t>TAX GROSS-UP</t>
  </si>
  <si>
    <t>WEIGHTED COST ADJUSTED FOR INCOME TAXES</t>
  </si>
  <si>
    <t>(A)</t>
  </si>
  <si>
    <t>(B)</t>
  </si>
  <si>
    <t>(C)</t>
  </si>
  <si>
    <t>(D)</t>
  </si>
  <si>
    <t>(E=C+D)</t>
  </si>
  <si>
    <t>(F)</t>
  </si>
  <si>
    <t>(G=ExF)</t>
  </si>
  <si>
    <t>(H)</t>
  </si>
  <si>
    <t>(I=G+H)</t>
  </si>
  <si>
    <t>(J)</t>
  </si>
  <si>
    <t>(K)</t>
  </si>
  <si>
    <t>(L=JxK)</t>
  </si>
  <si>
    <t>(L+M)</t>
  </si>
  <si>
    <t>$</t>
  </si>
  <si>
    <t>%</t>
  </si>
  <si>
    <t>SHORT-TERM DEBT</t>
  </si>
  <si>
    <t>LONG-TERM DEBT</t>
  </si>
  <si>
    <t>COMMON EQUITY</t>
  </si>
  <si>
    <t>TOTAL CAPITAL</t>
  </si>
  <si>
    <t>NOTES:</t>
  </si>
  <si>
    <r>
      <t>(D)  "ADJUSTMENT AMOUNTS" REMOVE NON-UTILITY PROPERTY, CONSISTENT WITH CASE NO. 2016-00370.</t>
    </r>
    <r>
      <rPr>
        <b/>
        <sz val="10"/>
        <rFont val="Arial"/>
        <family val="2"/>
      </rPr>
      <t xml:space="preserve"> SEE PAGE 3</t>
    </r>
    <r>
      <rPr>
        <sz val="10"/>
        <rFont val="Arial"/>
        <family val="2"/>
      </rPr>
      <t>.</t>
    </r>
  </si>
  <si>
    <t>(F)  "JURISDICTIONAL RATE BASE PERCENTAGE IS PER CASE NO. 2016-00370.</t>
  </si>
  <si>
    <r>
      <t xml:space="preserve">(H)  "JURISDICTIONAL ADJUSTMENTS" REMOVE RATE BASE OF OTHER RATE MECHANISMS, MAINLY ECR. </t>
    </r>
    <r>
      <rPr>
        <b/>
        <sz val="10"/>
        <rFont val="Arial"/>
        <family val="2"/>
      </rPr>
      <t>SEE PAGE 4</t>
    </r>
    <r>
      <rPr>
        <sz val="10"/>
        <rFont val="Arial"/>
        <family val="2"/>
      </rPr>
      <t>.</t>
    </r>
  </si>
  <si>
    <r>
      <t xml:space="preserve">(K)  SEE CALCULATION OF DEBT COST RATES, </t>
    </r>
    <r>
      <rPr>
        <b/>
        <sz val="10"/>
        <rFont val="Arial"/>
        <family val="2"/>
      </rPr>
      <t>PAGES 5 AND 6</t>
    </r>
    <r>
      <rPr>
        <sz val="10"/>
        <rFont val="Arial"/>
        <family val="2"/>
      </rPr>
      <t>.</t>
    </r>
  </si>
  <si>
    <t>EXHIBIT KWB-3</t>
  </si>
  <si>
    <t>PAGE 2 OF 5</t>
  </si>
  <si>
    <t>COMPUTATION OF COMPOSITE FEDERAL AND STATE INCOME TAX RATE</t>
  </si>
  <si>
    <t>BASED ON LAW AS OF JANUARY 1, 2018</t>
  </si>
  <si>
    <t>DESCRIPTION</t>
  </si>
  <si>
    <t>STATE</t>
  </si>
  <si>
    <t>FEDERAL</t>
  </si>
  <si>
    <t>OPERATING REVENUE</t>
  </si>
  <si>
    <t>LESS: UNCOLLECTIBLE ACCOUNTS EXPENSE</t>
  </si>
  <si>
    <t>LESS: PSC FEES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</si>
  <si>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</si>
  <si>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</si>
  <si>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</si>
  <si>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</si>
  <si>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</si>
  <si>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r>
      <t xml:space="preserve">(M)  SEE CALCULATION OF COMPOSITE TAX RATE, </t>
    </r>
    <r>
      <rPr>
        <b/>
        <sz val="10"/>
        <rFont val="Arial"/>
        <family val="2"/>
      </rPr>
      <t>PAGE 2</t>
    </r>
    <r>
      <rPr>
        <sz val="10"/>
        <rFont val="Arial"/>
        <family val="2"/>
      </rPr>
      <t>.</t>
    </r>
  </si>
  <si>
    <t>LOUISVILLE GAS AND ELECTRIC COMPANY</t>
  </si>
  <si>
    <t>(E=CxD)</t>
  </si>
  <si>
    <t>(G=E+F)</t>
  </si>
  <si>
    <t>(I)</t>
  </si>
  <si>
    <t>(J=HxI)</t>
  </si>
  <si>
    <t>(J+K)</t>
  </si>
  <si>
    <t>ELECTRIC:</t>
  </si>
  <si>
    <t>(D)  "JURISDICTIONAL RATE BASE PERCENTAGE IS PER CASE NO. 2016-00371.</t>
  </si>
  <si>
    <r>
      <t xml:space="preserve">(F)  "JURISDICTIONAL ADJUSTMENTS" INCLUDE ITC, AND REMOVE NON-UTILITY PROPERTY, INVENTORIES, AND RATE BASE OF OTHER RATE MECHANISMS, MAINLY ECR. </t>
    </r>
    <r>
      <rPr>
        <b/>
        <sz val="10"/>
        <rFont val="Arial"/>
        <family val="2"/>
      </rPr>
      <t>SEE PAGE 3</t>
    </r>
    <r>
      <rPr>
        <sz val="10"/>
        <rFont val="Arial"/>
        <family val="2"/>
      </rPr>
      <t>.</t>
    </r>
  </si>
  <si>
    <r>
      <t xml:space="preserve">(I)  SEE CALCULATION OF DEBT COST RATES, </t>
    </r>
    <r>
      <rPr>
        <b/>
        <sz val="10"/>
        <rFont val="Arial"/>
        <family val="2"/>
      </rPr>
      <t>PAGES 4 AND 5</t>
    </r>
    <r>
      <rPr>
        <sz val="10"/>
        <rFont val="Arial"/>
        <family val="2"/>
      </rPr>
      <t>.</t>
    </r>
  </si>
  <si>
    <t>PAGE 5 OF 5</t>
  </si>
  <si>
    <t>PAGE 1 OF 5</t>
  </si>
  <si>
    <t>PAGE 3 OF 5</t>
  </si>
  <si>
    <r>
      <t xml:space="preserve">(K)  SEE CALCULATION OF COMPOSITE TAX RATE, </t>
    </r>
    <r>
      <rPr>
        <b/>
        <sz val="10"/>
        <rFont val="Arial"/>
        <family val="2"/>
      </rPr>
      <t>PAGE 5</t>
    </r>
    <r>
      <rPr>
        <sz val="10"/>
        <rFont val="Arial"/>
        <family val="2"/>
      </rPr>
      <t>.</t>
    </r>
  </si>
  <si>
    <t>GAS:</t>
  </si>
  <si>
    <r>
      <t xml:space="preserve">(F)  "JURISDICTIONAL ADJUSTMENTS" INCLUDE ITC, AND REMOVE RATE BASE OF OTHER RATE MECHANISMS, GLT. </t>
    </r>
    <r>
      <rPr>
        <b/>
        <sz val="10"/>
        <rFont val="Arial"/>
        <family val="2"/>
      </rPr>
      <t>SEE PAGE 3</t>
    </r>
    <r>
      <rPr>
        <sz val="10"/>
        <rFont val="Arial"/>
        <family val="2"/>
      </rPr>
      <t>.</t>
    </r>
  </si>
  <si>
    <t>PAGE 4 OF 5</t>
  </si>
  <si>
    <t>COST OF CAPITAL SUMMARY - ELECTRIC</t>
  </si>
  <si>
    <t>COST OF CAPITAL SUMMARY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</si>
</sst>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0.000000%"/>
    <numFmt numFmtId="167" formatCode="0.00000000%"/>
    <numFmt numFmtId="168" formatCode="0.000000000%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wrapText="1"/>
    </xf>
    <xf numFmtId="10" fontId="2" fillId="0" borderId="0" xfId="3" applyNumberFormat="1" applyFont="1" applyFill="1" applyBorder="1" applyAlignment="1">
      <alignment horizontal="right" wrapText="1"/>
    </xf>
    <xf numFmtId="9" fontId="2" fillId="0" borderId="0" xfId="3" applyFont="1" applyFill="1" applyBorder="1" applyAlignment="1">
      <alignment horizontal="right" wrapText="1"/>
    </xf>
    <xf numFmtId="10" fontId="2" fillId="0" borderId="0" xfId="3" applyNumberFormat="1" applyFont="1" applyFill="1" applyBorder="1" applyAlignment="1">
      <alignment horizontal="right"/>
    </xf>
    <xf numFmtId="9" fontId="2" fillId="0" borderId="0" xfId="4" applyFont="1" applyFill="1" applyBorder="1" applyAlignment="1">
      <alignment horizontal="left" vertical="top"/>
    </xf>
    <xf numFmtId="10" fontId="2" fillId="0" borderId="0" xfId="3" applyNumberFormat="1" applyFont="1" applyFill="1" applyBorder="1" applyAlignment="1">
      <alignment horizontal="left" vertical="top"/>
    </xf>
    <xf numFmtId="9" fontId="2" fillId="0" borderId="0" xfId="3" applyFont="1" applyFill="1" applyBorder="1" applyAlignment="1">
      <alignment horizontal="left" vertical="top"/>
    </xf>
    <xf numFmtId="164" fontId="2" fillId="0" borderId="2" xfId="2" applyNumberFormat="1" applyFont="1" applyFill="1" applyBorder="1" applyAlignment="1">
      <alignment horizontal="right" wrapText="1"/>
    </xf>
    <xf numFmtId="10" fontId="2" fillId="0" borderId="2" xfId="3" applyNumberFormat="1" applyFont="1" applyFill="1" applyBorder="1" applyAlignment="1">
      <alignment horizontal="right" wrapText="1"/>
    </xf>
    <xf numFmtId="164" fontId="2" fillId="0" borderId="3" xfId="2" applyNumberFormat="1" applyFont="1" applyFill="1" applyBorder="1" applyAlignment="1">
      <alignment horizontal="right" wrapText="1"/>
    </xf>
    <xf numFmtId="10" fontId="2" fillId="0" borderId="3" xfId="3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wrapText="1"/>
    </xf>
    <xf numFmtId="166" fontId="2" fillId="0" borderId="0" xfId="3" applyNumberFormat="1" applyFont="1" applyFill="1" applyBorder="1" applyAlignment="1">
      <alignment horizontal="right" wrapText="1"/>
    </xf>
    <xf numFmtId="166" fontId="2" fillId="0" borderId="2" xfId="3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left" wrapText="1"/>
    </xf>
    <xf numFmtId="0" fontId="3" fillId="0" borderId="0" xfId="5" applyFont="1"/>
    <xf numFmtId="0" fontId="5" fillId="0" borderId="0" xfId="5" applyFont="1"/>
    <xf numFmtId="167" fontId="2" fillId="0" borderId="0" xfId="3" applyNumberFormat="1" applyFont="1" applyFill="1" applyBorder="1" applyAlignment="1">
      <alignment horizontal="left" vertical="top"/>
    </xf>
    <xf numFmtId="166" fontId="2" fillId="0" borderId="3" xfId="3" applyNumberFormat="1" applyFont="1" applyFill="1" applyBorder="1" applyAlignment="1">
      <alignment horizontal="right" wrapText="1"/>
    </xf>
    <xf numFmtId="168" fontId="2" fillId="0" borderId="0" xfId="3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Comma 86" xfId="2"/>
    <cellStyle name="Normal" xfId="0" builtinId="0"/>
    <cellStyle name="Normal 10 2" xfId="5"/>
    <cellStyle name="Normal 48" xfId="1"/>
    <cellStyle name="Percent 1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tabSelected="1" zoomScaleNormal="100" workbookViewId="0">
      <selection activeCell="A3" sqref="A3:O3"/>
    </sheetView>
  </sheetViews>
  <sheetFormatPr defaultRowHeight="12.75" x14ac:dyDescent="0.25"/>
  <cols>
    <col min="1" max="1" width="6.85546875" style="1" customWidth="1"/>
    <col min="2" max="2" width="24.28515625" style="1" customWidth="1"/>
    <col min="3" max="3" width="15.140625" style="1" customWidth="1"/>
    <col min="4" max="4" width="17.7109375" style="1" customWidth="1"/>
    <col min="5" max="5" width="13.85546875" style="1" customWidth="1"/>
    <col min="6" max="6" width="17.85546875" style="1" customWidth="1"/>
    <col min="7" max="7" width="16.140625" style="1" customWidth="1"/>
    <col min="8" max="8" width="16.42578125" style="1" customWidth="1"/>
    <col min="9" max="9" width="19.5703125" style="1" customWidth="1"/>
    <col min="10" max="10" width="17.140625" style="1" customWidth="1"/>
    <col min="11" max="11" width="12.5703125" style="1" customWidth="1"/>
    <col min="12" max="12" width="10.85546875" style="1" customWidth="1"/>
    <col min="13" max="13" width="12.85546875" style="1" customWidth="1"/>
    <col min="14" max="15" width="15.7109375" style="1" customWidth="1"/>
    <col min="16" max="16" width="14" style="1" customWidth="1"/>
    <col min="17" max="17" width="1.85546875" style="1" customWidth="1"/>
    <col min="18" max="18" width="11.5703125" style="1" bestFit="1" customWidth="1"/>
    <col min="19" max="19" width="12.140625" style="1" customWidth="1"/>
    <col min="20" max="16384" width="9.140625" style="1"/>
  </cols>
  <sheetData>
    <row r="1" spans="1:19" ht="20.100000000000001" customHeight="1" x14ac:dyDescent="0.2">
      <c r="O1" s="2" t="s">
        <v>44</v>
      </c>
    </row>
    <row r="2" spans="1:19" ht="20.100000000000001" customHeight="1" x14ac:dyDescent="0.2">
      <c r="O2" s="2" t="s">
        <v>71</v>
      </c>
    </row>
    <row r="3" spans="1:19" s="4" customFormat="1" ht="20.100000000000001" customHeight="1" x14ac:dyDescent="0.2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"/>
    </row>
    <row r="4" spans="1:19" s="4" customFormat="1" ht="20.100000000000001" customHeight="1" x14ac:dyDescent="0.2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"/>
    </row>
    <row r="5" spans="1:19" s="4" customFormat="1" ht="20.100000000000001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3"/>
    </row>
    <row r="6" spans="1:19" s="4" customFormat="1" ht="20.100000000000001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"/>
    </row>
    <row r="7" spans="1:19" s="4" customFormat="1" ht="20.100000000000001" customHeight="1" x14ac:dyDescent="0.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3"/>
    </row>
    <row r="8" spans="1:19" s="4" customFormat="1" ht="20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5"/>
    </row>
    <row r="9" spans="1:19" s="4" customFormat="1" ht="20.100000000000001" customHeight="1" x14ac:dyDescent="0.2"/>
    <row r="10" spans="1:19" ht="66" customHeight="1" x14ac:dyDescent="0.2">
      <c r="A10" s="6" t="s">
        <v>5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16</v>
      </c>
      <c r="M10" s="6" t="s">
        <v>17</v>
      </c>
      <c r="N10" s="6" t="s">
        <v>18</v>
      </c>
      <c r="O10" s="6" t="s">
        <v>19</v>
      </c>
      <c r="P10" s="7"/>
    </row>
    <row r="11" spans="1:19" ht="18.95" customHeight="1" x14ac:dyDescent="0.2">
      <c r="A11" s="8"/>
      <c r="B11" s="9" t="s">
        <v>20</v>
      </c>
      <c r="C11" s="9" t="s">
        <v>21</v>
      </c>
      <c r="D11" s="9" t="s">
        <v>22</v>
      </c>
      <c r="E11" s="9" t="s">
        <v>23</v>
      </c>
      <c r="F11" s="9" t="s">
        <v>24</v>
      </c>
      <c r="G11" s="9" t="s">
        <v>25</v>
      </c>
      <c r="H11" s="9" t="s">
        <v>26</v>
      </c>
      <c r="I11" s="9" t="s">
        <v>27</v>
      </c>
      <c r="J11" s="9" t="s">
        <v>28</v>
      </c>
      <c r="K11" s="9" t="s">
        <v>29</v>
      </c>
      <c r="L11" s="9" t="s">
        <v>30</v>
      </c>
      <c r="M11" s="9" t="s">
        <v>31</v>
      </c>
      <c r="N11" s="10" t="str">
        <f>CONCATENATE("(M) AT ",TEXT('KU Composite Tax Rate (PG2)'!$E$26,"0.00%"),)</f>
        <v>(M) AT 25.61%</v>
      </c>
      <c r="O11" s="10" t="s">
        <v>32</v>
      </c>
      <c r="P11" s="9"/>
    </row>
    <row r="12" spans="1:19" ht="18.95" customHeight="1" x14ac:dyDescent="0.2">
      <c r="A12" s="8"/>
      <c r="B12" s="11"/>
      <c r="C12" s="11"/>
      <c r="D12" s="12" t="s">
        <v>33</v>
      </c>
      <c r="E12" s="12" t="s">
        <v>33</v>
      </c>
      <c r="F12" s="12" t="s">
        <v>33</v>
      </c>
      <c r="G12" s="12"/>
      <c r="H12" s="12" t="s">
        <v>33</v>
      </c>
      <c r="I12" s="12" t="s">
        <v>33</v>
      </c>
      <c r="J12" s="12" t="s">
        <v>33</v>
      </c>
      <c r="K12" s="12"/>
      <c r="L12" s="12" t="s">
        <v>34</v>
      </c>
      <c r="M12" s="12" t="s">
        <v>34</v>
      </c>
      <c r="N12" s="12" t="s">
        <v>34</v>
      </c>
      <c r="O12" s="12" t="s">
        <v>34</v>
      </c>
      <c r="P12" s="12"/>
    </row>
    <row r="13" spans="1:19" ht="18.9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S13" s="4"/>
    </row>
    <row r="14" spans="1:19" ht="18.95" customHeight="1" x14ac:dyDescent="0.2">
      <c r="A14" s="15">
        <v>1</v>
      </c>
      <c r="B14" s="16" t="s">
        <v>35</v>
      </c>
      <c r="C14" s="7"/>
      <c r="D14" s="14">
        <v>132679493.84537211</v>
      </c>
      <c r="E14" s="14">
        <v>-10583.374931408416</v>
      </c>
      <c r="F14" s="14">
        <f>SUM(D14:E14)</f>
        <v>132668910.4704407</v>
      </c>
      <c r="G14" s="17">
        <v>0.89280000000000004</v>
      </c>
      <c r="H14" s="14">
        <f>F14*G14</f>
        <v>118446803.26800947</v>
      </c>
      <c r="I14" s="14">
        <v>-27179688.51804648</v>
      </c>
      <c r="J14" s="14">
        <f>SUM(H14:I14)</f>
        <v>91267114.749962986</v>
      </c>
      <c r="K14" s="17">
        <f>H14/H$20</f>
        <v>2.4688651169092791E-2</v>
      </c>
      <c r="L14" s="17">
        <v>2.9393468441489875E-2</v>
      </c>
      <c r="M14" s="17">
        <f>K14*L14</f>
        <v>7.2568508900168103E-4</v>
      </c>
      <c r="N14" s="17"/>
      <c r="O14" s="17">
        <f>SUM(M14:N14)</f>
        <v>7.2568508900168103E-4</v>
      </c>
      <c r="P14" s="14"/>
      <c r="R14" s="17"/>
      <c r="S14" s="14"/>
    </row>
    <row r="15" spans="1:19" ht="18.95" customHeight="1" x14ac:dyDescent="0.2">
      <c r="A15" s="15"/>
      <c r="B15" s="16"/>
      <c r="C15" s="7"/>
      <c r="D15" s="14"/>
      <c r="E15" s="14"/>
      <c r="F15" s="14"/>
      <c r="G15" s="17"/>
      <c r="H15" s="14"/>
      <c r="I15" s="14"/>
      <c r="J15" s="14"/>
      <c r="K15" s="17"/>
      <c r="L15" s="18"/>
      <c r="M15" s="18"/>
      <c r="N15" s="18"/>
      <c r="O15" s="18"/>
      <c r="P15" s="14"/>
      <c r="R15" s="17"/>
      <c r="S15" s="14"/>
    </row>
    <row r="16" spans="1:19" ht="18.95" customHeight="1" x14ac:dyDescent="0.2">
      <c r="A16" s="15">
        <v>2</v>
      </c>
      <c r="B16" s="16" t="s">
        <v>36</v>
      </c>
      <c r="C16" s="7"/>
      <c r="D16" s="14">
        <v>2378495605.0459571</v>
      </c>
      <c r="E16" s="14">
        <v>-189724.19950776367</v>
      </c>
      <c r="F16" s="14">
        <f>SUM(D16:E16)</f>
        <v>2378305880.8464494</v>
      </c>
      <c r="G16" s="17">
        <f>G$14</f>
        <v>0.89280000000000004</v>
      </c>
      <c r="H16" s="14">
        <f>F16*G16</f>
        <v>2123351490.4197102</v>
      </c>
      <c r="I16" s="14">
        <v>-487240098.77541834</v>
      </c>
      <c r="J16" s="14">
        <f>SUM(H16:I16)</f>
        <v>1636111391.6442919</v>
      </c>
      <c r="K16" s="17">
        <f>H16/H$20</f>
        <v>0.44258420497620982</v>
      </c>
      <c r="L16" s="19">
        <v>4.2645824303846738E-2</v>
      </c>
      <c r="M16" s="17">
        <f>K16*L16</f>
        <v>1.8874368245073134E-2</v>
      </c>
      <c r="N16" s="17"/>
      <c r="O16" s="17">
        <f>SUM(M16:N16)</f>
        <v>1.8874368245073134E-2</v>
      </c>
      <c r="R16" s="17"/>
      <c r="S16" s="14"/>
    </row>
    <row r="17" spans="1:19" ht="18.95" customHeight="1" x14ac:dyDescent="0.2">
      <c r="A17" s="15"/>
      <c r="B17" s="16"/>
      <c r="C17" s="7"/>
      <c r="D17" s="20"/>
      <c r="E17" s="20"/>
      <c r="F17" s="20"/>
      <c r="G17" s="21"/>
      <c r="H17" s="20"/>
      <c r="I17" s="20"/>
      <c r="J17" s="20"/>
      <c r="K17" s="21"/>
      <c r="L17" s="22"/>
      <c r="M17" s="21"/>
      <c r="N17" s="21"/>
      <c r="O17" s="21"/>
      <c r="P17" s="20"/>
      <c r="R17" s="21"/>
      <c r="S17" s="20"/>
    </row>
    <row r="18" spans="1:19" ht="18.95" customHeight="1" x14ac:dyDescent="0.2">
      <c r="A18" s="15">
        <v>3</v>
      </c>
      <c r="B18" s="16" t="s">
        <v>37</v>
      </c>
      <c r="C18" s="7"/>
      <c r="D18" s="23">
        <v>2863437659.1687164</v>
      </c>
      <c r="E18" s="23">
        <v>-732472.51556082792</v>
      </c>
      <c r="F18" s="23">
        <f>SUM(D18:E18)</f>
        <v>2862705186.6531558</v>
      </c>
      <c r="G18" s="17">
        <f>G$14</f>
        <v>0.89280000000000004</v>
      </c>
      <c r="H18" s="23">
        <f>F18*G18</f>
        <v>2555823190.6439376</v>
      </c>
      <c r="I18" s="23">
        <v>-586478286.55806112</v>
      </c>
      <c r="J18" s="23">
        <f>SUM(H18:I18)</f>
        <v>1969344904.0858765</v>
      </c>
      <c r="K18" s="24">
        <f>H18/H$20</f>
        <v>0.53272714385469733</v>
      </c>
      <c r="L18" s="17">
        <v>9.7000000000000003E-2</v>
      </c>
      <c r="M18" s="24">
        <f>K18*L18</f>
        <v>5.1674532953905644E-2</v>
      </c>
      <c r="N18" s="24">
        <f>M18*('KU Composite Tax Rate (PG2)'!$E$26/(1-'KU Composite Tax Rate (PG2)'!$E$26))</f>
        <v>1.7787646026583375E-2</v>
      </c>
      <c r="O18" s="24">
        <f>SUM(M18:N18)</f>
        <v>6.9462178980489023E-2</v>
      </c>
      <c r="P18" s="14"/>
      <c r="R18" s="17"/>
      <c r="S18" s="14"/>
    </row>
    <row r="19" spans="1:19" ht="18.95" customHeight="1" x14ac:dyDescent="0.2">
      <c r="A19" s="15"/>
      <c r="B19" s="16"/>
      <c r="C19" s="7"/>
      <c r="D19" s="14"/>
      <c r="E19" s="14"/>
      <c r="F19" s="14"/>
      <c r="G19" s="18"/>
      <c r="H19" s="14"/>
      <c r="I19" s="14"/>
      <c r="J19" s="14"/>
      <c r="K19" s="18"/>
      <c r="L19" s="18"/>
      <c r="M19" s="17"/>
      <c r="N19" s="17"/>
      <c r="O19" s="17"/>
      <c r="P19" s="14"/>
      <c r="R19" s="18"/>
      <c r="S19" s="14"/>
    </row>
    <row r="20" spans="1:19" ht="18.95" customHeight="1" thickBot="1" x14ac:dyDescent="0.25">
      <c r="A20" s="15">
        <v>4</v>
      </c>
      <c r="B20" s="16" t="s">
        <v>38</v>
      </c>
      <c r="C20" s="7"/>
      <c r="D20" s="25">
        <f>SUM(D14:D18)</f>
        <v>5374612758.0600452</v>
      </c>
      <c r="E20" s="25">
        <f>SUM(E14:E18)</f>
        <v>-932780.09</v>
      </c>
      <c r="F20" s="25">
        <f>SUM(F14:F18)</f>
        <v>5373679977.970046</v>
      </c>
      <c r="G20" s="17"/>
      <c r="H20" s="25">
        <f>SUM(H14:H18)</f>
        <v>4797621484.3316574</v>
      </c>
      <c r="I20" s="25">
        <f>SUM(I14:I18)</f>
        <v>-1100898073.851526</v>
      </c>
      <c r="J20" s="25">
        <f>SUM(J14:J18)</f>
        <v>3696723410.4801311</v>
      </c>
      <c r="K20" s="26">
        <f>SUM(K14:K18)</f>
        <v>1</v>
      </c>
      <c r="L20" s="18"/>
      <c r="M20" s="26">
        <f t="shared" ref="M20:O20" si="0">SUM(M14:M18)</f>
        <v>7.127458628798046E-2</v>
      </c>
      <c r="N20" s="26">
        <f t="shared" si="0"/>
        <v>1.7787646026583375E-2</v>
      </c>
      <c r="O20" s="26">
        <f t="shared" si="0"/>
        <v>8.9062232314563838E-2</v>
      </c>
      <c r="P20" s="14"/>
      <c r="R20" s="17"/>
      <c r="S20" s="14"/>
    </row>
    <row r="21" spans="1:19" ht="18.95" customHeight="1" thickTop="1" x14ac:dyDescent="0.2">
      <c r="A21" s="15"/>
      <c r="B21" s="16"/>
      <c r="C21" s="7"/>
      <c r="D21" s="14"/>
      <c r="E21" s="14"/>
      <c r="F21" s="14"/>
      <c r="G21" s="17"/>
      <c r="H21" s="14"/>
      <c r="I21" s="14"/>
      <c r="J21" s="14"/>
      <c r="K21" s="17"/>
      <c r="L21" s="18"/>
      <c r="M21" s="17"/>
      <c r="N21" s="17"/>
      <c r="O21" s="17"/>
      <c r="P21" s="14"/>
      <c r="R21" s="17"/>
      <c r="S21" s="14"/>
    </row>
    <row r="22" spans="1:19" ht="18.95" customHeight="1" x14ac:dyDescent="0.2">
      <c r="B22" s="27" t="s">
        <v>39</v>
      </c>
      <c r="C22" s="7"/>
      <c r="D22" s="14"/>
      <c r="E22" s="14"/>
      <c r="F22" s="14"/>
      <c r="G22" s="17"/>
      <c r="H22" s="14"/>
      <c r="I22" s="14"/>
      <c r="J22" s="14"/>
      <c r="K22" s="17"/>
      <c r="L22" s="18"/>
      <c r="M22" s="17"/>
      <c r="N22" s="17"/>
      <c r="O22" s="17"/>
      <c r="P22" s="14"/>
      <c r="R22" s="17"/>
      <c r="S22" s="14"/>
    </row>
    <row r="23" spans="1:19" ht="18.95" hidden="1" customHeight="1" x14ac:dyDescent="0.2">
      <c r="A23" s="15"/>
      <c r="B23" s="28" t="s">
        <v>40</v>
      </c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7"/>
      <c r="P23" s="14"/>
    </row>
    <row r="24" spans="1:19" ht="18.95" hidden="1" customHeight="1" x14ac:dyDescent="0.2">
      <c r="B24" s="28" t="s">
        <v>41</v>
      </c>
    </row>
    <row r="25" spans="1:19" ht="18.95" hidden="1" customHeight="1" x14ac:dyDescent="0.2">
      <c r="B25" s="28" t="s">
        <v>42</v>
      </c>
    </row>
    <row r="26" spans="1:19" ht="18.95" hidden="1" customHeight="1" x14ac:dyDescent="0.2">
      <c r="B26" s="28" t="s">
        <v>43</v>
      </c>
    </row>
    <row r="27" spans="1:19" ht="18.95" customHeight="1" x14ac:dyDescent="0.2">
      <c r="B27" s="28" t="s">
        <v>59</v>
      </c>
    </row>
    <row r="28" spans="1:19" ht="18.95" customHeight="1" x14ac:dyDescent="0.2">
      <c r="B28" s="28"/>
    </row>
    <row r="29" spans="1:19" ht="18.95" customHeight="1" x14ac:dyDescent="0.2">
      <c r="B29" s="28"/>
    </row>
    <row r="30" spans="1:19" ht="18.95" customHeight="1" x14ac:dyDescent="0.25"/>
    <row r="31" spans="1:19" ht="18.95" customHeight="1" x14ac:dyDescent="0.25"/>
    <row r="32" spans="1:19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</sheetData>
  <mergeCells count="5">
    <mergeCell ref="A3:O3"/>
    <mergeCell ref="A4:O4"/>
    <mergeCell ref="A5:O5"/>
    <mergeCell ref="A6:O6"/>
    <mergeCell ref="A7:O7"/>
  </mergeCells>
  <pageMargins left="0.7" right="0.7" top="1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zoomScaleNormal="100" workbookViewId="0">
      <selection activeCell="B15" sqref="B15"/>
    </sheetView>
  </sheetViews>
  <sheetFormatPr defaultRowHeight="12.75" x14ac:dyDescent="0.25"/>
  <cols>
    <col min="1" max="1" width="6.85546875" style="1" customWidth="1"/>
    <col min="2" max="2" width="59.42578125" style="1" customWidth="1"/>
    <col min="3" max="3" width="14.42578125" style="1" customWidth="1"/>
    <col min="4" max="4" width="18.85546875" style="1" customWidth="1"/>
    <col min="5" max="5" width="15.7109375" style="1" customWidth="1"/>
    <col min="6" max="6" width="1.85546875" style="1" customWidth="1"/>
    <col min="7" max="7" width="9.140625" style="1" customWidth="1"/>
    <col min="8" max="16384" width="9.140625" style="1"/>
  </cols>
  <sheetData>
    <row r="1" spans="1:5" s="4" customFormat="1" ht="20.100000000000001" customHeight="1" x14ac:dyDescent="0.2">
      <c r="A1" s="5"/>
      <c r="B1" s="5"/>
      <c r="C1" s="5"/>
      <c r="D1" s="5"/>
      <c r="E1" s="29" t="s">
        <v>44</v>
      </c>
    </row>
    <row r="2" spans="1:5" s="4" customFormat="1" ht="20.100000000000001" customHeight="1" x14ac:dyDescent="0.2">
      <c r="A2" s="5"/>
      <c r="B2" s="5"/>
      <c r="C2" s="5"/>
      <c r="D2" s="5"/>
      <c r="E2" s="29" t="s">
        <v>45</v>
      </c>
    </row>
    <row r="3" spans="1:5" s="4" customFormat="1" ht="20.100000000000001" customHeight="1" x14ac:dyDescent="0.2">
      <c r="A3" s="42" t="s">
        <v>0</v>
      </c>
      <c r="B3" s="43"/>
      <c r="C3" s="43"/>
      <c r="D3" s="43"/>
      <c r="E3" s="43"/>
    </row>
    <row r="4" spans="1:5" s="4" customFormat="1" ht="20.100000000000001" customHeight="1" x14ac:dyDescent="0.2">
      <c r="A4" s="42" t="s">
        <v>1</v>
      </c>
      <c r="B4" s="43"/>
      <c r="C4" s="43"/>
      <c r="D4" s="43"/>
      <c r="E4" s="43"/>
    </row>
    <row r="5" spans="1:5" s="4" customFormat="1" ht="20.100000000000001" customHeight="1" x14ac:dyDescent="0.2">
      <c r="A5" s="43" t="s">
        <v>46</v>
      </c>
      <c r="B5" s="43"/>
      <c r="C5" s="43"/>
      <c r="D5" s="43"/>
      <c r="E5" s="43"/>
    </row>
    <row r="6" spans="1:5" s="4" customFormat="1" ht="20.100000000000001" customHeight="1" x14ac:dyDescent="0.2">
      <c r="A6" s="42" t="s">
        <v>47</v>
      </c>
      <c r="B6" s="43"/>
      <c r="C6" s="43"/>
      <c r="D6" s="43"/>
      <c r="E6" s="43"/>
    </row>
    <row r="7" spans="1:5" s="4" customFormat="1" ht="20.100000000000001" customHeight="1" x14ac:dyDescent="0.2">
      <c r="A7" s="5"/>
      <c r="B7" s="5"/>
      <c r="C7" s="5"/>
      <c r="D7" s="5"/>
      <c r="E7" s="5"/>
    </row>
    <row r="8" spans="1:5" s="4" customFormat="1" ht="18.75" customHeight="1" x14ac:dyDescent="0.2"/>
    <row r="9" spans="1:5" s="4" customFormat="1" ht="7.5" customHeight="1" x14ac:dyDescent="0.2">
      <c r="A9" s="30"/>
      <c r="B9" s="30"/>
      <c r="C9" s="30"/>
      <c r="D9" s="30"/>
      <c r="E9" s="30"/>
    </row>
    <row r="10" spans="1:5" ht="24" customHeight="1" x14ac:dyDescent="0.2">
      <c r="A10" s="31" t="s">
        <v>5</v>
      </c>
      <c r="B10" s="31" t="s">
        <v>48</v>
      </c>
      <c r="C10" s="31"/>
      <c r="D10" s="31" t="s">
        <v>49</v>
      </c>
      <c r="E10" s="31" t="s">
        <v>50</v>
      </c>
    </row>
    <row r="11" spans="1:5" ht="18.95" customHeight="1" x14ac:dyDescent="0.2">
      <c r="A11" s="8"/>
      <c r="B11" s="11"/>
      <c r="C11" s="12"/>
      <c r="D11" s="12"/>
      <c r="E11" s="12"/>
    </row>
    <row r="12" spans="1:5" ht="18.95" customHeight="1" x14ac:dyDescent="0.2">
      <c r="A12" s="8">
        <v>1</v>
      </c>
      <c r="B12" s="16" t="s">
        <v>51</v>
      </c>
      <c r="C12" s="14"/>
      <c r="D12" s="32">
        <v>1</v>
      </c>
      <c r="E12" s="32">
        <v>1</v>
      </c>
    </row>
    <row r="13" spans="1:5" ht="18.95" customHeight="1" x14ac:dyDescent="0.2">
      <c r="A13" s="15"/>
      <c r="B13" s="16"/>
      <c r="C13" s="14"/>
      <c r="D13" s="32"/>
      <c r="E13" s="32"/>
    </row>
    <row r="14" spans="1:5" ht="18.95" customHeight="1" x14ac:dyDescent="0.2">
      <c r="A14" s="15">
        <v>2</v>
      </c>
      <c r="B14" s="16" t="s">
        <v>52</v>
      </c>
      <c r="C14" s="32"/>
      <c r="D14" s="32">
        <v>3.2000000000000002E-3</v>
      </c>
      <c r="E14" s="32">
        <f>D14</f>
        <v>3.2000000000000002E-3</v>
      </c>
    </row>
    <row r="15" spans="1:5" ht="18.95" customHeight="1" x14ac:dyDescent="0.2">
      <c r="A15" s="15"/>
      <c r="B15" s="16"/>
      <c r="C15" s="14"/>
      <c r="D15" s="32"/>
      <c r="E15" s="32"/>
    </row>
    <row r="16" spans="1:5" ht="18.95" customHeight="1" x14ac:dyDescent="0.2">
      <c r="A16" s="15">
        <v>3</v>
      </c>
      <c r="B16" s="16" t="s">
        <v>53</v>
      </c>
      <c r="D16" s="33">
        <v>1.941E-3</v>
      </c>
      <c r="E16" s="33">
        <f>D16</f>
        <v>1.941E-3</v>
      </c>
    </row>
    <row r="17" spans="1:5" ht="18.95" customHeight="1" x14ac:dyDescent="0.2">
      <c r="A17" s="15"/>
      <c r="B17" s="34"/>
      <c r="C17" s="14"/>
      <c r="D17" s="32"/>
      <c r="E17" s="32"/>
    </row>
    <row r="18" spans="1:5" ht="18.95" customHeight="1" x14ac:dyDescent="0.2">
      <c r="A18" s="15">
        <v>4</v>
      </c>
      <c r="B18" s="16" t="s">
        <v>54</v>
      </c>
      <c r="C18" s="14"/>
      <c r="D18" s="32">
        <f>D12-D14-D16</f>
        <v>0.99485900000000005</v>
      </c>
      <c r="E18" s="32">
        <f>E12-E14-E16</f>
        <v>0.99485900000000005</v>
      </c>
    </row>
    <row r="19" spans="1:5" ht="18.95" customHeight="1" x14ac:dyDescent="0.2">
      <c r="A19" s="15"/>
      <c r="B19" s="35"/>
      <c r="C19" s="14"/>
      <c r="D19" s="32"/>
      <c r="E19" s="32"/>
    </row>
    <row r="20" spans="1:5" ht="18.95" customHeight="1" x14ac:dyDescent="0.2">
      <c r="A20" s="15">
        <v>5</v>
      </c>
      <c r="B20" s="35" t="s">
        <v>55</v>
      </c>
      <c r="C20" s="17">
        <v>0.06</v>
      </c>
      <c r="D20" s="32">
        <f>D18*C20</f>
        <v>5.9691540000000001E-2</v>
      </c>
      <c r="E20" s="33">
        <f>D20</f>
        <v>5.9691540000000001E-2</v>
      </c>
    </row>
    <row r="21" spans="1:5" ht="18.95" customHeight="1" x14ac:dyDescent="0.2">
      <c r="A21" s="15"/>
      <c r="B21" s="35"/>
      <c r="C21" s="14"/>
      <c r="D21" s="32"/>
      <c r="E21" s="32"/>
    </row>
    <row r="22" spans="1:5" ht="18.95" customHeight="1" x14ac:dyDescent="0.2">
      <c r="A22" s="15">
        <v>6</v>
      </c>
      <c r="B22" s="16" t="s">
        <v>56</v>
      </c>
      <c r="D22" s="32"/>
      <c r="E22" s="32">
        <f>E18-E20</f>
        <v>0.93516746000000006</v>
      </c>
    </row>
    <row r="23" spans="1:5" ht="18.95" customHeight="1" x14ac:dyDescent="0.2">
      <c r="A23" s="15"/>
      <c r="B23" s="36"/>
      <c r="C23" s="14"/>
      <c r="D23" s="32"/>
      <c r="E23" s="32"/>
    </row>
    <row r="24" spans="1:5" ht="18.95" customHeight="1" x14ac:dyDescent="0.2">
      <c r="A24" s="15">
        <v>7</v>
      </c>
      <c r="B24" s="35" t="s">
        <v>57</v>
      </c>
      <c r="C24" s="17">
        <v>0.21</v>
      </c>
      <c r="D24" s="37"/>
      <c r="E24" s="33">
        <f>E22*C24</f>
        <v>0.19638516659999999</v>
      </c>
    </row>
    <row r="25" spans="1:5" ht="18.95" customHeight="1" x14ac:dyDescent="0.2">
      <c r="A25" s="15"/>
      <c r="B25" s="36"/>
      <c r="C25" s="14"/>
      <c r="D25" s="32"/>
      <c r="E25" s="32"/>
    </row>
    <row r="26" spans="1:5" ht="18.95" customHeight="1" thickBot="1" x14ac:dyDescent="0.25">
      <c r="A26" s="15">
        <v>8</v>
      </c>
      <c r="B26" s="35" t="s">
        <v>58</v>
      </c>
      <c r="E26" s="38">
        <f>E20+E24</f>
        <v>0.25607670659999998</v>
      </c>
    </row>
    <row r="27" spans="1:5" ht="18.95" customHeight="1" thickTop="1" x14ac:dyDescent="0.25"/>
    <row r="28" spans="1:5" ht="18.95" customHeight="1" x14ac:dyDescent="0.2">
      <c r="E28" s="39"/>
    </row>
    <row r="29" spans="1:5" ht="18.95" customHeight="1" x14ac:dyDescent="0.2">
      <c r="E29" s="39"/>
    </row>
    <row r="30" spans="1:5" ht="18.95" customHeight="1" x14ac:dyDescent="0.2">
      <c r="E30" s="32"/>
    </row>
    <row r="31" spans="1:5" ht="18.95" customHeight="1" x14ac:dyDescent="0.2">
      <c r="E31" s="32"/>
    </row>
    <row r="32" spans="1:5" ht="18.95" customHeight="1" x14ac:dyDescent="0.2">
      <c r="E32" s="32"/>
    </row>
    <row r="33" spans="5:5" ht="18.95" customHeight="1" x14ac:dyDescent="0.2">
      <c r="E33" s="32"/>
    </row>
    <row r="34" spans="5:5" ht="18.95" customHeight="1" x14ac:dyDescent="0.25"/>
    <row r="35" spans="5:5" ht="18.95" customHeight="1" x14ac:dyDescent="0.25"/>
    <row r="36" spans="5:5" ht="18.95" customHeight="1" x14ac:dyDescent="0.25"/>
    <row r="37" spans="5:5" ht="18.95" customHeight="1" x14ac:dyDescent="0.25"/>
    <row r="38" spans="5:5" ht="18.95" customHeight="1" x14ac:dyDescent="0.25"/>
    <row r="39" spans="5:5" ht="18.95" customHeight="1" x14ac:dyDescent="0.25"/>
    <row r="40" spans="5:5" ht="18.95" customHeight="1" x14ac:dyDescent="0.25"/>
    <row r="41" spans="5:5" ht="18.95" customHeight="1" x14ac:dyDescent="0.25"/>
    <row r="42" spans="5:5" ht="18.95" customHeight="1" x14ac:dyDescent="0.25"/>
    <row r="43" spans="5:5" ht="18.95" customHeight="1" x14ac:dyDescent="0.25"/>
    <row r="44" spans="5:5" ht="18.95" customHeight="1" x14ac:dyDescent="0.25"/>
    <row r="45" spans="5:5" ht="18.95" customHeight="1" x14ac:dyDescent="0.25"/>
    <row r="46" spans="5:5" ht="18.95" customHeight="1" x14ac:dyDescent="0.25"/>
    <row r="47" spans="5:5" ht="18.95" customHeight="1" x14ac:dyDescent="0.25"/>
    <row r="48" spans="5:5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zoomScaleNormal="100" workbookViewId="0">
      <selection activeCell="F9" sqref="F9"/>
    </sheetView>
  </sheetViews>
  <sheetFormatPr defaultRowHeight="12.75" x14ac:dyDescent="0.25"/>
  <cols>
    <col min="1" max="1" width="6.85546875" style="1" customWidth="1"/>
    <col min="2" max="2" width="24.28515625" style="1" customWidth="1"/>
    <col min="3" max="3" width="15.140625" style="1" customWidth="1"/>
    <col min="4" max="4" width="17.7109375" style="1" customWidth="1"/>
    <col min="5" max="5" width="16.140625" style="1" customWidth="1"/>
    <col min="6" max="6" width="16.42578125" style="1" customWidth="1"/>
    <col min="7" max="7" width="19.5703125" style="1" customWidth="1"/>
    <col min="8" max="8" width="17.140625" style="1" customWidth="1"/>
    <col min="9" max="9" width="12.5703125" style="1" customWidth="1"/>
    <col min="10" max="10" width="10.85546875" style="1" customWidth="1"/>
    <col min="11" max="11" width="12.85546875" style="1" customWidth="1"/>
    <col min="12" max="13" width="15.7109375" style="1" customWidth="1"/>
    <col min="14" max="14" width="14" style="1" customWidth="1"/>
    <col min="15" max="15" width="1.85546875" style="1" customWidth="1"/>
    <col min="16" max="16" width="11.5703125" style="1" bestFit="1" customWidth="1"/>
    <col min="17" max="17" width="12.140625" style="1" customWidth="1"/>
    <col min="18" max="16384" width="9.140625" style="1"/>
  </cols>
  <sheetData>
    <row r="1" spans="1:17" s="4" customFormat="1" ht="20.100000000000001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" t="s">
        <v>44</v>
      </c>
      <c r="N1" s="5"/>
    </row>
    <row r="2" spans="1:17" s="4" customFormat="1" ht="20.100000000000001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 t="s">
        <v>72</v>
      </c>
      <c r="N2" s="5"/>
    </row>
    <row r="3" spans="1:17" s="4" customFormat="1" ht="20.100000000000001" customHeight="1" x14ac:dyDescent="0.2">
      <c r="A3" s="42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"/>
    </row>
    <row r="4" spans="1:17" s="4" customFormat="1" ht="20.100000000000001" customHeight="1" x14ac:dyDescent="0.2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"/>
    </row>
    <row r="5" spans="1:17" s="4" customFormat="1" ht="20.100000000000001" customHeight="1" x14ac:dyDescent="0.2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"/>
    </row>
    <row r="6" spans="1:17" s="4" customFormat="1" ht="20.100000000000001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3"/>
    </row>
    <row r="7" spans="1:17" s="4" customFormat="1" ht="20.100000000000001" customHeight="1" x14ac:dyDescent="0.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3"/>
    </row>
    <row r="8" spans="1:17" s="4" customFormat="1" ht="20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7" s="4" customFormat="1" ht="20.100000000000001" customHeight="1" x14ac:dyDescent="0.2"/>
    <row r="10" spans="1:17" ht="66" customHeight="1" x14ac:dyDescent="0.2">
      <c r="A10" s="6" t="s">
        <v>5</v>
      </c>
      <c r="B10" s="6" t="s">
        <v>6</v>
      </c>
      <c r="C10" s="6" t="s">
        <v>7</v>
      </c>
      <c r="D10" s="6" t="s">
        <v>8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7"/>
    </row>
    <row r="11" spans="1:17" ht="18.95" customHeight="1" x14ac:dyDescent="0.2">
      <c r="A11" s="8"/>
      <c r="B11" s="9" t="s">
        <v>20</v>
      </c>
      <c r="C11" s="9" t="s">
        <v>21</v>
      </c>
      <c r="D11" s="9" t="s">
        <v>22</v>
      </c>
      <c r="E11" s="9" t="s">
        <v>23</v>
      </c>
      <c r="F11" s="9" t="s">
        <v>61</v>
      </c>
      <c r="G11" s="9" t="s">
        <v>25</v>
      </c>
      <c r="H11" s="9" t="s">
        <v>62</v>
      </c>
      <c r="I11" s="9" t="s">
        <v>27</v>
      </c>
      <c r="J11" s="9" t="s">
        <v>63</v>
      </c>
      <c r="K11" s="9" t="s">
        <v>64</v>
      </c>
      <c r="L11" s="10" t="str">
        <f>CONCATENATE("(K) AT ",TEXT('LGE Composite Tax Rate (PG5)'!$E$26,"0.00%"),)</f>
        <v>(K) AT 25.64%</v>
      </c>
      <c r="M11" s="10" t="s">
        <v>65</v>
      </c>
      <c r="N11" s="9"/>
    </row>
    <row r="12" spans="1:17" ht="18.95" customHeight="1" x14ac:dyDescent="0.2">
      <c r="A12" s="8"/>
      <c r="B12" s="11"/>
      <c r="C12" s="11"/>
      <c r="D12" s="12" t="s">
        <v>33</v>
      </c>
      <c r="E12" s="12" t="s">
        <v>34</v>
      </c>
      <c r="F12" s="12" t="s">
        <v>33</v>
      </c>
      <c r="G12" s="12" t="s">
        <v>33</v>
      </c>
      <c r="H12" s="12" t="s">
        <v>33</v>
      </c>
      <c r="I12" s="12"/>
      <c r="J12" s="12" t="s">
        <v>34</v>
      </c>
      <c r="K12" s="12" t="s">
        <v>34</v>
      </c>
      <c r="L12" s="12" t="s">
        <v>34</v>
      </c>
      <c r="M12" s="12" t="s">
        <v>34</v>
      </c>
      <c r="N12" s="12"/>
    </row>
    <row r="13" spans="1:17" ht="18.95" customHeight="1" x14ac:dyDescent="0.2">
      <c r="A13" s="8"/>
      <c r="B13" s="11" t="s">
        <v>66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7" ht="18.95" customHeight="1" x14ac:dyDescent="0.2">
      <c r="A14" s="15">
        <v>1</v>
      </c>
      <c r="B14" s="16" t="s">
        <v>35</v>
      </c>
      <c r="C14" s="7"/>
      <c r="D14" s="14">
        <v>164253636.76010498</v>
      </c>
      <c r="E14" s="17">
        <v>0.82679999999999998</v>
      </c>
      <c r="F14" s="14">
        <f>D14*E14</f>
        <v>135804906.87325481</v>
      </c>
      <c r="G14" s="14">
        <v>-42447870.683637224</v>
      </c>
      <c r="H14" s="14">
        <f>SUM(F14:G14)</f>
        <v>93357036.189617574</v>
      </c>
      <c r="I14" s="17">
        <f>F14/F$20</f>
        <v>3.8219320965742258E-2</v>
      </c>
      <c r="J14" s="17">
        <v>2.8985466479654654E-2</v>
      </c>
      <c r="K14" s="17">
        <f>I14*J14</f>
        <v>1.1078048467276845E-3</v>
      </c>
      <c r="L14" s="17"/>
      <c r="M14" s="17">
        <f>SUM(K14:L14)</f>
        <v>1.1078048467276845E-3</v>
      </c>
      <c r="N14" s="14"/>
      <c r="P14" s="17"/>
      <c r="Q14" s="14"/>
    </row>
    <row r="15" spans="1:17" ht="18.95" customHeight="1" x14ac:dyDescent="0.2">
      <c r="A15" s="15"/>
      <c r="B15" s="16"/>
      <c r="C15" s="7"/>
      <c r="D15" s="14"/>
      <c r="E15" s="18"/>
      <c r="F15" s="14"/>
      <c r="G15" s="14"/>
      <c r="H15" s="14"/>
      <c r="I15" s="17"/>
      <c r="J15" s="18"/>
      <c r="K15" s="18"/>
      <c r="L15" s="18"/>
      <c r="M15" s="18"/>
      <c r="N15" s="14"/>
      <c r="P15" s="17"/>
      <c r="Q15" s="14"/>
    </row>
    <row r="16" spans="1:17" ht="18.95" customHeight="1" x14ac:dyDescent="0.2">
      <c r="A16" s="15">
        <v>2</v>
      </c>
      <c r="B16" s="16" t="s">
        <v>36</v>
      </c>
      <c r="C16" s="7"/>
      <c r="D16" s="14">
        <v>1844220474.7447608</v>
      </c>
      <c r="E16" s="19">
        <f>E$14</f>
        <v>0.82679999999999998</v>
      </c>
      <c r="F16" s="14">
        <f>D16*E16</f>
        <v>1524801488.5189681</v>
      </c>
      <c r="G16" s="14">
        <v>-476599689.16496825</v>
      </c>
      <c r="H16" s="14">
        <f>SUM(F16:G16)</f>
        <v>1048201799.3539999</v>
      </c>
      <c r="I16" s="17">
        <f>F16/F$20</f>
        <v>0.429122031305814</v>
      </c>
      <c r="J16" s="19">
        <v>4.1840506422896467E-2</v>
      </c>
      <c r="K16" s="17">
        <f>I16*J16</f>
        <v>1.7954683107057289E-2</v>
      </c>
      <c r="L16" s="17"/>
      <c r="M16" s="17">
        <f>SUM(K16:L16)</f>
        <v>1.7954683107057289E-2</v>
      </c>
      <c r="P16" s="17"/>
      <c r="Q16" s="14"/>
    </row>
    <row r="17" spans="1:17" ht="18.95" customHeight="1" x14ac:dyDescent="0.2">
      <c r="A17" s="15"/>
      <c r="B17" s="16"/>
      <c r="C17" s="7"/>
      <c r="D17" s="20"/>
      <c r="E17" s="22"/>
      <c r="F17" s="20"/>
      <c r="G17" s="20"/>
      <c r="H17" s="20"/>
      <c r="I17" s="21"/>
      <c r="J17" s="22"/>
      <c r="K17" s="21"/>
      <c r="L17" s="21"/>
      <c r="M17" s="21"/>
      <c r="N17" s="20"/>
      <c r="P17" s="21"/>
      <c r="Q17" s="20"/>
    </row>
    <row r="18" spans="1:17" ht="18.95" customHeight="1" x14ac:dyDescent="0.2">
      <c r="A18" s="15">
        <v>3</v>
      </c>
      <c r="B18" s="16" t="s">
        <v>37</v>
      </c>
      <c r="C18" s="7"/>
      <c r="D18" s="23">
        <v>2289185622.0977564</v>
      </c>
      <c r="E18" s="19">
        <f>E$14</f>
        <v>0.82679999999999998</v>
      </c>
      <c r="F18" s="23">
        <f>D18*E18</f>
        <v>1892698672.350425</v>
      </c>
      <c r="G18" s="23">
        <v>-591591499.42942846</v>
      </c>
      <c r="H18" s="23">
        <f>SUM(F18:G18)</f>
        <v>1301107172.9209967</v>
      </c>
      <c r="I18" s="24">
        <f>F18/F$20</f>
        <v>0.53265864772844373</v>
      </c>
      <c r="J18" s="17">
        <v>9.7000000000000003E-2</v>
      </c>
      <c r="K18" s="24">
        <f>I18*J18</f>
        <v>5.1667888829659045E-2</v>
      </c>
      <c r="L18" s="24">
        <f>K18*('LGE Composite Tax Rate (PG5)'!$E$26/(1-'LGE Composite Tax Rate (PG5)'!$E$26))</f>
        <v>1.7815651298629685E-2</v>
      </c>
      <c r="M18" s="24">
        <f>SUM(K18:L18)</f>
        <v>6.9483540128288723E-2</v>
      </c>
      <c r="N18" s="14"/>
      <c r="P18" s="17"/>
      <c r="Q18" s="14"/>
    </row>
    <row r="19" spans="1:17" ht="18.95" customHeight="1" x14ac:dyDescent="0.2">
      <c r="A19" s="15"/>
      <c r="B19" s="16"/>
      <c r="C19" s="7"/>
      <c r="D19" s="14"/>
      <c r="E19" s="18"/>
      <c r="F19" s="14"/>
      <c r="G19" s="14"/>
      <c r="H19" s="14"/>
      <c r="I19" s="18"/>
      <c r="J19" s="18"/>
      <c r="K19" s="17"/>
      <c r="L19" s="17"/>
      <c r="M19" s="17"/>
      <c r="N19" s="14"/>
      <c r="P19" s="18"/>
      <c r="Q19" s="14"/>
    </row>
    <row r="20" spans="1:17" ht="18.95" customHeight="1" thickBot="1" x14ac:dyDescent="0.25">
      <c r="A20" s="15">
        <v>4</v>
      </c>
      <c r="B20" s="16" t="s">
        <v>38</v>
      </c>
      <c r="C20" s="7"/>
      <c r="D20" s="25">
        <f>SUM(D14:D18)</f>
        <v>4297659733.602622</v>
      </c>
      <c r="E20" s="17"/>
      <c r="F20" s="25">
        <f>SUM(F14:F18)</f>
        <v>3553305067.7426481</v>
      </c>
      <c r="G20" s="25">
        <f>SUM(G14:G18)</f>
        <v>-1110639059.278034</v>
      </c>
      <c r="H20" s="25">
        <f>SUM(H14:H18)</f>
        <v>2442666008.4646139</v>
      </c>
      <c r="I20" s="26">
        <f>SUM(I14:I18)</f>
        <v>1</v>
      </c>
      <c r="J20" s="18"/>
      <c r="K20" s="26">
        <f t="shared" ref="K20:M20" si="0">SUM(K14:K18)</f>
        <v>7.0730376783444016E-2</v>
      </c>
      <c r="L20" s="26">
        <f t="shared" si="0"/>
        <v>1.7815651298629685E-2</v>
      </c>
      <c r="M20" s="26">
        <f t="shared" si="0"/>
        <v>8.8546028082073694E-2</v>
      </c>
      <c r="N20" s="14"/>
      <c r="P20" s="17"/>
      <c r="Q20" s="14"/>
    </row>
    <row r="21" spans="1:17" ht="18.95" customHeight="1" thickTop="1" x14ac:dyDescent="0.2">
      <c r="A21" s="15"/>
      <c r="B21" s="16"/>
      <c r="C21" s="7"/>
      <c r="D21" s="14"/>
      <c r="E21" s="17"/>
      <c r="F21" s="14"/>
      <c r="G21" s="14"/>
      <c r="H21" s="14"/>
      <c r="I21" s="17"/>
      <c r="J21" s="18"/>
      <c r="K21" s="17"/>
      <c r="L21" s="17"/>
      <c r="M21" s="17"/>
      <c r="N21" s="14"/>
      <c r="P21" s="17"/>
      <c r="Q21" s="14"/>
    </row>
    <row r="22" spans="1:17" ht="18.95" customHeight="1" x14ac:dyDescent="0.2">
      <c r="A22" s="15"/>
      <c r="B22" s="27" t="s">
        <v>39</v>
      </c>
      <c r="C22" s="7"/>
      <c r="D22" s="14"/>
      <c r="E22" s="17"/>
      <c r="F22" s="14"/>
      <c r="G22" s="14"/>
      <c r="H22" s="14"/>
      <c r="I22" s="17"/>
      <c r="J22" s="18"/>
      <c r="K22" s="17"/>
      <c r="L22" s="17"/>
      <c r="M22" s="17"/>
      <c r="N22" s="14"/>
      <c r="P22" s="17"/>
      <c r="Q22" s="14"/>
    </row>
    <row r="23" spans="1:17" ht="18.95" hidden="1" customHeight="1" x14ac:dyDescent="0.2">
      <c r="B23" s="28" t="s">
        <v>67</v>
      </c>
    </row>
    <row r="24" spans="1:17" ht="18.95" hidden="1" customHeight="1" x14ac:dyDescent="0.2">
      <c r="B24" s="28" t="s">
        <v>68</v>
      </c>
    </row>
    <row r="25" spans="1:17" ht="18.95" hidden="1" customHeight="1" x14ac:dyDescent="0.2">
      <c r="B25" s="28" t="s">
        <v>69</v>
      </c>
    </row>
    <row r="26" spans="1:17" ht="18.95" customHeight="1" x14ac:dyDescent="0.2">
      <c r="B26" s="28" t="s">
        <v>73</v>
      </c>
    </row>
    <row r="27" spans="1:17" ht="18.95" customHeight="1" x14ac:dyDescent="0.25"/>
    <row r="28" spans="1:17" ht="18.95" customHeight="1" x14ac:dyDescent="0.25"/>
    <row r="29" spans="1:17" ht="18.95" customHeight="1" x14ac:dyDescent="0.25"/>
    <row r="30" spans="1:17" ht="18.95" customHeight="1" x14ac:dyDescent="0.25"/>
    <row r="31" spans="1:17" ht="18.95" customHeight="1" x14ac:dyDescent="0.25"/>
    <row r="32" spans="1:17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</sheetData>
  <mergeCells count="5">
    <mergeCell ref="A3:M3"/>
    <mergeCell ref="A4:M4"/>
    <mergeCell ref="A5:M5"/>
    <mergeCell ref="A6:M6"/>
    <mergeCell ref="A7:M7"/>
  </mergeCells>
  <pageMargins left="0.7" right="0.7" top="1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Normal="100" workbookViewId="0">
      <selection activeCell="G14" sqref="G14"/>
    </sheetView>
  </sheetViews>
  <sheetFormatPr defaultColWidth="9.140625" defaultRowHeight="12.75" x14ac:dyDescent="0.25"/>
  <cols>
    <col min="1" max="1" width="6.85546875" style="1" customWidth="1"/>
    <col min="2" max="2" width="24.28515625" style="1" customWidth="1"/>
    <col min="3" max="3" width="15.140625" style="1" customWidth="1"/>
    <col min="4" max="4" width="17.7109375" style="1" customWidth="1"/>
    <col min="5" max="5" width="16.140625" style="1" customWidth="1"/>
    <col min="6" max="6" width="16.42578125" style="1" customWidth="1"/>
    <col min="7" max="7" width="19.5703125" style="1" customWidth="1"/>
    <col min="8" max="8" width="17.140625" style="1" customWidth="1"/>
    <col min="9" max="9" width="12.5703125" style="1" customWidth="1"/>
    <col min="10" max="10" width="10.85546875" style="1" customWidth="1"/>
    <col min="11" max="11" width="12.85546875" style="1" customWidth="1"/>
    <col min="12" max="13" width="15.7109375" style="1" customWidth="1"/>
    <col min="14" max="14" width="14" style="1" customWidth="1"/>
    <col min="15" max="15" width="1.85546875" style="1" customWidth="1"/>
    <col min="16" max="16" width="11.5703125" style="1" bestFit="1" customWidth="1"/>
    <col min="17" max="17" width="12.140625" style="1" customWidth="1"/>
    <col min="18" max="16384" width="9.140625" style="1"/>
  </cols>
  <sheetData>
    <row r="1" spans="1:17" s="4" customFormat="1" ht="20.100000000000001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0"/>
      <c r="M1" s="2" t="s">
        <v>44</v>
      </c>
      <c r="N1" s="5"/>
    </row>
    <row r="2" spans="1:17" s="4" customFormat="1" ht="20.100000000000001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0"/>
      <c r="M2" s="2" t="s">
        <v>76</v>
      </c>
      <c r="N2" s="5"/>
    </row>
    <row r="3" spans="1:17" s="4" customFormat="1" ht="20.100000000000001" customHeight="1" x14ac:dyDescent="0.2">
      <c r="A3" s="42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"/>
    </row>
    <row r="4" spans="1:17" s="4" customFormat="1" ht="20.100000000000001" customHeight="1" x14ac:dyDescent="0.2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"/>
    </row>
    <row r="5" spans="1:17" s="4" customFormat="1" ht="20.100000000000001" customHeight="1" x14ac:dyDescent="0.2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"/>
    </row>
    <row r="6" spans="1:17" s="4" customFormat="1" ht="20.100000000000001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3"/>
    </row>
    <row r="7" spans="1:17" s="4" customFormat="1" ht="20.100000000000001" customHeight="1" x14ac:dyDescent="0.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3"/>
    </row>
    <row r="8" spans="1:17" s="4" customFormat="1" ht="20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7" s="4" customFormat="1" ht="20.100000000000001" customHeight="1" x14ac:dyDescent="0.2"/>
    <row r="10" spans="1:17" ht="66" customHeight="1" x14ac:dyDescent="0.2">
      <c r="A10" s="6" t="s">
        <v>5</v>
      </c>
      <c r="B10" s="6" t="s">
        <v>6</v>
      </c>
      <c r="C10" s="6" t="s">
        <v>7</v>
      </c>
      <c r="D10" s="6" t="s">
        <v>8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7"/>
    </row>
    <row r="11" spans="1:17" ht="18.95" customHeight="1" x14ac:dyDescent="0.2">
      <c r="A11" s="8"/>
      <c r="B11" s="9" t="s">
        <v>20</v>
      </c>
      <c r="C11" s="9" t="s">
        <v>21</v>
      </c>
      <c r="D11" s="9" t="s">
        <v>22</v>
      </c>
      <c r="E11" s="9" t="s">
        <v>23</v>
      </c>
      <c r="F11" s="9" t="s">
        <v>61</v>
      </c>
      <c r="G11" s="9" t="s">
        <v>25</v>
      </c>
      <c r="H11" s="9" t="s">
        <v>62</v>
      </c>
      <c r="I11" s="9" t="s">
        <v>27</v>
      </c>
      <c r="J11" s="9" t="s">
        <v>63</v>
      </c>
      <c r="K11" s="9" t="s">
        <v>64</v>
      </c>
      <c r="L11" s="10" t="str">
        <f>CONCATENATE("(K) AT ",TEXT('LGE Composite Tax Rate (PG5)'!$E$26,"0.00%"),)</f>
        <v>(K) AT 25.64%</v>
      </c>
      <c r="M11" s="10" t="s">
        <v>65</v>
      </c>
      <c r="N11" s="9"/>
    </row>
    <row r="12" spans="1:17" ht="18.95" customHeight="1" x14ac:dyDescent="0.2">
      <c r="A12" s="8"/>
      <c r="B12" s="11"/>
      <c r="C12" s="11"/>
      <c r="D12" s="12" t="s">
        <v>33</v>
      </c>
      <c r="E12" s="12" t="s">
        <v>34</v>
      </c>
      <c r="F12" s="12" t="s">
        <v>33</v>
      </c>
      <c r="G12" s="12" t="s">
        <v>33</v>
      </c>
      <c r="H12" s="12" t="s">
        <v>33</v>
      </c>
      <c r="I12" s="12"/>
      <c r="J12" s="12" t="s">
        <v>34</v>
      </c>
      <c r="K12" s="12" t="s">
        <v>34</v>
      </c>
      <c r="L12" s="12" t="s">
        <v>34</v>
      </c>
      <c r="M12" s="12" t="s">
        <v>34</v>
      </c>
      <c r="N12" s="12"/>
    </row>
    <row r="13" spans="1:17" ht="18.95" customHeight="1" x14ac:dyDescent="0.2">
      <c r="A13" s="8"/>
      <c r="B13" s="11" t="s">
        <v>74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7" ht="18.95" customHeight="1" x14ac:dyDescent="0.2">
      <c r="A14" s="15">
        <v>1</v>
      </c>
      <c r="B14" s="16" t="s">
        <v>35</v>
      </c>
      <c r="C14" s="7"/>
      <c r="D14" s="14">
        <v>164253636.76010498</v>
      </c>
      <c r="E14" s="17">
        <v>0.17319999999999999</v>
      </c>
      <c r="F14" s="14">
        <f>D14*E14</f>
        <v>28448729.886850182</v>
      </c>
      <c r="G14" s="14">
        <v>-2133819.6884625265</v>
      </c>
      <c r="H14" s="14">
        <f>SUM(F14:G14)</f>
        <v>26314910.198387656</v>
      </c>
      <c r="I14" s="17">
        <f>F14/F$20</f>
        <v>3.8219320965742258E-2</v>
      </c>
      <c r="J14" s="17">
        <v>2.8985466479654654E-2</v>
      </c>
      <c r="K14" s="17">
        <f>I14*J14</f>
        <v>1.1078048467276845E-3</v>
      </c>
      <c r="L14" s="17"/>
      <c r="M14" s="17">
        <f>SUM(K14:L14)</f>
        <v>1.1078048467276845E-3</v>
      </c>
      <c r="N14" s="14"/>
      <c r="P14" s="17"/>
      <c r="Q14" s="14"/>
    </row>
    <row r="15" spans="1:17" ht="18.95" customHeight="1" x14ac:dyDescent="0.2">
      <c r="A15" s="15"/>
      <c r="B15" s="16"/>
      <c r="C15" s="7"/>
      <c r="D15" s="14"/>
      <c r="E15" s="18"/>
      <c r="F15" s="14"/>
      <c r="G15" s="14"/>
      <c r="H15" s="14"/>
      <c r="I15" s="17"/>
      <c r="J15" s="18"/>
      <c r="K15" s="18"/>
      <c r="L15" s="18"/>
      <c r="M15" s="18"/>
      <c r="N15" s="14"/>
      <c r="P15" s="17"/>
      <c r="Q15" s="14"/>
    </row>
    <row r="16" spans="1:17" ht="18.95" customHeight="1" x14ac:dyDescent="0.2">
      <c r="A16" s="15">
        <v>2</v>
      </c>
      <c r="B16" s="16" t="s">
        <v>36</v>
      </c>
      <c r="C16" s="7"/>
      <c r="D16" s="14">
        <v>1844220474.7447608</v>
      </c>
      <c r="E16" s="19">
        <f>E$14</f>
        <v>0.17319999999999999</v>
      </c>
      <c r="F16" s="14">
        <f>D16*E16</f>
        <v>319418986.22579253</v>
      </c>
      <c r="G16" s="14">
        <v>-23958275.971834641</v>
      </c>
      <c r="H16" s="14">
        <f>SUM(F16:G16)</f>
        <v>295460710.25395787</v>
      </c>
      <c r="I16" s="17">
        <f>F16/F$20</f>
        <v>0.429122031305814</v>
      </c>
      <c r="J16" s="19">
        <v>4.1840506422896467E-2</v>
      </c>
      <c r="K16" s="17">
        <f>I16*J16</f>
        <v>1.7954683107057289E-2</v>
      </c>
      <c r="L16" s="17"/>
      <c r="M16" s="17">
        <f>SUM(K16:L16)</f>
        <v>1.7954683107057289E-2</v>
      </c>
      <c r="P16" s="17"/>
      <c r="Q16" s="14"/>
    </row>
    <row r="17" spans="1:17" ht="18.95" customHeight="1" x14ac:dyDescent="0.2">
      <c r="A17" s="15"/>
      <c r="B17" s="16"/>
      <c r="C17" s="7"/>
      <c r="D17" s="20"/>
      <c r="E17" s="22"/>
      <c r="F17" s="20"/>
      <c r="G17" s="20"/>
      <c r="H17" s="20"/>
      <c r="I17" s="21"/>
      <c r="J17" s="22"/>
      <c r="K17" s="21"/>
      <c r="L17" s="21"/>
      <c r="M17" s="21"/>
      <c r="N17" s="20"/>
      <c r="P17" s="21"/>
      <c r="Q17" s="20"/>
    </row>
    <row r="18" spans="1:17" ht="18.95" customHeight="1" x14ac:dyDescent="0.2">
      <c r="A18" s="15">
        <v>3</v>
      </c>
      <c r="B18" s="16" t="s">
        <v>37</v>
      </c>
      <c r="C18" s="7"/>
      <c r="D18" s="23">
        <v>2289185622.0977564</v>
      </c>
      <c r="E18" s="19">
        <f>E$14</f>
        <v>0.17319999999999999</v>
      </c>
      <c r="F18" s="23">
        <f>D18*E18</f>
        <v>396486949.74733138</v>
      </c>
      <c r="G18" s="23">
        <v>-29738820.079288255</v>
      </c>
      <c r="H18" s="23">
        <f>SUM(F18:G18)</f>
        <v>366748129.66804314</v>
      </c>
      <c r="I18" s="24">
        <f>F18/F$20</f>
        <v>0.53265864772844373</v>
      </c>
      <c r="J18" s="17">
        <v>9.7000000000000003E-2</v>
      </c>
      <c r="K18" s="24">
        <f>I18*J18</f>
        <v>5.1667888829659045E-2</v>
      </c>
      <c r="L18" s="24">
        <f>K18*('LGE Composite Tax Rate (PG5)'!$E$26/(1-'LGE Composite Tax Rate (PG5)'!$E$26))</f>
        <v>1.7815651298629685E-2</v>
      </c>
      <c r="M18" s="24">
        <f>SUM(K18:L18)</f>
        <v>6.9483540128288723E-2</v>
      </c>
      <c r="N18" s="14"/>
      <c r="P18" s="17"/>
      <c r="Q18" s="14"/>
    </row>
    <row r="19" spans="1:17" ht="18.95" customHeight="1" x14ac:dyDescent="0.2">
      <c r="A19" s="15"/>
      <c r="B19" s="16"/>
      <c r="C19" s="7"/>
      <c r="D19" s="14"/>
      <c r="E19" s="18"/>
      <c r="F19" s="14"/>
      <c r="G19" s="14"/>
      <c r="H19" s="14"/>
      <c r="I19" s="18"/>
      <c r="J19" s="18"/>
      <c r="K19" s="17"/>
      <c r="L19" s="17"/>
      <c r="M19" s="17"/>
      <c r="N19" s="14"/>
      <c r="P19" s="18"/>
      <c r="Q19" s="14"/>
    </row>
    <row r="20" spans="1:17" ht="18.95" customHeight="1" thickBot="1" x14ac:dyDescent="0.25">
      <c r="A20" s="15">
        <v>4</v>
      </c>
      <c r="B20" s="16" t="s">
        <v>38</v>
      </c>
      <c r="C20" s="7"/>
      <c r="D20" s="25">
        <f>SUM(D14:D18)</f>
        <v>4297659733.602622</v>
      </c>
      <c r="E20" s="17"/>
      <c r="F20" s="25">
        <f>SUM(F14:F18)</f>
        <v>744354665.85997415</v>
      </c>
      <c r="G20" s="25">
        <f>SUM(G14:G18)</f>
        <v>-55830915.739585422</v>
      </c>
      <c r="H20" s="25">
        <f>SUM(H14:H18)</f>
        <v>688523750.12038875</v>
      </c>
      <c r="I20" s="26">
        <f>SUM(I14:I18)</f>
        <v>1</v>
      </c>
      <c r="J20" s="18"/>
      <c r="K20" s="26">
        <f t="shared" ref="K20:M20" si="0">SUM(K14:K18)</f>
        <v>7.0730376783444016E-2</v>
      </c>
      <c r="L20" s="26">
        <f t="shared" si="0"/>
        <v>1.7815651298629685E-2</v>
      </c>
      <c r="M20" s="26">
        <f t="shared" si="0"/>
        <v>8.8546028082073694E-2</v>
      </c>
      <c r="N20" s="14"/>
      <c r="P20" s="17"/>
      <c r="Q20" s="14"/>
    </row>
    <row r="21" spans="1:17" ht="18.95" customHeight="1" thickTop="1" x14ac:dyDescent="0.2">
      <c r="A21" s="15"/>
      <c r="B21" s="16"/>
      <c r="C21" s="7"/>
      <c r="D21" s="14"/>
      <c r="E21" s="17"/>
      <c r="F21" s="14"/>
      <c r="G21" s="14"/>
      <c r="H21" s="14"/>
      <c r="I21" s="17"/>
      <c r="J21" s="18"/>
      <c r="K21" s="17"/>
      <c r="L21" s="17"/>
      <c r="M21" s="17"/>
      <c r="N21" s="14"/>
      <c r="P21" s="17"/>
      <c r="Q21" s="14"/>
    </row>
    <row r="22" spans="1:17" ht="18.95" customHeight="1" x14ac:dyDescent="0.2">
      <c r="A22" s="15"/>
      <c r="B22" s="27" t="s">
        <v>39</v>
      </c>
      <c r="C22" s="7"/>
      <c r="D22" s="14"/>
      <c r="E22" s="17"/>
      <c r="F22" s="14"/>
      <c r="G22" s="14"/>
      <c r="H22" s="14"/>
      <c r="I22" s="17"/>
      <c r="J22" s="18"/>
      <c r="K22" s="17"/>
      <c r="L22" s="17"/>
      <c r="M22" s="17"/>
      <c r="N22" s="14"/>
      <c r="P22" s="17"/>
      <c r="Q22" s="14"/>
    </row>
    <row r="23" spans="1:17" ht="18.95" hidden="1" customHeight="1" x14ac:dyDescent="0.2">
      <c r="A23" s="15"/>
      <c r="B23" s="28" t="s">
        <v>67</v>
      </c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7" ht="18.95" hidden="1" customHeight="1" x14ac:dyDescent="0.2">
      <c r="B24" s="28" t="s">
        <v>75</v>
      </c>
      <c r="M24" s="41"/>
    </row>
    <row r="25" spans="1:17" ht="18.95" hidden="1" customHeight="1" x14ac:dyDescent="0.2">
      <c r="B25" s="28" t="s">
        <v>69</v>
      </c>
    </row>
    <row r="26" spans="1:17" ht="18.95" customHeight="1" x14ac:dyDescent="0.2">
      <c r="B26" s="28" t="s">
        <v>73</v>
      </c>
    </row>
    <row r="27" spans="1:17" ht="18.95" customHeight="1" x14ac:dyDescent="0.25"/>
    <row r="28" spans="1:17" ht="18.95" customHeight="1" x14ac:dyDescent="0.25"/>
    <row r="29" spans="1:17" ht="18.95" customHeight="1" x14ac:dyDescent="0.25"/>
    <row r="30" spans="1:17" ht="18.95" customHeight="1" x14ac:dyDescent="0.25"/>
    <row r="31" spans="1:17" ht="18.95" customHeight="1" x14ac:dyDescent="0.25"/>
    <row r="32" spans="1:17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</sheetData>
  <mergeCells count="5">
    <mergeCell ref="A3:M3"/>
    <mergeCell ref="A4:M4"/>
    <mergeCell ref="A5:M5"/>
    <mergeCell ref="A6:M6"/>
    <mergeCell ref="A7:M7"/>
  </mergeCells>
  <pageMargins left="0.7" right="0.7" top="1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zoomScaleNormal="100" workbookViewId="0">
      <selection activeCell="B18" sqref="B18"/>
    </sheetView>
  </sheetViews>
  <sheetFormatPr defaultRowHeight="12.75" x14ac:dyDescent="0.25"/>
  <cols>
    <col min="1" max="1" width="6.85546875" style="1" customWidth="1"/>
    <col min="2" max="2" width="59.42578125" style="1" customWidth="1"/>
    <col min="3" max="3" width="14.42578125" style="1" customWidth="1"/>
    <col min="4" max="4" width="18.85546875" style="1" customWidth="1"/>
    <col min="5" max="5" width="15.7109375" style="1" customWidth="1"/>
    <col min="6" max="6" width="1.85546875" style="1" customWidth="1"/>
    <col min="7" max="7" width="9.140625" style="1" customWidth="1"/>
    <col min="8" max="16384" width="9.140625" style="1"/>
  </cols>
  <sheetData>
    <row r="1" spans="1:5" s="4" customFormat="1" ht="20.100000000000001" customHeight="1" x14ac:dyDescent="0.2">
      <c r="A1" s="5"/>
      <c r="B1" s="5"/>
      <c r="C1" s="5"/>
      <c r="D1" s="5"/>
      <c r="E1" s="29" t="s">
        <v>44</v>
      </c>
    </row>
    <row r="2" spans="1:5" s="4" customFormat="1" ht="20.100000000000001" customHeight="1" x14ac:dyDescent="0.2">
      <c r="A2" s="5"/>
      <c r="B2" s="5"/>
      <c r="C2" s="5"/>
      <c r="D2" s="5"/>
      <c r="E2" s="29" t="s">
        <v>70</v>
      </c>
    </row>
    <row r="3" spans="1:5" s="4" customFormat="1" ht="20.100000000000001" customHeight="1" x14ac:dyDescent="0.2">
      <c r="A3" s="42" t="s">
        <v>60</v>
      </c>
      <c r="B3" s="43"/>
      <c r="C3" s="43"/>
      <c r="D3" s="43"/>
      <c r="E3" s="43"/>
    </row>
    <row r="4" spans="1:5" s="4" customFormat="1" ht="20.100000000000001" customHeight="1" x14ac:dyDescent="0.2">
      <c r="A4" s="42" t="s">
        <v>1</v>
      </c>
      <c r="B4" s="43"/>
      <c r="C4" s="43"/>
      <c r="D4" s="43"/>
      <c r="E4" s="43"/>
    </row>
    <row r="5" spans="1:5" s="4" customFormat="1" ht="20.100000000000001" customHeight="1" x14ac:dyDescent="0.2">
      <c r="A5" s="43" t="s">
        <v>46</v>
      </c>
      <c r="B5" s="43"/>
      <c r="C5" s="43"/>
      <c r="D5" s="43"/>
      <c r="E5" s="43"/>
    </row>
    <row r="6" spans="1:5" s="4" customFormat="1" ht="20.100000000000001" customHeight="1" x14ac:dyDescent="0.2">
      <c r="A6" s="42" t="s">
        <v>47</v>
      </c>
      <c r="B6" s="43"/>
      <c r="C6" s="43"/>
      <c r="D6" s="43"/>
      <c r="E6" s="43"/>
    </row>
    <row r="7" spans="1:5" s="4" customFormat="1" ht="20.100000000000001" customHeight="1" x14ac:dyDescent="0.2">
      <c r="A7" s="5"/>
      <c r="B7" s="5"/>
      <c r="C7" s="5"/>
      <c r="D7" s="5"/>
      <c r="E7" s="5"/>
    </row>
    <row r="8" spans="1:5" s="4" customFormat="1" ht="18.75" customHeight="1" x14ac:dyDescent="0.2"/>
    <row r="9" spans="1:5" s="4" customFormat="1" ht="7.5" customHeight="1" x14ac:dyDescent="0.2">
      <c r="A9" s="30"/>
      <c r="B9" s="30"/>
      <c r="C9" s="30"/>
      <c r="D9" s="30"/>
      <c r="E9" s="30"/>
    </row>
    <row r="10" spans="1:5" ht="24" customHeight="1" x14ac:dyDescent="0.2">
      <c r="A10" s="31" t="s">
        <v>5</v>
      </c>
      <c r="B10" s="31" t="s">
        <v>48</v>
      </c>
      <c r="C10" s="31"/>
      <c r="D10" s="31" t="s">
        <v>49</v>
      </c>
      <c r="E10" s="31" t="s">
        <v>50</v>
      </c>
    </row>
    <row r="11" spans="1:5" ht="18.95" customHeight="1" x14ac:dyDescent="0.2">
      <c r="A11" s="8"/>
      <c r="B11" s="11"/>
      <c r="C11" s="12"/>
      <c r="D11" s="12"/>
      <c r="E11" s="12"/>
    </row>
    <row r="12" spans="1:5" ht="18.95" customHeight="1" x14ac:dyDescent="0.2">
      <c r="A12" s="8">
        <v>1</v>
      </c>
      <c r="B12" s="16" t="s">
        <v>51</v>
      </c>
      <c r="C12" s="14"/>
      <c r="D12" s="32">
        <v>1</v>
      </c>
      <c r="E12" s="32">
        <v>1</v>
      </c>
    </row>
    <row r="13" spans="1:5" ht="18.95" customHeight="1" x14ac:dyDescent="0.2">
      <c r="A13" s="15"/>
      <c r="B13" s="16"/>
      <c r="C13" s="14"/>
      <c r="D13" s="32"/>
      <c r="E13" s="32"/>
    </row>
    <row r="14" spans="1:5" ht="18.95" customHeight="1" x14ac:dyDescent="0.2">
      <c r="A14" s="15">
        <v>2</v>
      </c>
      <c r="B14" s="16" t="s">
        <v>52</v>
      </c>
      <c r="C14" s="32"/>
      <c r="D14" s="32">
        <v>1.9400000000000001E-3</v>
      </c>
      <c r="E14" s="32">
        <f>D14</f>
        <v>1.9400000000000001E-3</v>
      </c>
    </row>
    <row r="15" spans="1:5" ht="18.95" customHeight="1" x14ac:dyDescent="0.2">
      <c r="A15" s="15"/>
      <c r="B15" s="16"/>
      <c r="C15" s="14"/>
      <c r="D15" s="32"/>
      <c r="E15" s="32"/>
    </row>
    <row r="16" spans="1:5" ht="18.95" customHeight="1" x14ac:dyDescent="0.2">
      <c r="A16" s="15">
        <v>3</v>
      </c>
      <c r="B16" s="16" t="s">
        <v>53</v>
      </c>
      <c r="D16" s="33">
        <v>1.941E-3</v>
      </c>
      <c r="E16" s="33">
        <f>D16</f>
        <v>1.941E-3</v>
      </c>
    </row>
    <row r="17" spans="1:5" ht="18.95" customHeight="1" x14ac:dyDescent="0.2">
      <c r="A17" s="15"/>
      <c r="B17" s="34"/>
      <c r="C17" s="14"/>
      <c r="D17" s="32"/>
      <c r="E17" s="32"/>
    </row>
    <row r="18" spans="1:5" ht="18.95" customHeight="1" x14ac:dyDescent="0.2">
      <c r="A18" s="15">
        <v>4</v>
      </c>
      <c r="B18" s="16" t="s">
        <v>54</v>
      </c>
      <c r="C18" s="14"/>
      <c r="D18" s="32">
        <f>D12-D14-D16</f>
        <v>0.99611899999999998</v>
      </c>
      <c r="E18" s="32">
        <f>E12-E14-E16</f>
        <v>0.99611899999999998</v>
      </c>
    </row>
    <row r="19" spans="1:5" ht="18.95" customHeight="1" x14ac:dyDescent="0.2">
      <c r="A19" s="15"/>
      <c r="B19" s="35"/>
      <c r="C19" s="14"/>
      <c r="D19" s="32"/>
      <c r="E19" s="32"/>
    </row>
    <row r="20" spans="1:5" ht="18.95" customHeight="1" x14ac:dyDescent="0.2">
      <c r="A20" s="15">
        <v>5</v>
      </c>
      <c r="B20" s="35" t="s">
        <v>55</v>
      </c>
      <c r="C20" s="17">
        <v>0.06</v>
      </c>
      <c r="D20" s="32">
        <f>D18*C20</f>
        <v>5.9767139999999996E-2</v>
      </c>
      <c r="E20" s="33">
        <f>D20</f>
        <v>5.9767139999999996E-2</v>
      </c>
    </row>
    <row r="21" spans="1:5" ht="18.95" customHeight="1" x14ac:dyDescent="0.2">
      <c r="A21" s="15"/>
      <c r="B21" s="35"/>
      <c r="C21" s="14"/>
      <c r="D21" s="32"/>
      <c r="E21" s="32"/>
    </row>
    <row r="22" spans="1:5" ht="18.95" customHeight="1" x14ac:dyDescent="0.2">
      <c r="A22" s="15">
        <v>6</v>
      </c>
      <c r="B22" s="16" t="s">
        <v>56</v>
      </c>
      <c r="D22" s="32"/>
      <c r="E22" s="32">
        <f>E18-E20</f>
        <v>0.93635186000000004</v>
      </c>
    </row>
    <row r="23" spans="1:5" ht="18.95" customHeight="1" x14ac:dyDescent="0.2">
      <c r="A23" s="15"/>
      <c r="B23" s="36"/>
      <c r="C23" s="14"/>
      <c r="D23" s="32"/>
      <c r="E23" s="32"/>
    </row>
    <row r="24" spans="1:5" ht="18.95" customHeight="1" x14ac:dyDescent="0.2">
      <c r="A24" s="15">
        <v>7</v>
      </c>
      <c r="B24" s="35" t="s">
        <v>57</v>
      </c>
      <c r="C24" s="17">
        <v>0.21</v>
      </c>
      <c r="D24" s="37"/>
      <c r="E24" s="33">
        <f>E22*C24</f>
        <v>0.1966338906</v>
      </c>
    </row>
    <row r="25" spans="1:5" ht="18.95" customHeight="1" x14ac:dyDescent="0.2">
      <c r="A25" s="15"/>
      <c r="B25" s="36"/>
      <c r="C25" s="14"/>
      <c r="D25" s="32"/>
      <c r="E25" s="32"/>
    </row>
    <row r="26" spans="1:5" ht="18.95" customHeight="1" thickBot="1" x14ac:dyDescent="0.25">
      <c r="A26" s="15">
        <v>8</v>
      </c>
      <c r="B26" s="35" t="s">
        <v>58</v>
      </c>
      <c r="E26" s="38">
        <f>E20+E24</f>
        <v>0.25640103059999997</v>
      </c>
    </row>
    <row r="27" spans="1:5" ht="18.95" customHeight="1" thickTop="1" x14ac:dyDescent="0.25"/>
    <row r="28" spans="1:5" ht="18.95" customHeight="1" x14ac:dyDescent="0.2">
      <c r="E28" s="39"/>
    </row>
    <row r="29" spans="1:5" ht="18.95" customHeight="1" x14ac:dyDescent="0.2">
      <c r="E29" s="39"/>
    </row>
    <row r="30" spans="1:5" ht="18.95" customHeight="1" x14ac:dyDescent="0.2">
      <c r="E30" s="32"/>
    </row>
    <row r="31" spans="1:5" ht="18.95" customHeight="1" x14ac:dyDescent="0.2">
      <c r="E31" s="32"/>
    </row>
    <row r="32" spans="1:5" ht="18.95" customHeight="1" x14ac:dyDescent="0.2">
      <c r="E32" s="32"/>
    </row>
    <row r="33" spans="5:5" ht="18.95" customHeight="1" x14ac:dyDescent="0.2">
      <c r="E33" s="32"/>
    </row>
    <row r="34" spans="5:5" ht="18.95" customHeight="1" x14ac:dyDescent="0.25"/>
    <row r="35" spans="5:5" ht="18.95" customHeight="1" x14ac:dyDescent="0.25"/>
    <row r="36" spans="5:5" ht="18.95" customHeight="1" x14ac:dyDescent="0.25"/>
    <row r="37" spans="5:5" ht="18.95" customHeight="1" x14ac:dyDescent="0.25"/>
    <row r="38" spans="5:5" ht="18.95" customHeight="1" x14ac:dyDescent="0.25"/>
    <row r="39" spans="5:5" ht="18.95" customHeight="1" x14ac:dyDescent="0.25"/>
    <row r="40" spans="5:5" ht="18.95" customHeight="1" x14ac:dyDescent="0.25"/>
    <row r="41" spans="5:5" ht="18.95" customHeight="1" x14ac:dyDescent="0.25"/>
    <row r="42" spans="5:5" ht="18.95" customHeight="1" x14ac:dyDescent="0.25"/>
    <row r="43" spans="5:5" ht="18.95" customHeight="1" x14ac:dyDescent="0.25"/>
    <row r="44" spans="5:5" ht="18.95" customHeight="1" x14ac:dyDescent="0.25"/>
    <row r="45" spans="5:5" ht="18.95" customHeight="1" x14ac:dyDescent="0.25"/>
    <row r="46" spans="5:5" ht="18.95" customHeight="1" x14ac:dyDescent="0.25"/>
    <row r="47" spans="5:5" ht="18.95" customHeight="1" x14ac:dyDescent="0.25"/>
    <row r="48" spans="5:5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0075633D-A7A9-4F70-842E-741782E093DD}"/>
</file>

<file path=customXml/itemProps2.xml><?xml version="1.0" encoding="utf-8"?>
<ds:datastoreItem xmlns:ds="http://schemas.openxmlformats.org/officeDocument/2006/customXml" ds:itemID="{0B4427A0-1CD1-4F94-A132-63AA9E5A04CF}"/>
</file>

<file path=customXml/itemProps3.xml><?xml version="1.0" encoding="utf-8"?>
<ds:datastoreItem xmlns:ds="http://schemas.openxmlformats.org/officeDocument/2006/customXml" ds:itemID="{A1C56C6C-AA63-4925-850A-89E42DBF1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KU Cost of Capital (PG1)</vt:lpstr>
      <vt:lpstr>KU Composite Tax Rate (PG2)</vt:lpstr>
      <vt:lpstr>LGE-E Cost of Capital (PG3)</vt:lpstr>
      <vt:lpstr>LGE-G Cost of Capital (PG4)</vt:lpstr>
      <vt:lpstr>LGE Composite Tax Rate (PG5)</vt:lpstr>
      <vt:lpstr>'KU Cost of Capital (PG1)'!Print_Area</vt:lpstr>
      <vt:lpstr>'LGE-E Cost of Capital (PG3)'!Print_Area</vt:lpstr>
      <vt:lpstr>'LGE-G Cost of Capital (PG4)'!Print_Area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Leichty, Doug</cp:lastModifiedBy>
  <cp:lastPrinted>2018-04-03T19:49:51Z</cp:lastPrinted>
  <dcterms:created xsi:type="dcterms:W3CDTF">2018-04-03T19:03:24Z</dcterms:created>
  <dcterms:modified xsi:type="dcterms:W3CDTF">2018-04-17T19:30:01Z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