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<sst xmlns="http://schemas.openxmlformats.org/spreadsheetml/2006/main" count="42" uniqueCount="25">
  <si>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KU Consolidated </t>
  </si>
  <si>
    <t xml:space="preserve">     CFO (Pre-W/C)/Debt (%)</t>
  </si>
  <si>
    <t>CFO Adjusted (Moody's)</t>
  </si>
  <si>
    <t xml:space="preserve">     Cashflow from Operations - Unadjusted</t>
  </si>
  <si>
    <t xml:space="preserve">     Changes in Working Capital</t>
  </si>
  <si>
    <t xml:space="preserve">     Lease Depreciation - CFO</t>
  </si>
  <si>
    <t xml:space="preserve">     CFO pre-WC</t>
  </si>
  <si>
    <t xml:space="preserve">     Pension Adj (Funding - Service Cost: Pre Tax)[Moody]</t>
  </si>
  <si>
    <t>Adjusted Debt (Moody's)</t>
  </si>
  <si>
    <t xml:space="preserve">     Long Term Debt</t>
  </si>
  <si>
    <t xml:space="preserve">     Short Term Debt</t>
  </si>
  <si>
    <t xml:space="preserve">     Intercompany Debt (If Positive)</t>
  </si>
  <si>
    <t xml:space="preserve">     Lease Adjustment - Debt</t>
  </si>
  <si>
    <t xml:space="preserve">     Pension Liability for Debt Adj</t>
  </si>
  <si>
    <t xml:space="preserve">     Total Debt - Adjusted (Moody's)</t>
  </si>
  <si>
    <t>LG&amp;E Consolidated </t>
  </si>
  <si>
    <t>15 Year</t>
  </si>
  <si>
    <t>Twelve Months Ending December 31, 2018</t>
  </si>
  <si>
    <t>Change Amortization from 15 years to 5 years</t>
  </si>
  <si>
    <t>5 Year</t>
  </si>
  <si>
    <t>Change</t>
  </si>
  <si>
    <t>Case No. 2018-00034</t>
  </si>
  <si>
    <t>Attachment 2 to PSC 3-8</t>
  </si>
  <si>
    <t>Kentucky Utilities and Louisville Gas and Electric Company</t>
  </si>
  <si>
    <t>Blake/Arbough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</si>
</sst>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  <numFmt numFmtId="169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0" fillId="0" borderId="0" xfId="44" applyNumberFormat="1" applyFont="1" applyAlignment="1">
      <alignment/>
    </xf>
    <xf numFmtId="17" fontId="36" fillId="0" borderId="0" xfId="0" applyNumberFormat="1" applyFont="1" applyAlignment="1">
      <alignment/>
    </xf>
    <xf numFmtId="0" fontId="0" fillId="0" borderId="0" xfId="0" applyAlignment="1">
      <alignment wrapText="1"/>
    </xf>
    <xf numFmtId="166" fontId="37" fillId="0" borderId="0" xfId="44" applyNumberFormat="1" applyFont="1" applyAlignment="1">
      <alignment/>
    </xf>
    <xf numFmtId="0" fontId="0" fillId="0" borderId="0" xfId="0" applyAlignment="1" quotePrefix="1">
      <alignment horizontal="left" wrapText="1"/>
    </xf>
    <xf numFmtId="166" fontId="0" fillId="0" borderId="0" xfId="44" applyNumberFormat="1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46.8515625" style="0" bestFit="1" customWidth="1"/>
    <col min="2" max="2" width="13.7109375" style="0" bestFit="1" customWidth="1"/>
    <col min="3" max="5" width="13.7109375" style="0" customWidth="1"/>
  </cols>
  <sheetData>
    <row r="1" spans="2:5" ht="14.25">
      <c r="B1" s="4" t="s">
        <v>17</v>
      </c>
      <c r="C1" s="4"/>
      <c r="D1" s="4"/>
      <c r="E1" s="4"/>
    </row>
    <row r="2" spans="2:6" ht="14.25">
      <c r="B2" s="4"/>
      <c r="C2" s="4"/>
      <c r="D2" s="4"/>
      <c r="E2" s="4"/>
      <c r="F2" s="10" t="s">
        <v>22</v>
      </c>
    </row>
    <row r="3" spans="2:6" ht="14.25">
      <c r="B3" s="4"/>
      <c r="C3" s="4"/>
      <c r="D3" s="4"/>
      <c r="E3" s="4"/>
      <c r="F3" s="10" t="s">
        <v>24</v>
      </c>
    </row>
    <row r="4" spans="1:6" ht="14.25">
      <c r="A4" s="11" t="s">
        <v>23</v>
      </c>
      <c r="B4" s="12"/>
      <c r="C4" s="12"/>
      <c r="D4" s="12"/>
      <c r="E4" s="12"/>
      <c r="F4" s="12"/>
    </row>
    <row r="5" spans="1:6" ht="14.25">
      <c r="A5" s="12" t="s">
        <v>21</v>
      </c>
      <c r="B5" s="12"/>
      <c r="C5" s="12"/>
      <c r="D5" s="12"/>
      <c r="E5" s="12"/>
      <c r="F5" s="12"/>
    </row>
    <row r="6" spans="2:5" ht="14.25">
      <c r="B6" s="4"/>
      <c r="C6" s="4"/>
      <c r="D6" s="4"/>
      <c r="E6" s="4"/>
    </row>
    <row r="7" spans="2:5" ht="14.25">
      <c r="B7" s="4"/>
      <c r="C7" s="4"/>
      <c r="D7" s="4"/>
      <c r="E7" s="4"/>
    </row>
    <row r="8" spans="2:5" ht="14.25">
      <c r="B8" s="4"/>
      <c r="C8" s="4"/>
      <c r="D8" s="4"/>
      <c r="E8" s="4"/>
    </row>
    <row r="9" spans="1:4" ht="57">
      <c r="A9" s="1" t="s">
        <v>0</v>
      </c>
      <c r="C9" s="7" t="s">
        <v>18</v>
      </c>
      <c r="D9" s="3">
        <f>10713441.647552/1000</f>
        <v>10713.441647552001</v>
      </c>
    </row>
    <row r="10" spans="1:5" ht="14.25">
      <c r="A10" s="1"/>
      <c r="B10" t="s">
        <v>16</v>
      </c>
      <c r="C10" s="5"/>
      <c r="D10" s="8" t="s">
        <v>19</v>
      </c>
      <c r="E10" s="9" t="s">
        <v>20</v>
      </c>
    </row>
    <row r="11" spans="1:5" ht="14.25">
      <c r="A11" t="s">
        <v>1</v>
      </c>
      <c r="B11" s="2">
        <f>B18/B26</f>
        <v>0.20850979132315686</v>
      </c>
      <c r="C11" s="2"/>
      <c r="D11" s="2">
        <f>D18/D26</f>
        <v>0.20797506842563565</v>
      </c>
      <c r="E11" s="2">
        <f>B11-D11</f>
        <v>0.0005347228975212115</v>
      </c>
    </row>
    <row r="12" ht="14.25">
      <c r="A12" t="s">
        <v>2</v>
      </c>
    </row>
    <row r="13" spans="1:5" ht="14.25">
      <c r="A13" t="s">
        <v>3</v>
      </c>
      <c r="B13" s="3">
        <v>511865.54994064</v>
      </c>
      <c r="C13" s="3">
        <f>-(D9/5-D9/15)*0.8928</f>
        <v>-1275.3280937245904</v>
      </c>
      <c r="D13" s="3">
        <f>B13+C13</f>
        <v>510590.2218469154</v>
      </c>
      <c r="E13" s="3"/>
    </row>
    <row r="14" spans="1:5" ht="14.25">
      <c r="A14" t="s">
        <v>4</v>
      </c>
      <c r="B14" s="3">
        <v>-11456.632534564023</v>
      </c>
      <c r="C14" s="3"/>
      <c r="D14" s="3">
        <f>B14+C14</f>
        <v>-11456.632534564023</v>
      </c>
      <c r="E14" s="3"/>
    </row>
    <row r="15" spans="1:5" ht="14.25">
      <c r="A15" t="s">
        <v>5</v>
      </c>
      <c r="B15" s="3">
        <v>6828.57575123213</v>
      </c>
      <c r="C15" s="3"/>
      <c r="D15" s="3">
        <f>B15+C15</f>
        <v>6828.57575123213</v>
      </c>
      <c r="E15" s="3"/>
    </row>
    <row r="16" spans="1:5" ht="14.25">
      <c r="A16" t="s">
        <v>6</v>
      </c>
      <c r="B16" s="3">
        <f>SUM(B13:B15)</f>
        <v>507237.49315730814</v>
      </c>
      <c r="C16" s="3">
        <f>SUM(C13:C15)</f>
        <v>-1275.3280937245904</v>
      </c>
      <c r="D16" s="3">
        <f>SUM(D13:D15)</f>
        <v>505962.1650635835</v>
      </c>
      <c r="E16" s="3"/>
    </row>
    <row r="17" spans="1:5" ht="15.75">
      <c r="A17" t="s">
        <v>7</v>
      </c>
      <c r="B17" s="6">
        <v>38674.1599999999</v>
      </c>
      <c r="C17" s="6">
        <v>0</v>
      </c>
      <c r="D17" s="6">
        <f>B17+C17</f>
        <v>38674.1599999999</v>
      </c>
      <c r="E17" s="3"/>
    </row>
    <row r="18" spans="1:5" ht="14.25">
      <c r="A18" t="s">
        <v>2</v>
      </c>
      <c r="B18" s="3">
        <f>SUM(B16:B17)</f>
        <v>545911.653157308</v>
      </c>
      <c r="C18" s="3">
        <f>SUM(C16:C17)</f>
        <v>-1275.3280937245904</v>
      </c>
      <c r="D18" s="3">
        <f>SUM(D16:D17)</f>
        <v>544636.3250635834</v>
      </c>
      <c r="E18" s="3"/>
    </row>
    <row r="19" spans="2:5" ht="14.25">
      <c r="B19" s="3"/>
      <c r="C19" s="3"/>
      <c r="D19" s="3"/>
      <c r="E19" s="3"/>
    </row>
    <row r="20" spans="1:5" ht="14.25">
      <c r="A20" t="s">
        <v>8</v>
      </c>
      <c r="B20" s="3"/>
      <c r="C20" s="3"/>
      <c r="D20" s="3"/>
      <c r="E20" s="3"/>
    </row>
    <row r="21" spans="1:5" ht="14.25">
      <c r="A21" t="s">
        <v>9</v>
      </c>
      <c r="B21" s="3">
        <v>2330278.0646</v>
      </c>
      <c r="C21" s="3"/>
      <c r="D21" s="3">
        <f>B21+C21</f>
        <v>2330278.0646</v>
      </c>
      <c r="E21" s="3"/>
    </row>
    <row r="22" spans="1:5" ht="14.25">
      <c r="A22" t="s">
        <v>10</v>
      </c>
      <c r="B22" s="3">
        <v>256266.518115584</v>
      </c>
      <c r="C22" s="3">
        <f>-C13*0.47</f>
        <v>599.4042040505575</v>
      </c>
      <c r="D22" s="3">
        <f>B22+C22</f>
        <v>256865.92231963456</v>
      </c>
      <c r="E22" s="3"/>
    </row>
    <row r="23" spans="1:5" ht="14.25">
      <c r="A23" t="s">
        <v>11</v>
      </c>
      <c r="B23" s="3">
        <v>0</v>
      </c>
      <c r="C23" s="3"/>
      <c r="D23" s="3">
        <f>B23+C23</f>
        <v>0</v>
      </c>
      <c r="E23" s="3"/>
    </row>
    <row r="24" spans="1:5" ht="14.25">
      <c r="A24" t="s">
        <v>12</v>
      </c>
      <c r="B24" s="3">
        <v>31613.7766260747</v>
      </c>
      <c r="C24" s="3"/>
      <c r="D24" s="3">
        <f>B24+C24</f>
        <v>31613.7766260747</v>
      </c>
      <c r="E24" s="3"/>
    </row>
    <row r="25" spans="1:5" ht="15.75">
      <c r="A25" t="s">
        <v>13</v>
      </c>
      <c r="B25" s="6">
        <v>0</v>
      </c>
      <c r="C25" s="6">
        <v>0</v>
      </c>
      <c r="D25" s="3">
        <f>B25+C25</f>
        <v>0</v>
      </c>
      <c r="E25" s="3"/>
    </row>
    <row r="26" spans="1:5" ht="14.25">
      <c r="A26" t="s">
        <v>14</v>
      </c>
      <c r="B26" s="3">
        <f>SUM(B21:B25)</f>
        <v>2618158.3593416587</v>
      </c>
      <c r="C26" s="3">
        <f>SUM(C21:C25)</f>
        <v>599.4042040505575</v>
      </c>
      <c r="D26" s="3">
        <f>SUM(D21:D25)</f>
        <v>2618757.763545709</v>
      </c>
      <c r="E26" s="3"/>
    </row>
    <row r="27" spans="2:5" ht="14.25">
      <c r="B27" s="3"/>
      <c r="C27" s="3"/>
      <c r="D27" s="3"/>
      <c r="E27" s="3"/>
    </row>
    <row r="28" spans="2:5" ht="14.25">
      <c r="B28" s="3"/>
      <c r="C28" s="3"/>
      <c r="D28" s="3"/>
      <c r="E28" s="3"/>
    </row>
    <row r="29" spans="2:5" ht="14.25">
      <c r="B29" s="3"/>
      <c r="C29" s="3"/>
      <c r="D29" s="3"/>
      <c r="E29" s="3"/>
    </row>
    <row r="31" spans="1:4" ht="57">
      <c r="A31" s="1" t="s">
        <v>15</v>
      </c>
      <c r="C31" s="7" t="s">
        <v>18</v>
      </c>
      <c r="D31" s="3">
        <v>20727</v>
      </c>
    </row>
    <row r="32" spans="1:5" ht="14.25">
      <c r="A32" t="s">
        <v>1</v>
      </c>
      <c r="B32" s="2">
        <f>B39/B47</f>
        <v>0.21974368165420916</v>
      </c>
      <c r="C32" s="2"/>
      <c r="D32" s="2">
        <f>D39/D47</f>
        <v>0.21831966388058346</v>
      </c>
      <c r="E32" s="2">
        <f>B32-D32</f>
        <v>0.001424017773625691</v>
      </c>
    </row>
    <row r="33" ht="14.25">
      <c r="A33" t="s">
        <v>2</v>
      </c>
    </row>
    <row r="34" spans="1:5" ht="14.25">
      <c r="A34" t="s">
        <v>3</v>
      </c>
      <c r="B34" s="3">
        <v>419548.772926476</v>
      </c>
      <c r="C34" s="3">
        <f>-D31/5+D31/15</f>
        <v>-2763.5999999999995</v>
      </c>
      <c r="D34" s="3">
        <f>B34+C34</f>
        <v>416785.17292647605</v>
      </c>
      <c r="E34" s="3"/>
    </row>
    <row r="35" spans="1:5" ht="14.25">
      <c r="A35" t="s">
        <v>4</v>
      </c>
      <c r="B35" s="3">
        <v>-12117.313104868743</v>
      </c>
      <c r="C35" s="3"/>
      <c r="D35" s="3">
        <f>B35+C35</f>
        <v>-12117.313104868743</v>
      </c>
      <c r="E35" s="3"/>
    </row>
    <row r="36" spans="1:5" ht="14.25">
      <c r="A36" t="s">
        <v>5</v>
      </c>
      <c r="B36" s="3">
        <v>11823.5397240854</v>
      </c>
      <c r="C36" s="3"/>
      <c r="D36" s="3">
        <f>B36+C36</f>
        <v>11823.5397240854</v>
      </c>
      <c r="E36" s="3"/>
    </row>
    <row r="37" spans="1:5" ht="14.25">
      <c r="A37" t="s">
        <v>6</v>
      </c>
      <c r="B37" s="3">
        <f>SUM(B34:B36)</f>
        <v>419254.9995456927</v>
      </c>
      <c r="C37" s="3">
        <f>SUM(C34:C36)</f>
        <v>-2763.5999999999995</v>
      </c>
      <c r="D37" s="3">
        <f>SUM(D34:D36)</f>
        <v>416491.3995456927</v>
      </c>
      <c r="E37" s="3"/>
    </row>
    <row r="38" spans="1:5" ht="15.75">
      <c r="A38" t="s">
        <v>7</v>
      </c>
      <c r="B38" s="6">
        <v>50961.8559999999</v>
      </c>
      <c r="C38" s="6">
        <v>0</v>
      </c>
      <c r="D38" s="6">
        <f>B38+C38</f>
        <v>50961.8559999999</v>
      </c>
      <c r="E38" s="3"/>
    </row>
    <row r="39" spans="1:5" ht="14.25">
      <c r="A39" t="s">
        <v>2</v>
      </c>
      <c r="B39" s="3">
        <f>SUM(B37:B38)</f>
        <v>470216.8555456926</v>
      </c>
      <c r="C39" s="3">
        <f>SUM(C37:C38)</f>
        <v>-2763.5999999999995</v>
      </c>
      <c r="D39" s="3">
        <f>SUM(D37:D38)</f>
        <v>467453.25554569263</v>
      </c>
      <c r="E39" s="3"/>
    </row>
    <row r="40" spans="2:5" ht="14.25">
      <c r="B40" s="3"/>
      <c r="C40" s="3"/>
      <c r="D40" s="3"/>
      <c r="E40" s="3"/>
    </row>
    <row r="41" spans="1:5" ht="14.25">
      <c r="A41" t="s">
        <v>8</v>
      </c>
      <c r="B41" s="3"/>
      <c r="C41" s="3"/>
      <c r="D41" s="3"/>
      <c r="E41" s="3"/>
    </row>
    <row r="42" spans="1:5" ht="14.25">
      <c r="A42" t="s">
        <v>9</v>
      </c>
      <c r="B42" s="3">
        <v>1808888.67877896</v>
      </c>
      <c r="C42" s="3"/>
      <c r="D42" s="3">
        <f>B42+C42</f>
        <v>1808888.67877896</v>
      </c>
      <c r="E42" s="3"/>
    </row>
    <row r="43" spans="1:5" ht="14.25">
      <c r="A43" t="s">
        <v>10</v>
      </c>
      <c r="B43" s="3">
        <v>276215.149658781</v>
      </c>
      <c r="C43" s="3">
        <f>-C34*0.47</f>
        <v>1298.8919999999996</v>
      </c>
      <c r="D43" s="3">
        <f>B43+C43</f>
        <v>277514.041658781</v>
      </c>
      <c r="E43" s="3"/>
    </row>
    <row r="44" spans="1:5" ht="14.25">
      <c r="A44" t="s">
        <v>11</v>
      </c>
      <c r="B44" s="3">
        <v>0</v>
      </c>
      <c r="C44" s="3"/>
      <c r="D44" s="3">
        <f>B44+C44</f>
        <v>0</v>
      </c>
      <c r="E44" s="3"/>
    </row>
    <row r="45" spans="1:5" ht="14.25">
      <c r="A45" t="s">
        <v>12</v>
      </c>
      <c r="B45" s="3">
        <v>54738.6098337289</v>
      </c>
      <c r="C45" s="3"/>
      <c r="D45" s="3">
        <f>B45+C45</f>
        <v>54738.6098337289</v>
      </c>
      <c r="E45" s="3"/>
    </row>
    <row r="46" spans="1:5" ht="15.75">
      <c r="A46" t="s">
        <v>13</v>
      </c>
      <c r="B46" s="6">
        <v>0</v>
      </c>
      <c r="C46" s="6">
        <v>0</v>
      </c>
      <c r="D46" s="6">
        <f>B46+C46</f>
        <v>0</v>
      </c>
      <c r="E46" s="3"/>
    </row>
    <row r="47" spans="1:5" ht="14.25">
      <c r="A47" t="s">
        <v>14</v>
      </c>
      <c r="B47" s="3">
        <f>SUM(B42:B46)</f>
        <v>2139842.43827147</v>
      </c>
      <c r="C47" s="3">
        <f>SUM(C42:C46)</f>
        <v>1298.8919999999996</v>
      </c>
      <c r="D47" s="3">
        <f>SUM(D42:D46)</f>
        <v>2141141.33027147</v>
      </c>
      <c r="E47" s="3"/>
    </row>
  </sheetData>
  <sheetProtection/>
  <mergeCells count="2"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Arbough, Dan</dc:creator>
  <cp:keywords/>
  <dc:description/>
  <cp:lastModifiedBy>Arbough, Dan</cp:lastModifiedBy>
  <dcterms:created xsi:type="dcterms:W3CDTF">2018-04-16T18:32:17Z</dcterms:created>
  <dcterms:modified xsi:type="dcterms:W3CDTF">2018-04-20T13:26:27Z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;#KU;#LGE;#</vt:lpwstr>
  </property>
  <property fmtid="{D5CDD505-2E9C-101B-9397-08002B2CF9AE}" pid="3" name="Year">
    <vt:lpwstr>2018</vt:lpwstr>
  </property>
  <property fmtid="{D5CDD505-2E9C-101B-9397-08002B2CF9AE}" pid="4" name="Case #">
    <vt:lpwstr/>
  </property>
  <property fmtid="{D5CDD505-2E9C-101B-9397-08002B2CF9AE}" pid="5" name="Witness Testimony">
    <vt:lpwstr/>
  </property>
  <property fmtid="{D5CDD505-2E9C-101B-9397-08002B2CF9AE}" pid="6" name="Data Request Party">
    <vt:lpwstr>Public Service Commission</vt:lpwstr>
  </property>
  <property fmtid="{D5CDD505-2E9C-101B-9397-08002B2CF9AE}" pid="7" name="Status (Internal Use Only)">
    <vt:lpwstr/>
  </property>
  <property fmtid="{D5CDD505-2E9C-101B-9397-08002B2CF9AE}" pid="8" name="Review Case Doc Types">
    <vt:lpwstr>04 - Supplemental Data Request</vt:lpwstr>
  </property>
</Properties>
</file>