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8760" tabRatio="771"/>
  </bookViews>
  <sheets>
    <sheet name="LGE Balance Sheet" sheetId="8" r:id="rId1"/>
    <sheet name="LGE Capitalization Recon Total" sheetId="1" r:id="rId2"/>
    <sheet name="LGE Capitalization Recon Electr" sheetId="12" r:id="rId3"/>
    <sheet name="LGE Capitalization Recon Gas" sheetId="11" r:id="rId4"/>
  </sheets>
  <definedNames>
    <definedName name="\\" localSheetId="0" hidden="1">#REF!</definedName>
    <definedName name="\\" localSheetId="2" hidden="1">#REF!</definedName>
    <definedName name="\\" localSheetId="3" hidden="1">#REF!</definedName>
    <definedName name="\\" hidden="1">#REF!</definedName>
    <definedName name="\\\" localSheetId="0" hidden="1">#REF!</definedName>
    <definedName name="\\\" localSheetId="2" hidden="1">#REF!</definedName>
    <definedName name="\\\" localSheetId="3" hidden="1">#REF!</definedName>
    <definedName name="\\\" hidden="1">#REF!</definedName>
    <definedName name="\\\\" localSheetId="0" hidden="1">#REF!</definedName>
    <definedName name="\\\\" localSheetId="2" hidden="1">#REF!</definedName>
    <definedName name="\\\\" localSheetId="3" hidden="1">#REF!</definedName>
    <definedName name="\\\\" hidden="1">#REF!</definedName>
    <definedName name="__123Graph_1" localSheetId="0" hidden="1">#REF!</definedName>
    <definedName name="__123Graph_1" localSheetId="2" hidden="1">#REF!</definedName>
    <definedName name="__123Graph_1" localSheetId="3" hidden="1">#REF!</definedName>
    <definedName name="__123Graph_1" hidden="1">#REF!</definedName>
    <definedName name="__123Graph_2" localSheetId="0" hidden="1">#REF!</definedName>
    <definedName name="__123Graph_2" localSheetId="2" hidden="1">#REF!</definedName>
    <definedName name="__123Graph_2" localSheetId="3" hidden="1">#REF!</definedName>
    <definedName name="__123Graph_2" hidden="1">#REF!</definedName>
    <definedName name="__123Graph_3" localSheetId="0" hidden="1">#REF!</definedName>
    <definedName name="__123Graph_3" localSheetId="2" hidden="1">#REF!</definedName>
    <definedName name="__123Graph_3" localSheetId="3" hidden="1">#REF!</definedName>
    <definedName name="__123Graph_3" hidden="1">#REF!</definedName>
    <definedName name="__123Graph_4" localSheetId="0" hidden="1">#REF!</definedName>
    <definedName name="__123Graph_4" localSheetId="2" hidden="1">#REF!</definedName>
    <definedName name="__123Graph_4" localSheetId="3" hidden="1">#REF!</definedName>
    <definedName name="__123Graph_4" hidden="1">#REF!</definedName>
    <definedName name="__123Graph_5" localSheetId="0" hidden="1">#REF!</definedName>
    <definedName name="__123Graph_5" localSheetId="2" hidden="1">#REF!</definedName>
    <definedName name="__123Graph_5" localSheetId="3" hidden="1">#REF!</definedName>
    <definedName name="__123Graph_5" hidden="1">#REF!</definedName>
    <definedName name="__123Graph_6" localSheetId="0" hidden="1">#REF!</definedName>
    <definedName name="__123Graph_6" localSheetId="2" hidden="1">#REF!</definedName>
    <definedName name="__123Graph_6" localSheetId="3" hidden="1">#REF!</definedName>
    <definedName name="__123Graph_6" hidden="1">#REF!</definedName>
    <definedName name="__123Graph_8" localSheetId="0" hidden="1">#REF!</definedName>
    <definedName name="__123Graph_8" localSheetId="2" hidden="1">#REF!</definedName>
    <definedName name="__123Graph_8" localSheetId="3" hidden="1">#REF!</definedName>
    <definedName name="__123Graph_8" hidden="1">#REF!</definedName>
    <definedName name="__123Graph_A" localSheetId="0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B" localSheetId="0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C" localSheetId="0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0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__123Graph_X" localSheetId="0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0</definedName>
    <definedName name="_Order2" hidden="1">0</definedName>
    <definedName name="ahahahahaha" localSheetId="0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0" hidden="1">"3-13-00"</definedName>
    <definedName name="HTML_Header" hidden="1">"Server Configuration"</definedName>
    <definedName name="HTML_LastUpdate" localSheetId="0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0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0" hidden="1">"H:\DATA\MyHTML.htm"</definedName>
    <definedName name="HTML_PathFile" hidden="1">"C:\WINNT\Profiles\E003999\Desktop\MyHTML.htm"</definedName>
    <definedName name="HTML_Title" localSheetId="0" hidden="1">"Account"</definedName>
    <definedName name="HTML_Title" hidden="1">"Asset Tracking 2_9_01"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8" i="8" l="1"/>
  <c r="B15" i="12" l="1"/>
  <c r="B14" i="11"/>
  <c r="G35" i="1" l="1"/>
  <c r="H35" i="1"/>
  <c r="I35" i="1"/>
  <c r="J35" i="1"/>
  <c r="K35" i="1"/>
  <c r="L35" i="1"/>
  <c r="M35" i="1"/>
  <c r="N35" i="1"/>
  <c r="O35" i="1"/>
  <c r="P35" i="1"/>
  <c r="Q35" i="1"/>
  <c r="R35" i="1"/>
  <c r="G36" i="1"/>
  <c r="H36" i="1"/>
  <c r="I36" i="1"/>
  <c r="J36" i="1"/>
  <c r="K36" i="1"/>
  <c r="L36" i="1"/>
  <c r="M36" i="1"/>
  <c r="N36" i="1"/>
  <c r="O36" i="1"/>
  <c r="P36" i="1"/>
  <c r="Q36" i="1"/>
  <c r="R36" i="1"/>
  <c r="F36" i="1"/>
  <c r="F35" i="1"/>
  <c r="G29" i="1"/>
  <c r="H29" i="1"/>
  <c r="I29" i="1"/>
  <c r="J29" i="1"/>
  <c r="K29" i="1"/>
  <c r="L29" i="1"/>
  <c r="M29" i="1"/>
  <c r="N29" i="1"/>
  <c r="O29" i="1"/>
  <c r="P29" i="1"/>
  <c r="Q29" i="1"/>
  <c r="R29" i="1"/>
  <c r="G28" i="1"/>
  <c r="H28" i="1"/>
  <c r="I28" i="1"/>
  <c r="J28" i="1"/>
  <c r="K28" i="1"/>
  <c r="L28" i="1"/>
  <c r="M28" i="1"/>
  <c r="N28" i="1"/>
  <c r="O28" i="1"/>
  <c r="P28" i="1"/>
  <c r="Q28" i="1"/>
  <c r="R28" i="1"/>
  <c r="G25" i="1"/>
  <c r="H25" i="1"/>
  <c r="I25" i="1"/>
  <c r="J25" i="1"/>
  <c r="K25" i="1"/>
  <c r="L25" i="1"/>
  <c r="M25" i="1"/>
  <c r="N25" i="1"/>
  <c r="O25" i="1"/>
  <c r="P25" i="1"/>
  <c r="Q25" i="1"/>
  <c r="R25" i="1"/>
  <c r="G24" i="1"/>
  <c r="H24" i="1"/>
  <c r="I24" i="1"/>
  <c r="J24" i="1"/>
  <c r="K24" i="1"/>
  <c r="L24" i="1"/>
  <c r="M24" i="1"/>
  <c r="N24" i="1"/>
  <c r="O24" i="1"/>
  <c r="P24" i="1"/>
  <c r="Q24" i="1"/>
  <c r="R24" i="1"/>
  <c r="F25" i="1"/>
  <c r="F28" i="1"/>
  <c r="F29" i="1"/>
  <c r="F24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B40" i="1"/>
  <c r="B13" i="11"/>
  <c r="D14" i="1" s="1"/>
  <c r="B30" i="11"/>
  <c r="B15" i="1"/>
  <c r="B44" i="1" l="1"/>
  <c r="B14" i="12" l="1"/>
  <c r="B14" i="1" s="1"/>
  <c r="B38" i="12"/>
  <c r="T91" i="8" l="1"/>
  <c r="T90" i="8"/>
  <c r="T89" i="8"/>
  <c r="T88" i="8"/>
  <c r="T87" i="8"/>
  <c r="T86" i="8"/>
  <c r="T85" i="8"/>
  <c r="T84" i="8"/>
  <c r="T80" i="8"/>
  <c r="T79" i="8"/>
  <c r="T78" i="8"/>
  <c r="T77" i="8"/>
  <c r="T76" i="8"/>
  <c r="T75" i="8"/>
  <c r="T74" i="8"/>
  <c r="T73" i="8"/>
  <c r="T70" i="8"/>
  <c r="T67" i="8"/>
  <c r="T66" i="8"/>
  <c r="T65" i="8"/>
  <c r="T64" i="8"/>
  <c r="T63" i="8"/>
  <c r="T42" i="8"/>
  <c r="T41" i="8"/>
  <c r="T40" i="8"/>
  <c r="T39" i="8"/>
  <c r="T35" i="8"/>
  <c r="T34" i="8"/>
  <c r="T33" i="8"/>
  <c r="T32" i="8"/>
  <c r="T31" i="8"/>
  <c r="T30" i="8"/>
  <c r="T29" i="8"/>
  <c r="T25" i="8"/>
  <c r="T24" i="8"/>
  <c r="T23" i="8"/>
  <c r="T22" i="8"/>
  <c r="T18" i="8"/>
  <c r="T17" i="8"/>
  <c r="T36" i="8" l="1"/>
  <c r="T81" i="8"/>
  <c r="T92" i="8"/>
  <c r="T19" i="8"/>
  <c r="T68" i="8"/>
  <c r="T96" i="8" s="1"/>
  <c r="T26" i="8"/>
  <c r="T43" i="8"/>
  <c r="T94" i="8" l="1"/>
  <c r="T45" i="8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F30" i="1" s="1"/>
  <c r="R26" i="12"/>
  <c r="R26" i="1" s="1"/>
  <c r="Q26" i="12"/>
  <c r="Q26" i="1" s="1"/>
  <c r="P26" i="12"/>
  <c r="P26" i="1" s="1"/>
  <c r="O26" i="12"/>
  <c r="O26" i="1" s="1"/>
  <c r="N26" i="12"/>
  <c r="N26" i="1" s="1"/>
  <c r="M26" i="12"/>
  <c r="M26" i="1" s="1"/>
  <c r="L26" i="12"/>
  <c r="L26" i="1" s="1"/>
  <c r="K26" i="12"/>
  <c r="K26" i="1" s="1"/>
  <c r="J26" i="12"/>
  <c r="J26" i="1" s="1"/>
  <c r="I26" i="12"/>
  <c r="I26" i="1" s="1"/>
  <c r="H26" i="12"/>
  <c r="H26" i="1" s="1"/>
  <c r="G26" i="12"/>
  <c r="G26" i="1" s="1"/>
  <c r="F26" i="12"/>
  <c r="F26" i="1" s="1"/>
  <c r="Q24" i="11"/>
  <c r="Q20" i="11" s="1"/>
  <c r="M24" i="11"/>
  <c r="M20" i="11" s="1"/>
  <c r="I24" i="11"/>
  <c r="I20" i="11" s="1"/>
  <c r="P22" i="12" l="1"/>
  <c r="Q22" i="12"/>
  <c r="I22" i="12"/>
  <c r="M22" i="12"/>
  <c r="G24" i="11"/>
  <c r="G20" i="11" s="1"/>
  <c r="K24" i="11"/>
  <c r="K20" i="11" s="1"/>
  <c r="O24" i="11"/>
  <c r="O20" i="11" s="1"/>
  <c r="F24" i="11"/>
  <c r="F20" i="11" s="1"/>
  <c r="J24" i="11"/>
  <c r="J20" i="11" s="1"/>
  <c r="N24" i="11"/>
  <c r="N20" i="11" s="1"/>
  <c r="R24" i="11"/>
  <c r="R20" i="11" s="1"/>
  <c r="H24" i="11"/>
  <c r="H20" i="11" s="1"/>
  <c r="L24" i="11"/>
  <c r="L20" i="11" s="1"/>
  <c r="P24" i="11"/>
  <c r="P20" i="11" s="1"/>
  <c r="C18" i="11"/>
  <c r="C30" i="11" s="1"/>
  <c r="H22" i="12"/>
  <c r="L22" i="12"/>
  <c r="G22" i="12"/>
  <c r="K22" i="12"/>
  <c r="O22" i="12"/>
  <c r="C20" i="12"/>
  <c r="C38" i="12" s="1"/>
  <c r="F22" i="12"/>
  <c r="J22" i="12"/>
  <c r="N22" i="12"/>
  <c r="R22" i="12"/>
  <c r="D18" i="11" l="1"/>
  <c r="D30" i="11" s="1"/>
  <c r="D20" i="12"/>
  <c r="D38" i="12" s="1"/>
  <c r="E18" i="11" l="1"/>
  <c r="E30" i="11" s="1"/>
  <c r="E20" i="12"/>
  <c r="E38" i="12" s="1"/>
  <c r="F18" i="11" l="1"/>
  <c r="F30" i="11" s="1"/>
  <c r="F20" i="12"/>
  <c r="F38" i="12" s="1"/>
  <c r="G18" i="11" l="1"/>
  <c r="G30" i="11" s="1"/>
  <c r="G20" i="12"/>
  <c r="G38" i="12" s="1"/>
  <c r="H18" i="11" l="1"/>
  <c r="H30" i="11" s="1"/>
  <c r="H20" i="12"/>
  <c r="H38" i="12" s="1"/>
  <c r="I18" i="11" l="1"/>
  <c r="I30" i="11" s="1"/>
  <c r="I20" i="12"/>
  <c r="I38" i="12" s="1"/>
  <c r="J18" i="11" l="1"/>
  <c r="J30" i="11" s="1"/>
  <c r="J20" i="12"/>
  <c r="J38" i="12" s="1"/>
  <c r="K18" i="11" l="1"/>
  <c r="K30" i="11" s="1"/>
  <c r="K20" i="12"/>
  <c r="K38" i="12" s="1"/>
  <c r="L18" i="11" l="1"/>
  <c r="L30" i="11" s="1"/>
  <c r="L20" i="12"/>
  <c r="L38" i="12" s="1"/>
  <c r="M18" i="11" l="1"/>
  <c r="M30" i="11" s="1"/>
  <c r="M20" i="12"/>
  <c r="M38" i="12" s="1"/>
  <c r="N18" i="11" l="1"/>
  <c r="N30" i="11" s="1"/>
  <c r="N20" i="12"/>
  <c r="N38" i="12" s="1"/>
  <c r="O18" i="11" l="1"/>
  <c r="O30" i="11" s="1"/>
  <c r="O20" i="12"/>
  <c r="O38" i="12" s="1"/>
  <c r="P18" i="11" l="1"/>
  <c r="P30" i="11" s="1"/>
  <c r="P20" i="12"/>
  <c r="P38" i="12" s="1"/>
  <c r="Q18" i="11" l="1"/>
  <c r="Q30" i="11" s="1"/>
  <c r="Q20" i="12"/>
  <c r="Q38" i="12" s="1"/>
  <c r="R18" i="11" l="1"/>
  <c r="R30" i="11" s="1"/>
  <c r="S30" i="11" s="1"/>
  <c r="R20" i="12"/>
  <c r="R38" i="12" s="1"/>
  <c r="S38" i="12" s="1"/>
  <c r="D15" i="1" l="1"/>
  <c r="B12" i="11" l="1"/>
  <c r="D13" i="1" s="1"/>
  <c r="B13" i="1"/>
  <c r="S116" i="8" l="1"/>
  <c r="S115" i="8"/>
  <c r="S114" i="8"/>
  <c r="S103" i="8"/>
  <c r="H81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T56" i="8"/>
  <c r="A54" i="8"/>
  <c r="A53" i="8"/>
  <c r="A52" i="8"/>
  <c r="A51" i="8"/>
  <c r="O19" i="8"/>
  <c r="G19" i="8"/>
  <c r="R19" i="8"/>
  <c r="J19" i="8"/>
  <c r="A16" i="8"/>
  <c r="A17" i="8" s="1"/>
  <c r="A18" i="8" s="1"/>
  <c r="A19" i="8" s="1"/>
  <c r="A21" i="8" s="1"/>
  <c r="A22" i="8" s="1"/>
  <c r="A23" i="8" s="1"/>
  <c r="A24" i="8" s="1"/>
  <c r="A25" i="8" s="1"/>
  <c r="A26" i="8" s="1"/>
  <c r="A28" i="8" s="1"/>
  <c r="A29" i="8" s="1"/>
  <c r="A30" i="8" s="1"/>
  <c r="A31" i="8" s="1"/>
  <c r="A32" i="8" s="1"/>
  <c r="A33" i="8" s="1"/>
  <c r="A34" i="8" s="1"/>
  <c r="A35" i="8" s="1"/>
  <c r="A36" i="8" s="1"/>
  <c r="A38" i="8" s="1"/>
  <c r="A39" i="8" s="1"/>
  <c r="A40" i="8" s="1"/>
  <c r="A41" i="8" s="1"/>
  <c r="A42" i="8" s="1"/>
  <c r="A43" i="8" s="1"/>
  <c r="A45" i="8" s="1"/>
  <c r="A60" i="8" s="1"/>
  <c r="A62" i="8" s="1"/>
  <c r="A63" i="8" s="1"/>
  <c r="A64" i="8" s="1"/>
  <c r="A65" i="8" s="1"/>
  <c r="A66" i="8" s="1"/>
  <c r="A67" i="8" s="1"/>
  <c r="A68" i="8" s="1"/>
  <c r="A70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4" i="8" s="1"/>
  <c r="A96" i="8" s="1"/>
  <c r="A98" i="8" s="1"/>
  <c r="A99" i="8" s="1"/>
  <c r="A100" i="8" s="1"/>
  <c r="A101" i="8" s="1"/>
  <c r="A102" i="8" s="1"/>
  <c r="A103" i="8" s="1"/>
  <c r="A105" i="8" s="1"/>
  <c r="A106" i="8" s="1"/>
  <c r="A107" i="8" s="1"/>
  <c r="A108" i="8" s="1"/>
  <c r="A109" i="8" s="1"/>
  <c r="A110" i="8" s="1"/>
  <c r="A111" i="8" s="1"/>
  <c r="A113" i="8" s="1"/>
  <c r="A114" i="8" s="1"/>
  <c r="A115" i="8" s="1"/>
  <c r="A116" i="8" s="1"/>
  <c r="A117" i="8" s="1"/>
  <c r="C19" i="8" l="1"/>
  <c r="S19" i="8"/>
  <c r="H26" i="8"/>
  <c r="F36" i="8"/>
  <c r="J36" i="8"/>
  <c r="R36" i="8"/>
  <c r="F19" i="8"/>
  <c r="N19" i="8"/>
  <c r="E26" i="8"/>
  <c r="I26" i="8"/>
  <c r="M26" i="8"/>
  <c r="Q26" i="8"/>
  <c r="D81" i="8"/>
  <c r="L81" i="8"/>
  <c r="P81" i="8"/>
  <c r="K19" i="8"/>
  <c r="P26" i="8"/>
  <c r="N36" i="8"/>
  <c r="H43" i="8"/>
  <c r="P43" i="8"/>
  <c r="C68" i="8"/>
  <c r="G68" i="8"/>
  <c r="K68" i="8"/>
  <c r="O68" i="8"/>
  <c r="S68" i="8"/>
  <c r="L92" i="8"/>
  <c r="D26" i="8"/>
  <c r="L26" i="8"/>
  <c r="C36" i="8"/>
  <c r="K36" i="8"/>
  <c r="S36" i="8"/>
  <c r="D68" i="8"/>
  <c r="H36" i="8"/>
  <c r="P36" i="8"/>
  <c r="D36" i="8"/>
  <c r="L36" i="8"/>
  <c r="F43" i="8"/>
  <c r="J43" i="8"/>
  <c r="N43" i="8"/>
  <c r="R43" i="8"/>
  <c r="D43" i="8"/>
  <c r="L43" i="8"/>
  <c r="C92" i="8"/>
  <c r="G92" i="8"/>
  <c r="K92" i="8"/>
  <c r="O92" i="8"/>
  <c r="S92" i="8"/>
  <c r="D19" i="8"/>
  <c r="H19" i="8"/>
  <c r="L19" i="8"/>
  <c r="P19" i="8"/>
  <c r="C26" i="8"/>
  <c r="G26" i="8"/>
  <c r="K26" i="8"/>
  <c r="O26" i="8"/>
  <c r="S26" i="8"/>
  <c r="G36" i="8"/>
  <c r="O36" i="8"/>
  <c r="C43" i="8"/>
  <c r="G43" i="8"/>
  <c r="K43" i="8"/>
  <c r="O43" i="8"/>
  <c r="S43" i="8"/>
  <c r="H68" i="8"/>
  <c r="F81" i="8"/>
  <c r="J81" i="8"/>
  <c r="N81" i="8"/>
  <c r="R81" i="8"/>
  <c r="D92" i="8"/>
  <c r="H92" i="8"/>
  <c r="P92" i="8"/>
  <c r="E19" i="8"/>
  <c r="M19" i="8"/>
  <c r="G81" i="8"/>
  <c r="O81" i="8"/>
  <c r="E68" i="8"/>
  <c r="I68" i="8"/>
  <c r="M68" i="8"/>
  <c r="Q68" i="8"/>
  <c r="E92" i="8"/>
  <c r="I92" i="8"/>
  <c r="M92" i="8"/>
  <c r="Q92" i="8"/>
  <c r="I19" i="8"/>
  <c r="Q19" i="8"/>
  <c r="C81" i="8"/>
  <c r="K81" i="8"/>
  <c r="S81" i="8"/>
  <c r="F26" i="8"/>
  <c r="J26" i="8"/>
  <c r="N26" i="8"/>
  <c r="R26" i="8"/>
  <c r="E36" i="8"/>
  <c r="I36" i="8"/>
  <c r="M36" i="8"/>
  <c r="Q36" i="8"/>
  <c r="E43" i="8"/>
  <c r="I43" i="8"/>
  <c r="M43" i="8"/>
  <c r="Q43" i="8"/>
  <c r="F68" i="8"/>
  <c r="J68" i="8"/>
  <c r="N68" i="8"/>
  <c r="R68" i="8"/>
  <c r="L68" i="8"/>
  <c r="P68" i="8"/>
  <c r="E81" i="8"/>
  <c r="I81" i="8"/>
  <c r="M81" i="8"/>
  <c r="Q81" i="8"/>
  <c r="F92" i="8"/>
  <c r="J92" i="8"/>
  <c r="N92" i="8"/>
  <c r="R92" i="8"/>
  <c r="L94" i="8" l="1"/>
  <c r="O94" i="8"/>
  <c r="N94" i="8"/>
  <c r="C94" i="8"/>
  <c r="S45" i="8"/>
  <c r="O45" i="8"/>
  <c r="K45" i="8"/>
  <c r="K94" i="8"/>
  <c r="R45" i="8"/>
  <c r="S94" i="8"/>
  <c r="L45" i="8"/>
  <c r="R94" i="8"/>
  <c r="G94" i="8"/>
  <c r="H94" i="8"/>
  <c r="C45" i="8"/>
  <c r="H45" i="8"/>
  <c r="P94" i="8"/>
  <c r="I45" i="8"/>
  <c r="G45" i="8"/>
  <c r="D94" i="8"/>
  <c r="N45" i="8"/>
  <c r="J45" i="8"/>
  <c r="D45" i="8"/>
  <c r="F45" i="8"/>
  <c r="P45" i="8"/>
  <c r="I94" i="8"/>
  <c r="M45" i="8"/>
  <c r="J94" i="8"/>
  <c r="Q94" i="8"/>
  <c r="E45" i="8"/>
  <c r="E94" i="8"/>
  <c r="F94" i="8"/>
  <c r="Q45" i="8"/>
  <c r="M94" i="8"/>
  <c r="T101" i="8" l="1"/>
  <c r="T102" i="8"/>
  <c r="T100" i="8"/>
  <c r="T116" i="8" l="1"/>
  <c r="T110" i="8"/>
  <c r="T109" i="8"/>
  <c r="T115" i="8"/>
  <c r="T114" i="8"/>
  <c r="T103" i="8"/>
  <c r="T111" i="8" l="1"/>
  <c r="T117" i="8"/>
  <c r="F14" i="1" l="1"/>
  <c r="Q37" i="1" l="1"/>
  <c r="O37" i="1"/>
  <c r="K37" i="1"/>
  <c r="G37" i="1"/>
  <c r="P37" i="1"/>
  <c r="M37" i="1"/>
  <c r="L37" i="1"/>
  <c r="H37" i="1"/>
  <c r="F37" i="1"/>
  <c r="N37" i="1"/>
  <c r="I37" i="1"/>
  <c r="P30" i="1" l="1"/>
  <c r="Q30" i="1"/>
  <c r="Q32" i="1" s="1"/>
  <c r="Q22" i="1" s="1"/>
  <c r="H30" i="1"/>
  <c r="R30" i="1"/>
  <c r="N30" i="1"/>
  <c r="L30" i="1"/>
  <c r="L32" i="1" s="1"/>
  <c r="L22" i="1" s="1"/>
  <c r="M30" i="1"/>
  <c r="I30" i="1"/>
  <c r="J37" i="1"/>
  <c r="R37" i="1"/>
  <c r="J30" i="1"/>
  <c r="F32" i="1"/>
  <c r="F22" i="1" s="1"/>
  <c r="G30" i="1"/>
  <c r="K30" i="1"/>
  <c r="O30" i="1"/>
  <c r="J32" i="1" l="1"/>
  <c r="J22" i="1" s="1"/>
  <c r="N32" i="1"/>
  <c r="N22" i="1" s="1"/>
  <c r="O32" i="1"/>
  <c r="O22" i="1" s="1"/>
  <c r="H32" i="1"/>
  <c r="H22" i="1" s="1"/>
  <c r="I32" i="1"/>
  <c r="I22" i="1" s="1"/>
  <c r="K32" i="1"/>
  <c r="K22" i="1" s="1"/>
  <c r="G32" i="1"/>
  <c r="G22" i="1" s="1"/>
  <c r="R32" i="1"/>
  <c r="R22" i="1" s="1"/>
  <c r="M32" i="1"/>
  <c r="M22" i="1" s="1"/>
  <c r="P32" i="1"/>
  <c r="P22" i="1" s="1"/>
  <c r="C20" i="1" l="1"/>
  <c r="C44" i="1" s="1"/>
  <c r="D20" i="1" l="1"/>
  <c r="D44" i="1" s="1"/>
  <c r="E20" i="1" s="1"/>
  <c r="E44" i="1" s="1"/>
  <c r="F20" i="1" s="1"/>
  <c r="F44" i="1" s="1"/>
  <c r="G20" i="1" s="1"/>
  <c r="G44" i="1" s="1"/>
  <c r="H20" i="1" s="1"/>
  <c r="H44" i="1" l="1"/>
  <c r="I20" i="1" s="1"/>
  <c r="I44" i="1" s="1"/>
  <c r="J20" i="1" s="1"/>
  <c r="J44" i="1" s="1"/>
  <c r="K20" i="1" s="1"/>
  <c r="K44" i="1" s="1"/>
  <c r="L20" i="1" s="1"/>
  <c r="L44" i="1" s="1"/>
  <c r="M20" i="1" l="1"/>
  <c r="M44" i="1" s="1"/>
  <c r="N20" i="1" s="1"/>
  <c r="N44" i="1" s="1"/>
  <c r="O20" i="1" l="1"/>
  <c r="O44" i="1" s="1"/>
  <c r="P20" i="1" l="1"/>
  <c r="P44" i="1" s="1"/>
  <c r="Q20" i="1" s="1"/>
  <c r="Q44" i="1" s="1"/>
  <c r="R20" i="1" l="1"/>
  <c r="R44" i="1" s="1"/>
  <c r="S44" i="1" s="1"/>
  <c r="F15" i="1" l="1"/>
  <c r="F13" i="1"/>
</calcChain>
</file>

<file path=xl/sharedStrings.xml><?xml version="1.0" encoding="utf-8"?>
<sst xmlns="http://schemas.openxmlformats.org/spreadsheetml/2006/main" count="240" uniqueCount="143">
  <si>
    <t>Investing Cash Flow</t>
  </si>
  <si>
    <t>Operating Cash Flow</t>
  </si>
  <si>
    <t>Total</t>
  </si>
  <si>
    <t>Beginning Balance</t>
  </si>
  <si>
    <t>Ending Balance</t>
  </si>
  <si>
    <t>Monthly Rollforward</t>
  </si>
  <si>
    <t>TCJA Credit to Customers</t>
  </si>
  <si>
    <t>TCJA Impact on other Rate Mechanisms</t>
  </si>
  <si>
    <t>TCJA Impact on Cash Taxes Paid</t>
  </si>
  <si>
    <t>TCJA Credit to Customers - Electrical</t>
  </si>
  <si>
    <t>Total TCJA Credit to Customers</t>
  </si>
  <si>
    <t>TCJA Credit to Customers - Gas</t>
  </si>
  <si>
    <t xml:space="preserve">Electric Residential </t>
  </si>
  <si>
    <t xml:space="preserve">Electric Non-Residential </t>
  </si>
  <si>
    <t xml:space="preserve">17 month average capitalization </t>
  </si>
  <si>
    <t>13 month average capitalization -per Final Order 6/30/18</t>
  </si>
  <si>
    <t>Reference</t>
  </si>
  <si>
    <t>Louisville Gas and Electric Company</t>
  </si>
  <si>
    <t xml:space="preserve">Electric </t>
  </si>
  <si>
    <t>Gas</t>
  </si>
  <si>
    <t>KWB-5 line 1</t>
  </si>
  <si>
    <t>KWB-6 line 1</t>
  </si>
  <si>
    <t>Case No. 2018-00034</t>
  </si>
  <si>
    <t>Balance Sheet - Total Company</t>
  </si>
  <si>
    <t>As of December 31, 2017 - April 30, 2019</t>
  </si>
  <si>
    <t>17 Mo Avg</t>
  </si>
  <si>
    <t>Line</t>
  </si>
  <si>
    <t>Description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</si>
  <si>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</si>
  <si>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</si>
  <si>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</si>
  <si>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</si>
  <si>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</si>
  <si>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</si>
  <si>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</si>
  <si>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</si>
  <si>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</si>
  <si>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</si>
  <si>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</si>
  <si>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</si>
  <si>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2017 -</t>
  </si>
  <si>
    <t>No.</t>
  </si>
  <si>
    <t>April 2019</t>
  </si>
  <si>
    <t>ASSETS AND OTHER DEBITS</t>
  </si>
  <si>
    <t>UTILITY PLANT</t>
  </si>
  <si>
    <t xml:space="preserve">     Gross Utility Plant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</si>
  <si>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</si>
  <si>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</si>
  <si>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</si>
  <si>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</si>
  <si>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Net Nonutility property</t>
  </si>
  <si>
    <t xml:space="preserve">     Other Investments</t>
  </si>
  <si>
    <t>Total other Property and Investments</t>
  </si>
  <si>
    <t>CURRENT AND ACCRUED ASSETS</t>
  </si>
  <si>
    <t xml:space="preserve">     Cash</t>
  </si>
  <si>
    <t xml:space="preserve">     Special Deposits and Temporary Cash Investments</t>
  </si>
  <si>
    <t xml:space="preserve">     Accounts Receivable - Less Reserves</t>
  </si>
  <si>
    <t xml:space="preserve">     Accounts Receivable from Associated Companies</t>
  </si>
  <si>
    <t xml:space="preserve">     Inventories</t>
  </si>
  <si>
    <t xml:space="preserve">     Prepayments</t>
  </si>
  <si>
    <t xml:space="preserve">     Other Current and Accrued Assets</t>
  </si>
  <si>
    <t>Total Current and Accrued Assets</t>
  </si>
  <si>
    <t>DEFERRED DEBITS AND OTHER</t>
  </si>
  <si>
    <t xml:space="preserve">     Unamortized Debt Expenses</t>
  </si>
  <si>
    <t xml:space="preserve">     Accumulated Deferred Income Tax Asset</t>
  </si>
  <si>
    <t xml:space="preserve">     Regulatory Assets</t>
  </si>
  <si>
    <t xml:space="preserve">     Miscellaneous Deferred Debits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</si>
  <si>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</si>
  <si>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</si>
  <si>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</si>
  <si>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</si>
  <si>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 Issued</t>
  </si>
  <si>
    <t xml:space="preserve">     Common Stock Expense</t>
  </si>
  <si>
    <t xml:space="preserve">     Paid-in-capital</t>
  </si>
  <si>
    <t xml:space="preserve">     Retained Earnings</t>
  </si>
  <si>
    <t xml:space="preserve">     Other Comprehensive Income</t>
  </si>
  <si>
    <t>Total Proprietary Capital</t>
  </si>
  <si>
    <t>Total Long-Term Debt</t>
  </si>
  <si>
    <t>CURRENT AND ACCRUED LIABILITIES</t>
  </si>
  <si>
    <t xml:space="preserve">     Notes Payable</t>
  </si>
  <si>
    <t xml:space="preserve">     Accounts Payable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</si>
  <si>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</si>
  <si>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</si>
  <si>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</si>
  <si>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</si>
  <si>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Payable Affiliate</t>
  </si>
  <si>
    <t xml:space="preserve">     Miscellaneous Current Liabilities</t>
  </si>
  <si>
    <t>Total Current and Accrued Liabilities</t>
  </si>
  <si>
    <t>DEFERRED CREDITS</t>
  </si>
  <si>
    <t xml:space="preserve">     Accumulated Deferred Income Tax Liability</t>
  </si>
  <si>
    <t xml:space="preserve">     Investment Tax Credits</t>
  </si>
  <si>
    <t xml:space="preserve">     Regulatory Liabilities</t>
  </si>
  <si>
    <t xml:space="preserve">     Customer Advances for Construction</t>
  </si>
  <si>
    <t xml:space="preserve">     Asset Retirement Obligations</t>
  </si>
  <si>
    <t xml:space="preserve">     Other Deferred Credits</t>
  </si>
  <si>
    <t xml:space="preserve">     Miscellaneous Long Term Liabilities</t>
  </si>
  <si>
    <t xml:space="preserve">     Accumulated Provision for Post Retirement Benefits</t>
  </si>
  <si>
    <t>Total Deferred Credits</t>
  </si>
  <si>
    <t>TOTAL LIABILITIES AND STOCKHOLDER EQUITY</t>
  </si>
  <si>
    <t>Total Capital</t>
  </si>
  <si>
    <t>Capital Structure</t>
  </si>
  <si>
    <t>Short-term Debt</t>
  </si>
  <si>
    <t>Long-term Debt</t>
  </si>
  <si>
    <t>Common Equity</t>
  </si>
  <si>
    <t xml:space="preserve">     Special Funds</t>
  </si>
  <si>
    <t>Case No. 2016-00371</t>
  </si>
  <si>
    <t>Jurisdictional</t>
  </si>
  <si>
    <t>Rate Base %</t>
  </si>
  <si>
    <t>Electric</t>
  </si>
  <si>
    <t xml:space="preserve">KWB-5 Page 2 Line 2 Column (C) </t>
  </si>
  <si>
    <t xml:space="preserve">KWB-5 Page 2  Line 1 Column (E) </t>
  </si>
  <si>
    <t xml:space="preserve">KWB-5 Page 2  Line 2 Column (E) </t>
  </si>
  <si>
    <t xml:space="preserve">KWB-5 Page 2 Line 3 Column (E) </t>
  </si>
  <si>
    <t xml:space="preserve">KWB-5 Page 2  Line 4 Column (E) </t>
  </si>
  <si>
    <t xml:space="preserve">KWB-6 Page 2  Line 1 Column (E) </t>
  </si>
  <si>
    <t>Capitalization Reconciliation</t>
  </si>
  <si>
    <t>Supporting Schedule Reference</t>
  </si>
  <si>
    <t>KWB-5 page 1</t>
  </si>
  <si>
    <t xml:space="preserve">KWB-6 page 1 </t>
  </si>
  <si>
    <t>17 month Average</t>
  </si>
  <si>
    <t>See KWB -7 Page 3</t>
  </si>
  <si>
    <t>See KWB -7 Page 2</t>
  </si>
  <si>
    <t>Louisville Gas and Electric Company - Electric (excluding mechanisms)</t>
  </si>
  <si>
    <t>Louisville Gas and Electric Company - Gas (excluding mechanisms)</t>
  </si>
  <si>
    <t>Louisville Gas and Electric Company  (Excluding mechanisms)</t>
  </si>
  <si>
    <t xml:space="preserve">Louisville Gas and Electric Company  (Excluding mechanisms) </t>
  </si>
  <si>
    <t>Capitalization Reconciliation - Electric</t>
  </si>
  <si>
    <t>Capitalization Reconciliation - Gas</t>
  </si>
  <si>
    <t>Surcredit /Kwh</t>
  </si>
  <si>
    <t>x Kwh</t>
  </si>
  <si>
    <t xml:space="preserve">Surcredit /Ccf </t>
  </si>
  <si>
    <t>x Ccf</t>
  </si>
  <si>
    <t>Attachment to PSC DR3</t>
  </si>
  <si>
    <t>Blake / Arbough</t>
  </si>
  <si>
    <t>Question 2(b)(1)</t>
  </si>
  <si>
    <t>Page 5 of 5</t>
  </si>
  <si>
    <t>Page 1 of 5</t>
  </si>
  <si>
    <t>Page 2 of 5</t>
  </si>
  <si>
    <t>Page 3 of 5</t>
  </si>
  <si>
    <t>Page 4 of 5</t>
  </si>
  <si>
    <t xml:space="preserve">KWB-5 Page 2 Line 1 Column (C) </t>
  </si>
  <si>
    <t xml:space="preserve">KWB-5 Page 2 Line 3 Column (C) </t>
  </si>
  <si>
    <t xml:space="preserve">KWB-5 Page 2 Line 4 Column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</si>
</sst>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_);[Red]\(#,##0\);&quot; &quot;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_(* #,##0.0000_);_(* \(#,##0.00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Accounting"/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0"/>
      <color theme="1"/>
      <name val="Arial"/>
      <family val="2"/>
    </font>
    <font>
      <u val="doubleAccounting"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" fillId="0" borderId="0"/>
    <xf numFmtId="43" fontId="18" fillId="0" borderId="0" applyFont="0" applyFill="0" applyBorder="0" applyAlignment="0" applyProtection="0"/>
    <xf numFmtId="0" fontId="22" fillId="0" borderId="0"/>
    <xf numFmtId="9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</cellStyleXfs>
  <cellXfs count="97">
    <xf numFmtId="0" fontId="0" fillId="0" borderId="0" xfId="0"/>
    <xf numFmtId="0" fontId="19" fillId="0" borderId="0" xfId="44" applyFont="1" applyAlignment="1"/>
    <xf numFmtId="165" fontId="19" fillId="0" borderId="0" xfId="43" applyNumberFormat="1" applyFont="1" applyAlignment="1">
      <alignment horizontal="left"/>
    </xf>
    <xf numFmtId="165" fontId="19" fillId="0" borderId="0" xfId="43" applyNumberFormat="1" applyFont="1" applyAlignment="1">
      <alignment horizontal="right"/>
    </xf>
    <xf numFmtId="165" fontId="20" fillId="0" borderId="0" xfId="43" applyNumberFormat="1" applyFont="1" applyAlignment="1">
      <alignment horizontal="right"/>
    </xf>
    <xf numFmtId="41" fontId="19" fillId="0" borderId="0" xfId="43" applyNumberFormat="1" applyFont="1" applyAlignment="1">
      <alignment horizontal="left"/>
    </xf>
    <xf numFmtId="42" fontId="19" fillId="0" borderId="0" xfId="43" applyNumberFormat="1" applyFont="1" applyAlignment="1">
      <alignment horizontal="right"/>
    </xf>
    <xf numFmtId="41" fontId="21" fillId="0" borderId="0" xfId="45" applyNumberFormat="1" applyFont="1" applyAlignment="1">
      <alignment horizontal="right"/>
    </xf>
    <xf numFmtId="41" fontId="19" fillId="0" borderId="0" xfId="43" applyNumberFormat="1" applyFont="1" applyAlignment="1">
      <alignment horizontal="right"/>
    </xf>
    <xf numFmtId="41" fontId="20" fillId="0" borderId="0" xfId="43" applyNumberFormat="1" applyFont="1" applyAlignment="1">
      <alignment horizontal="right"/>
    </xf>
    <xf numFmtId="41" fontId="19" fillId="0" borderId="12" xfId="43" applyNumberFormat="1" applyFont="1" applyBorder="1" applyAlignment="1">
      <alignment horizontal="right"/>
    </xf>
    <xf numFmtId="41" fontId="19" fillId="0" borderId="13" xfId="43" applyNumberFormat="1" applyFont="1" applyBorder="1"/>
    <xf numFmtId="37" fontId="21" fillId="0" borderId="0" xfId="46" applyNumberFormat="1" applyFont="1" applyFill="1" applyAlignment="1"/>
    <xf numFmtId="37" fontId="21" fillId="0" borderId="0" xfId="46" applyNumberFormat="1" applyFont="1" applyFill="1" applyAlignment="1">
      <alignment horizontal="center"/>
    </xf>
    <xf numFmtId="10" fontId="21" fillId="0" borderId="0" xfId="47" applyNumberFormat="1" applyFont="1" applyFill="1" applyAlignment="1"/>
    <xf numFmtId="167" fontId="21" fillId="0" borderId="0" xfId="48" applyNumberFormat="1" applyFont="1" applyFill="1" applyProtection="1">
      <protection locked="0"/>
    </xf>
    <xf numFmtId="37" fontId="21" fillId="0" borderId="0" xfId="46" applyNumberFormat="1" applyFont="1" applyFill="1" applyBorder="1" applyProtection="1">
      <protection locked="0"/>
    </xf>
    <xf numFmtId="10" fontId="21" fillId="0" borderId="11" xfId="47" applyNumberFormat="1" applyFont="1" applyFill="1" applyBorder="1" applyAlignment="1"/>
    <xf numFmtId="10" fontId="21" fillId="0" borderId="0" xfId="47" applyNumberFormat="1" applyFont="1" applyFill="1" applyBorder="1" applyAlignment="1"/>
    <xf numFmtId="37" fontId="21" fillId="0" borderId="0" xfId="46" applyNumberFormat="1" applyFont="1" applyFill="1" applyBorder="1" applyAlignment="1"/>
    <xf numFmtId="10" fontId="21" fillId="0" borderId="0" xfId="47" applyNumberFormat="1" applyFont="1" applyFill="1" applyBorder="1" applyAlignment="1">
      <alignment horizontal="center"/>
    </xf>
    <xf numFmtId="0" fontId="19" fillId="0" borderId="0" xfId="43" applyFont="1"/>
    <xf numFmtId="0" fontId="19" fillId="0" borderId="0" xfId="0" applyFont="1" applyFill="1"/>
    <xf numFmtId="166" fontId="19" fillId="0" borderId="0" xfId="0" applyNumberFormat="1" applyFont="1" applyFill="1"/>
    <xf numFmtId="166" fontId="19" fillId="0" borderId="11" xfId="0" applyNumberFormat="1" applyFont="1" applyFill="1" applyBorder="1"/>
    <xf numFmtId="166" fontId="19" fillId="0" borderId="12" xfId="1" applyNumberFormat="1" applyFont="1" applyFill="1" applyBorder="1" applyAlignment="1"/>
    <xf numFmtId="166" fontId="19" fillId="0" borderId="15" xfId="1" applyNumberFormat="1" applyFont="1" applyFill="1" applyBorder="1" applyAlignment="1"/>
    <xf numFmtId="166" fontId="19" fillId="0" borderId="0" xfId="1" applyNumberFormat="1" applyFont="1" applyFill="1" applyBorder="1"/>
    <xf numFmtId="0" fontId="19" fillId="0" borderId="0" xfId="0" applyFont="1" applyFill="1" applyBorder="1"/>
    <xf numFmtId="166" fontId="19" fillId="0" borderId="0" xfId="1" applyNumberFormat="1" applyFont="1" applyFill="1" applyBorder="1" applyAlignment="1"/>
    <xf numFmtId="168" fontId="19" fillId="0" borderId="0" xfId="1" applyNumberFormat="1" applyFont="1" applyFill="1" applyBorder="1" applyAlignment="1"/>
    <xf numFmtId="166" fontId="23" fillId="0" borderId="0" xfId="1" applyNumberFormat="1" applyFont="1" applyFill="1" applyBorder="1" applyAlignment="1"/>
    <xf numFmtId="166" fontId="23" fillId="0" borderId="17" xfId="1" applyNumberFormat="1" applyFont="1" applyFill="1" applyBorder="1" applyAlignment="1"/>
    <xf numFmtId="166" fontId="19" fillId="0" borderId="17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19" fillId="0" borderId="17" xfId="1" applyNumberFormat="1" applyFont="1" applyFill="1" applyBorder="1" applyAlignment="1"/>
    <xf numFmtId="166" fontId="19" fillId="0" borderId="1" xfId="1" applyNumberFormat="1" applyFont="1" applyFill="1" applyBorder="1" applyAlignment="1"/>
    <xf numFmtId="166" fontId="19" fillId="0" borderId="19" xfId="1" applyNumberFormat="1" applyFont="1" applyFill="1" applyBorder="1" applyAlignment="1"/>
    <xf numFmtId="166" fontId="19" fillId="0" borderId="0" xfId="1" applyNumberFormat="1" applyFont="1" applyFill="1"/>
    <xf numFmtId="166" fontId="19" fillId="0" borderId="0" xfId="1" applyNumberFormat="1" applyFont="1" applyFill="1" applyAlignment="1"/>
    <xf numFmtId="0" fontId="19" fillId="0" borderId="13" xfId="43" applyFont="1" applyBorder="1"/>
    <xf numFmtId="0" fontId="19" fillId="0" borderId="0" xfId="43" applyFont="1" applyBorder="1"/>
    <xf numFmtId="0" fontId="19" fillId="0" borderId="0" xfId="43" applyFont="1" applyAlignment="1">
      <alignment horizontal="center"/>
    </xf>
    <xf numFmtId="41" fontId="19" fillId="0" borderId="0" xfId="43" applyNumberFormat="1" applyFont="1"/>
    <xf numFmtId="0" fontId="19" fillId="0" borderId="0" xfId="0" applyFont="1"/>
    <xf numFmtId="0" fontId="19" fillId="0" borderId="14" xfId="0" applyFont="1" applyBorder="1"/>
    <xf numFmtId="166" fontId="19" fillId="0" borderId="12" xfId="1" applyNumberFormat="1" applyFont="1" applyFill="1" applyBorder="1"/>
    <xf numFmtId="166" fontId="19" fillId="0" borderId="15" xfId="1" applyNumberFormat="1" applyFont="1" applyFill="1" applyBorder="1"/>
    <xf numFmtId="0" fontId="19" fillId="0" borderId="16" xfId="0" applyFont="1" applyBorder="1" applyAlignment="1">
      <alignment horizontal="left" indent="1"/>
    </xf>
    <xf numFmtId="166" fontId="19" fillId="0" borderId="0" xfId="0" applyNumberFormat="1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18" xfId="0" applyFont="1" applyBorder="1"/>
    <xf numFmtId="166" fontId="19" fillId="0" borderId="1" xfId="1" applyNumberFormat="1" applyFont="1" applyFill="1" applyBorder="1"/>
    <xf numFmtId="166" fontId="19" fillId="0" borderId="19" xfId="1" applyNumberFormat="1" applyFont="1" applyFill="1" applyBorder="1"/>
    <xf numFmtId="43" fontId="19" fillId="0" borderId="0" xfId="0" applyNumberFormat="1" applyFont="1" applyFill="1"/>
    <xf numFmtId="0" fontId="19" fillId="0" borderId="13" xfId="44" quotePrefix="1" applyFont="1" applyBorder="1" applyAlignment="1">
      <alignment horizontal="center"/>
    </xf>
    <xf numFmtId="0" fontId="19" fillId="0" borderId="0" xfId="44" applyFont="1" applyAlignment="1">
      <alignment horizontal="center"/>
    </xf>
    <xf numFmtId="165" fontId="19" fillId="0" borderId="0" xfId="43" applyNumberFormat="1" applyFont="1" applyBorder="1" applyAlignment="1">
      <alignment horizontal="center"/>
    </xf>
    <xf numFmtId="165" fontId="19" fillId="0" borderId="0" xfId="43" applyNumberFormat="1" applyFont="1" applyAlignment="1">
      <alignment horizontal="center"/>
    </xf>
    <xf numFmtId="0" fontId="19" fillId="0" borderId="13" xfId="43" applyFont="1" applyBorder="1" applyAlignment="1">
      <alignment horizontal="center"/>
    </xf>
    <xf numFmtId="165" fontId="19" fillId="0" borderId="13" xfId="43" applyNumberFormat="1" applyFont="1" applyBorder="1" applyAlignment="1">
      <alignment horizontal="center"/>
    </xf>
    <xf numFmtId="49" fontId="19" fillId="0" borderId="13" xfId="43" applyNumberFormat="1" applyFont="1" applyBorder="1" applyAlignment="1">
      <alignment horizontal="center" wrapText="1"/>
    </xf>
    <xf numFmtId="42" fontId="19" fillId="0" borderId="20" xfId="43" applyNumberFormat="1" applyFont="1" applyBorder="1" applyAlignment="1">
      <alignment horizontal="right"/>
    </xf>
    <xf numFmtId="42" fontId="19" fillId="0" borderId="21" xfId="43" applyNumberFormat="1" applyFont="1" applyBorder="1" applyAlignment="1">
      <alignment horizontal="right"/>
    </xf>
    <xf numFmtId="41" fontId="19" fillId="0" borderId="13" xfId="44" quotePrefix="1" applyNumberFormat="1" applyFont="1" applyBorder="1" applyAlignment="1">
      <alignment horizontal="center"/>
    </xf>
    <xf numFmtId="41" fontId="19" fillId="0" borderId="0" xfId="43" applyNumberFormat="1" applyFont="1" applyAlignment="1">
      <alignment horizontal="center"/>
    </xf>
    <xf numFmtId="41" fontId="19" fillId="0" borderId="0" xfId="43" applyNumberFormat="1" applyFont="1" applyAlignment="1">
      <alignment horizontal="center" wrapText="1"/>
    </xf>
    <xf numFmtId="41" fontId="19" fillId="0" borderId="13" xfId="43" applyNumberFormat="1" applyFont="1" applyBorder="1" applyAlignment="1">
      <alignment horizontal="center"/>
    </xf>
    <xf numFmtId="0" fontId="19" fillId="0" borderId="13" xfId="43" applyNumberFormat="1" applyFont="1" applyBorder="1" applyAlignment="1">
      <alignment horizontal="center"/>
    </xf>
    <xf numFmtId="42" fontId="19" fillId="0" borderId="0" xfId="43" applyNumberFormat="1" applyFont="1" applyBorder="1" applyAlignment="1">
      <alignment horizontal="right"/>
    </xf>
    <xf numFmtId="167" fontId="21" fillId="0" borderId="11" xfId="48" applyNumberFormat="1" applyFont="1" applyFill="1" applyBorder="1"/>
    <xf numFmtId="0" fontId="25" fillId="0" borderId="0" xfId="0" applyFont="1" applyFill="1"/>
    <xf numFmtId="0" fontId="19" fillId="0" borderId="1" xfId="0" applyFont="1" applyFill="1" applyBorder="1"/>
    <xf numFmtId="0" fontId="19" fillId="0" borderId="0" xfId="0" applyFont="1" applyFill="1" applyAlignment="1">
      <alignment horizontal="center"/>
    </xf>
    <xf numFmtId="166" fontId="19" fillId="0" borderId="0" xfId="1" applyNumberFormat="1" applyFont="1" applyFill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wrapText="1"/>
    </xf>
    <xf numFmtId="0" fontId="19" fillId="0" borderId="16" xfId="0" applyFont="1" applyBorder="1"/>
    <xf numFmtId="166" fontId="26" fillId="0" borderId="0" xfId="1" applyNumberFormat="1" applyFont="1" applyFill="1" applyBorder="1" applyAlignment="1"/>
    <xf numFmtId="166" fontId="26" fillId="0" borderId="17" xfId="1" applyNumberFormat="1" applyFont="1" applyFill="1" applyBorder="1" applyAlignment="1"/>
    <xf numFmtId="166" fontId="19" fillId="0" borderId="11" xfId="1" applyNumberFormat="1" applyFont="1" applyFill="1" applyBorder="1"/>
    <xf numFmtId="41" fontId="19" fillId="0" borderId="11" xfId="0" applyNumberFormat="1" applyFont="1" applyFill="1" applyBorder="1"/>
    <xf numFmtId="0" fontId="25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166" fontId="19" fillId="0" borderId="0" xfId="1" applyNumberFormat="1" applyFont="1" applyFill="1" applyBorder="1" applyAlignment="1">
      <alignment horizontal="center"/>
    </xf>
    <xf numFmtId="0" fontId="19" fillId="0" borderId="0" xfId="0" applyFont="1" applyBorder="1"/>
    <xf numFmtId="43" fontId="19" fillId="0" borderId="0" xfId="1" applyNumberFormat="1" applyFont="1" applyFill="1"/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0" fontId="19" fillId="0" borderId="0" xfId="43" applyFont="1" applyAlignment="1">
      <alignment horizontal="right"/>
    </xf>
    <xf numFmtId="41" fontId="19" fillId="0" borderId="0" xfId="43" applyNumberFormat="1" applyFont="1" applyAlignment="1">
      <alignment horizontal="center"/>
    </xf>
    <xf numFmtId="0" fontId="19" fillId="0" borderId="0" xfId="43" applyFont="1" applyAlignment="1">
      <alignment horizontal="center"/>
    </xf>
    <xf numFmtId="0" fontId="19" fillId="0" borderId="0" xfId="44" quotePrefix="1" applyFont="1" applyAlignment="1">
      <alignment horizont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 10 2" xfId="45"/>
    <cellStyle name="Currency 10 2" xfId="48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1 10" xfId="43"/>
    <cellStyle name="Normal 48" xfId="49"/>
    <cellStyle name="Normal 51" xfId="46"/>
    <cellStyle name="Normal 62" xfId="44"/>
    <cellStyle name="Note" xfId="16" builtinId="10" customBuiltin="1"/>
    <cellStyle name="Output" xfId="11" builtinId="21" customBuiltin="1"/>
    <cellStyle name="Percent 2" xfId="47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3" sqref="B3"/>
    </sheetView>
  </sheetViews>
  <sheetFormatPr defaultRowHeight="12.75" x14ac:dyDescent="0.2"/>
  <cols>
    <col min="1" max="1" width="9.140625" style="21"/>
    <col min="2" max="2" width="52" style="2" customWidth="1"/>
    <col min="3" max="20" width="16" style="3" customWidth="1"/>
    <col min="21" max="21" width="31.85546875" style="21" bestFit="1" customWidth="1"/>
    <col min="22" max="16384" width="9.140625" style="21"/>
  </cols>
  <sheetData>
    <row r="1" spans="1:21" x14ac:dyDescent="0.2">
      <c r="U1" s="93" t="s">
        <v>132</v>
      </c>
    </row>
    <row r="2" spans="1:21" x14ac:dyDescent="0.2">
      <c r="U2" s="93" t="s">
        <v>134</v>
      </c>
    </row>
    <row r="3" spans="1:21" x14ac:dyDescent="0.2">
      <c r="U3" s="93" t="s">
        <v>136</v>
      </c>
    </row>
    <row r="4" spans="1:21" x14ac:dyDescent="0.2">
      <c r="U4" s="93" t="s">
        <v>133</v>
      </c>
    </row>
    <row r="5" spans="1:21" ht="18.95" customHeight="1" x14ac:dyDescent="0.2">
      <c r="A5" s="95" t="s">
        <v>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1" ht="18.95" customHeight="1" x14ac:dyDescent="0.2">
      <c r="A6" s="95" t="s">
        <v>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1" ht="18.95" customHeight="1" x14ac:dyDescent="0.2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18.95" customHeight="1" x14ac:dyDescent="0.2">
      <c r="A8" s="95" t="s">
        <v>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.95" customHeight="1" thickBot="1" x14ac:dyDescent="0.25">
      <c r="A9" s="40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1" ht="18.95" customHeight="1" x14ac:dyDescent="0.2">
      <c r="B10" s="96"/>
      <c r="C10" s="96"/>
      <c r="D10" s="96"/>
      <c r="E10" s="96"/>
      <c r="F10" s="9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7" t="s">
        <v>25</v>
      </c>
    </row>
    <row r="11" spans="1:21" ht="18.95" customHeight="1" x14ac:dyDescent="0.2">
      <c r="A11" s="42" t="s">
        <v>26</v>
      </c>
      <c r="B11" s="58" t="s">
        <v>27</v>
      </c>
      <c r="C11" s="59" t="s">
        <v>28</v>
      </c>
      <c r="D11" s="59" t="s">
        <v>29</v>
      </c>
      <c r="E11" s="59" t="s">
        <v>30</v>
      </c>
      <c r="F11" s="59" t="s">
        <v>31</v>
      </c>
      <c r="G11" s="59" t="s">
        <v>32</v>
      </c>
      <c r="H11" s="59" t="s">
        <v>33</v>
      </c>
      <c r="I11" s="59" t="s">
        <v>34</v>
      </c>
      <c r="J11" s="59" t="s">
        <v>35</v>
      </c>
      <c r="K11" s="59" t="s">
        <v>36</v>
      </c>
      <c r="L11" s="59" t="s">
        <v>37</v>
      </c>
      <c r="M11" s="59" t="s">
        <v>38</v>
      </c>
      <c r="N11" s="59" t="s">
        <v>39</v>
      </c>
      <c r="O11" s="59" t="s">
        <v>28</v>
      </c>
      <c r="P11" s="59" t="s">
        <v>29</v>
      </c>
      <c r="Q11" s="59" t="s">
        <v>30</v>
      </c>
      <c r="R11" s="59" t="s">
        <v>31</v>
      </c>
      <c r="S11" s="59" t="s">
        <v>32</v>
      </c>
      <c r="T11" s="59" t="s">
        <v>40</v>
      </c>
    </row>
    <row r="12" spans="1:21" ht="18.95" customHeight="1" thickBot="1" x14ac:dyDescent="0.25">
      <c r="A12" s="60" t="s">
        <v>41</v>
      </c>
      <c r="B12" s="61"/>
      <c r="C12" s="62">
        <v>2017</v>
      </c>
      <c r="D12" s="62">
        <v>2018</v>
      </c>
      <c r="E12" s="62">
        <v>2018</v>
      </c>
      <c r="F12" s="62">
        <v>2018</v>
      </c>
      <c r="G12" s="62">
        <v>2018</v>
      </c>
      <c r="H12" s="62">
        <v>2018</v>
      </c>
      <c r="I12" s="62">
        <v>2018</v>
      </c>
      <c r="J12" s="62">
        <v>2018</v>
      </c>
      <c r="K12" s="62">
        <v>2018</v>
      </c>
      <c r="L12" s="62">
        <v>2018</v>
      </c>
      <c r="M12" s="62">
        <v>2018</v>
      </c>
      <c r="N12" s="62">
        <v>2018</v>
      </c>
      <c r="O12" s="62">
        <v>2018</v>
      </c>
      <c r="P12" s="62">
        <v>2019</v>
      </c>
      <c r="Q12" s="62">
        <v>2019</v>
      </c>
      <c r="R12" s="62">
        <v>2019</v>
      </c>
      <c r="S12" s="62">
        <v>2019</v>
      </c>
      <c r="T12" s="62" t="s">
        <v>42</v>
      </c>
      <c r="U12" s="41"/>
    </row>
    <row r="14" spans="1:21" x14ac:dyDescent="0.2">
      <c r="A14" s="42">
        <v>1</v>
      </c>
      <c r="B14" s="2" t="s">
        <v>43</v>
      </c>
    </row>
    <row r="16" spans="1:21" x14ac:dyDescent="0.2">
      <c r="A16" s="42">
        <f>A14+1</f>
        <v>2</v>
      </c>
      <c r="B16" s="2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">
      <c r="A17" s="42">
        <f>A16+1</f>
        <v>3</v>
      </c>
      <c r="B17" s="5" t="s">
        <v>45</v>
      </c>
      <c r="C17" s="6">
        <v>7176922033.2099895</v>
      </c>
      <c r="D17" s="6">
        <v>7226425331.3499899</v>
      </c>
      <c r="E17" s="6">
        <v>7270990624.9499903</v>
      </c>
      <c r="F17" s="6">
        <v>7316542671.6699896</v>
      </c>
      <c r="G17" s="6">
        <v>7370976677.5299902</v>
      </c>
      <c r="H17" s="6">
        <v>7419636555.0099897</v>
      </c>
      <c r="I17" s="6">
        <v>7463033290.0599995</v>
      </c>
      <c r="J17" s="6">
        <v>7508558677.6499901</v>
      </c>
      <c r="K17" s="6">
        <v>7548826156.1099997</v>
      </c>
      <c r="L17" s="6">
        <v>7583806223.3400002</v>
      </c>
      <c r="M17" s="6">
        <v>7622130206.1900005</v>
      </c>
      <c r="N17" s="6">
        <v>7657113364.3999901</v>
      </c>
      <c r="O17" s="6">
        <v>7690361461.3299904</v>
      </c>
      <c r="P17" s="6">
        <v>7719812302.3099899</v>
      </c>
      <c r="Q17" s="6">
        <v>7747443394.0199995</v>
      </c>
      <c r="R17" s="6">
        <v>7787100696.9799995</v>
      </c>
      <c r="S17" s="6">
        <v>7800405564.5099897</v>
      </c>
      <c r="T17" s="6">
        <f>SUM(C17:S17)/17</f>
        <v>7524122660.6246996</v>
      </c>
    </row>
    <row r="18" spans="1:20" x14ac:dyDescent="0.2">
      <c r="A18" s="42">
        <f>A17+1</f>
        <v>4</v>
      </c>
      <c r="B18" s="5" t="s">
        <v>46</v>
      </c>
      <c r="C18" s="7">
        <v>-2143589441.2409203</v>
      </c>
      <c r="D18" s="7">
        <v>-2158454762.56394</v>
      </c>
      <c r="E18" s="7">
        <v>-2169065952.2729301</v>
      </c>
      <c r="F18" s="7">
        <v>-2181022088.9997101</v>
      </c>
      <c r="G18" s="7">
        <v>-2193245971.7048302</v>
      </c>
      <c r="H18" s="7">
        <v>-2204987449.6234198</v>
      </c>
      <c r="I18" s="7">
        <v>-2216658053.0349798</v>
      </c>
      <c r="J18" s="7">
        <v>-2227649231.8539801</v>
      </c>
      <c r="K18" s="7">
        <v>-2240697210.4563403</v>
      </c>
      <c r="L18" s="7">
        <v>-2255414415.6525402</v>
      </c>
      <c r="M18" s="7">
        <v>-2264016229.8664503</v>
      </c>
      <c r="N18" s="7">
        <v>-2279144973.1412501</v>
      </c>
      <c r="O18" s="7">
        <v>-2291871543.4422197</v>
      </c>
      <c r="P18" s="7">
        <v>-2308213893.2819099</v>
      </c>
      <c r="Q18" s="7">
        <v>-2318895585.0575299</v>
      </c>
      <c r="R18" s="7">
        <v>-2331793005.1077104</v>
      </c>
      <c r="S18" s="7">
        <v>-2304265636.8077798</v>
      </c>
      <c r="T18" s="7">
        <f>SUM(C18:S18)/17</f>
        <v>-2240528555.5357909</v>
      </c>
    </row>
    <row r="19" spans="1:20" x14ac:dyDescent="0.2">
      <c r="A19" s="42">
        <f>A18+1</f>
        <v>5</v>
      </c>
      <c r="B19" s="5" t="s">
        <v>47</v>
      </c>
      <c r="C19" s="63">
        <f>SUM(C17:C18)</f>
        <v>5033332591.9690695</v>
      </c>
      <c r="D19" s="63">
        <f t="shared" ref="D19:S19" si="0">SUM(D17:D18)</f>
        <v>5067970568.7860498</v>
      </c>
      <c r="E19" s="63">
        <f t="shared" si="0"/>
        <v>5101924672.6770601</v>
      </c>
      <c r="F19" s="63">
        <f t="shared" si="0"/>
        <v>5135520582.6702795</v>
      </c>
      <c r="G19" s="63">
        <f t="shared" si="0"/>
        <v>5177730705.82516</v>
      </c>
      <c r="H19" s="63">
        <f t="shared" si="0"/>
        <v>5214649105.38657</v>
      </c>
      <c r="I19" s="63">
        <f t="shared" si="0"/>
        <v>5246375237.0250196</v>
      </c>
      <c r="J19" s="63">
        <f t="shared" si="0"/>
        <v>5280909445.79601</v>
      </c>
      <c r="K19" s="63">
        <f t="shared" si="0"/>
        <v>5308128945.6536598</v>
      </c>
      <c r="L19" s="63">
        <f t="shared" si="0"/>
        <v>5328391807.6874599</v>
      </c>
      <c r="M19" s="63">
        <f t="shared" si="0"/>
        <v>5358113976.3235502</v>
      </c>
      <c r="N19" s="63">
        <f t="shared" si="0"/>
        <v>5377968391.2587395</v>
      </c>
      <c r="O19" s="63">
        <f t="shared" si="0"/>
        <v>5398489917.8877707</v>
      </c>
      <c r="P19" s="63">
        <f t="shared" si="0"/>
        <v>5411598409.02808</v>
      </c>
      <c r="Q19" s="63">
        <f t="shared" si="0"/>
        <v>5428547808.9624691</v>
      </c>
      <c r="R19" s="63">
        <f t="shared" si="0"/>
        <v>5455307691.8722897</v>
      </c>
      <c r="S19" s="63">
        <f t="shared" si="0"/>
        <v>5496139927.7022095</v>
      </c>
      <c r="T19" s="63">
        <f t="shared" ref="T19" si="1">SUM(T17:T18)</f>
        <v>5283594105.0889091</v>
      </c>
    </row>
    <row r="20" spans="1:20" x14ac:dyDescent="0.2">
      <c r="A20" s="42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">
      <c r="A21" s="42">
        <f>A19+1</f>
        <v>6</v>
      </c>
      <c r="B21" s="5" t="s">
        <v>48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42">
        <f>A21+1</f>
        <v>7</v>
      </c>
      <c r="B22" s="5" t="s">
        <v>49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ref="T22:T25" si="2">SUM(C22:S22)/17</f>
        <v>0</v>
      </c>
    </row>
    <row r="23" spans="1:20" x14ac:dyDescent="0.2">
      <c r="A23" s="42">
        <f t="shared" ref="A23:A26" si="3">A22+1</f>
        <v>8</v>
      </c>
      <c r="B23" s="5" t="s">
        <v>50</v>
      </c>
      <c r="C23" s="8">
        <v>567536.62</v>
      </c>
      <c r="D23" s="8">
        <v>567536.62</v>
      </c>
      <c r="E23" s="8">
        <v>567536.62</v>
      </c>
      <c r="F23" s="8">
        <v>567536.62</v>
      </c>
      <c r="G23" s="8">
        <v>567536.62</v>
      </c>
      <c r="H23" s="8">
        <v>567536.62</v>
      </c>
      <c r="I23" s="8">
        <v>567536.62</v>
      </c>
      <c r="J23" s="8">
        <v>567536.62</v>
      </c>
      <c r="K23" s="8">
        <v>567536.62</v>
      </c>
      <c r="L23" s="8">
        <v>567536.62</v>
      </c>
      <c r="M23" s="8">
        <v>567536.62</v>
      </c>
      <c r="N23" s="8">
        <v>567536.62</v>
      </c>
      <c r="O23" s="8">
        <v>567536.62</v>
      </c>
      <c r="P23" s="8">
        <v>567536.62</v>
      </c>
      <c r="Q23" s="8">
        <v>567536.62</v>
      </c>
      <c r="R23" s="8">
        <v>567536.62</v>
      </c>
      <c r="S23" s="8">
        <v>567536.62</v>
      </c>
      <c r="T23" s="8">
        <f t="shared" si="2"/>
        <v>567536.62</v>
      </c>
    </row>
    <row r="24" spans="1:20" x14ac:dyDescent="0.2">
      <c r="A24" s="42">
        <f t="shared" si="3"/>
        <v>9</v>
      </c>
      <c r="B24" s="5" t="s">
        <v>51</v>
      </c>
      <c r="C24" s="8">
        <v>594286</v>
      </c>
      <c r="D24" s="8">
        <v>594286</v>
      </c>
      <c r="E24" s="8">
        <v>594286</v>
      </c>
      <c r="F24" s="8">
        <v>594286</v>
      </c>
      <c r="G24" s="8">
        <v>594286</v>
      </c>
      <c r="H24" s="8">
        <v>594286</v>
      </c>
      <c r="I24" s="8">
        <v>594286</v>
      </c>
      <c r="J24" s="8">
        <v>594286</v>
      </c>
      <c r="K24" s="8">
        <v>594286</v>
      </c>
      <c r="L24" s="8">
        <v>594286</v>
      </c>
      <c r="M24" s="8">
        <v>594286</v>
      </c>
      <c r="N24" s="8">
        <v>594286</v>
      </c>
      <c r="O24" s="8">
        <v>594286</v>
      </c>
      <c r="P24" s="8">
        <v>594286</v>
      </c>
      <c r="Q24" s="8">
        <v>594286</v>
      </c>
      <c r="R24" s="8">
        <v>594286</v>
      </c>
      <c r="S24" s="8">
        <v>594286</v>
      </c>
      <c r="T24" s="8">
        <f t="shared" si="2"/>
        <v>594286</v>
      </c>
    </row>
    <row r="25" spans="1:20" x14ac:dyDescent="0.2">
      <c r="A25" s="42">
        <f t="shared" si="3"/>
        <v>10</v>
      </c>
      <c r="B25" s="5" t="s">
        <v>104</v>
      </c>
      <c r="C25" s="8">
        <v>1468085.8899999901</v>
      </c>
      <c r="D25" s="8">
        <v>1468085.8899999901</v>
      </c>
      <c r="E25" s="8">
        <v>1468085.8899999901</v>
      </c>
      <c r="F25" s="8">
        <v>1468085.8899999901</v>
      </c>
      <c r="G25" s="8">
        <v>1468085.8899999901</v>
      </c>
      <c r="H25" s="8">
        <v>1468085.8899999901</v>
      </c>
      <c r="I25" s="8">
        <v>1468085.8899999901</v>
      </c>
      <c r="J25" s="8">
        <v>1468085.8899999901</v>
      </c>
      <c r="K25" s="8">
        <v>1468085.8899999901</v>
      </c>
      <c r="L25" s="8">
        <v>1468085.8899999901</v>
      </c>
      <c r="M25" s="8">
        <v>1468085.8899999901</v>
      </c>
      <c r="N25" s="8">
        <v>1468085.8899999901</v>
      </c>
      <c r="O25" s="8">
        <v>1468085.8899999901</v>
      </c>
      <c r="P25" s="8">
        <v>1468085.8899999901</v>
      </c>
      <c r="Q25" s="8">
        <v>1468085.8899999901</v>
      </c>
      <c r="R25" s="8">
        <v>1468085.8899999901</v>
      </c>
      <c r="S25" s="8">
        <v>1468085.8899999901</v>
      </c>
      <c r="T25" s="8">
        <f t="shared" si="2"/>
        <v>1468085.8899999897</v>
      </c>
    </row>
    <row r="26" spans="1:20" x14ac:dyDescent="0.2">
      <c r="A26" s="42">
        <f t="shared" si="3"/>
        <v>11</v>
      </c>
      <c r="B26" s="5" t="s">
        <v>52</v>
      </c>
      <c r="C26" s="63">
        <f>SUM(C23:C25)</f>
        <v>2629908.5099999905</v>
      </c>
      <c r="D26" s="63">
        <f t="shared" ref="D26:S26" si="4">SUM(D23:D25)</f>
        <v>2629908.5099999905</v>
      </c>
      <c r="E26" s="63">
        <f t="shared" si="4"/>
        <v>2629908.5099999905</v>
      </c>
      <c r="F26" s="63">
        <f t="shared" si="4"/>
        <v>2629908.5099999905</v>
      </c>
      <c r="G26" s="63">
        <f t="shared" si="4"/>
        <v>2629908.5099999905</v>
      </c>
      <c r="H26" s="63">
        <f t="shared" si="4"/>
        <v>2629908.5099999905</v>
      </c>
      <c r="I26" s="63">
        <f t="shared" si="4"/>
        <v>2629908.5099999905</v>
      </c>
      <c r="J26" s="63">
        <f t="shared" si="4"/>
        <v>2629908.5099999905</v>
      </c>
      <c r="K26" s="63">
        <f t="shared" si="4"/>
        <v>2629908.5099999905</v>
      </c>
      <c r="L26" s="63">
        <f t="shared" si="4"/>
        <v>2629908.5099999905</v>
      </c>
      <c r="M26" s="63">
        <f t="shared" si="4"/>
        <v>2629908.5099999905</v>
      </c>
      <c r="N26" s="63">
        <f t="shared" si="4"/>
        <v>2629908.5099999905</v>
      </c>
      <c r="O26" s="63">
        <f t="shared" si="4"/>
        <v>2629908.5099999905</v>
      </c>
      <c r="P26" s="63">
        <f t="shared" si="4"/>
        <v>2629908.5099999905</v>
      </c>
      <c r="Q26" s="63">
        <f t="shared" si="4"/>
        <v>2629908.5099999905</v>
      </c>
      <c r="R26" s="63">
        <f t="shared" si="4"/>
        <v>2629908.5099999905</v>
      </c>
      <c r="S26" s="63">
        <f t="shared" si="4"/>
        <v>2629908.5099999905</v>
      </c>
      <c r="T26" s="63">
        <f t="shared" ref="T26" si="5">SUM(T23:T25)</f>
        <v>2629908.5099999895</v>
      </c>
    </row>
    <row r="27" spans="1:20" x14ac:dyDescent="0.2">
      <c r="A27" s="42"/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">
      <c r="A28" s="42">
        <f>A26+1</f>
        <v>12</v>
      </c>
      <c r="B28" s="5" t="s">
        <v>53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">
      <c r="A29" s="42">
        <f>A28+1</f>
        <v>13</v>
      </c>
      <c r="B29" s="5" t="s">
        <v>54</v>
      </c>
      <c r="C29" s="6">
        <v>5019790</v>
      </c>
      <c r="D29" s="6">
        <v>5019790</v>
      </c>
      <c r="E29" s="6">
        <v>5019790</v>
      </c>
      <c r="F29" s="6">
        <v>5019790</v>
      </c>
      <c r="G29" s="6">
        <v>5019790</v>
      </c>
      <c r="H29" s="6">
        <v>5019790</v>
      </c>
      <c r="I29" s="6">
        <v>5019790</v>
      </c>
      <c r="J29" s="6">
        <v>5019790</v>
      </c>
      <c r="K29" s="6">
        <v>5019790</v>
      </c>
      <c r="L29" s="6">
        <v>5019790</v>
      </c>
      <c r="M29" s="6">
        <v>5019790</v>
      </c>
      <c r="N29" s="6">
        <v>5019790</v>
      </c>
      <c r="O29" s="6">
        <v>5019790</v>
      </c>
      <c r="P29" s="6">
        <v>5019790</v>
      </c>
      <c r="Q29" s="6">
        <v>5019790</v>
      </c>
      <c r="R29" s="6">
        <v>5019790</v>
      </c>
      <c r="S29" s="6">
        <v>5019790</v>
      </c>
      <c r="T29" s="6">
        <f t="shared" ref="T29:T35" si="6">SUM(C29:S29)/17</f>
        <v>5019790</v>
      </c>
    </row>
    <row r="30" spans="1:20" x14ac:dyDescent="0.2">
      <c r="A30" s="42">
        <f t="shared" ref="A30:A36" si="7">A29+1</f>
        <v>14</v>
      </c>
      <c r="B30" s="5" t="s">
        <v>55</v>
      </c>
      <c r="C30" s="8">
        <v>-1.4296119843493199E-8</v>
      </c>
      <c r="D30" s="8">
        <v>3.9790393202565602E-9</v>
      </c>
      <c r="E30" s="8">
        <v>-1.7337242752546401E-9</v>
      </c>
      <c r="F30" s="8">
        <v>-1.0828671292983899E-8</v>
      </c>
      <c r="G30" s="8">
        <v>6.5369931689929201E-9</v>
      </c>
      <c r="H30" s="8">
        <v>9.1802121460204894E-9</v>
      </c>
      <c r="I30" s="8">
        <v>1.0771827874123099E-8</v>
      </c>
      <c r="J30" s="8">
        <v>8.5833562479820102E-9</v>
      </c>
      <c r="K30" s="8">
        <v>-1.2192913345643299E-8</v>
      </c>
      <c r="L30" s="8">
        <v>-9.6918029157677599E-9</v>
      </c>
      <c r="M30" s="8">
        <v>-3.0127011996228198E-9</v>
      </c>
      <c r="N30" s="8">
        <v>1.0999201549566301E-8</v>
      </c>
      <c r="O30" s="8">
        <v>-2.40163444686913E-8</v>
      </c>
      <c r="P30" s="8">
        <v>3.63399976777145E-7</v>
      </c>
      <c r="Q30" s="8">
        <v>1.8967512005474401E-6</v>
      </c>
      <c r="R30" s="8">
        <v>4.41332304035313E-6</v>
      </c>
      <c r="S30" s="8">
        <v>9.6372332336613891E-6</v>
      </c>
      <c r="T30" s="8">
        <f t="shared" si="6"/>
        <v>9.5794034142968169E-7</v>
      </c>
    </row>
    <row r="31" spans="1:20" x14ac:dyDescent="0.2">
      <c r="A31" s="42">
        <f t="shared" si="7"/>
        <v>15</v>
      </c>
      <c r="B31" s="5" t="s">
        <v>56</v>
      </c>
      <c r="C31" s="8">
        <v>197738088.13188198</v>
      </c>
      <c r="D31" s="8">
        <v>212218831.65154502</v>
      </c>
      <c r="E31" s="8">
        <v>200954063.284145</v>
      </c>
      <c r="F31" s="8">
        <v>190173985.32292402</v>
      </c>
      <c r="G31" s="8">
        <v>170122830.10729998</v>
      </c>
      <c r="H31" s="8">
        <v>172715292.25961301</v>
      </c>
      <c r="I31" s="8">
        <v>182944763.542869</v>
      </c>
      <c r="J31" s="8">
        <v>188274754.684423</v>
      </c>
      <c r="K31" s="8">
        <v>189001726.50779399</v>
      </c>
      <c r="L31" s="8">
        <v>175581630.83221599</v>
      </c>
      <c r="M31" s="8">
        <v>164276796.744719</v>
      </c>
      <c r="N31" s="8">
        <v>172102926.681344</v>
      </c>
      <c r="O31" s="8">
        <v>196173417.92787698</v>
      </c>
      <c r="P31" s="8">
        <v>206748760.294539</v>
      </c>
      <c r="Q31" s="8">
        <v>196033557.25978699</v>
      </c>
      <c r="R31" s="8">
        <v>185986316.584739</v>
      </c>
      <c r="S31" s="8">
        <v>169357881.93759102</v>
      </c>
      <c r="T31" s="8">
        <f t="shared" si="6"/>
        <v>186494448.45619455</v>
      </c>
    </row>
    <row r="32" spans="1:20" x14ac:dyDescent="0.2">
      <c r="A32" s="42">
        <f t="shared" si="7"/>
        <v>16</v>
      </c>
      <c r="B32" s="5" t="s">
        <v>57</v>
      </c>
      <c r="C32" s="8">
        <v>27697931.68</v>
      </c>
      <c r="D32" s="8">
        <v>28280770.68</v>
      </c>
      <c r="E32" s="8">
        <v>27239954.18</v>
      </c>
      <c r="F32" s="8">
        <v>26768081.48</v>
      </c>
      <c r="G32" s="8">
        <v>24548874.579999998</v>
      </c>
      <c r="H32" s="8">
        <v>24255065.18</v>
      </c>
      <c r="I32" s="8">
        <v>24548319.780000001</v>
      </c>
      <c r="J32" s="8">
        <v>24226076.280000001</v>
      </c>
      <c r="K32" s="8">
        <v>24284901.580000002</v>
      </c>
      <c r="L32" s="8">
        <v>25453353.879999999</v>
      </c>
      <c r="M32" s="8">
        <v>25631115.18</v>
      </c>
      <c r="N32" s="8">
        <v>25834971.780000001</v>
      </c>
      <c r="O32" s="8">
        <v>28821956.68</v>
      </c>
      <c r="P32" s="8">
        <v>29116924.080000002</v>
      </c>
      <c r="Q32" s="8">
        <v>28114324.280000001</v>
      </c>
      <c r="R32" s="8">
        <v>28713696.98</v>
      </c>
      <c r="S32" s="8">
        <v>26027185.979999997</v>
      </c>
      <c r="T32" s="8">
        <f t="shared" si="6"/>
        <v>26444912.015294116</v>
      </c>
    </row>
    <row r="33" spans="1:21" x14ac:dyDescent="0.2">
      <c r="A33" s="42">
        <f t="shared" si="7"/>
        <v>17</v>
      </c>
      <c r="B33" s="5" t="s">
        <v>58</v>
      </c>
      <c r="C33" s="8">
        <v>125411040.603521</v>
      </c>
      <c r="D33" s="8">
        <v>106536155.92147699</v>
      </c>
      <c r="E33" s="8">
        <v>93199040.21227701</v>
      </c>
      <c r="F33" s="8">
        <v>89076376.900226802</v>
      </c>
      <c r="G33" s="8">
        <v>91615892.395016789</v>
      </c>
      <c r="H33" s="8">
        <v>92380797.854642704</v>
      </c>
      <c r="I33" s="8">
        <v>96244793.431357801</v>
      </c>
      <c r="J33" s="8">
        <v>103653142.781606</v>
      </c>
      <c r="K33" s="8">
        <v>110522557.127308</v>
      </c>
      <c r="L33" s="8">
        <v>119669714.83457801</v>
      </c>
      <c r="M33" s="8">
        <v>129661011.343777</v>
      </c>
      <c r="N33" s="8">
        <v>133303987.84978901</v>
      </c>
      <c r="O33" s="8">
        <v>122601051.44974101</v>
      </c>
      <c r="P33" s="8">
        <v>104689578.14134999</v>
      </c>
      <c r="Q33" s="8">
        <v>92320361.715019092</v>
      </c>
      <c r="R33" s="8">
        <v>85204333.985196605</v>
      </c>
      <c r="S33" s="8">
        <v>88764944.9225263</v>
      </c>
      <c r="T33" s="8">
        <f t="shared" si="6"/>
        <v>104991457.7334947</v>
      </c>
    </row>
    <row r="34" spans="1:21" x14ac:dyDescent="0.2">
      <c r="A34" s="42">
        <f t="shared" si="7"/>
        <v>18</v>
      </c>
      <c r="B34" s="5" t="s">
        <v>59</v>
      </c>
      <c r="C34" s="8">
        <v>14212811.1539749</v>
      </c>
      <c r="D34" s="8">
        <v>16798208.1573755</v>
      </c>
      <c r="E34" s="8">
        <v>15472360.2736084</v>
      </c>
      <c r="F34" s="8">
        <v>13866233.2154413</v>
      </c>
      <c r="G34" s="8">
        <v>17561544.4691175</v>
      </c>
      <c r="H34" s="8">
        <v>16064532.8289646</v>
      </c>
      <c r="I34" s="8">
        <v>15711632.728811799</v>
      </c>
      <c r="J34" s="8">
        <v>17151332.498658899</v>
      </c>
      <c r="K34" s="8">
        <v>15697156.418506099</v>
      </c>
      <c r="L34" s="8">
        <v>15361098.1783533</v>
      </c>
      <c r="M34" s="8">
        <v>14535244.798200399</v>
      </c>
      <c r="N34" s="8">
        <v>13641040.242090199</v>
      </c>
      <c r="O34" s="8">
        <v>13182243.102170199</v>
      </c>
      <c r="P34" s="8">
        <v>16188628.723597599</v>
      </c>
      <c r="Q34" s="8">
        <v>14731698.569370398</v>
      </c>
      <c r="R34" s="8">
        <v>13015445.435143299</v>
      </c>
      <c r="S34" s="8">
        <v>17220226.865468901</v>
      </c>
      <c r="T34" s="8">
        <f t="shared" si="6"/>
        <v>15318319.862285485</v>
      </c>
    </row>
    <row r="35" spans="1:21" x14ac:dyDescent="0.2">
      <c r="A35" s="42">
        <f t="shared" si="7"/>
        <v>19</v>
      </c>
      <c r="B35" s="5" t="s">
        <v>60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f t="shared" si="6"/>
        <v>0</v>
      </c>
    </row>
    <row r="36" spans="1:21" x14ac:dyDescent="0.2">
      <c r="A36" s="42">
        <f t="shared" si="7"/>
        <v>20</v>
      </c>
      <c r="B36" s="5" t="s">
        <v>61</v>
      </c>
      <c r="C36" s="63">
        <f>SUM(C29:C35)</f>
        <v>370079661.5693779</v>
      </c>
      <c r="D36" s="63">
        <f t="shared" ref="D36:S36" si="8">SUM(D29:D35)</f>
        <v>368853756.41039753</v>
      </c>
      <c r="E36" s="63">
        <f t="shared" si="8"/>
        <v>341885207.95003039</v>
      </c>
      <c r="F36" s="63">
        <f t="shared" si="8"/>
        <v>324904466.9185921</v>
      </c>
      <c r="G36" s="63">
        <f t="shared" si="8"/>
        <v>308868931.55143428</v>
      </c>
      <c r="H36" s="63">
        <f t="shared" si="8"/>
        <v>310435478.12322032</v>
      </c>
      <c r="I36" s="63">
        <f t="shared" si="8"/>
        <v>324469299.4830386</v>
      </c>
      <c r="J36" s="63">
        <f t="shared" si="8"/>
        <v>338325096.24468791</v>
      </c>
      <c r="K36" s="63">
        <f t="shared" si="8"/>
        <v>344526131.6336081</v>
      </c>
      <c r="L36" s="63">
        <f t="shared" si="8"/>
        <v>341085587.72514731</v>
      </c>
      <c r="M36" s="63">
        <f t="shared" si="8"/>
        <v>339123958.06669641</v>
      </c>
      <c r="N36" s="63">
        <f t="shared" si="8"/>
        <v>349902716.55322325</v>
      </c>
      <c r="O36" s="63">
        <f t="shared" si="8"/>
        <v>365798459.15978813</v>
      </c>
      <c r="P36" s="63">
        <f t="shared" si="8"/>
        <v>361763681.23948693</v>
      </c>
      <c r="Q36" s="63">
        <f t="shared" si="8"/>
        <v>336219731.8241784</v>
      </c>
      <c r="R36" s="63">
        <f t="shared" si="8"/>
        <v>317939582.98508328</v>
      </c>
      <c r="S36" s="63">
        <f t="shared" si="8"/>
        <v>306390029.70559585</v>
      </c>
      <c r="T36" s="63">
        <f t="shared" ref="T36" si="9">SUM(T29:T35)</f>
        <v>338268928.0672698</v>
      </c>
    </row>
    <row r="37" spans="1:21" x14ac:dyDescent="0.2">
      <c r="A37" s="42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1" x14ac:dyDescent="0.2">
      <c r="A38" s="42">
        <f>A36+1</f>
        <v>21</v>
      </c>
      <c r="B38" s="5" t="s">
        <v>62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1" x14ac:dyDescent="0.2">
      <c r="A39" s="42">
        <f>A38+1</f>
        <v>22</v>
      </c>
      <c r="B39" s="5" t="s">
        <v>63</v>
      </c>
      <c r="C39" s="6">
        <v>29427964.560799699</v>
      </c>
      <c r="D39" s="6">
        <v>29185269.951045297</v>
      </c>
      <c r="E39" s="6">
        <v>28962963.6876234</v>
      </c>
      <c r="F39" s="6">
        <v>29109457.582091</v>
      </c>
      <c r="G39" s="6">
        <v>28866056.935559802</v>
      </c>
      <c r="H39" s="6">
        <v>29447286.299985901</v>
      </c>
      <c r="I39" s="6">
        <v>29189575.1852783</v>
      </c>
      <c r="J39" s="6">
        <v>28924921.341885101</v>
      </c>
      <c r="K39" s="6">
        <v>28659818.5579607</v>
      </c>
      <c r="L39" s="6">
        <v>28400818.0500107</v>
      </c>
      <c r="M39" s="6">
        <v>28134831.698266897</v>
      </c>
      <c r="N39" s="6">
        <v>27874976.044362698</v>
      </c>
      <c r="O39" s="6">
        <v>27608105.834799699</v>
      </c>
      <c r="P39" s="6">
        <v>27340786.4347055</v>
      </c>
      <c r="Q39" s="6">
        <v>27092884.8306541</v>
      </c>
      <c r="R39" s="6">
        <v>26824710.219226398</v>
      </c>
      <c r="S39" s="6">
        <v>27300403.300036702</v>
      </c>
      <c r="T39" s="6">
        <f t="shared" ref="T39:T42" si="10">SUM(C39:S39)/17</f>
        <v>28373578.265546586</v>
      </c>
    </row>
    <row r="40" spans="1:21" x14ac:dyDescent="0.2">
      <c r="A40" s="42">
        <f t="shared" ref="A40:A43" si="11">A39+1</f>
        <v>23</v>
      </c>
      <c r="B40" s="5" t="s">
        <v>64</v>
      </c>
      <c r="C40" s="8">
        <v>210421679.41999999</v>
      </c>
      <c r="D40" s="8">
        <v>210421679.41999999</v>
      </c>
      <c r="E40" s="8">
        <v>210421679.41999999</v>
      </c>
      <c r="F40" s="8">
        <v>210421679.41999999</v>
      </c>
      <c r="G40" s="8">
        <v>210421679.41999999</v>
      </c>
      <c r="H40" s="8">
        <v>210421679.41999999</v>
      </c>
      <c r="I40" s="8">
        <v>210421679.41999999</v>
      </c>
      <c r="J40" s="8">
        <v>210421679.41999999</v>
      </c>
      <c r="K40" s="8">
        <v>210421679.41999999</v>
      </c>
      <c r="L40" s="8">
        <v>210421679.41999999</v>
      </c>
      <c r="M40" s="8">
        <v>210421679.41999999</v>
      </c>
      <c r="N40" s="8">
        <v>210421679.41999999</v>
      </c>
      <c r="O40" s="8">
        <v>210421679.41999999</v>
      </c>
      <c r="P40" s="8">
        <v>210421679.41999999</v>
      </c>
      <c r="Q40" s="8">
        <v>210421679.41999999</v>
      </c>
      <c r="R40" s="8">
        <v>210421679.41999999</v>
      </c>
      <c r="S40" s="8">
        <v>210421679.41999999</v>
      </c>
      <c r="T40" s="8">
        <f t="shared" si="10"/>
        <v>210421679.42000005</v>
      </c>
    </row>
    <row r="41" spans="1:21" x14ac:dyDescent="0.2">
      <c r="A41" s="42">
        <f t="shared" si="11"/>
        <v>24</v>
      </c>
      <c r="B41" s="5" t="s">
        <v>65</v>
      </c>
      <c r="C41" s="8">
        <v>416304598.67130595</v>
      </c>
      <c r="D41" s="8">
        <v>412944276.273965</v>
      </c>
      <c r="E41" s="8">
        <v>411543547.52749801</v>
      </c>
      <c r="F41" s="8">
        <v>411431262.81937802</v>
      </c>
      <c r="G41" s="8">
        <v>415358806.82672799</v>
      </c>
      <c r="H41" s="8">
        <v>414742831.04915899</v>
      </c>
      <c r="I41" s="8">
        <v>412330205.217439</v>
      </c>
      <c r="J41" s="8">
        <v>410277555.171588</v>
      </c>
      <c r="K41" s="8">
        <v>409110411.90956903</v>
      </c>
      <c r="L41" s="8">
        <v>408893954.58927101</v>
      </c>
      <c r="M41" s="8">
        <v>409007392.47709101</v>
      </c>
      <c r="N41" s="8">
        <v>407374989.771469</v>
      </c>
      <c r="O41" s="8">
        <v>405360890.37724102</v>
      </c>
      <c r="P41" s="8">
        <v>403107992.527008</v>
      </c>
      <c r="Q41" s="8">
        <v>402128942.113253</v>
      </c>
      <c r="R41" s="8">
        <v>400692538.32728797</v>
      </c>
      <c r="S41" s="8">
        <v>402082891.17481196</v>
      </c>
      <c r="T41" s="8">
        <f t="shared" si="10"/>
        <v>408981946.28376842</v>
      </c>
    </row>
    <row r="42" spans="1:21" x14ac:dyDescent="0.2">
      <c r="A42" s="42">
        <f t="shared" si="11"/>
        <v>25</v>
      </c>
      <c r="B42" s="5" t="s">
        <v>66</v>
      </c>
      <c r="C42" s="8">
        <v>10311491.0757201</v>
      </c>
      <c r="D42" s="8">
        <v>10455535.889647501</v>
      </c>
      <c r="E42" s="8">
        <v>12526754.5219188</v>
      </c>
      <c r="F42" s="8">
        <v>12669874.859644601</v>
      </c>
      <c r="G42" s="8">
        <v>12867899.0152721</v>
      </c>
      <c r="H42" s="8">
        <v>13023250.675047901</v>
      </c>
      <c r="I42" s="8">
        <v>13240347.158355501</v>
      </c>
      <c r="J42" s="8">
        <v>13447647.3924012</v>
      </c>
      <c r="K42" s="8">
        <v>13658096.887697101</v>
      </c>
      <c r="L42" s="8">
        <v>13794353.907506701</v>
      </c>
      <c r="M42" s="8">
        <v>13859930.5923409</v>
      </c>
      <c r="N42" s="8">
        <v>13997710.4113284</v>
      </c>
      <c r="O42" s="8">
        <v>14120669.387584299</v>
      </c>
      <c r="P42" s="8">
        <v>14251579.9604655</v>
      </c>
      <c r="Q42" s="8">
        <v>18652516.3783364</v>
      </c>
      <c r="R42" s="8">
        <v>20778408.0142023</v>
      </c>
      <c r="S42" s="8">
        <v>12742365.0588424</v>
      </c>
      <c r="T42" s="8">
        <f t="shared" si="10"/>
        <v>13788143.010959512</v>
      </c>
    </row>
    <row r="43" spans="1:21" x14ac:dyDescent="0.2">
      <c r="A43" s="42">
        <f t="shared" si="11"/>
        <v>26</v>
      </c>
      <c r="B43" s="5" t="s">
        <v>67</v>
      </c>
      <c r="C43" s="63">
        <f>SUM(C39:C42)</f>
        <v>666465733.72782564</v>
      </c>
      <c r="D43" s="63">
        <f t="shared" ref="D43:S43" si="12">SUM(D39:D42)</f>
        <v>663006761.53465772</v>
      </c>
      <c r="E43" s="63">
        <f t="shared" si="12"/>
        <v>663454945.15704012</v>
      </c>
      <c r="F43" s="63">
        <f t="shared" si="12"/>
        <v>663632274.68111372</v>
      </c>
      <c r="G43" s="63">
        <f t="shared" si="12"/>
        <v>667514442.19755995</v>
      </c>
      <c r="H43" s="63">
        <f t="shared" si="12"/>
        <v>667635047.44419277</v>
      </c>
      <c r="I43" s="63">
        <f t="shared" si="12"/>
        <v>665181806.98107278</v>
      </c>
      <c r="J43" s="63">
        <f t="shared" si="12"/>
        <v>663071803.32587433</v>
      </c>
      <c r="K43" s="63">
        <f t="shared" si="12"/>
        <v>661850006.77522683</v>
      </c>
      <c r="L43" s="63">
        <f t="shared" si="12"/>
        <v>661510805.96678841</v>
      </c>
      <c r="M43" s="63">
        <f t="shared" si="12"/>
        <v>661423834.18769884</v>
      </c>
      <c r="N43" s="63">
        <f t="shared" si="12"/>
        <v>659669355.64716017</v>
      </c>
      <c r="O43" s="63">
        <f t="shared" si="12"/>
        <v>657511345.01962507</v>
      </c>
      <c r="P43" s="63">
        <f t="shared" si="12"/>
        <v>655122038.34217906</v>
      </c>
      <c r="Q43" s="63">
        <f t="shared" si="12"/>
        <v>658296022.74224353</v>
      </c>
      <c r="R43" s="63">
        <f t="shared" si="12"/>
        <v>658717335.98071671</v>
      </c>
      <c r="S43" s="63">
        <f t="shared" si="12"/>
        <v>652547338.95369101</v>
      </c>
      <c r="T43" s="63">
        <f t="shared" ref="T43" si="13">SUM(T39:T42)</f>
        <v>661565346.98027456</v>
      </c>
    </row>
    <row r="44" spans="1:21" x14ac:dyDescent="0.2">
      <c r="A44" s="42"/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1" ht="13.5" thickBot="1" x14ac:dyDescent="0.25">
      <c r="A45" s="42">
        <f>A43+1</f>
        <v>27</v>
      </c>
      <c r="B45" s="5" t="s">
        <v>68</v>
      </c>
      <c r="C45" s="64">
        <f>C19+C26+C36+C43</f>
        <v>6072507895.7762737</v>
      </c>
      <c r="D45" s="64">
        <f t="shared" ref="D45:T45" si="14">D19+D26+D36+D43</f>
        <v>6102460995.2411051</v>
      </c>
      <c r="E45" s="64">
        <f t="shared" si="14"/>
        <v>6109894734.2941303</v>
      </c>
      <c r="F45" s="64">
        <f t="shared" si="14"/>
        <v>6126687232.7799854</v>
      </c>
      <c r="G45" s="64">
        <f t="shared" si="14"/>
        <v>6156743988.0841551</v>
      </c>
      <c r="H45" s="64">
        <f t="shared" si="14"/>
        <v>6195349539.4639835</v>
      </c>
      <c r="I45" s="64">
        <f t="shared" si="14"/>
        <v>6238656251.9991312</v>
      </c>
      <c r="J45" s="64">
        <f t="shared" si="14"/>
        <v>6284936253.8765726</v>
      </c>
      <c r="K45" s="64">
        <f t="shared" si="14"/>
        <v>6317134992.5724945</v>
      </c>
      <c r="L45" s="64">
        <f t="shared" si="14"/>
        <v>6333618109.8893957</v>
      </c>
      <c r="M45" s="64">
        <f t="shared" si="14"/>
        <v>6361291677.0879459</v>
      </c>
      <c r="N45" s="64">
        <f t="shared" si="14"/>
        <v>6390170371.9691238</v>
      </c>
      <c r="O45" s="64">
        <f t="shared" si="14"/>
        <v>6424429630.5771837</v>
      </c>
      <c r="P45" s="64">
        <f t="shared" si="14"/>
        <v>6431114037.1197462</v>
      </c>
      <c r="Q45" s="64">
        <f t="shared" si="14"/>
        <v>6425693472.0388918</v>
      </c>
      <c r="R45" s="64">
        <f t="shared" si="14"/>
        <v>6434594519.3480902</v>
      </c>
      <c r="S45" s="64">
        <f t="shared" si="14"/>
        <v>6457707204.8714962</v>
      </c>
      <c r="T45" s="64">
        <f t="shared" si="14"/>
        <v>6286058288.6464539</v>
      </c>
    </row>
    <row r="46" spans="1:21" ht="13.5" thickTop="1" x14ac:dyDescent="0.2">
      <c r="A46" s="43"/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1" x14ac:dyDescent="0.2">
      <c r="A47" s="43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3" t="s">
        <v>132</v>
      </c>
    </row>
    <row r="48" spans="1:21" x14ac:dyDescent="0.2">
      <c r="A48" s="43"/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3" t="s">
        <v>134</v>
      </c>
    </row>
    <row r="49" spans="1:21" x14ac:dyDescent="0.2">
      <c r="A49" s="43"/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3" t="s">
        <v>137</v>
      </c>
    </row>
    <row r="50" spans="1:21" x14ac:dyDescent="0.2">
      <c r="A50" s="4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3" t="s">
        <v>133</v>
      </c>
    </row>
    <row r="51" spans="1:21" ht="18.95" customHeight="1" x14ac:dyDescent="0.2">
      <c r="A51" s="94" t="str">
        <f>A5</f>
        <v>Louisville Gas and Electric Company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2" spans="1:21" ht="18.95" customHeight="1" x14ac:dyDescent="0.2">
      <c r="A52" s="94" t="str">
        <f>A6</f>
        <v>Case No. 2018-00034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</row>
    <row r="53" spans="1:21" ht="18.95" customHeight="1" x14ac:dyDescent="0.2">
      <c r="A53" s="94" t="str">
        <f>A7</f>
        <v>Balance Sheet - Total Company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1" ht="18.95" customHeight="1" x14ac:dyDescent="0.2">
      <c r="A54" s="94" t="str">
        <f>A8</f>
        <v>As of December 31, 2017 - April 30, 2019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1" ht="18.95" customHeight="1" thickBot="1" x14ac:dyDescent="0.25">
      <c r="A55" s="11"/>
      <c r="B55" s="65"/>
      <c r="C55" s="65"/>
      <c r="D55" s="65"/>
      <c r="E55" s="65"/>
      <c r="F55" s="65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1" ht="18.95" customHeight="1" x14ac:dyDescent="0.2">
      <c r="A56" s="43"/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66" t="str">
        <f>T10</f>
        <v>17 Mo Avg</v>
      </c>
    </row>
    <row r="57" spans="1:21" ht="18.95" customHeight="1" x14ac:dyDescent="0.2">
      <c r="A57" s="66" t="s">
        <v>26</v>
      </c>
      <c r="B57" s="66" t="s">
        <v>27</v>
      </c>
      <c r="C57" s="67" t="str">
        <f t="shared" ref="C57:S57" si="15">C11</f>
        <v>December</v>
      </c>
      <c r="D57" s="67" t="str">
        <f t="shared" si="15"/>
        <v>January</v>
      </c>
      <c r="E57" s="67" t="str">
        <f t="shared" si="15"/>
        <v>February</v>
      </c>
      <c r="F57" s="67" t="str">
        <f t="shared" si="15"/>
        <v>March</v>
      </c>
      <c r="G57" s="67" t="str">
        <f t="shared" si="15"/>
        <v>April</v>
      </c>
      <c r="H57" s="67" t="str">
        <f t="shared" si="15"/>
        <v>May</v>
      </c>
      <c r="I57" s="67" t="str">
        <f t="shared" si="15"/>
        <v>June</v>
      </c>
      <c r="J57" s="67" t="str">
        <f t="shared" si="15"/>
        <v>July</v>
      </c>
      <c r="K57" s="67" t="str">
        <f t="shared" si="15"/>
        <v>August</v>
      </c>
      <c r="L57" s="67" t="str">
        <f t="shared" si="15"/>
        <v>September</v>
      </c>
      <c r="M57" s="67" t="str">
        <f t="shared" si="15"/>
        <v>October</v>
      </c>
      <c r="N57" s="67" t="str">
        <f t="shared" si="15"/>
        <v>November</v>
      </c>
      <c r="O57" s="67" t="str">
        <f t="shared" si="15"/>
        <v>December</v>
      </c>
      <c r="P57" s="67" t="str">
        <f t="shared" si="15"/>
        <v>January</v>
      </c>
      <c r="Q57" s="67" t="str">
        <f t="shared" si="15"/>
        <v>February</v>
      </c>
      <c r="R57" s="67" t="str">
        <f t="shared" si="15"/>
        <v>March</v>
      </c>
      <c r="S57" s="67" t="str">
        <f t="shared" si="15"/>
        <v>April</v>
      </c>
      <c r="T57" s="67" t="str">
        <f>T11</f>
        <v>December 2017 -</v>
      </c>
    </row>
    <row r="58" spans="1:21" ht="13.5" thickBot="1" x14ac:dyDescent="0.25">
      <c r="A58" s="68" t="s">
        <v>41</v>
      </c>
      <c r="B58" s="68"/>
      <c r="C58" s="69">
        <f t="shared" ref="C58:S58" si="16">C12</f>
        <v>2017</v>
      </c>
      <c r="D58" s="69">
        <f t="shared" si="16"/>
        <v>2018</v>
      </c>
      <c r="E58" s="69">
        <f t="shared" si="16"/>
        <v>2018</v>
      </c>
      <c r="F58" s="69">
        <f t="shared" si="16"/>
        <v>2018</v>
      </c>
      <c r="G58" s="69">
        <f t="shared" si="16"/>
        <v>2018</v>
      </c>
      <c r="H58" s="69">
        <f t="shared" si="16"/>
        <v>2018</v>
      </c>
      <c r="I58" s="69">
        <f t="shared" si="16"/>
        <v>2018</v>
      </c>
      <c r="J58" s="69">
        <f t="shared" si="16"/>
        <v>2018</v>
      </c>
      <c r="K58" s="69">
        <f t="shared" si="16"/>
        <v>2018</v>
      </c>
      <c r="L58" s="69">
        <f t="shared" si="16"/>
        <v>2018</v>
      </c>
      <c r="M58" s="69">
        <f t="shared" si="16"/>
        <v>2018</v>
      </c>
      <c r="N58" s="69">
        <f t="shared" si="16"/>
        <v>2018</v>
      </c>
      <c r="O58" s="69">
        <f t="shared" si="16"/>
        <v>2018</v>
      </c>
      <c r="P58" s="69">
        <f t="shared" si="16"/>
        <v>2019</v>
      </c>
      <c r="Q58" s="69">
        <f t="shared" si="16"/>
        <v>2019</v>
      </c>
      <c r="R58" s="69">
        <f t="shared" si="16"/>
        <v>2019</v>
      </c>
      <c r="S58" s="69">
        <f t="shared" si="16"/>
        <v>2019</v>
      </c>
      <c r="T58" s="69" t="str">
        <f>T12</f>
        <v>April 2019</v>
      </c>
    </row>
    <row r="59" spans="1:21" x14ac:dyDescent="0.2">
      <c r="A59" s="43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1" x14ac:dyDescent="0.2">
      <c r="A60" s="42">
        <f>A45+1</f>
        <v>28</v>
      </c>
      <c r="B60" s="5" t="s">
        <v>69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1" x14ac:dyDescent="0.2">
      <c r="A61" s="42"/>
      <c r="B61" s="5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1" x14ac:dyDescent="0.2">
      <c r="A62" s="42">
        <f>A60+1</f>
        <v>29</v>
      </c>
      <c r="B62" s="5" t="s">
        <v>70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1" x14ac:dyDescent="0.2">
      <c r="A63" s="42">
        <f>A62+1</f>
        <v>30</v>
      </c>
      <c r="B63" s="5" t="s">
        <v>71</v>
      </c>
      <c r="C63" s="6">
        <v>425170424.08999997</v>
      </c>
      <c r="D63" s="6">
        <v>425170424.08999997</v>
      </c>
      <c r="E63" s="6">
        <v>425170424.08999997</v>
      </c>
      <c r="F63" s="6">
        <v>425170424.08999997</v>
      </c>
      <c r="G63" s="6">
        <v>425170424.08999997</v>
      </c>
      <c r="H63" s="6">
        <v>425170424.08999997</v>
      </c>
      <c r="I63" s="6">
        <v>425170424.08999997</v>
      </c>
      <c r="J63" s="6">
        <v>425170424.08999997</v>
      </c>
      <c r="K63" s="6">
        <v>425170424.08999997</v>
      </c>
      <c r="L63" s="6">
        <v>425170424.08999997</v>
      </c>
      <c r="M63" s="6">
        <v>425170424.08999997</v>
      </c>
      <c r="N63" s="6">
        <v>425170424.08999997</v>
      </c>
      <c r="O63" s="6">
        <v>425170424.08999997</v>
      </c>
      <c r="P63" s="6">
        <v>425170424.08999997</v>
      </c>
      <c r="Q63" s="6">
        <v>425170424.08999997</v>
      </c>
      <c r="R63" s="6">
        <v>425170424.08999997</v>
      </c>
      <c r="S63" s="6">
        <v>425170424.08999997</v>
      </c>
      <c r="T63" s="6">
        <f t="shared" ref="T63:T67" si="17">SUM(C63:S63)/17</f>
        <v>425170424.09000009</v>
      </c>
    </row>
    <row r="64" spans="1:21" x14ac:dyDescent="0.2">
      <c r="A64" s="42">
        <f t="shared" ref="A64:A68" si="18">A63+1</f>
        <v>31</v>
      </c>
      <c r="B64" s="5" t="s">
        <v>72</v>
      </c>
      <c r="C64" s="7">
        <v>-835888.64000000001</v>
      </c>
      <c r="D64" s="7">
        <v>-835888.64000000001</v>
      </c>
      <c r="E64" s="7">
        <v>-835888.64000000001</v>
      </c>
      <c r="F64" s="7">
        <v>-835888.64000000001</v>
      </c>
      <c r="G64" s="7">
        <v>-835888.64000000001</v>
      </c>
      <c r="H64" s="7">
        <v>-835888.64000000001</v>
      </c>
      <c r="I64" s="7">
        <v>-835888.64000000001</v>
      </c>
      <c r="J64" s="7">
        <v>-835888.64000000001</v>
      </c>
      <c r="K64" s="7">
        <v>-835888.64000000001</v>
      </c>
      <c r="L64" s="7">
        <v>-835888.64000000001</v>
      </c>
      <c r="M64" s="7">
        <v>-835888.64000000001</v>
      </c>
      <c r="N64" s="7">
        <v>-835888.64000000001</v>
      </c>
      <c r="O64" s="7">
        <v>-835888.64000000001</v>
      </c>
      <c r="P64" s="7">
        <v>-835888.64000000001</v>
      </c>
      <c r="Q64" s="7">
        <v>-835888.64000000001</v>
      </c>
      <c r="R64" s="7">
        <v>-835888.64000000001</v>
      </c>
      <c r="S64" s="7">
        <v>-835888.64000000001</v>
      </c>
      <c r="T64" s="7">
        <f t="shared" si="17"/>
        <v>-835888.64000000013</v>
      </c>
    </row>
    <row r="65" spans="1:20" x14ac:dyDescent="0.2">
      <c r="A65" s="42">
        <f t="shared" si="18"/>
        <v>32</v>
      </c>
      <c r="B65" s="5" t="s">
        <v>73</v>
      </c>
      <c r="C65" s="8">
        <v>552456795.09306002</v>
      </c>
      <c r="D65" s="8">
        <v>552456795.09306002</v>
      </c>
      <c r="E65" s="8">
        <v>552456795.09306002</v>
      </c>
      <c r="F65" s="8">
        <v>555216948.75865495</v>
      </c>
      <c r="G65" s="8">
        <v>555216948.75865495</v>
      </c>
      <c r="H65" s="8">
        <v>555216948.75865495</v>
      </c>
      <c r="I65" s="8">
        <v>623837032.34904897</v>
      </c>
      <c r="J65" s="8">
        <v>623837032.34904897</v>
      </c>
      <c r="K65" s="8">
        <v>623837032.34904897</v>
      </c>
      <c r="L65" s="8">
        <v>624731054.31338799</v>
      </c>
      <c r="M65" s="8">
        <v>624731054.31338799</v>
      </c>
      <c r="N65" s="8">
        <v>624731054.31338799</v>
      </c>
      <c r="O65" s="8">
        <v>672199275.51933897</v>
      </c>
      <c r="P65" s="8">
        <v>672199275.51933897</v>
      </c>
      <c r="Q65" s="8">
        <v>672199275.51933897</v>
      </c>
      <c r="R65" s="8">
        <v>672199275.51933897</v>
      </c>
      <c r="S65" s="8">
        <v>672199275.51933897</v>
      </c>
      <c r="T65" s="8">
        <f t="shared" si="17"/>
        <v>613513051.12583232</v>
      </c>
    </row>
    <row r="66" spans="1:20" x14ac:dyDescent="0.2">
      <c r="A66" s="42">
        <f t="shared" si="18"/>
        <v>33</v>
      </c>
      <c r="B66" s="5" t="s">
        <v>74</v>
      </c>
      <c r="C66" s="8">
        <v>1187185837.2983298</v>
      </c>
      <c r="D66" s="8">
        <v>1214992242.7281199</v>
      </c>
      <c r="E66" s="8">
        <v>1237993820.04109</v>
      </c>
      <c r="F66" s="8">
        <v>1228238055.4559</v>
      </c>
      <c r="G66" s="8">
        <v>1237038660.8708899</v>
      </c>
      <c r="H66" s="8">
        <v>1249765780.04881</v>
      </c>
      <c r="I66" s="8">
        <v>1226668435.2316101</v>
      </c>
      <c r="J66" s="8">
        <v>1250193391.85361</v>
      </c>
      <c r="K66" s="8">
        <v>1273741976.7532399</v>
      </c>
      <c r="L66" s="8">
        <v>1263369516.7201302</v>
      </c>
      <c r="M66" s="8">
        <v>1269922951.28281</v>
      </c>
      <c r="N66" s="8">
        <v>1282869106.14763</v>
      </c>
      <c r="O66" s="8">
        <v>1266903020.12991</v>
      </c>
      <c r="P66" s="8">
        <v>1294560339.7799199</v>
      </c>
      <c r="Q66" s="8">
        <v>1317024135.1260898</v>
      </c>
      <c r="R66" s="8">
        <v>1274494245.6638601</v>
      </c>
      <c r="S66" s="8">
        <v>1282374924.81233</v>
      </c>
      <c r="T66" s="8">
        <f t="shared" si="17"/>
        <v>1256313908.2320163</v>
      </c>
    </row>
    <row r="67" spans="1:20" x14ac:dyDescent="0.2">
      <c r="A67" s="42">
        <f t="shared" si="18"/>
        <v>34</v>
      </c>
      <c r="B67" s="5" t="s">
        <v>75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f t="shared" si="17"/>
        <v>0</v>
      </c>
    </row>
    <row r="68" spans="1:20" x14ac:dyDescent="0.2">
      <c r="A68" s="42">
        <f t="shared" si="18"/>
        <v>35</v>
      </c>
      <c r="B68" s="5" t="s">
        <v>76</v>
      </c>
      <c r="C68" s="63">
        <f>SUM(C63:C67)</f>
        <v>2163977167.8413897</v>
      </c>
      <c r="D68" s="63">
        <f t="shared" ref="D68:S68" si="19">SUM(D63:D67)</f>
        <v>2191783573.2711802</v>
      </c>
      <c r="E68" s="63">
        <f t="shared" si="19"/>
        <v>2214785150.5841503</v>
      </c>
      <c r="F68" s="63">
        <f t="shared" si="19"/>
        <v>2207789539.6645546</v>
      </c>
      <c r="G68" s="63">
        <f t="shared" si="19"/>
        <v>2216590145.079545</v>
      </c>
      <c r="H68" s="63">
        <f t="shared" si="19"/>
        <v>2229317264.2574649</v>
      </c>
      <c r="I68" s="63">
        <f t="shared" si="19"/>
        <v>2274840003.0306587</v>
      </c>
      <c r="J68" s="63">
        <f t="shared" si="19"/>
        <v>2298364959.6526589</v>
      </c>
      <c r="K68" s="63">
        <f t="shared" si="19"/>
        <v>2321913544.552289</v>
      </c>
      <c r="L68" s="63">
        <f t="shared" si="19"/>
        <v>2312435106.4835181</v>
      </c>
      <c r="M68" s="63">
        <f t="shared" si="19"/>
        <v>2318988541.0461979</v>
      </c>
      <c r="N68" s="63">
        <f t="shared" si="19"/>
        <v>2331934695.9110179</v>
      </c>
      <c r="O68" s="63">
        <f t="shared" si="19"/>
        <v>2363436831.0992489</v>
      </c>
      <c r="P68" s="63">
        <f t="shared" si="19"/>
        <v>2391094150.749259</v>
      </c>
      <c r="Q68" s="63">
        <f t="shared" si="19"/>
        <v>2413557946.0954285</v>
      </c>
      <c r="R68" s="63">
        <f t="shared" si="19"/>
        <v>2371028056.6331987</v>
      </c>
      <c r="S68" s="63">
        <f t="shared" si="19"/>
        <v>2378908735.7816687</v>
      </c>
      <c r="T68" s="63">
        <f t="shared" ref="T68" si="20">SUM(T63:T67)</f>
        <v>2294161494.8078489</v>
      </c>
    </row>
    <row r="69" spans="1:20" x14ac:dyDescent="0.2">
      <c r="A69" s="42"/>
      <c r="B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">
      <c r="A70" s="42">
        <f>A68+1</f>
        <v>36</v>
      </c>
      <c r="B70" s="5" t="s">
        <v>77</v>
      </c>
      <c r="C70" s="70">
        <v>1719992046.5800002</v>
      </c>
      <c r="D70" s="70">
        <v>1820007592.3399999</v>
      </c>
      <c r="E70" s="70">
        <v>1820021633.6600001</v>
      </c>
      <c r="F70" s="70">
        <v>1820037179.4100001</v>
      </c>
      <c r="G70" s="70">
        <v>1820052223.6899998</v>
      </c>
      <c r="H70" s="70">
        <v>1820067769.45</v>
      </c>
      <c r="I70" s="70">
        <v>1820082813.72</v>
      </c>
      <c r="J70" s="70">
        <v>1820098359.47</v>
      </c>
      <c r="K70" s="70">
        <v>1820113905.23</v>
      </c>
      <c r="L70" s="70">
        <v>1820128949.51</v>
      </c>
      <c r="M70" s="70">
        <v>1820144495.26</v>
      </c>
      <c r="N70" s="70">
        <v>1820159539.5500002</v>
      </c>
      <c r="O70" s="70">
        <v>1820175085.3</v>
      </c>
      <c r="P70" s="70">
        <v>1820190631.05</v>
      </c>
      <c r="Q70" s="70">
        <v>1820204672.3799999</v>
      </c>
      <c r="R70" s="70">
        <v>1820220218.1400001</v>
      </c>
      <c r="S70" s="70">
        <v>1820235262.3999999</v>
      </c>
      <c r="T70" s="70">
        <f>SUM(C70:S70)/17</f>
        <v>1814231316.3023527</v>
      </c>
    </row>
    <row r="71" spans="1:20" x14ac:dyDescent="0.2">
      <c r="A71" s="42"/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">
      <c r="A72" s="42">
        <f>A70+1</f>
        <v>37</v>
      </c>
      <c r="B72" s="5" t="s">
        <v>78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">
      <c r="A73" s="42">
        <f>A72+1</f>
        <v>38</v>
      </c>
      <c r="B73" s="5" t="s">
        <v>79</v>
      </c>
      <c r="C73" s="6">
        <v>196959740.13521799</v>
      </c>
      <c r="D73" s="6">
        <v>131235185.87569299</v>
      </c>
      <c r="E73" s="6">
        <v>118556026.53261301</v>
      </c>
      <c r="F73" s="6">
        <v>139367573.28632</v>
      </c>
      <c r="G73" s="6">
        <v>171756380.477247</v>
      </c>
      <c r="H73" s="6">
        <v>207172900.42734301</v>
      </c>
      <c r="I73" s="6">
        <v>196247184.37726301</v>
      </c>
      <c r="J73" s="6">
        <v>203429538.98912701</v>
      </c>
      <c r="K73" s="6">
        <v>204372493.596248</v>
      </c>
      <c r="L73" s="6">
        <v>229620414.528725</v>
      </c>
      <c r="M73" s="6">
        <v>258766472.97989398</v>
      </c>
      <c r="N73" s="6">
        <v>284723869.25467098</v>
      </c>
      <c r="O73" s="6">
        <v>276215149.65878099</v>
      </c>
      <c r="P73" s="6">
        <v>250868543.14596298</v>
      </c>
      <c r="Q73" s="6">
        <v>231729947.63872001</v>
      </c>
      <c r="R73" s="6">
        <v>282780800.46166199</v>
      </c>
      <c r="S73" s="6">
        <v>316086291.51993299</v>
      </c>
      <c r="T73" s="6">
        <f t="shared" ref="T73:T80" si="21">SUM(C73:S73)/17</f>
        <v>217640500.75796592</v>
      </c>
    </row>
    <row r="74" spans="1:20" x14ac:dyDescent="0.2">
      <c r="A74" s="42">
        <f t="shared" ref="A74:A81" si="22">A73+1</f>
        <v>39</v>
      </c>
      <c r="B74" s="5" t="s">
        <v>80</v>
      </c>
      <c r="C74" s="8">
        <v>183814356.081103</v>
      </c>
      <c r="D74" s="8">
        <v>185929169.77039099</v>
      </c>
      <c r="E74" s="8">
        <v>183900557.453563</v>
      </c>
      <c r="F74" s="8">
        <v>175828890.07841399</v>
      </c>
      <c r="G74" s="8">
        <v>175860422.368303</v>
      </c>
      <c r="H74" s="8">
        <v>172537415.81748199</v>
      </c>
      <c r="I74" s="8">
        <v>174024865.59986001</v>
      </c>
      <c r="J74" s="8">
        <v>180582620.41879398</v>
      </c>
      <c r="K74" s="8">
        <v>176931213.611734</v>
      </c>
      <c r="L74" s="8">
        <v>172720354.53268</v>
      </c>
      <c r="M74" s="8">
        <v>178625862.01678002</v>
      </c>
      <c r="N74" s="8">
        <v>173559141.73721099</v>
      </c>
      <c r="O74" s="8">
        <v>177768236.23970097</v>
      </c>
      <c r="P74" s="8">
        <v>174723571.54803401</v>
      </c>
      <c r="Q74" s="8">
        <v>175338723.72405699</v>
      </c>
      <c r="R74" s="8">
        <v>170907403.00729802</v>
      </c>
      <c r="S74" s="8">
        <v>170781120.41568899</v>
      </c>
      <c r="T74" s="8">
        <f t="shared" si="21"/>
        <v>176696113.20124081</v>
      </c>
    </row>
    <row r="75" spans="1:20" x14ac:dyDescent="0.2">
      <c r="A75" s="42">
        <f t="shared" si="22"/>
        <v>40</v>
      </c>
      <c r="B75" s="5" t="s">
        <v>81</v>
      </c>
      <c r="C75" s="8">
        <v>16475473.119999999</v>
      </c>
      <c r="D75" s="8">
        <v>16446204.567704</v>
      </c>
      <c r="E75" s="8">
        <v>16805519.867704</v>
      </c>
      <c r="F75" s="8">
        <v>17580754.951901101</v>
      </c>
      <c r="G75" s="8">
        <v>17265292.267703999</v>
      </c>
      <c r="H75" s="8">
        <v>17663357.667704001</v>
      </c>
      <c r="I75" s="8">
        <v>18513319.351901099</v>
      </c>
      <c r="J75" s="8">
        <v>18102083.067704</v>
      </c>
      <c r="K75" s="8">
        <v>17887941.667703997</v>
      </c>
      <c r="L75" s="8">
        <v>18032657.951901101</v>
      </c>
      <c r="M75" s="8">
        <v>17449438.067704</v>
      </c>
      <c r="N75" s="8">
        <v>17500125.067704</v>
      </c>
      <c r="O75" s="8">
        <v>17684359.251901101</v>
      </c>
      <c r="P75" s="8">
        <v>17498230.367704</v>
      </c>
      <c r="Q75" s="8">
        <v>17895201.967704002</v>
      </c>
      <c r="R75" s="8">
        <v>18207288.814313401</v>
      </c>
      <c r="S75" s="8">
        <v>18591162.867704</v>
      </c>
      <c r="T75" s="8">
        <f t="shared" si="21"/>
        <v>17623435.934509516</v>
      </c>
    </row>
    <row r="76" spans="1:20" x14ac:dyDescent="0.2">
      <c r="A76" s="42">
        <f t="shared" si="22"/>
        <v>41</v>
      </c>
      <c r="B76" s="5" t="s">
        <v>82</v>
      </c>
      <c r="C76" s="8">
        <v>27345913.34</v>
      </c>
      <c r="D76" s="8">
        <v>27345913.34</v>
      </c>
      <c r="E76" s="8">
        <v>27345913.34</v>
      </c>
      <c r="F76" s="8">
        <v>27345913.34</v>
      </c>
      <c r="G76" s="8">
        <v>27345913.34</v>
      </c>
      <c r="H76" s="8">
        <v>27345913.34</v>
      </c>
      <c r="I76" s="8">
        <v>27345913.34</v>
      </c>
      <c r="J76" s="8">
        <v>27345913.34</v>
      </c>
      <c r="K76" s="8">
        <v>27345913.34</v>
      </c>
      <c r="L76" s="8">
        <v>27345913.34</v>
      </c>
      <c r="M76" s="8">
        <v>27345913.34</v>
      </c>
      <c r="N76" s="8">
        <v>27345913.34</v>
      </c>
      <c r="O76" s="8">
        <v>27345913.34</v>
      </c>
      <c r="P76" s="8">
        <v>27345913.34</v>
      </c>
      <c r="Q76" s="8">
        <v>27345913.34</v>
      </c>
      <c r="R76" s="8">
        <v>27345913.34</v>
      </c>
      <c r="S76" s="8">
        <v>27345913.34</v>
      </c>
      <c r="T76" s="8">
        <f t="shared" si="21"/>
        <v>27345913.339999989</v>
      </c>
    </row>
    <row r="77" spans="1:20" x14ac:dyDescent="0.2">
      <c r="A77" s="42">
        <f t="shared" si="22"/>
        <v>42</v>
      </c>
      <c r="B77" s="5" t="s">
        <v>83</v>
      </c>
      <c r="C77" s="8">
        <v>22318390.138175201</v>
      </c>
      <c r="D77" s="8">
        <v>33586117.830178805</v>
      </c>
      <c r="E77" s="8">
        <v>25412145.3087065</v>
      </c>
      <c r="F77" s="8">
        <v>17247740.308598202</v>
      </c>
      <c r="G77" s="8">
        <v>15772573.726298001</v>
      </c>
      <c r="H77" s="8">
        <v>23064008.002842698</v>
      </c>
      <c r="I77" s="8">
        <v>17743975.630481999</v>
      </c>
      <c r="J77" s="8">
        <v>28779751.292571303</v>
      </c>
      <c r="K77" s="8">
        <v>39822504.5111688</v>
      </c>
      <c r="L77" s="8">
        <v>29078443.9117966</v>
      </c>
      <c r="M77" s="8">
        <v>23021650.293711498</v>
      </c>
      <c r="N77" s="8">
        <v>30387833.754484199</v>
      </c>
      <c r="O77" s="8">
        <v>24850375.580839403</v>
      </c>
      <c r="P77" s="8">
        <v>36174941.955013797</v>
      </c>
      <c r="Q77" s="8">
        <v>25736747.6040585</v>
      </c>
      <c r="R77" s="8">
        <v>24913212.5525777</v>
      </c>
      <c r="S77" s="8">
        <v>16027564.7835219</v>
      </c>
      <c r="T77" s="8">
        <f t="shared" si="21"/>
        <v>25525763.363825005</v>
      </c>
    </row>
    <row r="78" spans="1:20" x14ac:dyDescent="0.2">
      <c r="A78" s="42">
        <f t="shared" si="22"/>
        <v>43</v>
      </c>
      <c r="B78" s="5" t="s">
        <v>84</v>
      </c>
      <c r="C78" s="8">
        <v>11584435.5366666</v>
      </c>
      <c r="D78" s="8">
        <v>16493268.869999999</v>
      </c>
      <c r="E78" s="8">
        <v>20550539.7033333</v>
      </c>
      <c r="F78" s="8">
        <v>25491685.536666598</v>
      </c>
      <c r="G78" s="8">
        <v>20014081.3699999</v>
      </c>
      <c r="H78" s="8">
        <v>9621060.5366666596</v>
      </c>
      <c r="I78" s="8">
        <v>13319873.0366666</v>
      </c>
      <c r="J78" s="8">
        <v>16412435.536666598</v>
      </c>
      <c r="K78" s="8">
        <v>20233873.036666598</v>
      </c>
      <c r="L78" s="8">
        <v>25251435.536666598</v>
      </c>
      <c r="M78" s="8">
        <v>19850248.036666598</v>
      </c>
      <c r="N78" s="8">
        <v>9346060.5366666596</v>
      </c>
      <c r="O78" s="8">
        <v>13044873.0366666</v>
      </c>
      <c r="P78" s="8">
        <v>16436550.119999902</v>
      </c>
      <c r="Q78" s="8">
        <v>20296373.036666598</v>
      </c>
      <c r="R78" s="8">
        <v>25358883.4533333</v>
      </c>
      <c r="S78" s="8">
        <v>20002643.8699999</v>
      </c>
      <c r="T78" s="8">
        <f t="shared" si="21"/>
        <v>17841665.928823471</v>
      </c>
    </row>
    <row r="79" spans="1:20" x14ac:dyDescent="0.2">
      <c r="A79" s="42">
        <f t="shared" si="22"/>
        <v>44</v>
      </c>
      <c r="B79" s="5" t="s">
        <v>85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f t="shared" si="21"/>
        <v>0</v>
      </c>
    </row>
    <row r="80" spans="1:20" x14ac:dyDescent="0.2">
      <c r="A80" s="42">
        <f t="shared" si="22"/>
        <v>45</v>
      </c>
      <c r="B80" s="5" t="s">
        <v>86</v>
      </c>
      <c r="C80" s="8">
        <v>48633408.660099901</v>
      </c>
      <c r="D80" s="8">
        <v>48267307.684433296</v>
      </c>
      <c r="E80" s="8">
        <v>47901206.708766602</v>
      </c>
      <c r="F80" s="8">
        <v>46648247.218781203</v>
      </c>
      <c r="G80" s="8">
        <v>46279781.349114604</v>
      </c>
      <c r="H80" s="8">
        <v>45911315.479447901</v>
      </c>
      <c r="I80" s="8">
        <v>45722818.721781202</v>
      </c>
      <c r="J80" s="8">
        <v>45352353.1961146</v>
      </c>
      <c r="K80" s="8">
        <v>44981887.670447893</v>
      </c>
      <c r="L80" s="8">
        <v>44611422.144781202</v>
      </c>
      <c r="M80" s="8">
        <v>44240956.6191146</v>
      </c>
      <c r="N80" s="8">
        <v>43870491.093447894</v>
      </c>
      <c r="O80" s="8">
        <v>43500025.567781202</v>
      </c>
      <c r="P80" s="8">
        <v>43150779.729614601</v>
      </c>
      <c r="Q80" s="8">
        <v>42801533.891447902</v>
      </c>
      <c r="R80" s="8">
        <v>40899595.948316798</v>
      </c>
      <c r="S80" s="8">
        <v>40550350.110150099</v>
      </c>
      <c r="T80" s="8">
        <f t="shared" si="21"/>
        <v>44901381.281978905</v>
      </c>
    </row>
    <row r="81" spans="1:20" x14ac:dyDescent="0.2">
      <c r="A81" s="42">
        <f t="shared" si="22"/>
        <v>46</v>
      </c>
      <c r="B81" s="5" t="s">
        <v>87</v>
      </c>
      <c r="C81" s="63">
        <f>SUM(C73:C80)</f>
        <v>507131717.01126266</v>
      </c>
      <c r="D81" s="63">
        <f t="shared" ref="D81:S81" si="23">SUM(D73:D80)</f>
        <v>459303167.93840003</v>
      </c>
      <c r="E81" s="63">
        <f t="shared" si="23"/>
        <v>440471908.91468638</v>
      </c>
      <c r="F81" s="63">
        <f t="shared" si="23"/>
        <v>449510804.72068107</v>
      </c>
      <c r="G81" s="63">
        <f t="shared" si="23"/>
        <v>474294444.89866644</v>
      </c>
      <c r="H81" s="63">
        <f t="shared" si="23"/>
        <v>503315971.27148622</v>
      </c>
      <c r="I81" s="63">
        <f t="shared" si="23"/>
        <v>492917950.05795389</v>
      </c>
      <c r="J81" s="63">
        <f t="shared" si="23"/>
        <v>520004695.84097743</v>
      </c>
      <c r="K81" s="63">
        <f t="shared" si="23"/>
        <v>531575827.4339692</v>
      </c>
      <c r="L81" s="63">
        <f t="shared" si="23"/>
        <v>546660641.94655037</v>
      </c>
      <c r="M81" s="63">
        <f t="shared" si="23"/>
        <v>569300541.35387063</v>
      </c>
      <c r="N81" s="63">
        <f t="shared" si="23"/>
        <v>586733434.78418469</v>
      </c>
      <c r="O81" s="63">
        <f t="shared" si="23"/>
        <v>580408932.67567027</v>
      </c>
      <c r="P81" s="63">
        <f t="shared" si="23"/>
        <v>566198530.20632923</v>
      </c>
      <c r="Q81" s="63">
        <f t="shared" si="23"/>
        <v>541144441.20265388</v>
      </c>
      <c r="R81" s="63">
        <f t="shared" si="23"/>
        <v>590413097.57750118</v>
      </c>
      <c r="S81" s="63">
        <f t="shared" si="23"/>
        <v>609385046.9069978</v>
      </c>
      <c r="T81" s="63">
        <f t="shared" ref="T81" si="24">SUM(T73:T80)</f>
        <v>527574773.80834359</v>
      </c>
    </row>
    <row r="82" spans="1:20" x14ac:dyDescent="0.2">
      <c r="A82" s="4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">
      <c r="A83" s="42">
        <f>A81+1</f>
        <v>47</v>
      </c>
      <c r="B83" s="5" t="s">
        <v>88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42">
        <f>A83+1</f>
        <v>48</v>
      </c>
      <c r="B84" s="5" t="s">
        <v>89</v>
      </c>
      <c r="C84" s="6">
        <v>779777667.43137002</v>
      </c>
      <c r="D84" s="6">
        <v>779789283.24586499</v>
      </c>
      <c r="E84" s="6">
        <v>779800899.06036007</v>
      </c>
      <c r="F84" s="6">
        <v>796615375.42959201</v>
      </c>
      <c r="G84" s="6">
        <v>796626991.24408698</v>
      </c>
      <c r="H84" s="6">
        <v>796638607.05858207</v>
      </c>
      <c r="I84" s="6">
        <v>813453083.42781401</v>
      </c>
      <c r="J84" s="6">
        <v>813464699.24230897</v>
      </c>
      <c r="K84" s="6">
        <v>813476315.05680394</v>
      </c>
      <c r="L84" s="6">
        <v>830290791.426036</v>
      </c>
      <c r="M84" s="6">
        <v>830302407.24053109</v>
      </c>
      <c r="N84" s="6">
        <v>830314023.05502594</v>
      </c>
      <c r="O84" s="6">
        <v>847128499.42425799</v>
      </c>
      <c r="P84" s="6">
        <v>847140115.23875308</v>
      </c>
      <c r="Q84" s="6">
        <v>847151731.05324805</v>
      </c>
      <c r="R84" s="6">
        <v>856909749.22231507</v>
      </c>
      <c r="S84" s="6">
        <v>856921365.03679597</v>
      </c>
      <c r="T84" s="6">
        <f t="shared" ref="T84:T91" si="25">SUM(C84:S84)/17</f>
        <v>818576564.87610257</v>
      </c>
    </row>
    <row r="85" spans="1:20" x14ac:dyDescent="0.2">
      <c r="A85" s="42">
        <f t="shared" ref="A85:A92" si="26">A84+1</f>
        <v>49</v>
      </c>
      <c r="B85" s="5" t="s">
        <v>90</v>
      </c>
      <c r="C85" s="8">
        <v>35243701.0445024</v>
      </c>
      <c r="D85" s="8">
        <v>35161816.375116497</v>
      </c>
      <c r="E85" s="8">
        <v>35079931.705730699</v>
      </c>
      <c r="F85" s="8">
        <v>34998047.036344796</v>
      </c>
      <c r="G85" s="8">
        <v>34916162.366958998</v>
      </c>
      <c r="H85" s="8">
        <v>34834277.697573103</v>
      </c>
      <c r="I85" s="8">
        <v>34752393.028187305</v>
      </c>
      <c r="J85" s="8">
        <v>34670508.358801402</v>
      </c>
      <c r="K85" s="8">
        <v>34588623.689415604</v>
      </c>
      <c r="L85" s="8">
        <v>34506739.020029701</v>
      </c>
      <c r="M85" s="8">
        <v>34424854.350643903</v>
      </c>
      <c r="N85" s="8">
        <v>34342969.681258</v>
      </c>
      <c r="O85" s="8">
        <v>34261085.011872202</v>
      </c>
      <c r="P85" s="8">
        <v>34187167.009153001</v>
      </c>
      <c r="Q85" s="8">
        <v>34113249.0064338</v>
      </c>
      <c r="R85" s="8">
        <v>34039331.003714599</v>
      </c>
      <c r="S85" s="8">
        <v>33965413.000995405</v>
      </c>
      <c r="T85" s="8">
        <f t="shared" si="25"/>
        <v>34593309.963925384</v>
      </c>
    </row>
    <row r="86" spans="1:20" x14ac:dyDescent="0.2">
      <c r="A86" s="42">
        <f t="shared" si="26"/>
        <v>50</v>
      </c>
      <c r="B86" s="5" t="s">
        <v>91</v>
      </c>
      <c r="C86" s="8">
        <v>600719643.49773097</v>
      </c>
      <c r="D86" s="8">
        <v>605398824.57373607</v>
      </c>
      <c r="E86" s="8">
        <v>609468828.98558307</v>
      </c>
      <c r="F86" s="8">
        <v>610326974.838346</v>
      </c>
      <c r="G86" s="8">
        <v>609019645.40740907</v>
      </c>
      <c r="H86" s="8">
        <v>608359149.53504503</v>
      </c>
      <c r="I86" s="8">
        <v>604167074.87403691</v>
      </c>
      <c r="J86" s="8">
        <v>602337761.64440906</v>
      </c>
      <c r="K86" s="8">
        <v>600811269.01665401</v>
      </c>
      <c r="L86" s="8">
        <v>597625986.01323402</v>
      </c>
      <c r="M86" s="8">
        <v>597133987.33999407</v>
      </c>
      <c r="N86" s="8">
        <v>596582978.48426199</v>
      </c>
      <c r="O86" s="8">
        <v>591477503.60609698</v>
      </c>
      <c r="P86" s="8">
        <v>589425707.18342209</v>
      </c>
      <c r="Q86" s="8">
        <v>588000387.38539696</v>
      </c>
      <c r="R86" s="8">
        <v>584079419.70197797</v>
      </c>
      <c r="S86" s="8">
        <v>583029043.01155806</v>
      </c>
      <c r="T86" s="8">
        <f t="shared" si="25"/>
        <v>598703775.59405255</v>
      </c>
    </row>
    <row r="87" spans="1:20" x14ac:dyDescent="0.2">
      <c r="A87" s="42">
        <f t="shared" si="26"/>
        <v>51</v>
      </c>
      <c r="B87" s="5" t="s">
        <v>92</v>
      </c>
      <c r="C87" s="8">
        <v>12228950.440000001</v>
      </c>
      <c r="D87" s="8">
        <v>12228950.440000001</v>
      </c>
      <c r="E87" s="8">
        <v>12228950.440000001</v>
      </c>
      <c r="F87" s="8">
        <v>12228950.440000001</v>
      </c>
      <c r="G87" s="8">
        <v>12228950.440000001</v>
      </c>
      <c r="H87" s="8">
        <v>12228950.440000001</v>
      </c>
      <c r="I87" s="8">
        <v>12228950.440000001</v>
      </c>
      <c r="J87" s="8">
        <v>12228950.440000001</v>
      </c>
      <c r="K87" s="8">
        <v>12228950.440000001</v>
      </c>
      <c r="L87" s="8">
        <v>12228950.440000001</v>
      </c>
      <c r="M87" s="8">
        <v>12228950.440000001</v>
      </c>
      <c r="N87" s="8">
        <v>12228950.440000001</v>
      </c>
      <c r="O87" s="8">
        <v>12228950.440000001</v>
      </c>
      <c r="P87" s="8">
        <v>12228950.440000001</v>
      </c>
      <c r="Q87" s="8">
        <v>12228950.440000001</v>
      </c>
      <c r="R87" s="8">
        <v>12228950.440000001</v>
      </c>
      <c r="S87" s="8">
        <v>12228950.440000001</v>
      </c>
      <c r="T87" s="8">
        <f t="shared" si="25"/>
        <v>12228950.439999999</v>
      </c>
    </row>
    <row r="88" spans="1:20" x14ac:dyDescent="0.2">
      <c r="A88" s="42">
        <f t="shared" si="26"/>
        <v>52</v>
      </c>
      <c r="B88" s="5" t="s">
        <v>93</v>
      </c>
      <c r="C88" s="8">
        <v>124962697.94</v>
      </c>
      <c r="D88" s="8">
        <v>125010329.15000001</v>
      </c>
      <c r="E88" s="8">
        <v>124956819.12</v>
      </c>
      <c r="F88" s="8">
        <v>124346175.25</v>
      </c>
      <c r="G88" s="8">
        <v>122878085.05</v>
      </c>
      <c r="H88" s="8">
        <v>121147055.93000001</v>
      </c>
      <c r="I88" s="8">
        <v>119991915.42999999</v>
      </c>
      <c r="J88" s="8">
        <v>118241097.32000001</v>
      </c>
      <c r="K88" s="8">
        <v>117598181.33000001</v>
      </c>
      <c r="L88" s="8">
        <v>117158995.06</v>
      </c>
      <c r="M88" s="8">
        <v>116882796.14999999</v>
      </c>
      <c r="N88" s="8">
        <v>116685522.24000001</v>
      </c>
      <c r="O88" s="8">
        <v>116370911.03</v>
      </c>
      <c r="P88" s="8">
        <v>115933345.92</v>
      </c>
      <c r="Q88" s="8">
        <v>115320307.82000001</v>
      </c>
      <c r="R88" s="8">
        <v>114056152.89</v>
      </c>
      <c r="S88" s="8">
        <v>112157497.22</v>
      </c>
      <c r="T88" s="8">
        <f t="shared" si="25"/>
        <v>119041052.05000001</v>
      </c>
    </row>
    <row r="89" spans="1:20" x14ac:dyDescent="0.2">
      <c r="A89" s="42">
        <f t="shared" si="26"/>
        <v>53</v>
      </c>
      <c r="B89" s="5" t="s">
        <v>94</v>
      </c>
      <c r="C89" s="8">
        <v>2156484.5799999996</v>
      </c>
      <c r="D89" s="8">
        <v>2156484.5799999996</v>
      </c>
      <c r="E89" s="8">
        <v>2156484.5799999996</v>
      </c>
      <c r="F89" s="8">
        <v>2156484.5799999996</v>
      </c>
      <c r="G89" s="8">
        <v>2156484.5799999996</v>
      </c>
      <c r="H89" s="8">
        <v>2156484.5799999996</v>
      </c>
      <c r="I89" s="8">
        <v>2156484.5799999996</v>
      </c>
      <c r="J89" s="8">
        <v>2156484.5799999996</v>
      </c>
      <c r="K89" s="8">
        <v>2156484.5799999996</v>
      </c>
      <c r="L89" s="8">
        <v>2156484.5799999996</v>
      </c>
      <c r="M89" s="8">
        <v>2156484.5799999996</v>
      </c>
      <c r="N89" s="8">
        <v>2156484.5799999996</v>
      </c>
      <c r="O89" s="8">
        <v>2156484.5799999996</v>
      </c>
      <c r="P89" s="8">
        <v>2156484.5799999996</v>
      </c>
      <c r="Q89" s="8">
        <v>2156484.5799999996</v>
      </c>
      <c r="R89" s="8">
        <v>2156484.5799999996</v>
      </c>
      <c r="S89" s="8">
        <v>2156484.5799999996</v>
      </c>
      <c r="T89" s="8">
        <f t="shared" si="25"/>
        <v>2156484.5799999991</v>
      </c>
    </row>
    <row r="90" spans="1:20" x14ac:dyDescent="0.2">
      <c r="A90" s="42">
        <f t="shared" si="26"/>
        <v>54</v>
      </c>
      <c r="B90" s="5" t="s">
        <v>95</v>
      </c>
      <c r="C90" s="8">
        <v>3681079.6799999997</v>
      </c>
      <c r="D90" s="8">
        <v>3681079.6799999997</v>
      </c>
      <c r="E90" s="8">
        <v>3681079.6799999997</v>
      </c>
      <c r="F90" s="8">
        <v>3681079.6799999997</v>
      </c>
      <c r="G90" s="8">
        <v>3681079.6799999997</v>
      </c>
      <c r="H90" s="8">
        <v>3681079.6799999997</v>
      </c>
      <c r="I90" s="8">
        <v>3681079.6799999997</v>
      </c>
      <c r="J90" s="8">
        <v>3681079.6799999997</v>
      </c>
      <c r="K90" s="8">
        <v>3681079.6799999997</v>
      </c>
      <c r="L90" s="8">
        <v>3681079.6799999997</v>
      </c>
      <c r="M90" s="8">
        <v>3681079.6799999997</v>
      </c>
      <c r="N90" s="8">
        <v>3681079.6799999997</v>
      </c>
      <c r="O90" s="8">
        <v>3681079.6799999997</v>
      </c>
      <c r="P90" s="8">
        <v>3681079.6799999997</v>
      </c>
      <c r="Q90" s="8">
        <v>3681079.6799999997</v>
      </c>
      <c r="R90" s="8">
        <v>3681079.6799999997</v>
      </c>
      <c r="S90" s="8">
        <v>3681079.6799999997</v>
      </c>
      <c r="T90" s="8">
        <f t="shared" si="25"/>
        <v>3681079.6799999997</v>
      </c>
    </row>
    <row r="91" spans="1:20" x14ac:dyDescent="0.2">
      <c r="A91" s="42">
        <f t="shared" si="26"/>
        <v>55</v>
      </c>
      <c r="B91" s="5" t="s">
        <v>96</v>
      </c>
      <c r="C91" s="8">
        <v>122636739.73</v>
      </c>
      <c r="D91" s="8">
        <v>67939893.646666601</v>
      </c>
      <c r="E91" s="8">
        <v>67243047.563333303</v>
      </c>
      <c r="F91" s="8">
        <v>64996621.729999997</v>
      </c>
      <c r="G91" s="8">
        <v>64299775.646666601</v>
      </c>
      <c r="H91" s="8">
        <v>63602929.563333303</v>
      </c>
      <c r="I91" s="8">
        <v>60384503.729999997</v>
      </c>
      <c r="J91" s="8">
        <v>59687657.646666601</v>
      </c>
      <c r="K91" s="8">
        <v>58990811.563333303</v>
      </c>
      <c r="L91" s="8">
        <v>56744385.730000004</v>
      </c>
      <c r="M91" s="8">
        <v>56047539.646666601</v>
      </c>
      <c r="N91" s="8">
        <v>55350693.563333295</v>
      </c>
      <c r="O91" s="8">
        <v>53104267.7299999</v>
      </c>
      <c r="P91" s="8">
        <v>48877875.063333295</v>
      </c>
      <c r="Q91" s="8">
        <v>48134222.396666601</v>
      </c>
      <c r="R91" s="8">
        <v>45781979.4799999</v>
      </c>
      <c r="S91" s="8">
        <v>45038326.813333295</v>
      </c>
      <c r="T91" s="8">
        <f t="shared" si="25"/>
        <v>61109486.543725446</v>
      </c>
    </row>
    <row r="92" spans="1:20" x14ac:dyDescent="0.2">
      <c r="A92" s="42">
        <f t="shared" si="26"/>
        <v>56</v>
      </c>
      <c r="B92" s="5" t="s">
        <v>97</v>
      </c>
      <c r="C92" s="63">
        <f>SUM(C84:C91)</f>
        <v>1681406964.3436034</v>
      </c>
      <c r="D92" s="63">
        <f t="shared" ref="D92:S92" si="27">SUM(D84:D91)</f>
        <v>1631366661.6913841</v>
      </c>
      <c r="E92" s="63">
        <f t="shared" si="27"/>
        <v>1634616041.1350069</v>
      </c>
      <c r="F92" s="63">
        <f t="shared" si="27"/>
        <v>1649349708.9842827</v>
      </c>
      <c r="G92" s="63">
        <f t="shared" si="27"/>
        <v>1645807174.4151216</v>
      </c>
      <c r="H92" s="63">
        <f t="shared" si="27"/>
        <v>1642648534.4845335</v>
      </c>
      <c r="I92" s="63">
        <f t="shared" si="27"/>
        <v>1650815485.1900382</v>
      </c>
      <c r="J92" s="63">
        <f t="shared" si="27"/>
        <v>1646468238.9121859</v>
      </c>
      <c r="K92" s="63">
        <f t="shared" si="27"/>
        <v>1643531715.3562069</v>
      </c>
      <c r="L92" s="63">
        <f t="shared" si="27"/>
        <v>1654393411.9492996</v>
      </c>
      <c r="M92" s="63">
        <f t="shared" si="27"/>
        <v>1652858099.4278357</v>
      </c>
      <c r="N92" s="63">
        <f t="shared" si="27"/>
        <v>1651342701.7238791</v>
      </c>
      <c r="O92" s="63">
        <f t="shared" si="27"/>
        <v>1660408781.5022273</v>
      </c>
      <c r="P92" s="63">
        <f t="shared" si="27"/>
        <v>1653630725.1146617</v>
      </c>
      <c r="Q92" s="63">
        <f t="shared" si="27"/>
        <v>1650786412.3617454</v>
      </c>
      <c r="R92" s="63">
        <f t="shared" si="27"/>
        <v>1652933146.9980078</v>
      </c>
      <c r="S92" s="63">
        <f t="shared" si="27"/>
        <v>1649178159.7826827</v>
      </c>
      <c r="T92" s="63">
        <f t="shared" ref="T92" si="28">SUM(T84:T91)</f>
        <v>1650090703.7278061</v>
      </c>
    </row>
    <row r="93" spans="1:20" x14ac:dyDescent="0.2">
      <c r="A93" s="42"/>
      <c r="B93" s="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3.5" thickBot="1" x14ac:dyDescent="0.25">
      <c r="A94" s="42">
        <f>A92+1</f>
        <v>57</v>
      </c>
      <c r="B94" s="5" t="s">
        <v>98</v>
      </c>
      <c r="C94" s="64">
        <f>C68+C70+C81+C92</f>
        <v>6072507895.7762556</v>
      </c>
      <c r="D94" s="64">
        <f t="shared" ref="D94:T94" si="29">D68+D70+D81+D92</f>
        <v>6102460995.2409649</v>
      </c>
      <c r="E94" s="64">
        <f t="shared" si="29"/>
        <v>6109894734.2938433</v>
      </c>
      <c r="F94" s="64">
        <f t="shared" si="29"/>
        <v>6126687232.7795181</v>
      </c>
      <c r="G94" s="64">
        <f t="shared" si="29"/>
        <v>6156743988.0833321</v>
      </c>
      <c r="H94" s="64">
        <f t="shared" si="29"/>
        <v>6195349539.4634848</v>
      </c>
      <c r="I94" s="64">
        <f t="shared" si="29"/>
        <v>6238656251.9986515</v>
      </c>
      <c r="J94" s="64">
        <f t="shared" si="29"/>
        <v>6284936253.8758221</v>
      </c>
      <c r="K94" s="64">
        <f t="shared" si="29"/>
        <v>6317134992.5724649</v>
      </c>
      <c r="L94" s="64">
        <f t="shared" si="29"/>
        <v>6333618109.8893681</v>
      </c>
      <c r="M94" s="64">
        <f t="shared" si="29"/>
        <v>6361291677.087904</v>
      </c>
      <c r="N94" s="64">
        <f t="shared" si="29"/>
        <v>6390170371.9690819</v>
      </c>
      <c r="O94" s="64">
        <f t="shared" si="29"/>
        <v>6424429630.5771465</v>
      </c>
      <c r="P94" s="64">
        <f t="shared" si="29"/>
        <v>6431114037.1202507</v>
      </c>
      <c r="Q94" s="64">
        <f t="shared" si="29"/>
        <v>6425693472.0398273</v>
      </c>
      <c r="R94" s="64">
        <f t="shared" si="29"/>
        <v>6434594519.3487082</v>
      </c>
      <c r="S94" s="64">
        <f t="shared" si="29"/>
        <v>6457707204.8713484</v>
      </c>
      <c r="T94" s="64">
        <f t="shared" si="29"/>
        <v>6286058288.6463518</v>
      </c>
    </row>
    <row r="95" spans="1:20" ht="13.5" thickTop="1" x14ac:dyDescent="0.2">
      <c r="A95" s="42"/>
      <c r="B95" s="5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 thickBot="1" x14ac:dyDescent="0.25">
      <c r="A96" s="42">
        <f>A94+1</f>
        <v>58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 t="s">
        <v>99</v>
      </c>
      <c r="T96" s="64">
        <f t="shared" ref="T96" si="30">T68+T70+T73-T39</f>
        <v>4297659733.6026211</v>
      </c>
    </row>
    <row r="97" spans="1:21" ht="13.5" thickTop="1" x14ac:dyDescent="0.2">
      <c r="A97" s="42"/>
      <c r="B97" s="5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12"/>
    </row>
    <row r="98" spans="1:21" x14ac:dyDescent="0.2">
      <c r="A98" s="42">
        <f>A96+1</f>
        <v>59</v>
      </c>
      <c r="B98" s="5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2"/>
      <c r="S98" s="13" t="s">
        <v>100</v>
      </c>
      <c r="T98" s="12"/>
    </row>
    <row r="99" spans="1:21" x14ac:dyDescent="0.2">
      <c r="A99" s="42">
        <f>A98+1</f>
        <v>60</v>
      </c>
      <c r="B99" s="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2"/>
      <c r="S99" s="13" t="s">
        <v>105</v>
      </c>
      <c r="T99" s="12"/>
      <c r="U99" s="21" t="s">
        <v>16</v>
      </c>
    </row>
    <row r="100" spans="1:21" x14ac:dyDescent="0.2">
      <c r="A100" s="42">
        <f t="shared" ref="A100:A103" si="31">A99+1</f>
        <v>61</v>
      </c>
      <c r="B100" s="5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2" t="s">
        <v>101</v>
      </c>
      <c r="S100" s="14">
        <v>3.8219320965742258E-2</v>
      </c>
      <c r="T100" s="15">
        <f>$T$96*S100</f>
        <v>164253636.76010495</v>
      </c>
      <c r="U100" s="21" t="s">
        <v>140</v>
      </c>
    </row>
    <row r="101" spans="1:21" x14ac:dyDescent="0.2">
      <c r="A101" s="42">
        <f t="shared" si="31"/>
        <v>62</v>
      </c>
      <c r="B101" s="5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2" t="s">
        <v>102</v>
      </c>
      <c r="S101" s="14">
        <v>0.42912203130581406</v>
      </c>
      <c r="T101" s="16">
        <f t="shared" ref="T101:T102" si="32">$T$96*S101</f>
        <v>1844220474.7447605</v>
      </c>
      <c r="U101" s="21" t="s">
        <v>109</v>
      </c>
    </row>
    <row r="102" spans="1:21" x14ac:dyDescent="0.2">
      <c r="A102" s="42">
        <f t="shared" si="31"/>
        <v>63</v>
      </c>
      <c r="B102" s="5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2" t="s">
        <v>103</v>
      </c>
      <c r="S102" s="14">
        <v>0.53265864772844373</v>
      </c>
      <c r="T102" s="16">
        <f t="shared" si="32"/>
        <v>2289185622.0977559</v>
      </c>
      <c r="U102" s="21" t="s">
        <v>141</v>
      </c>
    </row>
    <row r="103" spans="1:21" ht="13.5" thickBot="1" x14ac:dyDescent="0.25">
      <c r="A103" s="42">
        <f t="shared" si="31"/>
        <v>64</v>
      </c>
      <c r="B103" s="5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2" t="s">
        <v>99</v>
      </c>
      <c r="S103" s="17">
        <f>SUM(S100:S102)</f>
        <v>1</v>
      </c>
      <c r="T103" s="71">
        <f>SUM(T100:T102)</f>
        <v>4297659733.6026211</v>
      </c>
      <c r="U103" s="21" t="s">
        <v>142</v>
      </c>
    </row>
    <row r="104" spans="1:21" ht="13.5" thickTop="1" x14ac:dyDescent="0.2">
      <c r="A104" s="42"/>
      <c r="B104" s="5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2"/>
      <c r="S104" s="18"/>
      <c r="T104" s="19"/>
    </row>
    <row r="105" spans="1:21" x14ac:dyDescent="0.2">
      <c r="A105" s="42">
        <f>A103+1</f>
        <v>65</v>
      </c>
      <c r="B105" s="5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2"/>
      <c r="S105" s="20" t="s">
        <v>106</v>
      </c>
      <c r="T105" s="19"/>
    </row>
    <row r="106" spans="1:21" x14ac:dyDescent="0.2">
      <c r="A106" s="42">
        <f>A105+1</f>
        <v>66</v>
      </c>
      <c r="B106" s="5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2"/>
      <c r="S106" s="20" t="s">
        <v>107</v>
      </c>
      <c r="T106" s="19"/>
    </row>
    <row r="107" spans="1:21" x14ac:dyDescent="0.2">
      <c r="A107" s="42">
        <f t="shared" ref="A107:A111" si="33">A106+1</f>
        <v>67</v>
      </c>
      <c r="B107" s="5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2" t="s">
        <v>108</v>
      </c>
      <c r="S107" s="18"/>
      <c r="T107" s="19"/>
      <c r="U107" s="21" t="s">
        <v>16</v>
      </c>
    </row>
    <row r="108" spans="1:21" x14ac:dyDescent="0.2">
      <c r="A108" s="42">
        <f t="shared" si="33"/>
        <v>68</v>
      </c>
      <c r="B108" s="5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2" t="s">
        <v>101</v>
      </c>
      <c r="S108" s="14">
        <v>0.82679999999999998</v>
      </c>
      <c r="T108" s="15">
        <f>T100*S108</f>
        <v>135804906.87325478</v>
      </c>
      <c r="U108" s="21" t="s">
        <v>110</v>
      </c>
    </row>
    <row r="109" spans="1:21" x14ac:dyDescent="0.2">
      <c r="A109" s="42">
        <f t="shared" si="33"/>
        <v>69</v>
      </c>
      <c r="B109" s="5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2" t="s">
        <v>102</v>
      </c>
      <c r="S109" s="14">
        <v>0.82679999999999998</v>
      </c>
      <c r="T109" s="16">
        <f>T101*S109</f>
        <v>1524801488.5189679</v>
      </c>
      <c r="U109" s="21" t="s">
        <v>111</v>
      </c>
    </row>
    <row r="110" spans="1:21" x14ac:dyDescent="0.2">
      <c r="A110" s="42">
        <f t="shared" si="33"/>
        <v>70</v>
      </c>
      <c r="B110" s="5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2" t="s">
        <v>103</v>
      </c>
      <c r="S110" s="14">
        <v>0.82679999999999998</v>
      </c>
      <c r="T110" s="16">
        <f>T102*S110</f>
        <v>1892698672.3504245</v>
      </c>
      <c r="U110" s="21" t="s">
        <v>112</v>
      </c>
    </row>
    <row r="111" spans="1:21" ht="13.5" thickBot="1" x14ac:dyDescent="0.25">
      <c r="A111" s="42">
        <f t="shared" si="33"/>
        <v>71</v>
      </c>
      <c r="B111" s="5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12" t="s">
        <v>99</v>
      </c>
      <c r="S111" s="18"/>
      <c r="T111" s="71">
        <f>SUM(T108:T110)</f>
        <v>3553305067.7426472</v>
      </c>
      <c r="U111" s="21" t="s">
        <v>113</v>
      </c>
    </row>
    <row r="112" spans="1:21" ht="13.5" thickTop="1" x14ac:dyDescent="0.2">
      <c r="A112" s="42"/>
      <c r="B112" s="5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12"/>
      <c r="S112" s="18"/>
      <c r="T112" s="19"/>
    </row>
    <row r="113" spans="1:21" x14ac:dyDescent="0.2">
      <c r="A113" s="42">
        <f>A111+1</f>
        <v>72</v>
      </c>
      <c r="B113" s="5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12" t="s">
        <v>19</v>
      </c>
      <c r="S113" s="18"/>
      <c r="T113" s="19"/>
      <c r="U113" s="21" t="s">
        <v>16</v>
      </c>
    </row>
    <row r="114" spans="1:21" x14ac:dyDescent="0.2">
      <c r="A114" s="42">
        <f>A113+1</f>
        <v>73</v>
      </c>
      <c r="B114" s="5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12" t="s">
        <v>101</v>
      </c>
      <c r="S114" s="14">
        <f>1-S108</f>
        <v>0.17320000000000002</v>
      </c>
      <c r="T114" s="15">
        <f>T100*S114</f>
        <v>28448729.886850182</v>
      </c>
      <c r="U114" s="21" t="s">
        <v>114</v>
      </c>
    </row>
    <row r="115" spans="1:21" x14ac:dyDescent="0.2">
      <c r="A115" s="42">
        <f t="shared" ref="A115:A117" si="34">A114+1</f>
        <v>74</v>
      </c>
      <c r="B115" s="5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12" t="s">
        <v>102</v>
      </c>
      <c r="S115" s="14">
        <f t="shared" ref="S115:S116" si="35">1-S109</f>
        <v>0.17320000000000002</v>
      </c>
      <c r="T115" s="16">
        <f>T101*S115</f>
        <v>319418986.22579259</v>
      </c>
      <c r="U115" s="21" t="s">
        <v>114</v>
      </c>
    </row>
    <row r="116" spans="1:21" x14ac:dyDescent="0.2">
      <c r="A116" s="42">
        <f t="shared" si="34"/>
        <v>75</v>
      </c>
      <c r="B116" s="5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12" t="s">
        <v>103</v>
      </c>
      <c r="S116" s="14">
        <f t="shared" si="35"/>
        <v>0.17320000000000002</v>
      </c>
      <c r="T116" s="16">
        <f>T102*S116</f>
        <v>396486949.74733138</v>
      </c>
      <c r="U116" s="21" t="s">
        <v>114</v>
      </c>
    </row>
    <row r="117" spans="1:21" ht="13.5" thickBot="1" x14ac:dyDescent="0.25">
      <c r="A117" s="42">
        <f t="shared" si="34"/>
        <v>76</v>
      </c>
      <c r="B117" s="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12" t="s">
        <v>99</v>
      </c>
      <c r="S117" s="18"/>
      <c r="T117" s="71">
        <f>SUM(T114:T116)</f>
        <v>744354665.85997415</v>
      </c>
      <c r="U117" s="21" t="s">
        <v>114</v>
      </c>
    </row>
    <row r="118" spans="1:21" ht="13.5" thickTop="1" x14ac:dyDescent="0.2">
      <c r="A118" s="42"/>
      <c r="T118" s="8"/>
    </row>
    <row r="119" spans="1:21" x14ac:dyDescent="0.2">
      <c r="A119" s="42"/>
    </row>
    <row r="120" spans="1:21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1" x14ac:dyDescent="0.2">
      <c r="T121" s="8"/>
    </row>
    <row r="122" spans="1:21" x14ac:dyDescent="0.2">
      <c r="T122" s="8"/>
    </row>
  </sheetData>
  <mergeCells count="9">
    <mergeCell ref="A52:T52"/>
    <mergeCell ref="A53:T53"/>
    <mergeCell ref="A54:T54"/>
    <mergeCell ref="A5:T5"/>
    <mergeCell ref="A6:T6"/>
    <mergeCell ref="A7:T7"/>
    <mergeCell ref="A8:T8"/>
    <mergeCell ref="B10:F10"/>
    <mergeCell ref="A51:T51"/>
  </mergeCells>
  <pageMargins left="0.5" right="0.5" top="1" bottom="0.5" header="0.5" footer="0.3"/>
  <pageSetup paperSize="5" scale="43" fitToHeight="2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pane xSplit="1" ySplit="17" topLeftCell="B18" activePane="bottomRight" state="frozen"/>
      <selection activeCell="G50" sqref="A50:XFD50"/>
      <selection pane="topRight" activeCell="G50" sqref="A50:XFD50"/>
      <selection pane="bottomLeft" activeCell="G50" sqref="A50:XFD50"/>
      <selection pane="bottomRight" activeCell="B44" sqref="B44"/>
    </sheetView>
  </sheetViews>
  <sheetFormatPr defaultRowHeight="12.75" x14ac:dyDescent="0.2"/>
  <cols>
    <col min="1" max="1" width="62.42578125" style="22" bestFit="1" customWidth="1"/>
    <col min="2" max="18" width="14" style="22" bestFit="1" customWidth="1"/>
    <col min="19" max="19" width="13.85546875" style="22" customWidth="1"/>
    <col min="20" max="20" width="19.28515625" style="22" customWidth="1"/>
    <col min="21" max="16384" width="9.140625" style="22"/>
  </cols>
  <sheetData>
    <row r="1" spans="1:20" x14ac:dyDescent="0.2">
      <c r="T1" s="93" t="s">
        <v>132</v>
      </c>
    </row>
    <row r="2" spans="1:20" x14ac:dyDescent="0.2">
      <c r="T2" s="93" t="s">
        <v>134</v>
      </c>
    </row>
    <row r="3" spans="1:20" x14ac:dyDescent="0.2">
      <c r="T3" s="93" t="s">
        <v>138</v>
      </c>
    </row>
    <row r="4" spans="1:20" x14ac:dyDescent="0.2">
      <c r="T4" s="93" t="s">
        <v>133</v>
      </c>
    </row>
    <row r="5" spans="1:20" s="21" customFormat="1" ht="18.95" customHeight="1" x14ac:dyDescent="0.2">
      <c r="A5" s="95" t="s">
        <v>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21" customFormat="1" ht="18.95" customHeight="1" x14ac:dyDescent="0.2">
      <c r="A6" s="95" t="s">
        <v>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s="21" customFormat="1" ht="18.95" customHeight="1" x14ac:dyDescent="0.2">
      <c r="A7" s="95" t="s">
        <v>115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s="21" customFormat="1" ht="18.95" customHeight="1" x14ac:dyDescent="0.2">
      <c r="A8" s="95" t="s">
        <v>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11" spans="1:20" x14ac:dyDescent="0.2">
      <c r="A11" s="73" t="s">
        <v>124</v>
      </c>
      <c r="C11" s="74"/>
      <c r="E11" s="7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ht="38.25" x14ac:dyDescent="0.2">
      <c r="B12" s="74" t="s">
        <v>18</v>
      </c>
      <c r="C12" s="86" t="s">
        <v>116</v>
      </c>
      <c r="D12" s="74" t="s">
        <v>19</v>
      </c>
      <c r="E12" s="86" t="s">
        <v>116</v>
      </c>
      <c r="F12" s="75" t="s">
        <v>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0" x14ac:dyDescent="0.2">
      <c r="A13" s="22" t="s">
        <v>14</v>
      </c>
      <c r="B13" s="23">
        <f>'LGE Capitalization Recon Electr'!B13</f>
        <v>2442666008</v>
      </c>
      <c r="C13" s="22" t="s">
        <v>20</v>
      </c>
      <c r="D13" s="23">
        <f>'LGE Capitalization Recon Gas'!B12</f>
        <v>688523750</v>
      </c>
      <c r="E13" s="22" t="s">
        <v>21</v>
      </c>
      <c r="F13" s="23">
        <f>B13+D13</f>
        <v>3131189758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20" x14ac:dyDescent="0.2">
      <c r="A14" s="22" t="s">
        <v>15</v>
      </c>
      <c r="B14" s="23">
        <f>'LGE Capitalization Recon Electr'!B14</f>
        <v>2388355971</v>
      </c>
      <c r="C14" s="22" t="s">
        <v>20</v>
      </c>
      <c r="D14" s="23">
        <f>'LGE Capitalization Recon Gas'!B13</f>
        <v>695552007</v>
      </c>
      <c r="E14" s="22" t="s">
        <v>21</v>
      </c>
      <c r="F14" s="23">
        <f t="shared" ref="F14:F15" si="0">B14+D14</f>
        <v>3083907978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20" ht="13.5" thickBot="1" x14ac:dyDescent="0.25">
      <c r="B15" s="24">
        <f>'LGE Capitalization Recon Electr'!B15</f>
        <v>54310037</v>
      </c>
      <c r="D15" s="24">
        <f>'LGE Capitalization Recon Gas'!B14</f>
        <v>-7028257</v>
      </c>
      <c r="F15" s="24">
        <f t="shared" si="0"/>
        <v>47281780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0" ht="13.5" thickTop="1" x14ac:dyDescent="0.2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20" ht="25.5" x14ac:dyDescent="0.2">
      <c r="A17" s="73" t="s">
        <v>125</v>
      </c>
      <c r="B17" s="76">
        <v>43070</v>
      </c>
      <c r="C17" s="76">
        <v>43101</v>
      </c>
      <c r="D17" s="76">
        <v>43132</v>
      </c>
      <c r="E17" s="76">
        <v>43160</v>
      </c>
      <c r="F17" s="76">
        <v>43191</v>
      </c>
      <c r="G17" s="76">
        <v>43221</v>
      </c>
      <c r="H17" s="76">
        <v>43252</v>
      </c>
      <c r="I17" s="76">
        <v>43282</v>
      </c>
      <c r="J17" s="76">
        <v>43313</v>
      </c>
      <c r="K17" s="76">
        <v>43344</v>
      </c>
      <c r="L17" s="76">
        <v>43374</v>
      </c>
      <c r="M17" s="76">
        <v>43405</v>
      </c>
      <c r="N17" s="76">
        <v>43435</v>
      </c>
      <c r="O17" s="76">
        <v>43466</v>
      </c>
      <c r="P17" s="76">
        <v>43497</v>
      </c>
      <c r="Q17" s="76">
        <v>43525</v>
      </c>
      <c r="R17" s="76">
        <v>43556</v>
      </c>
      <c r="S17" s="77" t="s">
        <v>119</v>
      </c>
      <c r="T17" s="78" t="s">
        <v>116</v>
      </c>
    </row>
    <row r="18" spans="1:20" x14ac:dyDescent="0.2">
      <c r="A18" s="72" t="s">
        <v>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28"/>
    </row>
    <row r="19" spans="1:20" x14ac:dyDescent="0.2">
      <c r="A19" s="72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28"/>
    </row>
    <row r="20" spans="1:20" x14ac:dyDescent="0.2">
      <c r="A20" s="22" t="s">
        <v>3</v>
      </c>
      <c r="B20" s="23"/>
      <c r="C20" s="23">
        <f>B44</f>
        <v>3008442481.1523771</v>
      </c>
      <c r="D20" s="23">
        <f t="shared" ref="D20:R20" si="1">C44</f>
        <v>3051909901.8231659</v>
      </c>
      <c r="E20" s="23">
        <f t="shared" si="1"/>
        <v>3043919419.2169466</v>
      </c>
      <c r="F20" s="23">
        <f t="shared" si="1"/>
        <v>3040198515.1710534</v>
      </c>
      <c r="G20" s="23">
        <f t="shared" si="1"/>
        <v>3065042189.4466767</v>
      </c>
      <c r="H20" s="23">
        <f t="shared" si="1"/>
        <v>3094068347.2377467</v>
      </c>
      <c r="I20" s="23">
        <f t="shared" si="1"/>
        <v>3112637933.9878421</v>
      </c>
      <c r="J20" s="23">
        <f t="shared" si="1"/>
        <v>3121509777.8777399</v>
      </c>
      <c r="K20" s="23">
        <f t="shared" si="1"/>
        <v>3131457389.7452006</v>
      </c>
      <c r="L20" s="23">
        <f t="shared" si="1"/>
        <v>3139304386.0812106</v>
      </c>
      <c r="M20" s="23">
        <f t="shared" si="1"/>
        <v>3165619848.2647409</v>
      </c>
      <c r="N20" s="23">
        <f t="shared" si="1"/>
        <v>3195870391.2562881</v>
      </c>
      <c r="O20" s="23">
        <f t="shared" si="1"/>
        <v>3209508686.0597396</v>
      </c>
      <c r="P20" s="23">
        <f t="shared" si="1"/>
        <v>3205656354.2307081</v>
      </c>
      <c r="Q20" s="23">
        <f t="shared" si="1"/>
        <v>3202183872.0912404</v>
      </c>
      <c r="R20" s="23">
        <f t="shared" si="1"/>
        <v>3204566764.5775237</v>
      </c>
      <c r="S20" s="80"/>
    </row>
    <row r="21" spans="1:20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80"/>
    </row>
    <row r="22" spans="1:20" x14ac:dyDescent="0.2">
      <c r="A22" s="44" t="s">
        <v>10</v>
      </c>
      <c r="B22" s="39"/>
      <c r="C22" s="39"/>
      <c r="D22" s="39"/>
      <c r="E22" s="39"/>
      <c r="F22" s="39">
        <f>F32+F37</f>
        <v>3995984.1270717559</v>
      </c>
      <c r="G22" s="39">
        <f t="shared" ref="G22:R22" si="2">G32+G37</f>
        <v>4376253.6274252338</v>
      </c>
      <c r="H22" s="39">
        <f t="shared" si="2"/>
        <v>4893055.126772536</v>
      </c>
      <c r="I22" s="39">
        <f t="shared" si="2"/>
        <v>5241011.4203978637</v>
      </c>
      <c r="J22" s="39">
        <f t="shared" si="2"/>
        <v>5301962.3521237886</v>
      </c>
      <c r="K22" s="39">
        <f t="shared" si="2"/>
        <v>4248399.3665150702</v>
      </c>
      <c r="L22" s="39">
        <f t="shared" si="2"/>
        <v>4074173.4432866075</v>
      </c>
      <c r="M22" s="39">
        <f t="shared" si="2"/>
        <v>4726453.8776769051</v>
      </c>
      <c r="N22" s="39">
        <f t="shared" si="2"/>
        <v>6090677.1436289316</v>
      </c>
      <c r="O22" s="39">
        <f t="shared" si="2"/>
        <v>6588870.2718592286</v>
      </c>
      <c r="P22" s="39">
        <f t="shared" si="2"/>
        <v>5678083.1312376037</v>
      </c>
      <c r="Q22" s="39">
        <f t="shared" si="2"/>
        <v>5054907.0371756749</v>
      </c>
      <c r="R22" s="39">
        <f t="shared" si="2"/>
        <v>5022485.9104309324</v>
      </c>
      <c r="S22" s="38"/>
    </row>
    <row r="23" spans="1:20" s="28" customFormat="1" x14ac:dyDescent="0.2">
      <c r="A23" s="4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7"/>
    </row>
    <row r="24" spans="1:20" s="28" customFormat="1" x14ac:dyDescent="0.2">
      <c r="A24" s="48" t="s">
        <v>128</v>
      </c>
      <c r="B24" s="29"/>
      <c r="C24" s="29"/>
      <c r="D24" s="29"/>
      <c r="E24" s="29"/>
      <c r="F24" s="34">
        <f>'LGE Capitalization Recon Electr'!F24</f>
        <v>4.4357847076687759E-3</v>
      </c>
      <c r="G24" s="34">
        <f>'LGE Capitalization Recon Electr'!G24</f>
        <v>4.4357847076687759E-3</v>
      </c>
      <c r="H24" s="34">
        <f>'LGE Capitalization Recon Electr'!H24</f>
        <v>4.4357847076687759E-3</v>
      </c>
      <c r="I24" s="34">
        <f>'LGE Capitalization Recon Electr'!I24</f>
        <v>4.4357847076687759E-3</v>
      </c>
      <c r="J24" s="34">
        <f>'LGE Capitalization Recon Electr'!J24</f>
        <v>4.4357847076687759E-3</v>
      </c>
      <c r="K24" s="34">
        <f>'LGE Capitalization Recon Electr'!K24</f>
        <v>4.4357847076687759E-3</v>
      </c>
      <c r="L24" s="34">
        <f>'LGE Capitalization Recon Electr'!L24</f>
        <v>4.4357847076687759E-3</v>
      </c>
      <c r="M24" s="34">
        <f>'LGE Capitalization Recon Electr'!M24</f>
        <v>4.4357847076687759E-3</v>
      </c>
      <c r="N24" s="34">
        <f>'LGE Capitalization Recon Electr'!N24</f>
        <v>4.4357847076687759E-3</v>
      </c>
      <c r="O24" s="34">
        <f>'LGE Capitalization Recon Electr'!O24</f>
        <v>4.4357847076687759E-3</v>
      </c>
      <c r="P24" s="34">
        <f>'LGE Capitalization Recon Electr'!P24</f>
        <v>4.4357847076687759E-3</v>
      </c>
      <c r="Q24" s="34">
        <f>'LGE Capitalization Recon Electr'!Q24</f>
        <v>4.4357847076687759E-3</v>
      </c>
      <c r="R24" s="35">
        <f>'LGE Capitalization Recon Electr'!R24</f>
        <v>4.4357847076687759E-3</v>
      </c>
      <c r="S24" s="27"/>
      <c r="T24" s="28" t="s">
        <v>121</v>
      </c>
    </row>
    <row r="25" spans="1:20" s="28" customFormat="1" ht="15" x14ac:dyDescent="0.35">
      <c r="A25" s="48" t="s">
        <v>129</v>
      </c>
      <c r="B25" s="29"/>
      <c r="C25" s="29"/>
      <c r="D25" s="29"/>
      <c r="E25" s="29"/>
      <c r="F25" s="31">
        <f>'LGE Capitalization Recon Electr'!F25</f>
        <v>241412699.731902</v>
      </c>
      <c r="G25" s="31">
        <f>'LGE Capitalization Recon Electr'!G25</f>
        <v>312660686.52147901</v>
      </c>
      <c r="H25" s="31">
        <f>'LGE Capitalization Recon Electr'!H25</f>
        <v>416406758.68063003</v>
      </c>
      <c r="I25" s="31">
        <f>'LGE Capitalization Recon Electr'!I25</f>
        <v>501247440.70229101</v>
      </c>
      <c r="J25" s="31">
        <f>'LGE Capitalization Recon Electr'!J25</f>
        <v>500112289.11782598</v>
      </c>
      <c r="K25" s="31">
        <f>'LGE Capitalization Recon Electr'!K25</f>
        <v>348008133.42948604</v>
      </c>
      <c r="L25" s="31">
        <f>'LGE Capitalization Recon Electr'!L25</f>
        <v>250438135.25466901</v>
      </c>
      <c r="M25" s="31">
        <f>'LGE Capitalization Recon Electr'!M25</f>
        <v>261676337.15248001</v>
      </c>
      <c r="N25" s="31">
        <f>'LGE Capitalization Recon Electr'!N25</f>
        <v>364721093.64365697</v>
      </c>
      <c r="O25" s="31">
        <f>'LGE Capitalization Recon Electr'!O25</f>
        <v>382356687.20065695</v>
      </c>
      <c r="P25" s="31">
        <f>'LGE Capitalization Recon Electr'!P25</f>
        <v>305979661.19531298</v>
      </c>
      <c r="Q25" s="31">
        <f>'LGE Capitalization Recon Electr'!Q25</f>
        <v>295068909.272798</v>
      </c>
      <c r="R25" s="32">
        <f>'LGE Capitalization Recon Electr'!R25</f>
        <v>348340735.99193233</v>
      </c>
      <c r="S25" s="27"/>
    </row>
    <row r="26" spans="1:20" s="28" customFormat="1" x14ac:dyDescent="0.2">
      <c r="A26" s="81" t="s">
        <v>12</v>
      </c>
      <c r="B26" s="29"/>
      <c r="C26" s="29"/>
      <c r="D26" s="29"/>
      <c r="E26" s="29"/>
      <c r="F26" s="29">
        <f>'LGE Capitalization Recon Electr'!F26</f>
        <v>1070854.7617078049</v>
      </c>
      <c r="G26" s="29">
        <f>'LGE Capitalization Recon Electr'!G26</f>
        <v>1386895.4919611975</v>
      </c>
      <c r="H26" s="29">
        <f>'LGE Capitalization Recon Electr'!H26</f>
        <v>1847090.732325461</v>
      </c>
      <c r="I26" s="29">
        <f>'LGE Capitalization Recon Electr'!I26</f>
        <v>2223425.7322253338</v>
      </c>
      <c r="J26" s="29">
        <f>'LGE Capitalization Recon Electr'!J26</f>
        <v>2218390.4441860779</v>
      </c>
      <c r="K26" s="29">
        <f>'LGE Capitalization Recon Electr'!K26</f>
        <v>1543689.156410869</v>
      </c>
      <c r="L26" s="29">
        <f>'LGE Capitalization Recon Electr'!L26</f>
        <v>1110889.6505797454</v>
      </c>
      <c r="M26" s="29">
        <f>'LGE Capitalization Recon Electr'!M26</f>
        <v>1160739.8946997495</v>
      </c>
      <c r="N26" s="29">
        <f>'LGE Capitalization Recon Electr'!N26</f>
        <v>1617824.2497487653</v>
      </c>
      <c r="O26" s="29">
        <f>'LGE Capitalization Recon Electr'!O26</f>
        <v>1696051.9459595678</v>
      </c>
      <c r="P26" s="29">
        <f>'LGE Capitalization Recon Electr'!P26</f>
        <v>1357259.9019878425</v>
      </c>
      <c r="Q26" s="29">
        <f>'LGE Capitalization Recon Electr'!Q26</f>
        <v>1308862.1554607828</v>
      </c>
      <c r="R26" s="33">
        <f>'LGE Capitalization Recon Electr'!R26</f>
        <v>1545164.5097710998</v>
      </c>
      <c r="S26" s="27"/>
    </row>
    <row r="27" spans="1:20" s="28" customFormat="1" x14ac:dyDescent="0.2">
      <c r="A27" s="50"/>
      <c r="F27" s="30"/>
      <c r="R27" s="51"/>
    </row>
    <row r="28" spans="1:20" s="28" customFormat="1" x14ac:dyDescent="0.2">
      <c r="A28" s="48" t="s">
        <v>128</v>
      </c>
      <c r="B28" s="29"/>
      <c r="C28" s="29"/>
      <c r="D28" s="29"/>
      <c r="E28" s="29"/>
      <c r="F28" s="34">
        <f>'LGE Capitalization Recon Electr'!F28</f>
        <v>3.4446662048612394E-3</v>
      </c>
      <c r="G28" s="34">
        <f>'LGE Capitalization Recon Electr'!G28</f>
        <v>3.4446662048612394E-3</v>
      </c>
      <c r="H28" s="34">
        <f>'LGE Capitalization Recon Electr'!H28</f>
        <v>3.4446662048612394E-3</v>
      </c>
      <c r="I28" s="34">
        <f>'LGE Capitalization Recon Electr'!I28</f>
        <v>3.4446662048612394E-3</v>
      </c>
      <c r="J28" s="34">
        <f>'LGE Capitalization Recon Electr'!J28</f>
        <v>3.4446662048612394E-3</v>
      </c>
      <c r="K28" s="34">
        <f>'LGE Capitalization Recon Electr'!K28</f>
        <v>3.4446662048612394E-3</v>
      </c>
      <c r="L28" s="34">
        <f>'LGE Capitalization Recon Electr'!L28</f>
        <v>3.4446662048612394E-3</v>
      </c>
      <c r="M28" s="34">
        <f>'LGE Capitalization Recon Electr'!M28</f>
        <v>3.4446662048612394E-3</v>
      </c>
      <c r="N28" s="34">
        <f>'LGE Capitalization Recon Electr'!N28</f>
        <v>3.4446662048612394E-3</v>
      </c>
      <c r="O28" s="34">
        <f>'LGE Capitalization Recon Electr'!O28</f>
        <v>3.4446662048612394E-3</v>
      </c>
      <c r="P28" s="34">
        <f>'LGE Capitalization Recon Electr'!P28</f>
        <v>3.4446662048612394E-3</v>
      </c>
      <c r="Q28" s="34">
        <f>'LGE Capitalization Recon Electr'!Q28</f>
        <v>3.4446662048612394E-3</v>
      </c>
      <c r="R28" s="35">
        <f>'LGE Capitalization Recon Electr'!R28</f>
        <v>3.4446662048612394E-3</v>
      </c>
      <c r="S28" s="27"/>
      <c r="T28" s="28" t="s">
        <v>121</v>
      </c>
    </row>
    <row r="29" spans="1:20" s="28" customFormat="1" ht="15" x14ac:dyDescent="0.35">
      <c r="A29" s="48" t="s">
        <v>129</v>
      </c>
      <c r="B29" s="29"/>
      <c r="C29" s="29"/>
      <c r="D29" s="29"/>
      <c r="E29" s="29"/>
      <c r="F29" s="31">
        <f>'LGE Capitalization Recon Electr'!F29</f>
        <v>582892164.55534303</v>
      </c>
      <c r="G29" s="31">
        <f>'LGE Capitalization Recon Electr'!G29</f>
        <v>681584081.28642297</v>
      </c>
      <c r="H29" s="31">
        <f>'LGE Capitalization Recon Electr'!H29</f>
        <v>736657655.85054994</v>
      </c>
      <c r="I29" s="31">
        <f>'LGE Capitalization Recon Electr'!I29</f>
        <v>732499122.91749895</v>
      </c>
      <c r="J29" s="31">
        <f>'LGE Capitalization Recon Electr'!J29</f>
        <v>745700106.32602406</v>
      </c>
      <c r="K29" s="31">
        <f>'LGE Capitalization Recon Electr'!K29</f>
        <v>627199793.38640296</v>
      </c>
      <c r="L29" s="31">
        <f>'LGE Capitalization Recon Electr'!L29</f>
        <v>606393709.1467551</v>
      </c>
      <c r="M29" s="31">
        <f>'LGE Capitalization Recon Electr'!M29</f>
        <v>604157458.47589004</v>
      </c>
      <c r="N29" s="31">
        <f>'LGE Capitalization Recon Electr'!N29</f>
        <v>637377900.38502312</v>
      </c>
      <c r="O29" s="31">
        <f>'LGE Capitalization Recon Electr'!O29</f>
        <v>624827251.97971296</v>
      </c>
      <c r="P29" s="31">
        <f>'LGE Capitalization Recon Electr'!P29</f>
        <v>572608203.39400005</v>
      </c>
      <c r="Q29" s="31">
        <f>'LGE Capitalization Recon Electr'!Q29</f>
        <v>594086603.19183695</v>
      </c>
      <c r="R29" s="32">
        <f>'LGE Capitalization Recon Electr'!R29</f>
        <v>645498670.90795493</v>
      </c>
      <c r="S29" s="27"/>
    </row>
    <row r="30" spans="1:20" s="28" customFormat="1" x14ac:dyDescent="0.2">
      <c r="A30" s="81" t="s">
        <v>13</v>
      </c>
      <c r="B30" s="29"/>
      <c r="C30" s="29"/>
      <c r="D30" s="29"/>
      <c r="E30" s="29"/>
      <c r="F30" s="29">
        <f>'LGE Capitalization Recon Electr'!F30</f>
        <v>2007868.9403222066</v>
      </c>
      <c r="G30" s="29">
        <f t="shared" ref="G30:R30" si="3">G28*G29</f>
        <v>2347829.6505787373</v>
      </c>
      <c r="H30" s="29">
        <f t="shared" si="3"/>
        <v>2537539.7316606906</v>
      </c>
      <c r="I30" s="29">
        <f t="shared" si="3"/>
        <v>2523214.9738044078</v>
      </c>
      <c r="J30" s="29">
        <f t="shared" si="3"/>
        <v>2568687.9552226881</v>
      </c>
      <c r="K30" s="29">
        <f t="shared" si="3"/>
        <v>2160493.9319740944</v>
      </c>
      <c r="L30" s="29">
        <f t="shared" si="3"/>
        <v>2088823.9167382831</v>
      </c>
      <c r="M30" s="29">
        <f t="shared" si="3"/>
        <v>2081120.779626756</v>
      </c>
      <c r="N30" s="29">
        <f t="shared" si="3"/>
        <v>2195554.1131817028</v>
      </c>
      <c r="O30" s="29">
        <f t="shared" si="3"/>
        <v>2152321.3187708352</v>
      </c>
      <c r="P30" s="29">
        <f t="shared" si="3"/>
        <v>1972444.1268576228</v>
      </c>
      <c r="Q30" s="29">
        <f t="shared" si="3"/>
        <v>2046430.04477573</v>
      </c>
      <c r="R30" s="33">
        <f t="shared" si="3"/>
        <v>2223527.456959479</v>
      </c>
      <c r="S30" s="27"/>
    </row>
    <row r="31" spans="1:20" s="28" customFormat="1" x14ac:dyDescent="0.2">
      <c r="A31" s="8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3"/>
      <c r="S31" s="27"/>
    </row>
    <row r="32" spans="1:20" s="28" customFormat="1" ht="15" x14ac:dyDescent="0.35">
      <c r="A32" s="81" t="s">
        <v>9</v>
      </c>
      <c r="B32" s="29"/>
      <c r="C32" s="29"/>
      <c r="D32" s="29"/>
      <c r="E32" s="29"/>
      <c r="F32" s="82">
        <f t="shared" ref="F32:R32" si="4">F26+F30</f>
        <v>3078723.7020300115</v>
      </c>
      <c r="G32" s="82">
        <f t="shared" si="4"/>
        <v>3734725.1425399347</v>
      </c>
      <c r="H32" s="82">
        <f t="shared" si="4"/>
        <v>4384630.4639861519</v>
      </c>
      <c r="I32" s="82">
        <f t="shared" si="4"/>
        <v>4746640.7060297411</v>
      </c>
      <c r="J32" s="82">
        <f t="shared" si="4"/>
        <v>4787078.3994087661</v>
      </c>
      <c r="K32" s="82">
        <f t="shared" si="4"/>
        <v>3704183.0883849636</v>
      </c>
      <c r="L32" s="82">
        <f t="shared" si="4"/>
        <v>3199713.5673180288</v>
      </c>
      <c r="M32" s="82">
        <f t="shared" si="4"/>
        <v>3241860.6743265055</v>
      </c>
      <c r="N32" s="82">
        <f t="shared" si="4"/>
        <v>3813378.3629304683</v>
      </c>
      <c r="O32" s="82">
        <f t="shared" si="4"/>
        <v>3848373.2647304032</v>
      </c>
      <c r="P32" s="82">
        <f t="shared" si="4"/>
        <v>3329704.0288454653</v>
      </c>
      <c r="Q32" s="82">
        <f t="shared" si="4"/>
        <v>3355292.2002365128</v>
      </c>
      <c r="R32" s="83">
        <f t="shared" si="4"/>
        <v>3768691.9667305788</v>
      </c>
      <c r="S32" s="27"/>
    </row>
    <row r="33" spans="1:20" s="28" customFormat="1" x14ac:dyDescent="0.2">
      <c r="A33" s="8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3"/>
      <c r="S33" s="27"/>
    </row>
    <row r="34" spans="1:20" s="28" customFormat="1" x14ac:dyDescent="0.2">
      <c r="A34" s="81" t="s">
        <v>11</v>
      </c>
      <c r="R34" s="51"/>
    </row>
    <row r="35" spans="1:20" s="28" customFormat="1" x14ac:dyDescent="0.2">
      <c r="A35" s="48" t="s">
        <v>130</v>
      </c>
      <c r="B35" s="29"/>
      <c r="C35" s="29"/>
      <c r="D35" s="29"/>
      <c r="E35" s="29"/>
      <c r="F35" s="34">
        <f>'LGE Capitalization Recon Gas'!F22</f>
        <v>0.33843977472820796</v>
      </c>
      <c r="G35" s="34">
        <f>'LGE Capitalization Recon Gas'!G22</f>
        <v>0.33843977472820796</v>
      </c>
      <c r="H35" s="34">
        <f>'LGE Capitalization Recon Gas'!H22</f>
        <v>0.33843977472820796</v>
      </c>
      <c r="I35" s="34">
        <f>'LGE Capitalization Recon Gas'!I22</f>
        <v>0.33843977472820796</v>
      </c>
      <c r="J35" s="34">
        <f>'LGE Capitalization Recon Gas'!J22</f>
        <v>0.33843977472820796</v>
      </c>
      <c r="K35" s="34">
        <f>'LGE Capitalization Recon Gas'!K22</f>
        <v>0.33843977472820796</v>
      </c>
      <c r="L35" s="34">
        <f>'LGE Capitalization Recon Gas'!L22</f>
        <v>0.33843977472820796</v>
      </c>
      <c r="M35" s="34">
        <f>'LGE Capitalization Recon Gas'!M22</f>
        <v>0.33843977472820796</v>
      </c>
      <c r="N35" s="34">
        <f>'LGE Capitalization Recon Gas'!N22</f>
        <v>0.33843977472820796</v>
      </c>
      <c r="O35" s="34">
        <f>'LGE Capitalization Recon Gas'!O22</f>
        <v>0.33843977472820796</v>
      </c>
      <c r="P35" s="34">
        <f>'LGE Capitalization Recon Gas'!P22</f>
        <v>0.33843977472820796</v>
      </c>
      <c r="Q35" s="34">
        <f>'LGE Capitalization Recon Gas'!Q22</f>
        <v>0.33843977472820796</v>
      </c>
      <c r="R35" s="35">
        <f>'LGE Capitalization Recon Gas'!R22</f>
        <v>0.33843977472820796</v>
      </c>
      <c r="S35" s="27"/>
      <c r="T35" s="28" t="s">
        <v>120</v>
      </c>
    </row>
    <row r="36" spans="1:20" s="28" customFormat="1" ht="15" x14ac:dyDescent="0.35">
      <c r="A36" s="48" t="s">
        <v>131</v>
      </c>
      <c r="B36" s="29"/>
      <c r="C36" s="29"/>
      <c r="D36" s="29"/>
      <c r="E36" s="29"/>
      <c r="F36" s="31">
        <f>'LGE Capitalization Recon Gas'!F23</f>
        <v>2710261.8945375797</v>
      </c>
      <c r="G36" s="31">
        <f>'LGE Capitalization Recon Gas'!G23</f>
        <v>1895546.9563247801</v>
      </c>
      <c r="H36" s="31">
        <f>'LGE Capitalization Recon Gas'!H23</f>
        <v>1502260.3746698701</v>
      </c>
      <c r="I36" s="31">
        <f>'LGE Capitalization Recon Gas'!I23</f>
        <v>1460734.6750692599</v>
      </c>
      <c r="J36" s="31">
        <f>'LGE Capitalization Recon Gas'!J23</f>
        <v>1521345.8676023299</v>
      </c>
      <c r="K36" s="31">
        <f>'LGE Capitalization Recon Gas'!K23</f>
        <v>1608015.1293303301</v>
      </c>
      <c r="L36" s="31">
        <f>'LGE Capitalization Recon Gas'!L23</f>
        <v>2583797.5949216797</v>
      </c>
      <c r="M36" s="31">
        <f>'LGE Capitalization Recon Gas'!M23</f>
        <v>4386580.1664199699</v>
      </c>
      <c r="N36" s="31">
        <f>'LGE Capitalization Recon Gas'!N23</f>
        <v>6728815.4370369203</v>
      </c>
      <c r="O36" s="31">
        <f>'LGE Capitalization Recon Gas'!O23</f>
        <v>8097443.6569391005</v>
      </c>
      <c r="P36" s="31">
        <f>'LGE Capitalization Recon Gas'!P23</f>
        <v>6938838.9833259396</v>
      </c>
      <c r="Q36" s="31">
        <f>'LGE Capitalization Recon Gas'!Q23</f>
        <v>5021912.20965112</v>
      </c>
      <c r="R36" s="32">
        <f>'LGE Capitalization Recon Gas'!R23</f>
        <v>3704629.4121524068</v>
      </c>
      <c r="S36" s="27"/>
    </row>
    <row r="37" spans="1:20" s="28" customFormat="1" x14ac:dyDescent="0.2">
      <c r="A37" s="81" t="s">
        <v>11</v>
      </c>
      <c r="B37" s="29"/>
      <c r="C37" s="29"/>
      <c r="D37" s="29"/>
      <c r="E37" s="29"/>
      <c r="F37" s="29">
        <f t="shared" ref="F37:R37" si="5">F35*F36</f>
        <v>917260.4250417446</v>
      </c>
      <c r="G37" s="29">
        <f t="shared" si="5"/>
        <v>641528.48488529888</v>
      </c>
      <c r="H37" s="29">
        <f t="shared" si="5"/>
        <v>508424.66278638411</v>
      </c>
      <c r="I37" s="29">
        <f t="shared" si="5"/>
        <v>494370.7143681224</v>
      </c>
      <c r="J37" s="29">
        <f t="shared" si="5"/>
        <v>514883.95271502266</v>
      </c>
      <c r="K37" s="29">
        <f t="shared" si="5"/>
        <v>544216.27813010709</v>
      </c>
      <c r="L37" s="29">
        <f t="shared" si="5"/>
        <v>874459.87596857885</v>
      </c>
      <c r="M37" s="29">
        <f t="shared" si="5"/>
        <v>1484593.2033503996</v>
      </c>
      <c r="N37" s="29">
        <f t="shared" si="5"/>
        <v>2277298.7806984633</v>
      </c>
      <c r="O37" s="29">
        <f t="shared" si="5"/>
        <v>2740497.0071288259</v>
      </c>
      <c r="P37" s="29">
        <f t="shared" si="5"/>
        <v>2348379.1023921384</v>
      </c>
      <c r="Q37" s="29">
        <f t="shared" si="5"/>
        <v>1699614.8369391621</v>
      </c>
      <c r="R37" s="33">
        <f t="shared" si="5"/>
        <v>1253793.9437003541</v>
      </c>
      <c r="S37" s="27"/>
    </row>
    <row r="38" spans="1:20" s="28" customFormat="1" x14ac:dyDescent="0.2">
      <c r="A38" s="52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27"/>
    </row>
    <row r="39" spans="1:20" x14ac:dyDescent="0.2">
      <c r="A39" s="4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8"/>
    </row>
    <row r="40" spans="1:20" x14ac:dyDescent="0.2">
      <c r="A40" s="44" t="s">
        <v>7</v>
      </c>
      <c r="B40" s="39">
        <f>'LGE Capitalization Recon Electr'!B34+'LGE Capitalization Recon Gas'!B26</f>
        <v>0</v>
      </c>
      <c r="C40" s="39">
        <f>'LGE Capitalization Recon Electr'!C34+'LGE Capitalization Recon Gas'!C26</f>
        <v>1181025.3585575311</v>
      </c>
      <c r="D40" s="39">
        <f>'LGE Capitalization Recon Electr'!D34+'LGE Capitalization Recon Gas'!D26</f>
        <v>1207257.107354352</v>
      </c>
      <c r="E40" s="39">
        <f>'LGE Capitalization Recon Electr'!E34+'LGE Capitalization Recon Gas'!E26</f>
        <v>1234502.7973229967</v>
      </c>
      <c r="F40" s="39">
        <f>'LGE Capitalization Recon Electr'!F34+'LGE Capitalization Recon Gas'!F26</f>
        <v>1307811.5079206938</v>
      </c>
      <c r="G40" s="39">
        <f>'LGE Capitalization Recon Electr'!G34+'LGE Capitalization Recon Gas'!G26</f>
        <v>1323821.1447048618</v>
      </c>
      <c r="H40" s="39">
        <f>'LGE Capitalization Recon Electr'!H34+'LGE Capitalization Recon Gas'!H26</f>
        <v>1318298.7664943577</v>
      </c>
      <c r="I40" s="39">
        <f>'LGE Capitalization Recon Electr'!I34+'LGE Capitalization Recon Gas'!I26</f>
        <v>1345563.5798875212</v>
      </c>
      <c r="J40" s="39">
        <f>'LGE Capitalization Recon Electr'!J34+'LGE Capitalization Recon Gas'!J26</f>
        <v>1370365.4680492445</v>
      </c>
      <c r="K40" s="39">
        <f>'LGE Capitalization Recon Electr'!K34+'LGE Capitalization Recon Gas'!K26</f>
        <v>1323103.4415706671</v>
      </c>
      <c r="L40" s="39">
        <f>'LGE Capitalization Recon Electr'!L34+'LGE Capitalization Recon Gas'!L26</f>
        <v>1295680.3051996883</v>
      </c>
      <c r="M40" s="39">
        <f>'LGE Capitalization Recon Electr'!M34+'LGE Capitalization Recon Gas'!M26</f>
        <v>1275976.7996025987</v>
      </c>
      <c r="N40" s="39">
        <f>'LGE Capitalization Recon Electr'!N34+'LGE Capitalization Recon Gas'!N26</f>
        <v>1237349.7101422474</v>
      </c>
      <c r="O40" s="39">
        <f>'LGE Capitalization Recon Electr'!O34+'LGE Capitalization Recon Gas'!O26</f>
        <v>1252794.0748891626</v>
      </c>
      <c r="P40" s="39">
        <f>'LGE Capitalization Recon Electr'!P34+'LGE Capitalization Recon Gas'!P26</f>
        <v>1246434.5808209674</v>
      </c>
      <c r="Q40" s="39">
        <f>'LGE Capitalization Recon Electr'!Q34+'LGE Capitalization Recon Gas'!Q26</f>
        <v>1184383.3661667393</v>
      </c>
      <c r="R40" s="39">
        <f>'LGE Capitalization Recon Electr'!R34+'LGE Capitalization Recon Gas'!R26</f>
        <v>1201349.4811667392</v>
      </c>
      <c r="S40" s="38"/>
    </row>
    <row r="41" spans="1:20" x14ac:dyDescent="0.2">
      <c r="A41" s="44" t="s">
        <v>8</v>
      </c>
      <c r="B41" s="39">
        <f>'LGE Capitalization Recon Electr'!B35+'LGE Capitalization Recon Gas'!B27</f>
        <v>0</v>
      </c>
      <c r="C41" s="39">
        <f>'LGE Capitalization Recon Electr'!C35+'LGE Capitalization Recon Gas'!C27</f>
        <v>0</v>
      </c>
      <c r="D41" s="39">
        <f>'LGE Capitalization Recon Electr'!D35+'LGE Capitalization Recon Gas'!D27</f>
        <v>0</v>
      </c>
      <c r="E41" s="39">
        <f>'LGE Capitalization Recon Electr'!E35+'LGE Capitalization Recon Gas'!E27</f>
        <v>0</v>
      </c>
      <c r="F41" s="39">
        <f>'LGE Capitalization Recon Electr'!F35+'LGE Capitalization Recon Gas'!F27</f>
        <v>7405594.8015090991</v>
      </c>
      <c r="G41" s="39">
        <f>'LGE Capitalization Recon Electr'!G35+'LGE Capitalization Recon Gas'!G27</f>
        <v>0</v>
      </c>
      <c r="H41" s="39">
        <f>'LGE Capitalization Recon Electr'!H35+'LGE Capitalization Recon Gas'!H27</f>
        <v>-5279437.8061654102</v>
      </c>
      <c r="I41" s="39">
        <f>'LGE Capitalization Recon Electr'!I35+'LGE Capitalization Recon Gas'!I27</f>
        <v>0</v>
      </c>
      <c r="J41" s="39">
        <f>'LGE Capitalization Recon Electr'!J35+'LGE Capitalization Recon Gas'!J27</f>
        <v>0</v>
      </c>
      <c r="K41" s="39">
        <f>'LGE Capitalization Recon Electr'!K35+'LGE Capitalization Recon Gas'!K27</f>
        <v>725185.22956545092</v>
      </c>
      <c r="L41" s="39">
        <f>'LGE Capitalization Recon Electr'!L35+'LGE Capitalization Recon Gas'!L27</f>
        <v>0</v>
      </c>
      <c r="M41" s="39">
        <f>'LGE Capitalization Recon Electr'!M35+'LGE Capitalization Recon Gas'!M27</f>
        <v>0</v>
      </c>
      <c r="N41" s="39">
        <f>'LGE Capitalization Recon Electr'!N35+'LGE Capitalization Recon Gas'!N27</f>
        <v>-2275243.9839991219</v>
      </c>
      <c r="O41" s="39">
        <f>'LGE Capitalization Recon Electr'!O35+'LGE Capitalization Recon Gas'!O27</f>
        <v>0</v>
      </c>
      <c r="P41" s="39">
        <f>'LGE Capitalization Recon Electr'!P35+'LGE Capitalization Recon Gas'!P27</f>
        <v>0</v>
      </c>
      <c r="Q41" s="39">
        <f>'LGE Capitalization Recon Electr'!Q35+'LGE Capitalization Recon Gas'!Q27</f>
        <v>0</v>
      </c>
      <c r="R41" s="39">
        <f>'LGE Capitalization Recon Electr'!R35+'LGE Capitalization Recon Gas'!R27</f>
        <v>14759286.380201822</v>
      </c>
      <c r="S41" s="38"/>
    </row>
    <row r="42" spans="1:20" x14ac:dyDescent="0.2">
      <c r="A42" s="22" t="s">
        <v>0</v>
      </c>
      <c r="B42" s="39">
        <f>'LGE Capitalization Recon Electr'!B36+'LGE Capitalization Recon Gas'!B28</f>
        <v>34546839.167226478</v>
      </c>
      <c r="C42" s="39">
        <f>'LGE Capitalization Recon Electr'!C36+'LGE Capitalization Recon Gas'!C28</f>
        <v>29860011.617336717</v>
      </c>
      <c r="D42" s="39">
        <f>'LGE Capitalization Recon Electr'!D36+'LGE Capitalization Recon Gas'!D28</f>
        <v>28186059.836340141</v>
      </c>
      <c r="E42" s="39">
        <f>'LGE Capitalization Recon Electr'!E36+'LGE Capitalization Recon Gas'!E28</f>
        <v>29229115.821340181</v>
      </c>
      <c r="F42" s="39">
        <f>'LGE Capitalization Recon Electr'!F36+'LGE Capitalization Recon Gas'!F28</f>
        <v>34974894.636340238</v>
      </c>
      <c r="G42" s="39">
        <f>'LGE Capitalization Recon Electr'!G36+'LGE Capitalization Recon Gas'!G28</f>
        <v>36316697.056340232</v>
      </c>
      <c r="H42" s="39">
        <f>'LGE Capitalization Recon Electr'!H36+'LGE Capitalization Recon Gas'!H28</f>
        <v>30807539.646340244</v>
      </c>
      <c r="I42" s="39">
        <f>'LGE Capitalization Recon Electr'!I36+'LGE Capitalization Recon Gas'!I28</f>
        <v>27490227.961340237</v>
      </c>
      <c r="J42" s="39">
        <f>'LGE Capitalization Recon Electr'!J36+'LGE Capitalization Recon Gas'!J28</f>
        <v>26443450.171340227</v>
      </c>
      <c r="K42" s="39">
        <f>'LGE Capitalization Recon Electr'!K36+'LGE Capitalization Recon Gas'!K28</f>
        <v>26583298.226340234</v>
      </c>
      <c r="L42" s="39">
        <f>'LGE Capitalization Recon Electr'!L36+'LGE Capitalization Recon Gas'!L28</f>
        <v>30230406.216340244</v>
      </c>
      <c r="M42" s="39">
        <f>'LGE Capitalization Recon Electr'!M36+'LGE Capitalization Recon Gas'!M28</f>
        <v>29618334.736340225</v>
      </c>
      <c r="N42" s="39">
        <f>'LGE Capitalization Recon Electr'!N36+'LGE Capitalization Recon Gas'!N28</f>
        <v>25220092.236340225</v>
      </c>
      <c r="O42" s="39">
        <f>'LGE Capitalization Recon Electr'!O36+'LGE Capitalization Recon Gas'!O28</f>
        <v>23076785.936235391</v>
      </c>
      <c r="P42" s="39">
        <f>'LGE Capitalization Recon Electr'!P36+'LGE Capitalization Recon Gas'!P28</f>
        <v>22551338.836130537</v>
      </c>
      <c r="Q42" s="39">
        <f>'LGE Capitalization Recon Electr'!Q36+'LGE Capitalization Recon Gas'!Q28</f>
        <v>29867072.313895807</v>
      </c>
      <c r="R42" s="39">
        <f>'LGE Capitalization Recon Electr'!R36+'LGE Capitalization Recon Gas'!R28</f>
        <v>38193760.5</v>
      </c>
      <c r="S42" s="38"/>
    </row>
    <row r="43" spans="1:20" x14ac:dyDescent="0.2">
      <c r="A43" s="22" t="s">
        <v>1</v>
      </c>
      <c r="B43" s="39">
        <f>'LGE Capitalization Recon Electr'!B37+'LGE Capitalization Recon Gas'!B29</f>
        <v>-110012406.01484928</v>
      </c>
      <c r="C43" s="39">
        <f>'LGE Capitalization Recon Electr'!C37+'LGE Capitalization Recon Gas'!C29</f>
        <v>12426383.694894137</v>
      </c>
      <c r="D43" s="39">
        <f>'LGE Capitalization Recon Electr'!D37+'LGE Capitalization Recon Gas'!D29</f>
        <v>-37383799.549913272</v>
      </c>
      <c r="E43" s="39">
        <f>'LGE Capitalization Recon Electr'!E37+'LGE Capitalization Recon Gas'!E29</f>
        <v>-34184522.664556526</v>
      </c>
      <c r="F43" s="39">
        <f>'LGE Capitalization Recon Electr'!F37+'LGE Capitalization Recon Gas'!F29</f>
        <v>-22840610.797218382</v>
      </c>
      <c r="G43" s="39">
        <f>'LGE Capitalization Recon Electr'!G37+'LGE Capitalization Recon Gas'!G29</f>
        <v>-12990614.037400272</v>
      </c>
      <c r="H43" s="39">
        <f>'LGE Capitalization Recon Electr'!H37+'LGE Capitalization Recon Gas'!H29</f>
        <v>-13169868.983346596</v>
      </c>
      <c r="I43" s="39">
        <f>'LGE Capitalization Recon Electr'!I37+'LGE Capitalization Recon Gas'!I29</f>
        <v>-25204959.071727589</v>
      </c>
      <c r="J43" s="39">
        <f>'LGE Capitalization Recon Electr'!J37+'LGE Capitalization Recon Gas'!J29</f>
        <v>-23168166.124052726</v>
      </c>
      <c r="K43" s="39">
        <f>'LGE Capitalization Recon Electr'!K37+'LGE Capitalization Recon Gas'!K29</f>
        <v>-25032989.927981839</v>
      </c>
      <c r="L43" s="39">
        <f>'LGE Capitalization Recon Electr'!L37+'LGE Capitalization Recon Gas'!L29</f>
        <v>-9284797.7812956311</v>
      </c>
      <c r="M43" s="39">
        <f>'LGE Capitalization Recon Electr'!M37+'LGE Capitalization Recon Gas'!M29</f>
        <v>-5370222.4220723519</v>
      </c>
      <c r="N43" s="39">
        <f>'LGE Capitalization Recon Electr'!N37+'LGE Capitalization Recon Gas'!N29</f>
        <v>-16634580.302660653</v>
      </c>
      <c r="O43" s="39">
        <f>'LGE Capitalization Recon Electr'!O37+'LGE Capitalization Recon Gas'!O29</f>
        <v>-34770782.112015247</v>
      </c>
      <c r="P43" s="39">
        <f>'LGE Capitalization Recon Electr'!P37+'LGE Capitalization Recon Gas'!P29</f>
        <v>-32948338.687656842</v>
      </c>
      <c r="Q43" s="39">
        <f>'LGE Capitalization Recon Electr'!Q37+'LGE Capitalization Recon Gas'!Q29</f>
        <v>-33723470.230954781</v>
      </c>
      <c r="R43" s="39">
        <f>'LGE Capitalization Recon Electr'!R37+'LGE Capitalization Recon Gas'!R29</f>
        <v>-25413998.228042997</v>
      </c>
      <c r="S43" s="38"/>
    </row>
    <row r="44" spans="1:20" ht="13.5" thickBot="1" x14ac:dyDescent="0.25">
      <c r="A44" s="22" t="s">
        <v>4</v>
      </c>
      <c r="B44" s="84">
        <f>2388355971+695552077+SUM(B20:B22,B40:B43)</f>
        <v>3008442481.1523771</v>
      </c>
      <c r="C44" s="84">
        <f t="shared" ref="C44:R44" si="6">SUM(C20:C22,C40:C43)</f>
        <v>3051909901.8231659</v>
      </c>
      <c r="D44" s="84">
        <f t="shared" si="6"/>
        <v>3043919419.2169466</v>
      </c>
      <c r="E44" s="84">
        <f t="shared" si="6"/>
        <v>3040198515.1710534</v>
      </c>
      <c r="F44" s="84">
        <f t="shared" si="6"/>
        <v>3065042189.4466767</v>
      </c>
      <c r="G44" s="84">
        <f t="shared" si="6"/>
        <v>3094068347.2377467</v>
      </c>
      <c r="H44" s="84">
        <f t="shared" si="6"/>
        <v>3112637933.9878421</v>
      </c>
      <c r="I44" s="84">
        <f t="shared" si="6"/>
        <v>3121509777.8777399</v>
      </c>
      <c r="J44" s="84">
        <f t="shared" si="6"/>
        <v>3131457389.7452006</v>
      </c>
      <c r="K44" s="84">
        <f t="shared" si="6"/>
        <v>3139304386.0812106</v>
      </c>
      <c r="L44" s="84">
        <f t="shared" si="6"/>
        <v>3165619848.2647409</v>
      </c>
      <c r="M44" s="84">
        <f t="shared" si="6"/>
        <v>3195870391.2562881</v>
      </c>
      <c r="N44" s="84">
        <f t="shared" si="6"/>
        <v>3209508686.0597396</v>
      </c>
      <c r="O44" s="84">
        <f t="shared" si="6"/>
        <v>3205656354.2307081</v>
      </c>
      <c r="P44" s="84">
        <f t="shared" si="6"/>
        <v>3202183872.0912404</v>
      </c>
      <c r="Q44" s="84">
        <f t="shared" si="6"/>
        <v>3204566764.5775237</v>
      </c>
      <c r="R44" s="84">
        <f t="shared" si="6"/>
        <v>3238329648.6212802</v>
      </c>
      <c r="S44" s="38">
        <f t="shared" ref="S44" si="7">AVERAGE(B44:R44)</f>
        <v>3131189759.2259688</v>
      </c>
      <c r="T44" s="23"/>
    </row>
    <row r="45" spans="1:20" ht="13.5" thickTop="1" x14ac:dyDescent="0.2"/>
  </sheetData>
  <mergeCells count="4">
    <mergeCell ref="A5:T5"/>
    <mergeCell ref="A6:T6"/>
    <mergeCell ref="A7:T7"/>
    <mergeCell ref="A8:T8"/>
  </mergeCells>
  <pageMargins left="0.5" right="0.5" top="1" bottom="0.5" header="0.5" footer="0.3"/>
  <pageSetup paperSize="5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zoomScaleSheetLayoutView="100" workbookViewId="0">
      <pane xSplit="1" ySplit="17" topLeftCell="B18" activePane="bottomRight" state="frozen"/>
      <selection activeCell="G50" sqref="A50:XFD50"/>
      <selection pane="topRight" activeCell="G50" sqref="A50:XFD50"/>
      <selection pane="bottomLeft" activeCell="G50" sqref="A50:XFD50"/>
      <selection pane="bottomRight" activeCell="D38" sqref="D38"/>
    </sheetView>
  </sheetViews>
  <sheetFormatPr defaultRowHeight="12.75" x14ac:dyDescent="0.2"/>
  <cols>
    <col min="1" max="1" width="51.140625" style="22" customWidth="1"/>
    <col min="2" max="2" width="14" style="22" bestFit="1" customWidth="1"/>
    <col min="3" max="3" width="14.42578125" style="22" customWidth="1"/>
    <col min="4" max="18" width="14" style="22" bestFit="1" customWidth="1"/>
    <col min="19" max="19" width="15.5703125" style="22" bestFit="1" customWidth="1"/>
    <col min="20" max="20" width="19.140625" style="22" customWidth="1"/>
    <col min="21" max="16384" width="9.140625" style="22"/>
  </cols>
  <sheetData>
    <row r="1" spans="1:20" x14ac:dyDescent="0.2">
      <c r="T1" s="93" t="s">
        <v>132</v>
      </c>
    </row>
    <row r="2" spans="1:20" x14ac:dyDescent="0.2">
      <c r="T2" s="93" t="s">
        <v>134</v>
      </c>
    </row>
    <row r="3" spans="1:20" x14ac:dyDescent="0.2">
      <c r="T3" s="93" t="s">
        <v>139</v>
      </c>
    </row>
    <row r="4" spans="1:20" x14ac:dyDescent="0.2">
      <c r="T4" s="93" t="s">
        <v>133</v>
      </c>
    </row>
    <row r="6" spans="1:20" s="21" customFormat="1" ht="18.95" customHeight="1" x14ac:dyDescent="0.2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s="21" customFormat="1" ht="18.95" customHeight="1" x14ac:dyDescent="0.2">
      <c r="A7" s="95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s="21" customFormat="1" ht="18.95" customHeight="1" x14ac:dyDescent="0.2">
      <c r="A8" s="95" t="s">
        <v>126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s="21" customFormat="1" ht="18.95" customHeight="1" x14ac:dyDescent="0.2">
      <c r="A9" s="95" t="s">
        <v>24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1" spans="1:20" x14ac:dyDescent="0.2">
      <c r="C11" s="74"/>
      <c r="D11" s="74"/>
      <c r="E11" s="87"/>
      <c r="F11" s="8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x14ac:dyDescent="0.2">
      <c r="A12" s="22" t="s">
        <v>122</v>
      </c>
      <c r="C12" s="72" t="s">
        <v>116</v>
      </c>
      <c r="E12" s="28"/>
      <c r="F12" s="2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0" x14ac:dyDescent="0.2">
      <c r="A13" s="22" t="s">
        <v>14</v>
      </c>
      <c r="B13" s="23">
        <v>2442666008</v>
      </c>
      <c r="C13" s="22" t="s">
        <v>117</v>
      </c>
      <c r="E13" s="28"/>
      <c r="F13" s="4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20" x14ac:dyDescent="0.2">
      <c r="A14" s="22" t="s">
        <v>15</v>
      </c>
      <c r="B14" s="23">
        <f>2388355971</f>
        <v>2388355971</v>
      </c>
      <c r="C14" s="22" t="s">
        <v>117</v>
      </c>
      <c r="E14" s="28"/>
      <c r="F14" s="4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20" ht="13.5" thickBot="1" x14ac:dyDescent="0.25">
      <c r="B15" s="24">
        <f>B13-B14</f>
        <v>54310037</v>
      </c>
      <c r="C15" s="22" t="s">
        <v>117</v>
      </c>
      <c r="E15" s="28"/>
      <c r="F15" s="4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0" ht="13.5" thickTop="1" x14ac:dyDescent="0.2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20" ht="25.5" x14ac:dyDescent="0.2">
      <c r="A17" s="22" t="s">
        <v>122</v>
      </c>
      <c r="B17" s="76">
        <v>43070</v>
      </c>
      <c r="C17" s="76">
        <v>43101</v>
      </c>
      <c r="D17" s="76">
        <v>43132</v>
      </c>
      <c r="E17" s="76">
        <v>43160</v>
      </c>
      <c r="F17" s="76">
        <v>43191</v>
      </c>
      <c r="G17" s="76">
        <v>43221</v>
      </c>
      <c r="H17" s="76">
        <v>43252</v>
      </c>
      <c r="I17" s="76">
        <v>43282</v>
      </c>
      <c r="J17" s="76">
        <v>43313</v>
      </c>
      <c r="K17" s="76">
        <v>43344</v>
      </c>
      <c r="L17" s="76">
        <v>43374</v>
      </c>
      <c r="M17" s="76">
        <v>43405</v>
      </c>
      <c r="N17" s="76">
        <v>43435</v>
      </c>
      <c r="O17" s="76">
        <v>43466</v>
      </c>
      <c r="P17" s="76">
        <v>43497</v>
      </c>
      <c r="Q17" s="76">
        <v>43525</v>
      </c>
      <c r="R17" s="76">
        <v>43556</v>
      </c>
      <c r="S17" s="77" t="s">
        <v>119</v>
      </c>
      <c r="T17" s="78" t="s">
        <v>116</v>
      </c>
    </row>
    <row r="18" spans="1:20" x14ac:dyDescent="0.2">
      <c r="A18" s="72" t="s">
        <v>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1:20" x14ac:dyDescent="0.2">
      <c r="A19" s="72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</row>
    <row r="20" spans="1:20" x14ac:dyDescent="0.2">
      <c r="A20" s="22" t="s">
        <v>3</v>
      </c>
      <c r="B20" s="23">
        <v>0</v>
      </c>
      <c r="C20" s="23">
        <f t="shared" ref="C20:R20" si="0">B38</f>
        <v>2326888480.9181857</v>
      </c>
      <c r="D20" s="23">
        <f t="shared" si="0"/>
        <v>2363264914.0039024</v>
      </c>
      <c r="E20" s="23">
        <f t="shared" si="0"/>
        <v>2357141279.5401525</v>
      </c>
      <c r="F20" s="23">
        <f t="shared" si="0"/>
        <v>2356233176.8245888</v>
      </c>
      <c r="G20" s="23">
        <f t="shared" si="0"/>
        <v>2378344631.3226514</v>
      </c>
      <c r="H20" s="23">
        <f t="shared" si="0"/>
        <v>2403882567.9313807</v>
      </c>
      <c r="I20" s="23">
        <f t="shared" si="0"/>
        <v>2421045373.348175</v>
      </c>
      <c r="J20" s="23">
        <f t="shared" si="0"/>
        <v>2429333120.7695899</v>
      </c>
      <c r="K20" s="23">
        <f t="shared" si="0"/>
        <v>2439588130.9668355</v>
      </c>
      <c r="L20" s="23">
        <f t="shared" si="0"/>
        <v>2448912755.0422053</v>
      </c>
      <c r="M20" s="23">
        <f t="shared" si="0"/>
        <v>2473943050.6322594</v>
      </c>
      <c r="N20" s="23">
        <f t="shared" si="0"/>
        <v>2501729870.680634</v>
      </c>
      <c r="O20" s="23">
        <f t="shared" si="0"/>
        <v>2514617202.2102346</v>
      </c>
      <c r="P20" s="23">
        <f t="shared" si="0"/>
        <v>2515863631.0541682</v>
      </c>
      <c r="Q20" s="23">
        <f t="shared" si="0"/>
        <v>2516627759.5973806</v>
      </c>
      <c r="R20" s="23">
        <f t="shared" si="0"/>
        <v>2522908244.547617</v>
      </c>
      <c r="S20" s="80"/>
    </row>
    <row r="21" spans="1:20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80"/>
    </row>
    <row r="22" spans="1:20" x14ac:dyDescent="0.2">
      <c r="A22" s="44" t="s">
        <v>6</v>
      </c>
      <c r="B22" s="39"/>
      <c r="C22" s="39"/>
      <c r="D22" s="39"/>
      <c r="E22" s="39"/>
      <c r="F22" s="38">
        <f>F26+F30</f>
        <v>3078723.7020300115</v>
      </c>
      <c r="G22" s="38">
        <f t="shared" ref="G22:R22" si="1">G26+G30</f>
        <v>3734725.1425399347</v>
      </c>
      <c r="H22" s="38">
        <f t="shared" si="1"/>
        <v>4384630.4639861519</v>
      </c>
      <c r="I22" s="38">
        <f t="shared" si="1"/>
        <v>4746640.7060297411</v>
      </c>
      <c r="J22" s="38">
        <f t="shared" si="1"/>
        <v>4787078.3994087661</v>
      </c>
      <c r="K22" s="38">
        <f t="shared" si="1"/>
        <v>3704183.0883849636</v>
      </c>
      <c r="L22" s="38">
        <f t="shared" si="1"/>
        <v>3199713.5673180288</v>
      </c>
      <c r="M22" s="38">
        <f t="shared" si="1"/>
        <v>3241860.6743265055</v>
      </c>
      <c r="N22" s="38">
        <f t="shared" si="1"/>
        <v>3813378.3629304683</v>
      </c>
      <c r="O22" s="38">
        <f t="shared" si="1"/>
        <v>3848373.2647304032</v>
      </c>
      <c r="P22" s="38">
        <f t="shared" si="1"/>
        <v>3329704.0288454653</v>
      </c>
      <c r="Q22" s="38">
        <f t="shared" si="1"/>
        <v>3355292.2002365128</v>
      </c>
      <c r="R22" s="38">
        <f t="shared" si="1"/>
        <v>3768691.9667305788</v>
      </c>
      <c r="S22" s="38"/>
    </row>
    <row r="23" spans="1:20" x14ac:dyDescent="0.2">
      <c r="A23" s="45"/>
      <c r="B23" s="25"/>
      <c r="C23" s="25"/>
      <c r="D23" s="25"/>
      <c r="E23" s="2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38"/>
    </row>
    <row r="24" spans="1:20" s="28" customFormat="1" x14ac:dyDescent="0.2">
      <c r="A24" s="48" t="s">
        <v>128</v>
      </c>
      <c r="B24" s="29"/>
      <c r="C24" s="29"/>
      <c r="D24" s="29"/>
      <c r="E24" s="29"/>
      <c r="F24" s="34">
        <v>4.4357847076687759E-3</v>
      </c>
      <c r="G24" s="34">
        <v>4.4357847076687759E-3</v>
      </c>
      <c r="H24" s="34">
        <v>4.4357847076687759E-3</v>
      </c>
      <c r="I24" s="34">
        <v>4.4357847076687759E-3</v>
      </c>
      <c r="J24" s="34">
        <v>4.4357847076687759E-3</v>
      </c>
      <c r="K24" s="34">
        <v>4.4357847076687759E-3</v>
      </c>
      <c r="L24" s="34">
        <v>4.4357847076687759E-3</v>
      </c>
      <c r="M24" s="34">
        <v>4.4357847076687759E-3</v>
      </c>
      <c r="N24" s="34">
        <v>4.4357847076687759E-3</v>
      </c>
      <c r="O24" s="34">
        <v>4.4357847076687759E-3</v>
      </c>
      <c r="P24" s="34">
        <v>4.4357847076687759E-3</v>
      </c>
      <c r="Q24" s="34">
        <v>4.4357847076687759E-3</v>
      </c>
      <c r="R24" s="35">
        <v>4.4357847076687759E-3</v>
      </c>
      <c r="S24" s="27"/>
      <c r="T24" s="28" t="s">
        <v>121</v>
      </c>
    </row>
    <row r="25" spans="1:20" s="28" customFormat="1" ht="15" x14ac:dyDescent="0.35">
      <c r="A25" s="48" t="s">
        <v>129</v>
      </c>
      <c r="B25" s="29"/>
      <c r="C25" s="29"/>
      <c r="D25" s="29"/>
      <c r="E25" s="29"/>
      <c r="F25" s="91">
        <v>241412699.731902</v>
      </c>
      <c r="G25" s="91">
        <v>312660686.52147901</v>
      </c>
      <c r="H25" s="91">
        <v>416406758.68063003</v>
      </c>
      <c r="I25" s="91">
        <v>501247440.70229101</v>
      </c>
      <c r="J25" s="91">
        <v>500112289.11782598</v>
      </c>
      <c r="K25" s="91">
        <v>348008133.42948604</v>
      </c>
      <c r="L25" s="91">
        <v>250438135.25466901</v>
      </c>
      <c r="M25" s="91">
        <v>261676337.15248001</v>
      </c>
      <c r="N25" s="91">
        <v>364721093.64365697</v>
      </c>
      <c r="O25" s="91">
        <v>382356687.20065695</v>
      </c>
      <c r="P25" s="91">
        <v>305979661.19531298</v>
      </c>
      <c r="Q25" s="91">
        <v>295068909.272798</v>
      </c>
      <c r="R25" s="92">
        <v>348340735.99193233</v>
      </c>
      <c r="S25" s="27"/>
    </row>
    <row r="26" spans="1:20" s="28" customFormat="1" x14ac:dyDescent="0.2">
      <c r="A26" s="81" t="s">
        <v>12</v>
      </c>
      <c r="B26" s="29"/>
      <c r="C26" s="29"/>
      <c r="D26" s="29"/>
      <c r="E26" s="29"/>
      <c r="F26" s="29">
        <f t="shared" ref="F26:R26" si="2">F24*F25</f>
        <v>1070854.7617078049</v>
      </c>
      <c r="G26" s="29">
        <f t="shared" si="2"/>
        <v>1386895.4919611975</v>
      </c>
      <c r="H26" s="29">
        <f t="shared" si="2"/>
        <v>1847090.732325461</v>
      </c>
      <c r="I26" s="29">
        <f t="shared" si="2"/>
        <v>2223425.7322253338</v>
      </c>
      <c r="J26" s="29">
        <f t="shared" si="2"/>
        <v>2218390.4441860779</v>
      </c>
      <c r="K26" s="29">
        <f t="shared" si="2"/>
        <v>1543689.156410869</v>
      </c>
      <c r="L26" s="29">
        <f t="shared" si="2"/>
        <v>1110889.6505797454</v>
      </c>
      <c r="M26" s="29">
        <f t="shared" si="2"/>
        <v>1160739.8946997495</v>
      </c>
      <c r="N26" s="29">
        <f t="shared" si="2"/>
        <v>1617824.2497487653</v>
      </c>
      <c r="O26" s="29">
        <f t="shared" si="2"/>
        <v>1696051.9459595678</v>
      </c>
      <c r="P26" s="29">
        <f t="shared" si="2"/>
        <v>1357259.9019878425</v>
      </c>
      <c r="Q26" s="29">
        <f t="shared" si="2"/>
        <v>1308862.1554607828</v>
      </c>
      <c r="R26" s="33">
        <f t="shared" si="2"/>
        <v>1545164.5097710998</v>
      </c>
      <c r="S26" s="27"/>
    </row>
    <row r="27" spans="1:20" s="28" customFormat="1" x14ac:dyDescent="0.2">
      <c r="A27" s="50"/>
      <c r="R27" s="51"/>
    </row>
    <row r="28" spans="1:20" s="28" customFormat="1" x14ac:dyDescent="0.2">
      <c r="A28" s="48" t="s">
        <v>128</v>
      </c>
      <c r="B28" s="29"/>
      <c r="C28" s="29"/>
      <c r="D28" s="29"/>
      <c r="E28" s="29"/>
      <c r="F28" s="34">
        <v>3.4446662048612394E-3</v>
      </c>
      <c r="G28" s="34">
        <v>3.4446662048612394E-3</v>
      </c>
      <c r="H28" s="34">
        <v>3.4446662048612394E-3</v>
      </c>
      <c r="I28" s="34">
        <v>3.4446662048612394E-3</v>
      </c>
      <c r="J28" s="34">
        <v>3.4446662048612394E-3</v>
      </c>
      <c r="K28" s="34">
        <v>3.4446662048612394E-3</v>
      </c>
      <c r="L28" s="34">
        <v>3.4446662048612394E-3</v>
      </c>
      <c r="M28" s="34">
        <v>3.4446662048612394E-3</v>
      </c>
      <c r="N28" s="34">
        <v>3.4446662048612394E-3</v>
      </c>
      <c r="O28" s="34">
        <v>3.4446662048612394E-3</v>
      </c>
      <c r="P28" s="34">
        <v>3.4446662048612394E-3</v>
      </c>
      <c r="Q28" s="34">
        <v>3.4446662048612394E-3</v>
      </c>
      <c r="R28" s="35">
        <v>3.4446662048612394E-3</v>
      </c>
      <c r="S28" s="27"/>
      <c r="T28" s="28" t="s">
        <v>121</v>
      </c>
    </row>
    <row r="29" spans="1:20" s="28" customFormat="1" ht="15" x14ac:dyDescent="0.35">
      <c r="A29" s="48" t="s">
        <v>129</v>
      </c>
      <c r="B29" s="29"/>
      <c r="C29" s="29"/>
      <c r="D29" s="29"/>
      <c r="E29" s="29"/>
      <c r="F29" s="91">
        <v>582892164.55534303</v>
      </c>
      <c r="G29" s="91">
        <v>681584081.28642297</v>
      </c>
      <c r="H29" s="91">
        <v>736657655.85054994</v>
      </c>
      <c r="I29" s="91">
        <v>732499122.91749895</v>
      </c>
      <c r="J29" s="91">
        <v>745700106.32602406</v>
      </c>
      <c r="K29" s="91">
        <v>627199793.38640296</v>
      </c>
      <c r="L29" s="91">
        <v>606393709.1467551</v>
      </c>
      <c r="M29" s="91">
        <v>604157458.47589004</v>
      </c>
      <c r="N29" s="91">
        <v>637377900.38502312</v>
      </c>
      <c r="O29" s="91">
        <v>624827251.97971296</v>
      </c>
      <c r="P29" s="91">
        <v>572608203.39400005</v>
      </c>
      <c r="Q29" s="91">
        <v>594086603.19183695</v>
      </c>
      <c r="R29" s="92">
        <v>645498670.90795493</v>
      </c>
      <c r="S29" s="27"/>
    </row>
    <row r="30" spans="1:20" s="28" customFormat="1" x14ac:dyDescent="0.2">
      <c r="A30" s="81" t="s">
        <v>13</v>
      </c>
      <c r="B30" s="29"/>
      <c r="C30" s="29"/>
      <c r="D30" s="29"/>
      <c r="E30" s="29"/>
      <c r="F30" s="29">
        <f t="shared" ref="F30:R30" si="3">F28*F29</f>
        <v>2007868.9403222066</v>
      </c>
      <c r="G30" s="29">
        <f t="shared" si="3"/>
        <v>2347829.6505787373</v>
      </c>
      <c r="H30" s="29">
        <f t="shared" si="3"/>
        <v>2537539.7316606906</v>
      </c>
      <c r="I30" s="29">
        <f t="shared" si="3"/>
        <v>2523214.9738044078</v>
      </c>
      <c r="J30" s="29">
        <f t="shared" si="3"/>
        <v>2568687.9552226881</v>
      </c>
      <c r="K30" s="29">
        <f t="shared" si="3"/>
        <v>2160493.9319740944</v>
      </c>
      <c r="L30" s="29">
        <f t="shared" si="3"/>
        <v>2088823.9167382831</v>
      </c>
      <c r="M30" s="29">
        <f t="shared" si="3"/>
        <v>2081120.779626756</v>
      </c>
      <c r="N30" s="29">
        <f t="shared" si="3"/>
        <v>2195554.1131817028</v>
      </c>
      <c r="O30" s="29">
        <f t="shared" si="3"/>
        <v>2152321.3187708352</v>
      </c>
      <c r="P30" s="29">
        <f t="shared" si="3"/>
        <v>1972444.1268576228</v>
      </c>
      <c r="Q30" s="29">
        <f t="shared" si="3"/>
        <v>2046430.04477573</v>
      </c>
      <c r="R30" s="33">
        <f t="shared" si="3"/>
        <v>2223527.456959479</v>
      </c>
      <c r="S30" s="27"/>
    </row>
    <row r="31" spans="1:20" s="28" customFormat="1" x14ac:dyDescent="0.2">
      <c r="A31" s="8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3"/>
      <c r="S31" s="27"/>
    </row>
    <row r="32" spans="1:20" x14ac:dyDescent="0.2">
      <c r="A32" s="52"/>
      <c r="B32" s="36"/>
      <c r="C32" s="36"/>
      <c r="D32" s="36"/>
      <c r="E32" s="36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38"/>
    </row>
    <row r="33" spans="1:20" x14ac:dyDescent="0.2">
      <c r="A33" s="89"/>
      <c r="B33" s="29"/>
      <c r="C33" s="29"/>
      <c r="D33" s="29"/>
      <c r="E33" s="2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8"/>
    </row>
    <row r="34" spans="1:20" x14ac:dyDescent="0.2">
      <c r="A34" s="44" t="s">
        <v>7</v>
      </c>
      <c r="B34" s="49">
        <v>0</v>
      </c>
      <c r="C34" s="49">
        <v>1159358.8403923817</v>
      </c>
      <c r="D34" s="49">
        <v>1185590.5891892028</v>
      </c>
      <c r="E34" s="49">
        <v>1212836.2791578472</v>
      </c>
      <c r="F34" s="49">
        <v>1286144.9897555446</v>
      </c>
      <c r="G34" s="49">
        <v>1302154.6265397125</v>
      </c>
      <c r="H34" s="49">
        <v>1296632.2483292082</v>
      </c>
      <c r="I34" s="49">
        <v>1323897.0617223717</v>
      </c>
      <c r="J34" s="49">
        <v>1348698.949884095</v>
      </c>
      <c r="K34" s="49">
        <v>1301436.9234055178</v>
      </c>
      <c r="L34" s="49">
        <v>1274013.7870345388</v>
      </c>
      <c r="M34" s="49">
        <v>1254310.2814374492</v>
      </c>
      <c r="N34" s="49">
        <v>1215683.1919770979</v>
      </c>
      <c r="O34" s="49">
        <v>1226721.6587224232</v>
      </c>
      <c r="P34" s="49">
        <v>1220362.1646542284</v>
      </c>
      <c r="Q34" s="49">
        <v>1158310.95</v>
      </c>
      <c r="R34" s="49">
        <v>1175277.0649999999</v>
      </c>
      <c r="S34" s="38"/>
    </row>
    <row r="35" spans="1:20" x14ac:dyDescent="0.2">
      <c r="A35" s="44" t="s">
        <v>8</v>
      </c>
      <c r="B35" s="49">
        <v>0</v>
      </c>
      <c r="C35" s="49">
        <v>0</v>
      </c>
      <c r="D35" s="49">
        <v>0</v>
      </c>
      <c r="E35" s="49">
        <v>0</v>
      </c>
      <c r="F35" s="49">
        <v>6122945.7818877231</v>
      </c>
      <c r="G35" s="49">
        <v>0</v>
      </c>
      <c r="H35" s="49">
        <v>-4365039.1781375613</v>
      </c>
      <c r="I35" s="49">
        <v>0</v>
      </c>
      <c r="J35" s="49">
        <v>0</v>
      </c>
      <c r="K35" s="49">
        <v>599583.14780471486</v>
      </c>
      <c r="L35" s="49">
        <v>0</v>
      </c>
      <c r="M35" s="49">
        <v>0</v>
      </c>
      <c r="N35" s="49">
        <v>-1881171.7259704741</v>
      </c>
      <c r="O35" s="49">
        <v>0</v>
      </c>
      <c r="P35" s="49">
        <v>0</v>
      </c>
      <c r="Q35" s="49">
        <v>0</v>
      </c>
      <c r="R35" s="49">
        <v>12202977.98</v>
      </c>
      <c r="S35" s="38"/>
    </row>
    <row r="36" spans="1:20" x14ac:dyDescent="0.2">
      <c r="A36" s="22" t="s">
        <v>0</v>
      </c>
      <c r="B36" s="49">
        <v>28563326.167226475</v>
      </c>
      <c r="C36" s="49">
        <v>24688257.605213996</v>
      </c>
      <c r="D36" s="49">
        <v>23304234.272686027</v>
      </c>
      <c r="E36" s="49">
        <v>24166632.96108406</v>
      </c>
      <c r="F36" s="49">
        <v>28917242.885326106</v>
      </c>
      <c r="G36" s="49">
        <v>30026645.126182105</v>
      </c>
      <c r="H36" s="49">
        <v>25471673.779594112</v>
      </c>
      <c r="I36" s="49">
        <v>22728920.478436109</v>
      </c>
      <c r="J36" s="49">
        <v>21863444.6016641</v>
      </c>
      <c r="K36" s="49">
        <v>21979070.973538104</v>
      </c>
      <c r="L36" s="49">
        <v>24994499.859670114</v>
      </c>
      <c r="M36" s="49">
        <v>24488439.160006098</v>
      </c>
      <c r="N36" s="49">
        <v>20851972.261006098</v>
      </c>
      <c r="O36" s="49">
        <v>19079886.612079419</v>
      </c>
      <c r="P36" s="49">
        <v>18645446.949712727</v>
      </c>
      <c r="Q36" s="49">
        <v>24694095.399999999</v>
      </c>
      <c r="R36" s="49">
        <v>31578600.5</v>
      </c>
      <c r="S36" s="38"/>
    </row>
    <row r="37" spans="1:20" x14ac:dyDescent="0.2">
      <c r="A37" s="22" t="s">
        <v>1</v>
      </c>
      <c r="B37" s="49">
        <v>-90030816.249040589</v>
      </c>
      <c r="C37" s="49">
        <v>10528816.640110416</v>
      </c>
      <c r="D37" s="49">
        <v>-30613459.325625055</v>
      </c>
      <c r="E37" s="49">
        <v>-26287571.955805872</v>
      </c>
      <c r="F37" s="49">
        <v>-17293602.860937007</v>
      </c>
      <c r="G37" s="49">
        <v>-9525588.2865323331</v>
      </c>
      <c r="H37" s="49">
        <v>-9625091.8969774172</v>
      </c>
      <c r="I37" s="49">
        <v>-20511710.824773632</v>
      </c>
      <c r="J37" s="49">
        <v>-17744211.753711447</v>
      </c>
      <c r="K37" s="49">
        <v>-18259650.057763394</v>
      </c>
      <c r="L37" s="49">
        <v>-4437931.6239684373</v>
      </c>
      <c r="M37" s="49">
        <v>-1197790.0673954645</v>
      </c>
      <c r="N37" s="49">
        <v>-11112530.56034218</v>
      </c>
      <c r="O37" s="49">
        <v>-22908552.691598624</v>
      </c>
      <c r="P37" s="49">
        <v>-22431384.600000001</v>
      </c>
      <c r="Q37" s="49">
        <v>-22927213.600000001</v>
      </c>
      <c r="R37" s="49">
        <v>-16635836.9</v>
      </c>
      <c r="S37" s="38"/>
    </row>
    <row r="38" spans="1:20" ht="13.5" thickBot="1" x14ac:dyDescent="0.25">
      <c r="A38" s="22" t="s">
        <v>4</v>
      </c>
      <c r="B38" s="85">
        <f>2388355971+SUM(B34:B37,B20:B22)</f>
        <v>2326888480.9181857</v>
      </c>
      <c r="C38" s="85">
        <f t="shared" ref="C38:R38" si="4">SUM(C34:C37,C20:C22)</f>
        <v>2363264914.0039024</v>
      </c>
      <c r="D38" s="85">
        <f t="shared" si="4"/>
        <v>2357141279.5401525</v>
      </c>
      <c r="E38" s="85">
        <f t="shared" si="4"/>
        <v>2356233176.8245888</v>
      </c>
      <c r="F38" s="85">
        <f t="shared" si="4"/>
        <v>2378344631.3226514</v>
      </c>
      <c r="G38" s="85">
        <f t="shared" si="4"/>
        <v>2403882567.9313807</v>
      </c>
      <c r="H38" s="85">
        <f t="shared" si="4"/>
        <v>2421045373.348175</v>
      </c>
      <c r="I38" s="85">
        <f t="shared" si="4"/>
        <v>2429333120.7695899</v>
      </c>
      <c r="J38" s="85">
        <f t="shared" si="4"/>
        <v>2439588130.9668355</v>
      </c>
      <c r="K38" s="85">
        <f t="shared" si="4"/>
        <v>2448912755.0422053</v>
      </c>
      <c r="L38" s="85">
        <f t="shared" si="4"/>
        <v>2473943050.6322594</v>
      </c>
      <c r="M38" s="85">
        <f t="shared" si="4"/>
        <v>2501729870.680634</v>
      </c>
      <c r="N38" s="85">
        <f t="shared" si="4"/>
        <v>2514617202.2102346</v>
      </c>
      <c r="O38" s="85">
        <f t="shared" si="4"/>
        <v>2515863631.0541682</v>
      </c>
      <c r="P38" s="85">
        <f t="shared" si="4"/>
        <v>2516627759.5973806</v>
      </c>
      <c r="Q38" s="85">
        <f t="shared" si="4"/>
        <v>2522908244.547617</v>
      </c>
      <c r="R38" s="85">
        <f t="shared" si="4"/>
        <v>2554997955.1593475</v>
      </c>
      <c r="S38" s="27">
        <f>ROUNDDOWN(AVERAGE(B38:R38),-0.5)</f>
        <v>2442666008</v>
      </c>
      <c r="T38" s="22" t="s">
        <v>117</v>
      </c>
    </row>
    <row r="39" spans="1:20" ht="13.5" thickTop="1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90"/>
    </row>
  </sheetData>
  <mergeCells count="4">
    <mergeCell ref="A6:T6"/>
    <mergeCell ref="A7:T7"/>
    <mergeCell ref="A8:T8"/>
    <mergeCell ref="A9:T9"/>
  </mergeCells>
  <pageMargins left="0.5" right="0.5" top="1" bottom="0.5" header="0.5" footer="0.3"/>
  <pageSetup paperSize="5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Normal="100" zoomScaleSheetLayoutView="80" workbookViewId="0">
      <pane xSplit="1" ySplit="16" topLeftCell="B17" activePane="bottomRight" state="frozen"/>
      <selection activeCell="G50" sqref="A50:XFD50"/>
      <selection pane="topRight" activeCell="G50" sqref="A50:XFD50"/>
      <selection pane="bottomLeft" activeCell="G50" sqref="A50:XFD50"/>
      <selection pane="bottomRight" activeCell="K41" sqref="K41"/>
    </sheetView>
  </sheetViews>
  <sheetFormatPr defaultRowHeight="12.75" x14ac:dyDescent="0.2"/>
  <cols>
    <col min="1" max="1" width="58.85546875" style="22" bestFit="1" customWidth="1"/>
    <col min="2" max="18" width="12.7109375" style="22" customWidth="1"/>
    <col min="19" max="19" width="15" style="22" bestFit="1" customWidth="1"/>
    <col min="20" max="20" width="20.140625" style="22" customWidth="1"/>
    <col min="21" max="16384" width="9.140625" style="22"/>
  </cols>
  <sheetData>
    <row r="1" spans="1:20" x14ac:dyDescent="0.2">
      <c r="T1" s="3" t="s">
        <v>132</v>
      </c>
    </row>
    <row r="2" spans="1:20" x14ac:dyDescent="0.2">
      <c r="T2" s="3" t="s">
        <v>134</v>
      </c>
    </row>
    <row r="3" spans="1:20" x14ac:dyDescent="0.2">
      <c r="T3" s="3" t="s">
        <v>135</v>
      </c>
    </row>
    <row r="4" spans="1:20" x14ac:dyDescent="0.2">
      <c r="T4" s="3" t="s">
        <v>133</v>
      </c>
    </row>
    <row r="5" spans="1:20" s="21" customFormat="1" ht="18.95" customHeight="1" x14ac:dyDescent="0.2">
      <c r="A5" s="95" t="s">
        <v>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21" customFormat="1" ht="18.95" customHeight="1" x14ac:dyDescent="0.2">
      <c r="A6" s="95" t="s">
        <v>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s="21" customFormat="1" ht="18.95" customHeight="1" x14ac:dyDescent="0.2">
      <c r="A7" s="95" t="s">
        <v>127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s="21" customFormat="1" ht="18.95" customHeight="1" x14ac:dyDescent="0.2">
      <c r="A8" s="95" t="s">
        <v>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10" spans="1:20" x14ac:dyDescent="0.2">
      <c r="C10" s="74"/>
      <c r="E10" s="74"/>
      <c r="F10" s="7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20" x14ac:dyDescent="0.2">
      <c r="A11" s="22" t="s">
        <v>123</v>
      </c>
      <c r="B11" s="74"/>
      <c r="C11" s="72" t="s">
        <v>116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x14ac:dyDescent="0.2">
      <c r="A12" s="22" t="s">
        <v>14</v>
      </c>
      <c r="B12" s="23">
        <f>S30</f>
        <v>688523750</v>
      </c>
      <c r="C12" s="22" t="s">
        <v>118</v>
      </c>
      <c r="F12" s="23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0" x14ac:dyDescent="0.2">
      <c r="A13" s="22" t="s">
        <v>15</v>
      </c>
      <c r="B13" s="23">
        <f>695552007</f>
        <v>695552007</v>
      </c>
      <c r="C13" s="22" t="s">
        <v>118</v>
      </c>
      <c r="F13" s="23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20" ht="13.5" thickBot="1" x14ac:dyDescent="0.25">
      <c r="B14" s="24">
        <f>B12-B13</f>
        <v>-7028257</v>
      </c>
      <c r="C14" s="22" t="s">
        <v>118</v>
      </c>
      <c r="F14" s="23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20" ht="13.5" thickTop="1" x14ac:dyDescent="0.2"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0" ht="25.5" x14ac:dyDescent="0.2">
      <c r="A16" s="22" t="s">
        <v>123</v>
      </c>
      <c r="B16" s="76">
        <v>43070</v>
      </c>
      <c r="C16" s="76">
        <v>43101</v>
      </c>
      <c r="D16" s="76">
        <v>43132</v>
      </c>
      <c r="E16" s="76">
        <v>43160</v>
      </c>
      <c r="F16" s="76">
        <v>43191</v>
      </c>
      <c r="G16" s="76">
        <v>43221</v>
      </c>
      <c r="H16" s="76">
        <v>43252</v>
      </c>
      <c r="I16" s="76">
        <v>43282</v>
      </c>
      <c r="J16" s="76">
        <v>43313</v>
      </c>
      <c r="K16" s="76">
        <v>43344</v>
      </c>
      <c r="L16" s="76">
        <v>43374</v>
      </c>
      <c r="M16" s="76">
        <v>43405</v>
      </c>
      <c r="N16" s="76">
        <v>43435</v>
      </c>
      <c r="O16" s="76">
        <v>43466</v>
      </c>
      <c r="P16" s="76">
        <v>43497</v>
      </c>
      <c r="Q16" s="76">
        <v>43525</v>
      </c>
      <c r="R16" s="76">
        <v>43556</v>
      </c>
      <c r="S16" s="77" t="s">
        <v>119</v>
      </c>
      <c r="T16" s="78" t="s">
        <v>116</v>
      </c>
    </row>
    <row r="17" spans="1:20" x14ac:dyDescent="0.2">
      <c r="A17" s="72" t="s">
        <v>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</row>
    <row r="18" spans="1:20" x14ac:dyDescent="0.2">
      <c r="A18" s="22" t="s">
        <v>3</v>
      </c>
      <c r="B18" s="23"/>
      <c r="C18" s="23">
        <f t="shared" ref="C18:R18" si="0">B30</f>
        <v>681554000.2341913</v>
      </c>
      <c r="D18" s="23">
        <f t="shared" si="0"/>
        <v>688644987.81926286</v>
      </c>
      <c r="E18" s="23">
        <f t="shared" si="0"/>
        <v>686778139.67679381</v>
      </c>
      <c r="F18" s="23">
        <f t="shared" si="0"/>
        <v>683965338.3464644</v>
      </c>
      <c r="G18" s="23">
        <f t="shared" si="0"/>
        <v>686697558.12402546</v>
      </c>
      <c r="H18" s="23">
        <f t="shared" si="0"/>
        <v>690185779.30636609</v>
      </c>
      <c r="I18" s="23">
        <f t="shared" si="0"/>
        <v>691592560.6396668</v>
      </c>
      <c r="J18" s="23">
        <f t="shared" si="0"/>
        <v>692176657.10815012</v>
      </c>
      <c r="K18" s="23">
        <f t="shared" si="0"/>
        <v>691869258.77836514</v>
      </c>
      <c r="L18" s="23">
        <f t="shared" si="0"/>
        <v>690391631.0390048</v>
      </c>
      <c r="M18" s="23">
        <f t="shared" si="0"/>
        <v>691676797.63248146</v>
      </c>
      <c r="N18" s="23">
        <f t="shared" si="0"/>
        <v>694140520.57565427</v>
      </c>
      <c r="O18" s="23">
        <f t="shared" si="0"/>
        <v>694891483.84950483</v>
      </c>
      <c r="P18" s="23">
        <f t="shared" si="0"/>
        <v>689792723.17653978</v>
      </c>
      <c r="Q18" s="23">
        <f t="shared" si="0"/>
        <v>685556112.49385977</v>
      </c>
      <c r="R18" s="23">
        <f t="shared" si="0"/>
        <v>681658520.02990687</v>
      </c>
      <c r="S18" s="80"/>
    </row>
    <row r="19" spans="1:20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80"/>
    </row>
    <row r="20" spans="1:20" x14ac:dyDescent="0.2">
      <c r="A20" s="44" t="s">
        <v>6</v>
      </c>
      <c r="B20" s="38"/>
      <c r="C20" s="38"/>
      <c r="D20" s="38"/>
      <c r="E20" s="38"/>
      <c r="F20" s="38">
        <f>F24</f>
        <v>917260.4250417446</v>
      </c>
      <c r="G20" s="38">
        <f t="shared" ref="G20:R20" si="1">G24</f>
        <v>641528.48488529888</v>
      </c>
      <c r="H20" s="38">
        <f t="shared" si="1"/>
        <v>508424.66278638411</v>
      </c>
      <c r="I20" s="38">
        <f t="shared" si="1"/>
        <v>494370.7143681224</v>
      </c>
      <c r="J20" s="38">
        <f t="shared" si="1"/>
        <v>514883.95271502266</v>
      </c>
      <c r="K20" s="38">
        <f t="shared" si="1"/>
        <v>544216.27813010709</v>
      </c>
      <c r="L20" s="38">
        <f t="shared" si="1"/>
        <v>874459.87596857885</v>
      </c>
      <c r="M20" s="38">
        <f t="shared" si="1"/>
        <v>1484593.2033503996</v>
      </c>
      <c r="N20" s="38">
        <f t="shared" si="1"/>
        <v>2277298.7806984633</v>
      </c>
      <c r="O20" s="38">
        <f t="shared" si="1"/>
        <v>2740497.0071288259</v>
      </c>
      <c r="P20" s="38">
        <f t="shared" si="1"/>
        <v>2348379.1023921384</v>
      </c>
      <c r="Q20" s="38">
        <f t="shared" si="1"/>
        <v>1699614.8369391621</v>
      </c>
      <c r="R20" s="38">
        <f t="shared" si="1"/>
        <v>1253793.9437003541</v>
      </c>
      <c r="S20" s="38"/>
    </row>
    <row r="21" spans="1:20" x14ac:dyDescent="0.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38"/>
    </row>
    <row r="22" spans="1:20" s="28" customFormat="1" x14ac:dyDescent="0.2">
      <c r="A22" s="48" t="s">
        <v>130</v>
      </c>
      <c r="B22" s="29"/>
      <c r="C22" s="29"/>
      <c r="D22" s="29"/>
      <c r="E22" s="29"/>
      <c r="F22" s="34">
        <v>0.33843977472820796</v>
      </c>
      <c r="G22" s="34">
        <v>0.33843977472820796</v>
      </c>
      <c r="H22" s="34">
        <v>0.33843977472820796</v>
      </c>
      <c r="I22" s="34">
        <v>0.33843977472820796</v>
      </c>
      <c r="J22" s="34">
        <v>0.33843977472820796</v>
      </c>
      <c r="K22" s="34">
        <v>0.33843977472820796</v>
      </c>
      <c r="L22" s="34">
        <v>0.33843977472820796</v>
      </c>
      <c r="M22" s="34">
        <v>0.33843977472820796</v>
      </c>
      <c r="N22" s="34">
        <v>0.33843977472820796</v>
      </c>
      <c r="O22" s="34">
        <v>0.33843977472820796</v>
      </c>
      <c r="P22" s="34">
        <v>0.33843977472820796</v>
      </c>
      <c r="Q22" s="34">
        <v>0.33843977472820796</v>
      </c>
      <c r="R22" s="35">
        <v>0.33843977472820796</v>
      </c>
      <c r="S22" s="27"/>
      <c r="T22" s="28" t="s">
        <v>120</v>
      </c>
    </row>
    <row r="23" spans="1:20" s="28" customFormat="1" ht="15" x14ac:dyDescent="0.35">
      <c r="A23" s="48" t="s">
        <v>131</v>
      </c>
      <c r="B23" s="29"/>
      <c r="C23" s="29"/>
      <c r="D23" s="29"/>
      <c r="E23" s="29"/>
      <c r="F23" s="91">
        <v>2710261.8945375797</v>
      </c>
      <c r="G23" s="91">
        <v>1895546.9563247801</v>
      </c>
      <c r="H23" s="91">
        <v>1502260.3746698701</v>
      </c>
      <c r="I23" s="91">
        <v>1460734.6750692599</v>
      </c>
      <c r="J23" s="91">
        <v>1521345.8676023299</v>
      </c>
      <c r="K23" s="91">
        <v>1608015.1293303301</v>
      </c>
      <c r="L23" s="91">
        <v>2583797.5949216797</v>
      </c>
      <c r="M23" s="91">
        <v>4386580.1664199699</v>
      </c>
      <c r="N23" s="91">
        <v>6728815.4370369203</v>
      </c>
      <c r="O23" s="91">
        <v>8097443.6569391005</v>
      </c>
      <c r="P23" s="91">
        <v>6938838.9833259396</v>
      </c>
      <c r="Q23" s="91">
        <v>5021912.20965112</v>
      </c>
      <c r="R23" s="92">
        <v>3704629.4121524068</v>
      </c>
      <c r="S23" s="27"/>
    </row>
    <row r="24" spans="1:20" s="28" customFormat="1" x14ac:dyDescent="0.2">
      <c r="A24" s="52" t="s">
        <v>11</v>
      </c>
      <c r="B24" s="36"/>
      <c r="C24" s="36"/>
      <c r="D24" s="36"/>
      <c r="E24" s="36"/>
      <c r="F24" s="36">
        <f t="shared" ref="F24:R24" si="2">F22*F23</f>
        <v>917260.4250417446</v>
      </c>
      <c r="G24" s="36">
        <f t="shared" si="2"/>
        <v>641528.48488529888</v>
      </c>
      <c r="H24" s="36">
        <f t="shared" si="2"/>
        <v>508424.66278638411</v>
      </c>
      <c r="I24" s="36">
        <f t="shared" si="2"/>
        <v>494370.7143681224</v>
      </c>
      <c r="J24" s="36">
        <f t="shared" si="2"/>
        <v>514883.95271502266</v>
      </c>
      <c r="K24" s="36">
        <f t="shared" si="2"/>
        <v>544216.27813010709</v>
      </c>
      <c r="L24" s="36">
        <f t="shared" si="2"/>
        <v>874459.87596857885</v>
      </c>
      <c r="M24" s="36">
        <f t="shared" si="2"/>
        <v>1484593.2033503996</v>
      </c>
      <c r="N24" s="36">
        <f t="shared" si="2"/>
        <v>2277298.7806984633</v>
      </c>
      <c r="O24" s="36">
        <f t="shared" si="2"/>
        <v>2740497.0071288259</v>
      </c>
      <c r="P24" s="36">
        <f t="shared" si="2"/>
        <v>2348379.1023921384</v>
      </c>
      <c r="Q24" s="36">
        <f t="shared" si="2"/>
        <v>1699614.8369391621</v>
      </c>
      <c r="R24" s="37">
        <f t="shared" si="2"/>
        <v>1253793.9437003541</v>
      </c>
      <c r="S24" s="27"/>
    </row>
    <row r="25" spans="1:20" x14ac:dyDescent="0.2">
      <c r="A25" s="4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20" x14ac:dyDescent="0.2">
      <c r="A26" s="44" t="s">
        <v>7</v>
      </c>
      <c r="B26" s="49"/>
      <c r="C26" s="49">
        <v>21666.518165149402</v>
      </c>
      <c r="D26" s="49">
        <v>21666.5181651493</v>
      </c>
      <c r="E26" s="49">
        <v>21666.5181651495</v>
      </c>
      <c r="F26" s="49">
        <v>21666.5181651493</v>
      </c>
      <c r="G26" s="49">
        <v>21666.518165149198</v>
      </c>
      <c r="H26" s="49">
        <v>21666.518165149402</v>
      </c>
      <c r="I26" s="49">
        <v>21666.518165149602</v>
      </c>
      <c r="J26" s="49">
        <v>21666.518165149402</v>
      </c>
      <c r="K26" s="49">
        <v>21666.5181651493</v>
      </c>
      <c r="L26" s="49">
        <v>21666.518165149402</v>
      </c>
      <c r="M26" s="49">
        <v>21666.518165149402</v>
      </c>
      <c r="N26" s="49">
        <v>21666.518165149402</v>
      </c>
      <c r="O26" s="49">
        <v>26072.4161667394</v>
      </c>
      <c r="P26" s="49">
        <v>26072.416166739</v>
      </c>
      <c r="Q26" s="49">
        <v>26072.4161667394</v>
      </c>
      <c r="R26" s="49">
        <v>26072.4161667392</v>
      </c>
      <c r="S26" s="38"/>
    </row>
    <row r="27" spans="1:20" x14ac:dyDescent="0.2">
      <c r="A27" s="44" t="s">
        <v>8</v>
      </c>
      <c r="B27" s="49"/>
      <c r="C27" s="49">
        <v>0</v>
      </c>
      <c r="D27" s="49">
        <v>0</v>
      </c>
      <c r="E27" s="49">
        <v>0</v>
      </c>
      <c r="F27" s="49">
        <v>1282649.0196213762</v>
      </c>
      <c r="G27" s="49">
        <v>0</v>
      </c>
      <c r="H27" s="49">
        <v>-914398.62802784913</v>
      </c>
      <c r="I27" s="49">
        <v>0</v>
      </c>
      <c r="J27" s="49">
        <v>0</v>
      </c>
      <c r="K27" s="49">
        <v>125602.08176073612</v>
      </c>
      <c r="L27" s="49">
        <v>0</v>
      </c>
      <c r="M27" s="49">
        <v>0</v>
      </c>
      <c r="N27" s="49">
        <v>-394072.25802864798</v>
      </c>
      <c r="O27" s="49">
        <v>0</v>
      </c>
      <c r="P27" s="49">
        <v>0</v>
      </c>
      <c r="Q27" s="49">
        <v>0</v>
      </c>
      <c r="R27" s="49">
        <v>2556308.4002018217</v>
      </c>
      <c r="S27" s="38"/>
    </row>
    <row r="28" spans="1:20" x14ac:dyDescent="0.2">
      <c r="A28" s="22" t="s">
        <v>0</v>
      </c>
      <c r="B28" s="49">
        <v>5983513</v>
      </c>
      <c r="C28" s="49">
        <v>5171754.0121227205</v>
      </c>
      <c r="D28" s="49">
        <v>4881825.5636541126</v>
      </c>
      <c r="E28" s="49">
        <v>5062482.8602561206</v>
      </c>
      <c r="F28" s="49">
        <v>6057651.7510141293</v>
      </c>
      <c r="G28" s="49">
        <v>6290051.9301581299</v>
      </c>
      <c r="H28" s="49">
        <v>5335865.8667461304</v>
      </c>
      <c r="I28" s="49">
        <v>4761307.4829041297</v>
      </c>
      <c r="J28" s="49">
        <v>4580005.5696761282</v>
      </c>
      <c r="K28" s="49">
        <v>4604227.2528021298</v>
      </c>
      <c r="L28" s="49">
        <v>5235906.356670131</v>
      </c>
      <c r="M28" s="49">
        <v>5129895.5763341282</v>
      </c>
      <c r="N28" s="49">
        <v>4368119.9753341284</v>
      </c>
      <c r="O28" s="49">
        <v>3996899.3241559695</v>
      </c>
      <c r="P28" s="49">
        <v>3905891.8864178094</v>
      </c>
      <c r="Q28" s="49">
        <v>5172976.9138958091</v>
      </c>
      <c r="R28" s="49">
        <v>6615160</v>
      </c>
      <c r="S28" s="38"/>
    </row>
    <row r="29" spans="1:20" x14ac:dyDescent="0.2">
      <c r="A29" s="22" t="s">
        <v>1</v>
      </c>
      <c r="B29" s="49">
        <v>-19981589.765808694</v>
      </c>
      <c r="C29" s="49">
        <v>1897567.0547837208</v>
      </c>
      <c r="D29" s="49">
        <v>-6770340.2242882149</v>
      </c>
      <c r="E29" s="49">
        <v>-7896950.7087506549</v>
      </c>
      <c r="F29" s="49">
        <v>-5547007.9362813737</v>
      </c>
      <c r="G29" s="49">
        <v>-3465025.7508679377</v>
      </c>
      <c r="H29" s="49">
        <v>-3544777.0863691801</v>
      </c>
      <c r="I29" s="49">
        <v>-4693248.2469539549</v>
      </c>
      <c r="J29" s="49">
        <v>-5423954.3703412786</v>
      </c>
      <c r="K29" s="49">
        <v>-6773339.8702184455</v>
      </c>
      <c r="L29" s="49">
        <v>-4846866.1573271947</v>
      </c>
      <c r="M29" s="49">
        <v>-4172432.3546768874</v>
      </c>
      <c r="N29" s="49">
        <v>-5522049.7423184738</v>
      </c>
      <c r="O29" s="49">
        <v>-11862229.420416621</v>
      </c>
      <c r="P29" s="49">
        <v>-10516954.087656843</v>
      </c>
      <c r="Q29" s="49">
        <v>-10796256.630954782</v>
      </c>
      <c r="R29" s="49">
        <v>-8778161.328042997</v>
      </c>
      <c r="S29" s="38"/>
    </row>
    <row r="30" spans="1:20" ht="13.5" thickBot="1" x14ac:dyDescent="0.25">
      <c r="A30" s="22" t="s">
        <v>4</v>
      </c>
      <c r="B30" s="85">
        <f>695552077+SUM(B18:B20,B26:B29)</f>
        <v>681554000.2341913</v>
      </c>
      <c r="C30" s="85">
        <f t="shared" ref="C30:R30" si="3">SUM(C18:C20,C26:C29)</f>
        <v>688644987.81926286</v>
      </c>
      <c r="D30" s="85">
        <f t="shared" si="3"/>
        <v>686778139.67679381</v>
      </c>
      <c r="E30" s="85">
        <f t="shared" si="3"/>
        <v>683965338.3464644</v>
      </c>
      <c r="F30" s="85">
        <f t="shared" si="3"/>
        <v>686697558.12402546</v>
      </c>
      <c r="G30" s="85">
        <f t="shared" si="3"/>
        <v>690185779.30636609</v>
      </c>
      <c r="H30" s="85">
        <f t="shared" si="3"/>
        <v>691592560.6396668</v>
      </c>
      <c r="I30" s="85">
        <f t="shared" si="3"/>
        <v>692176657.10815012</v>
      </c>
      <c r="J30" s="85">
        <f t="shared" si="3"/>
        <v>691869258.77836514</v>
      </c>
      <c r="K30" s="85">
        <f t="shared" si="3"/>
        <v>690391631.0390048</v>
      </c>
      <c r="L30" s="85">
        <f t="shared" si="3"/>
        <v>691676797.63248146</v>
      </c>
      <c r="M30" s="85">
        <f t="shared" si="3"/>
        <v>694140520.57565427</v>
      </c>
      <c r="N30" s="85">
        <f t="shared" si="3"/>
        <v>694891483.84950483</v>
      </c>
      <c r="O30" s="85">
        <f t="shared" si="3"/>
        <v>689792723.17653978</v>
      </c>
      <c r="P30" s="85">
        <f t="shared" si="3"/>
        <v>685556112.49385977</v>
      </c>
      <c r="Q30" s="85">
        <f t="shared" si="3"/>
        <v>681658520.02990687</v>
      </c>
      <c r="R30" s="85">
        <f t="shared" si="3"/>
        <v>683331693.46193278</v>
      </c>
      <c r="S30" s="38">
        <f>ROUNDDOWN(AVERAGE(B30:R30),-1)</f>
        <v>688523750</v>
      </c>
      <c r="T30" s="22" t="s">
        <v>118</v>
      </c>
    </row>
    <row r="31" spans="1:20" ht="13.5" thickTop="1" x14ac:dyDescent="0.2">
      <c r="S31" s="55"/>
    </row>
  </sheetData>
  <mergeCells count="4">
    <mergeCell ref="A5:T5"/>
    <mergeCell ref="A6:T6"/>
    <mergeCell ref="A7:T7"/>
    <mergeCell ref="A8:T8"/>
  </mergeCells>
  <pageMargins left="0.5" right="0.5" top="1" bottom="0.5" header="0.5" footer="0.3"/>
  <pageSetup paperSize="5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Status_x0020__x0028_Internal_x0020_Use_x0020_Only_x0029_ xmlns="2ad705b9-adad-42ba-803b-2580de5ca47a"/>
    <Case_x0020__x0023_ xmlns="f789fa03-9022-4931-acb2-79f11ac92edf" xsi:nil="true"/>
    <Company xmlns="65bfb563-8fe2-4d34-a09f-38a217d8feea">
      <Value>LGE</Value>
    </Company>
    <Data_x0020_Request_x0020_Party xmlns="f789fa03-9022-4931-acb2-79f11ac92edf">Public Service Commission</Data_x0020_Request_x0020_Par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56170D-C3BC-422B-BF90-65CC79A8BF7C}">
  <ds:schemaRefs>
    <ds:schemaRef ds:uri="http://purl.org/dc/dcmitype/"/>
    <ds:schemaRef ds:uri="65bfb563-8fe2-4d34-a09f-38a217d8fee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2ad705b9-adad-42ba-803b-2580de5ca47a"/>
    <ds:schemaRef ds:uri="http://schemas.openxmlformats.org/package/2006/metadata/core-properties"/>
    <ds:schemaRef ds:uri="f789fa03-9022-4931-acb2-79f11ac92edf"/>
  </ds:schemaRefs>
</ds:datastoreItem>
</file>

<file path=customXml/itemProps2.xml><?xml version="1.0" encoding="utf-8"?>
<ds:datastoreItem xmlns:ds="http://schemas.openxmlformats.org/officeDocument/2006/customXml" ds:itemID="{0240886D-FFD6-4A91-97B1-6B55A4D78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257D96-5211-4571-8F08-40B5D5D21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LGE Balance Sheet</vt:lpstr>
      <vt:lpstr>LGE Capitalization Recon Total</vt:lpstr>
      <vt:lpstr>LGE Capitalization Recon Electr</vt:lpstr>
      <vt:lpstr>LGE Capitalization Recon Gas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2018-04-18T22:43:40Z</dcterms:created>
  <dcterms:modified xsi:type="dcterms:W3CDTF">2018-04-20T13:48:47Z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